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 yWindow="65500" windowWidth="10956" windowHeight="11016" tabRatio="868" activeTab="0"/>
  </bookViews>
  <sheets>
    <sheet name="KAPAK " sheetId="1" r:id="rId1"/>
    <sheet name="Bilanc" sheetId="2" r:id="rId2"/>
    <sheet name="PASH" sheetId="3" r:id="rId3"/>
    <sheet name="CFS" sheetId="4" r:id="rId4"/>
    <sheet name="TAX" sheetId="5" r:id="rId5"/>
    <sheet name="Kapitali" sheetId="6" r:id="rId6"/>
    <sheet name="Aktive Afatgjata" sheetId="7" r:id="rId7"/>
    <sheet name="Shenime 1" sheetId="8" r:id="rId8"/>
    <sheet name="BANKAT" sheetId="9" r:id="rId9"/>
    <sheet name="Auto" sheetId="10" r:id="rId10"/>
  </sheets>
  <externalReferences>
    <externalReference r:id="rId13"/>
    <externalReference r:id="rId14"/>
  </externalReferences>
  <definedNames>
    <definedName name="AS2DocOpenMode" hidden="1">"AS2DocumentEdit"</definedName>
    <definedName name="k">'[1]Parameters'!$F$28</definedName>
    <definedName name="_xlnm.Print_Area" localSheetId="6">'Aktive Afatgjata'!$A$1:$J$23</definedName>
    <definedName name="_xlnm.Print_Area" localSheetId="8">'BANKAT'!$A$1:$F$30</definedName>
    <definedName name="_xlnm.Print_Area" localSheetId="1">'Bilanc'!$B$1:$I$112</definedName>
    <definedName name="_xlnm.Print_Area" localSheetId="3">'CFS'!$A$1:$H$49</definedName>
    <definedName name="_xlnm.Print_Area" localSheetId="0">'KAPAK '!$A$1:$L$50</definedName>
    <definedName name="_xlnm.Print_Area" localSheetId="5">'Kapitali'!$A$1:$I$19</definedName>
    <definedName name="_xlnm.Print_Area" localSheetId="2">'PASH'!$B$1:$I$48</definedName>
    <definedName name="_xlnm.Print_Area" localSheetId="7">'Shenime 1'!$A$1:$G$40</definedName>
    <definedName name="_xlnm.Print_Area" localSheetId="4">'TAX'!$B$1:$I$40</definedName>
    <definedName name="_xlnm.Print_Titles" localSheetId="6">'Aktive Afatgjata'!$1:$2</definedName>
    <definedName name="_xlnm.Print_Titles" localSheetId="1">'Bilanc'!$1:$3</definedName>
    <definedName name="_xlnm.Print_Titles" localSheetId="7">'Shenime 1'!$1:$3</definedName>
    <definedName name="xe110soc" localSheetId="6">#REF!</definedName>
    <definedName name="xe110soc" localSheetId="0">#REF!</definedName>
    <definedName name="xe110soc" localSheetId="5">#REF!</definedName>
    <definedName name="xe110soc" localSheetId="7">#REF!</definedName>
    <definedName name="xe110soc">#REF!</definedName>
    <definedName name="xe180soc" localSheetId="6">#REF!</definedName>
    <definedName name="xe180soc" localSheetId="0">#REF!</definedName>
    <definedName name="xe180soc" localSheetId="5">#REF!</definedName>
    <definedName name="xe180soc" localSheetId="7">#REF!</definedName>
    <definedName name="xe180soc">#REF!</definedName>
  </definedNames>
  <calcPr fullCalcOnLoad="1"/>
</workbook>
</file>

<file path=xl/sharedStrings.xml><?xml version="1.0" encoding="utf-8"?>
<sst xmlns="http://schemas.openxmlformats.org/spreadsheetml/2006/main" count="511" uniqueCount="407">
  <si>
    <t>Provisions</t>
  </si>
  <si>
    <t>Share capital</t>
  </si>
  <si>
    <t>Trade receivables</t>
  </si>
  <si>
    <t>Other receivables</t>
  </si>
  <si>
    <t>ASSETS</t>
  </si>
  <si>
    <t>Retained earnings</t>
  </si>
  <si>
    <t>Total</t>
  </si>
  <si>
    <t>Land</t>
  </si>
  <si>
    <t>Rezerva ligjore</t>
  </si>
  <si>
    <t>Rezerva statutore</t>
  </si>
  <si>
    <t>Toka</t>
  </si>
  <si>
    <t>I</t>
  </si>
  <si>
    <t>Shenime</t>
  </si>
  <si>
    <t>Aktive Afatshkurtra</t>
  </si>
  <si>
    <t>Assets</t>
  </si>
  <si>
    <t>Mjetet Monetare</t>
  </si>
  <si>
    <t>Cash and cash equivalents</t>
  </si>
  <si>
    <t>Derivate dhe Aktive Financiare te mbajtur per tregtim</t>
  </si>
  <si>
    <t>Derivatives and financial assets classified as held for sale</t>
  </si>
  <si>
    <t>a)</t>
  </si>
  <si>
    <t xml:space="preserve">Derivatives </t>
  </si>
  <si>
    <t>b)</t>
  </si>
  <si>
    <t xml:space="preserve"> Aktivet e mbajtur per tregtim</t>
  </si>
  <si>
    <t>Assets classified as held for sale</t>
  </si>
  <si>
    <t>Totali</t>
  </si>
  <si>
    <t>Other non-current assets</t>
  </si>
  <si>
    <t>c)</t>
  </si>
  <si>
    <t>d)</t>
  </si>
  <si>
    <t>Inventari</t>
  </si>
  <si>
    <t>Inventories</t>
  </si>
  <si>
    <t xml:space="preserve"> Prodhimi ne proces</t>
  </si>
  <si>
    <t>Work in progress</t>
  </si>
  <si>
    <t xml:space="preserve"> Produkte te gatshme</t>
  </si>
  <si>
    <t xml:space="preserve"> Mallra per rishitje</t>
  </si>
  <si>
    <t>e)</t>
  </si>
  <si>
    <t xml:space="preserve"> Parapagesat per furnizime</t>
  </si>
  <si>
    <t>Prepayments for supplies</t>
  </si>
  <si>
    <t>Aktive Biologjike afatshkurter</t>
  </si>
  <si>
    <t>Aktive Afatshkurtra te mbajtur per shitje</t>
  </si>
  <si>
    <t>Parapagime dhe shpenzime te shtyra</t>
  </si>
  <si>
    <t>Prepayments and deferred expenses</t>
  </si>
  <si>
    <t>Total i Aktiveve Afatshkurtra</t>
  </si>
  <si>
    <t>II</t>
  </si>
  <si>
    <t>Aktive Afatgjata</t>
  </si>
  <si>
    <t>Long Term Aktive</t>
  </si>
  <si>
    <t>Investime financiare afatgjata</t>
  </si>
  <si>
    <t>Non-current financial investments</t>
  </si>
  <si>
    <t>Aksione dhe pjesemarrje te tjera ne njesi te kontrolluara</t>
  </si>
  <si>
    <t>Shares and participation in controlled entities</t>
  </si>
  <si>
    <t>Aksione dhe investime te tjera ne pjesemarrje</t>
  </si>
  <si>
    <t xml:space="preserve">Other shares and participations </t>
  </si>
  <si>
    <t>Aksione dhe letra te tjera me vlere</t>
  </si>
  <si>
    <t>Other shares and securities</t>
  </si>
  <si>
    <t>ç)</t>
  </si>
  <si>
    <t>Aktive Afatgjata Materiale</t>
  </si>
  <si>
    <t>Property, plant and equipment</t>
  </si>
  <si>
    <t>Ndertesa (neto)</t>
  </si>
  <si>
    <t>Buildings (net)</t>
  </si>
  <si>
    <t xml:space="preserve">Makineri dhe pajisje </t>
  </si>
  <si>
    <t>Plant and equipment</t>
  </si>
  <si>
    <t>Akitive te tjera afatgjata materiele</t>
  </si>
  <si>
    <t>Other fixed assets</t>
  </si>
  <si>
    <t>Aktive Biologjike Afatgjate</t>
  </si>
  <si>
    <t>Aktive Afatgjata Jomateriale</t>
  </si>
  <si>
    <t>Emri i mire</t>
  </si>
  <si>
    <t>Shpenzimet e zhvillimit</t>
  </si>
  <si>
    <t>Akitive te tjera afatgjata jomateriele</t>
  </si>
  <si>
    <t>Kapitali aksionar i papaguar</t>
  </si>
  <si>
    <t>Aktive te tjera afatgjata (ne proces)</t>
  </si>
  <si>
    <t>Totali i Aktiveve Afatgjata</t>
  </si>
  <si>
    <t>TOTALI AKTIVEVE</t>
  </si>
  <si>
    <t>Total Asset</t>
  </si>
  <si>
    <t xml:space="preserve">Pasivet Afatshkurta </t>
  </si>
  <si>
    <t>Derivatives</t>
  </si>
  <si>
    <t>Current loans and borrowings</t>
  </si>
  <si>
    <t>Huate dhe obligacionet afatshkurtra</t>
  </si>
  <si>
    <t>Current portion of long-term borrowings</t>
  </si>
  <si>
    <t>Kthimet/Ripagimet e huave afatgjata</t>
  </si>
  <si>
    <t>Convertibles shares</t>
  </si>
  <si>
    <t>Bono te konvertueshme</t>
  </si>
  <si>
    <t>Trade payables</t>
  </si>
  <si>
    <t>Payables toward employees</t>
  </si>
  <si>
    <t>Current tax payables</t>
  </si>
  <si>
    <t>Other borrowings</t>
  </si>
  <si>
    <t>Grantet dhe te ardhura te shtyra</t>
  </si>
  <si>
    <t>Grants and deferred income</t>
  </si>
  <si>
    <t>Provizionet afatshkurtra</t>
  </si>
  <si>
    <t>Current provisions</t>
  </si>
  <si>
    <t>Pasive Totale Afatshkurtra</t>
  </si>
  <si>
    <t>Total current liabilities</t>
  </si>
  <si>
    <t>Pasivet Afatgjata</t>
  </si>
  <si>
    <t>Huate afatgjata</t>
  </si>
  <si>
    <t>Non-current loans and borrowings</t>
  </si>
  <si>
    <t>Hua, bono dhe detyrime nga qeraja financiare</t>
  </si>
  <si>
    <t xml:space="preserve">Loans, securities and financial leasing </t>
  </si>
  <si>
    <t>Bonot e konvertueshme</t>
  </si>
  <si>
    <t>Huamarrje te tjera afatgjata</t>
  </si>
  <si>
    <t>Other non-current borrowings</t>
  </si>
  <si>
    <t>Provizionet afatgjata</t>
  </si>
  <si>
    <t>Grandet dhe te ardhura te shtyra</t>
  </si>
  <si>
    <t>Pasive Totale Afatgjata</t>
  </si>
  <si>
    <t>Total non-current liabilities</t>
  </si>
  <si>
    <t>Totali i pasiveve</t>
  </si>
  <si>
    <t>Total liabilities</t>
  </si>
  <si>
    <t>III</t>
  </si>
  <si>
    <t>Kapitali</t>
  </si>
  <si>
    <t>Akisonet e pakices</t>
  </si>
  <si>
    <t>Minority interest</t>
  </si>
  <si>
    <t>Kapitali i aksionereve te shoqerise meme</t>
  </si>
  <si>
    <t>Equity holders of the Company</t>
  </si>
  <si>
    <t>Kapitali i aksionar</t>
  </si>
  <si>
    <t>Primi i aksionit</t>
  </si>
  <si>
    <t>Share premium</t>
  </si>
  <si>
    <t>Njesite ose aksionet e thesarit</t>
  </si>
  <si>
    <t>Statutory reserves</t>
  </si>
  <si>
    <t>Legal reserves</t>
  </si>
  <si>
    <t>Rezerva te tjera</t>
  </si>
  <si>
    <t>Other reserves</t>
  </si>
  <si>
    <t>Fitimi i pashperndare</t>
  </si>
  <si>
    <t>Fitimi (humbje) e vitit financiar</t>
  </si>
  <si>
    <t>Current year profit/loss</t>
  </si>
  <si>
    <t>Totali i Kapitalit</t>
  </si>
  <si>
    <t>TOTALI I PASIVEVE DHE KAPITALIT</t>
  </si>
  <si>
    <t>Pershkrimi</t>
  </si>
  <si>
    <t xml:space="preserve">Mallra, lendet e para dhe sherbimet </t>
  </si>
  <si>
    <t>Shpenzimet e personelit</t>
  </si>
  <si>
    <t>Fitimi (humbja) nga veprimtarite e shfrytezimit</t>
  </si>
  <si>
    <t>Te ardhurat/shpenzimet fin. nga njesi. kontrolluara</t>
  </si>
  <si>
    <t>Te ardhurat/shpenzimet fin. nga pjesemarrjet</t>
  </si>
  <si>
    <t>Te ardhura dhe shpenzime financiare</t>
  </si>
  <si>
    <t>Te ardhura dhe shpenzime financiare nga interesi</t>
  </si>
  <si>
    <t>Totali i te ardhurave dhe shpenzimeve financiare</t>
  </si>
  <si>
    <t>Fitimi (humbja) para tatimit</t>
  </si>
  <si>
    <t>Fitim (humbje) neto e vitit financiar</t>
  </si>
  <si>
    <t>Pjesa e fitimit neto per aksionaret e shoqerise meme</t>
  </si>
  <si>
    <t>Pjesa e fitimit neto per akisoneret e pakices</t>
  </si>
  <si>
    <t>f)</t>
  </si>
  <si>
    <t>g)</t>
  </si>
  <si>
    <t>h)</t>
  </si>
  <si>
    <t xml:space="preserve">  Data  e  mbylljes se Pasqyrave Financiare</t>
  </si>
  <si>
    <t>Deri</t>
  </si>
  <si>
    <t>Nga</t>
  </si>
  <si>
    <t xml:space="preserve">  Periudha  Kontabel e Pasqyrave Financiare</t>
  </si>
  <si>
    <t>Lek</t>
  </si>
  <si>
    <t>Pasqyra Financiare jane te rumbullakosura ne</t>
  </si>
  <si>
    <t>Pasqyra Financiare jane te shprehura ne</t>
  </si>
  <si>
    <t>JO</t>
  </si>
  <si>
    <t>Pasqyra Financiare jane te konsoliduara</t>
  </si>
  <si>
    <t>Individuale</t>
  </si>
  <si>
    <t>Pasqyra Financiare jane individuale</t>
  </si>
  <si>
    <t>Ligjit Nr. 9228 Date 29.04.2004     Per Kontabilitetin dhe Pasqyrat Financiare  )</t>
  </si>
  <si>
    <t>P A S Q Y R A T     F I N A N C I A R E</t>
  </si>
  <si>
    <t>Veprimtaria  Kryesore</t>
  </si>
  <si>
    <t>Nr. i  Regjistrit  Tregetar</t>
  </si>
  <si>
    <t>Data e krijimit</t>
  </si>
  <si>
    <t>Adresa e Selise</t>
  </si>
  <si>
    <t>NIPT -i</t>
  </si>
  <si>
    <t>Emertimi dhe Forma ligjore</t>
  </si>
  <si>
    <t>Mjetet monetare ne fund te periudhes kontabel</t>
  </si>
  <si>
    <t>Mjetet monetare ne fillim te periudhes kontabel</t>
  </si>
  <si>
    <t>Rritja/Renia neto e mjeteve monetare</t>
  </si>
  <si>
    <t>MM neto e perdorur ne veprimtarite Financiare</t>
  </si>
  <si>
    <t>Dividente te paguar</t>
  </si>
  <si>
    <t>Te ardhura nga emetimi i kapitalit aksioner</t>
  </si>
  <si>
    <t>Fluksi monetar nga aktivitetet financiare</t>
  </si>
  <si>
    <t>MM neto te perdoruara ne veprimtarite investuese</t>
  </si>
  <si>
    <t>Dividentet e arketuar</t>
  </si>
  <si>
    <t>Interesi i arketuar</t>
  </si>
  <si>
    <t>Te ardhura nga shitja e paisjeve</t>
  </si>
  <si>
    <t>Fluksi monetar nga veprimtarite investuese</t>
  </si>
  <si>
    <t>MM neto nga aktivitetet e shfrytezimit</t>
  </si>
  <si>
    <t>Tatim mbi fitimin i paguar</t>
  </si>
  <si>
    <t>Interesi i paguar</t>
  </si>
  <si>
    <t>Shpenzime per interesa</t>
  </si>
  <si>
    <t>Te ardhura nga Investimet</t>
  </si>
  <si>
    <t>Humbje nga kembimet valutore</t>
  </si>
  <si>
    <t>Amortizimin</t>
  </si>
  <si>
    <t>Rregullime per :</t>
  </si>
  <si>
    <t>Fluksi i parave nga veprimtaria e shfrytezimit</t>
  </si>
  <si>
    <t>TOTALI</t>
  </si>
  <si>
    <t xml:space="preserve">Vlera Neto </t>
  </si>
  <si>
    <t>Pakesime</t>
  </si>
  <si>
    <t xml:space="preserve">Shtesa </t>
  </si>
  <si>
    <t>Amortizimi Akumuluar</t>
  </si>
  <si>
    <t>Transferime</t>
  </si>
  <si>
    <t>Shtesa</t>
  </si>
  <si>
    <t>Vlera Bruto</t>
  </si>
  <si>
    <t>Aktive ne Proces</t>
  </si>
  <si>
    <t>Pajisje Zyrash</t>
  </si>
  <si>
    <t>Pajisje Elektronike</t>
  </si>
  <si>
    <t>Mjete Transporti</t>
  </si>
  <si>
    <t>Makineri Dhe Pajisje</t>
  </si>
  <si>
    <t>Ndertesa</t>
  </si>
  <si>
    <t>Kapitali aksionar</t>
  </si>
  <si>
    <t>Primi aksionit</t>
  </si>
  <si>
    <t>Rezerva stat.ligjore</t>
  </si>
  <si>
    <t xml:space="preserve">Fitimi pashperndare </t>
  </si>
  <si>
    <t>Fitimi neto per periudhen kontabel</t>
  </si>
  <si>
    <t>Dividentet e paguar</t>
  </si>
  <si>
    <t>Rritja rezerves kapitalit</t>
  </si>
  <si>
    <t>Emetimi aksioneve</t>
  </si>
  <si>
    <t>Emetimi kapitali aksionar</t>
  </si>
  <si>
    <t>Aksione te thesari te riblera</t>
  </si>
  <si>
    <t>Rezerva te Tjera</t>
  </si>
  <si>
    <t xml:space="preserve"> Derivativet</t>
  </si>
  <si>
    <t>Aktive afatshkurter</t>
  </si>
  <si>
    <t xml:space="preserve"> Llogari kerkesa te Arketueshme (kliente)</t>
  </si>
  <si>
    <t xml:space="preserve"> Lendet e para e materiale ndihmese</t>
  </si>
  <si>
    <t xml:space="preserve"> Llogari kerkesa te arketueshme tjera</t>
  </si>
  <si>
    <t>Hua te dhena afat gjate</t>
  </si>
  <si>
    <t>Derivativet</t>
  </si>
  <si>
    <t>Huamarrjet afat shkurter</t>
  </si>
  <si>
    <t>Detyrime afat shkurter</t>
  </si>
  <si>
    <t>Detyrime per tu paguar (furnitoreve)</t>
  </si>
  <si>
    <t>Detyrime per tu paguar ndaj punonjesve</t>
  </si>
  <si>
    <t>Detyrimet ndaj institucioneve tatimore</t>
  </si>
  <si>
    <t>Raw materials and auxiliary</t>
  </si>
  <si>
    <t>Finished goods</t>
  </si>
  <si>
    <t>Merchandaise</t>
  </si>
  <si>
    <t>Livestook</t>
  </si>
  <si>
    <t>Term loans made</t>
  </si>
  <si>
    <t>Good will</t>
  </si>
  <si>
    <t>Research and development</t>
  </si>
  <si>
    <t>Other intangible fixed assets</t>
  </si>
  <si>
    <t>Paid up capital</t>
  </si>
  <si>
    <t>Other fixed assets (in process)</t>
  </si>
  <si>
    <t>Treasury bills</t>
  </si>
  <si>
    <t>Prepayments received</t>
  </si>
  <si>
    <t>Pagat</t>
  </si>
  <si>
    <t>Shpenzimet e sigurimeve shoqerore</t>
  </si>
  <si>
    <t>Shpenzimet te tjera per personelin</t>
  </si>
  <si>
    <t>i)</t>
  </si>
  <si>
    <t>Shpenzime te tjera nga veprimtarite e shfrytezimit</t>
  </si>
  <si>
    <t>A K T I V E T</t>
  </si>
  <si>
    <t xml:space="preserve">
 Ref.</t>
  </si>
  <si>
    <t>Nr.</t>
  </si>
  <si>
    <t>Net Sales</t>
  </si>
  <si>
    <t>Other sales</t>
  </si>
  <si>
    <t>Change of inventory of Finished Goods and Work in Process</t>
  </si>
  <si>
    <t>In-house investment</t>
  </si>
  <si>
    <t xml:space="preserve">Goods </t>
  </si>
  <si>
    <t>Zhvleresime dhe amortizimi</t>
  </si>
  <si>
    <t>Tatim mbi fitimin</t>
  </si>
  <si>
    <t>shpjeguese</t>
  </si>
  <si>
    <t>Sherbime bankare</t>
  </si>
  <si>
    <t>Telefona, internet, posta</t>
  </si>
  <si>
    <t>j)</t>
  </si>
  <si>
    <t>k)</t>
  </si>
  <si>
    <t>l)</t>
  </si>
  <si>
    <t>Nen-kontraktore</t>
  </si>
  <si>
    <t>Taksa, tatime dhe te ngjashme</t>
  </si>
  <si>
    <t>Te ardhura/shpenz. finan. nga investime financiare</t>
  </si>
  <si>
    <t>P A S I V E T  DHE  K A P I T A L I</t>
  </si>
  <si>
    <t>11/a</t>
  </si>
  <si>
    <t>11/b</t>
  </si>
  <si>
    <t>Metoda  Indirekte</t>
  </si>
  <si>
    <t>Pasqyra e Fluksit Monetar</t>
  </si>
  <si>
    <t>LOSS BROUGHT FORWARD</t>
  </si>
  <si>
    <t>b</t>
  </si>
  <si>
    <t>c</t>
  </si>
  <si>
    <t>NET BOOK PROFIT BEFORE TAX</t>
  </si>
  <si>
    <t>NON-DEDUCTIBLE EXPENSES (+)</t>
  </si>
  <si>
    <t>a</t>
  </si>
  <si>
    <t>EXCESS DEPRECIATION</t>
  </si>
  <si>
    <t xml:space="preserve">EXPENSES NOT ADMITTED </t>
  </si>
  <si>
    <t>PENALTIES (A/C 657)</t>
  </si>
  <si>
    <t>d</t>
  </si>
  <si>
    <t>PROVISIONS</t>
  </si>
  <si>
    <t>e</t>
  </si>
  <si>
    <t xml:space="preserve">OTHER(1) </t>
  </si>
  <si>
    <t>TAXABLE PROFIT (2+3)</t>
  </si>
  <si>
    <t>LOSS BROUGHT FORWARD (-)</t>
  </si>
  <si>
    <t>TAXABLE PROFIT/(LOSS CARRIED FORWARD)</t>
  </si>
  <si>
    <t>PREPAYMENTS (A/C 444101)</t>
  </si>
  <si>
    <t>BALANCE TO BE PAID</t>
  </si>
  <si>
    <t xml:space="preserve">FROM YEAR  </t>
  </si>
  <si>
    <t>Fitimi neto para tatimit</t>
  </si>
  <si>
    <t>Shpenzime te panjohura fiskalisht</t>
  </si>
  <si>
    <t>Amortizim pertej normave te lejuara</t>
  </si>
  <si>
    <t>Listo llogarite me poshte dhe vendosh shumat perkatese</t>
  </si>
  <si>
    <t>Gjoba penalitete</t>
  </si>
  <si>
    <t>Provizione</t>
  </si>
  <si>
    <t>Te tjera</t>
  </si>
  <si>
    <t>Fitimi I tatueshem</t>
  </si>
  <si>
    <t>FITIMI I TATUESHEM</t>
  </si>
  <si>
    <t>INCOME TAX 10%</t>
  </si>
  <si>
    <t>Tatimi mbi fitimin</t>
  </si>
  <si>
    <t>Parapagime gjate vitit</t>
  </si>
  <si>
    <t>Shpenzime jo te zbritshme (*)</t>
  </si>
  <si>
    <t>Minus humbjen e mbartur</t>
  </si>
  <si>
    <t>HUMBJE E MBARTUR</t>
  </si>
  <si>
    <t xml:space="preserve">Pasqyra e levizjes dhe amortizimit te Aktiveve Afatgjate Materiale </t>
  </si>
  <si>
    <t xml:space="preserve">Rritje/renie ne tepricen e kerkesave te arketueshme </t>
  </si>
  <si>
    <t>Rritje/renie ne tepricen e detyrimeve per tu paguar</t>
  </si>
  <si>
    <t>Emertimi bankes</t>
  </si>
  <si>
    <t xml:space="preserve">Numri llogarise </t>
  </si>
  <si>
    <t xml:space="preserve">Shuma </t>
  </si>
  <si>
    <t>Perfaqesuesi Personit Juridik / fizik</t>
  </si>
  <si>
    <t>(emer mbiemer, firme e vule)</t>
  </si>
  <si>
    <t>Monedha</t>
  </si>
  <si>
    <t>Shuma ne 
monedhe e huaj</t>
  </si>
  <si>
    <t>Shuma ne Leke</t>
  </si>
  <si>
    <t>Lloji automjetit</t>
  </si>
  <si>
    <t>Kapaciteti</t>
  </si>
  <si>
    <t>Targa</t>
  </si>
  <si>
    <t>Vlera</t>
  </si>
  <si>
    <t>Shuma</t>
  </si>
  <si>
    <t>Fitimi neto</t>
  </si>
  <si>
    <t>EURO</t>
  </si>
  <si>
    <t>LEK</t>
  </si>
  <si>
    <t>Lista e Llogarive   Bankare</t>
  </si>
  <si>
    <t>Inventari i Automjeteve</t>
  </si>
  <si>
    <t>Rritje/renie ne tepricen e inventarit</t>
  </si>
  <si>
    <t>Qera makina</t>
  </si>
  <si>
    <t>m)</t>
  </si>
  <si>
    <t>Rritje/renie ne tepricen shpenzimeve te periudhave te ardhme</t>
  </si>
  <si>
    <t>Te pergjithshme</t>
  </si>
  <si>
    <t>Baza e pergatitjes</t>
  </si>
  <si>
    <t xml:space="preserve">(a) Standartet e kontabilitetit
Pasqyrat Financiare jane pergatitur ne përputhje me Standartet Kombëtare të Kontabilitetit (SKK).
(b) Basat e matjes
Pasqyrat Financiare janë përgatitur duke u bazuar në koston historike, përjashtuar derivativët financiar (n.q.s ka), instrumentat financiarë me vlerë të drejtë përmes fitimit e humbjes dhe aktivet financiare të vlefshme për shitje, të cilat maten me vlerë të drejtë. 
(c) Monedha funksionale dhe raportuese 
Pasqyrat Financiare jane pasqyruar ne LEK e cila eshte monedha funksionale e kompanise.  
(d) Përdorimi i gjykimeve dhe hamendësimeve 
Paraqitja e Pasqyrave Financiare konform SKK-ve, kërkon që manaxhimi të bëjë vlerësime, gjykime e supozime që ndikojnë në aplikimin e politikave kontabël dhe vlerën e raportuar të aktiveve, detyrimeve, të ardhurave e shpenzimeve. Rezultatet aktuale mund të ndryshojnë nga këto vlerësime. Vlerësimet dhe supozimet rishikohen vazhdimisht. Rishikimet e vletësimeve kontabël njihen në periudhën kur ndodh rishikimi dhe në cdo periudhë të ardhme që preket.
</t>
  </si>
  <si>
    <t>Politika te rendesishme kontable (vazhdon)</t>
  </si>
  <si>
    <t xml:space="preserve">(e) Provizionet për rreziqe
Provizionet per rreziqe pranohen kur kompania ka nje detyrim aktual (ligjor apo të pranuar tërthorazi), si rezultat i ndodhive në të kaluaren dhe ka gjasa qe permbushja e ketyre detyrimeve kerkon sakrifikimin e burimeve ne pronesi te kompanise te cilat do te sillnin perfitime ekonomike ne te ardhmen, dhe kompania ka mundesi të percaktoje besueshem vleren e ketyre rreziqeve. 
(f) Te ardhurat dhe shpenzimet financiare 
Te ardhurat financiare perfshijne te ardhurat nga interesat per llogarite bankare, dhe perfitimiet nga diferencat e kembimit. Interesat njihen ashtu siç perllogariten duke perdorur metoden e interesit efektiv.
Shpenzimet financiare perfshijne shpenzimet per interesa dhe humbjet nga diferencat e kembimit. Fitimet dhe humbjet nga kurset e këmbimit raportohen në baza neto. </t>
  </si>
  <si>
    <t>Shenime per Pasqyrat Financiare per periudhen e mbyllur me dt. 31.12.2010</t>
  </si>
  <si>
    <r>
      <t xml:space="preserve">(d) Çvlerësimi i aktiveve
    </t>
    </r>
    <r>
      <rPr>
        <i/>
        <sz val="10"/>
        <rFont val="Arial"/>
        <family val="2"/>
      </rPr>
      <t>(i) Aktivet financiare</t>
    </r>
    <r>
      <rPr>
        <sz val="10"/>
        <rFont val="Arial"/>
        <family val="2"/>
      </rPr>
      <t xml:space="preserve">
Aktivet financiare vleresohen ne çdo datë raportimit për të përcaktuar në se ka ndonjë evidencë objective për çvlerësim. Një aktiv financiar çvlerësohet nëse ka evedencë objektive që tregon se ka ndodhur një ngjarje humbjeje pas njohjes fillestare të aktivit që ndikon negativisht ne flukset e ardhshme monetare te vlerësuara për këtë aktiv dhe nëse këto flukse mund të maten me besueshmëri. Humbja nga çvlerësimi e një aktivit financiare të matur me kosto të amortizuar llogaritet si diferenca mes vlerës së mbartur dhe vlerës aktuale të flukseve të ardhshme monetare të skontuara me interesin efektiv. Humbjet njihen si në pasqyren e fitim/humbjeve ashtu dhe në llogaritë e zbritjeve të llogarive të arkëtueshme. Të gjitha humbjet nga çvlerësimi njihen në llogaritë e fitim humbjes. 
    </t>
    </r>
    <r>
      <rPr>
        <i/>
        <sz val="10"/>
        <rFont val="Arial"/>
        <family val="2"/>
      </rPr>
      <t>(ii) Aktivet jo-financiare</t>
    </r>
    <r>
      <rPr>
        <sz val="10"/>
        <rFont val="Arial"/>
        <family val="2"/>
      </rPr>
      <t xml:space="preserve">
Vlera e mbartur e aktiveve jo-financiare me perjashtim te taksave te shtyra, rishikohet çdo periudhe raportuese per te percaktuar nese ka ndonje indicator per zhvleresim. Nje humbje nga zhvleresimi regjistrohet nese vlera e mbartur ne kontabilitet e ketij aktivi e tejkalon vleren e rikuperueshme. Keto humbje nga zhvleresimi pasqyrohen ne pasqyren e ta ardhurave dhe shpenzimeve. Vlera e rikuperueshme e nje aktivi percaktohet si me e madhja midis vleres se tij te perdorimit dhe vleres se drejte minus kostot e shitjes. Humbjet nga çvleresimi të regjistruara në periudhat e meparshme rivleresohen ne çdo periudhe raportuese te mepasshme per te pare ndonje indikator nese keto humbje jane zvogeluar ose nuk ekzistojne më.
</t>
    </r>
  </si>
  <si>
    <t>Pergatiti:</t>
  </si>
  <si>
    <t>11/c</t>
  </si>
  <si>
    <t>11/d</t>
  </si>
  <si>
    <t>perbehen nga:</t>
  </si>
  <si>
    <t>Teprica per tu paguar (rimbursuar)</t>
  </si>
  <si>
    <t>Shenimi 8</t>
  </si>
  <si>
    <t>Shenimi 11</t>
  </si>
  <si>
    <t>Shenimi 20</t>
  </si>
  <si>
    <t>Politika të rëndësishme kontable</t>
  </si>
  <si>
    <r>
      <t xml:space="preserve">(a) Transaksionet ne monedha të huaja 
Transaksionet në monedhat e huaja janë perkthyer me kursin e kembimit te datës së transaksionit. Aktivet monetare në monedha te huaja janë pekthyer në LEK me kursin ne ditën e mbylljes së bilancit. Diferencat e konvertimit si pasojë e përkthimit të monedhave te huaj në Leke janë përfshirë në fitim humbje. Aktivet dhe detyrimet jo-monetare në monedhë të huaj vlerësuar me koston historike, jane raportuar me kursin historik të monedhës së huaj në datën e transaksionit. Aktivet dhe detyrimet jo-monetare në monedhe te huaj te vlerësuara me vlerën e drejtë janë përkthyer në LEK me kursin e monedhës së huaj në datën e përcaktimit të vlerës së drejtë. 
(b) Instrumentat financiarë 
Kompania zotëron vetëm instrument financiare jo-derivative që përfshijnë llogari klientesh, mjete monetare, dhe llogari të tjera për tu paguar apo për tu arkëtuar me karakter tregetar. Instrumentet financiare jo-derivative jane rregjistruar fillimisht me vleren e drejtë plus, per instrumentet jo me vlere te drejte ne PASH, çdo kosto transaksioni te atribueshme. Mbas rregjistrimit fillestar instrumentet financiare jo-derivative janë matur ne perputhje me standartin perkates. 
   </t>
    </r>
    <r>
      <rPr>
        <i/>
        <sz val="10"/>
        <rFont val="Arial"/>
        <family val="2"/>
      </rPr>
      <t>Mjetet monetare dhe ekuivalentët e tyre</t>
    </r>
    <r>
      <rPr>
        <sz val="10"/>
        <rFont val="Arial"/>
        <family val="2"/>
      </rPr>
      <t xml:space="preserve">
Mjetet monetare dhe ekuivalentët e tyre përfshijnë paratë në dorë, depozitat në banka, investime afatshkurtra me likuiditet të lartë dhe afat maturimi me pak se tre muaj te cilat nuk janë subjekt i riskut te ndryshimit të vlerës se drejtë dhe përdoren nga kompania në manaxhimin e angazhimeve afatshkurtra.
  </t>
    </r>
    <r>
      <rPr>
        <i/>
        <sz val="10"/>
        <rFont val="Arial"/>
        <family val="2"/>
      </rPr>
      <t>Llogaritë e klientave dhe llogari të tjera te arketueshme</t>
    </r>
    <r>
      <rPr>
        <sz val="10"/>
        <rFont val="Arial"/>
        <family val="2"/>
      </rPr>
      <t xml:space="preserve">
Llogaritë e klientave dhe llogari të tjera te arketueshme fillimisht janë rregjistruar me vlerën e drejtë dhe më pas janë vlerësuar me koston e tyre te amortizuar minus hubjet nga zhvlerësimi.
  </t>
    </r>
    <r>
      <rPr>
        <i/>
        <sz val="10"/>
        <rFont val="Arial"/>
        <family val="2"/>
      </rPr>
      <t>Llogarite e furnitoreve dhe të tjera llogari të pagueshme</t>
    </r>
    <r>
      <rPr>
        <sz val="10"/>
        <rFont val="Arial"/>
        <family val="2"/>
      </rPr>
      <t xml:space="preserve">
Llogaritë e furnitoreve the te tjera llogari të pagueshme janë rregjistruar fillimisht me vlerën e drejtë dhe më pas janë vlerësuar me koston e amortizuar duke përdorur metoden e interest efektiv.
  </t>
    </r>
    <r>
      <rPr>
        <i/>
        <sz val="10"/>
        <rFont val="Arial"/>
        <family val="2"/>
      </rPr>
      <t>Të tjera</t>
    </r>
    <r>
      <rPr>
        <sz val="10"/>
        <rFont val="Arial"/>
        <family val="2"/>
      </rPr>
      <t xml:space="preserve">
Instrumenta të tjere financiare jo-derivative janë vleresuar me koston e amortizuar duke perdorur metoden efektive te interest minus humbjet nga zhvlerësimi (nese ka). Kontabilizimi it e ardhurave financiare dhe shpenzimeve financiare jepen në paragrafin (f) të këtyre shpjegimeve për politikat kontable.</t>
    </r>
  </si>
  <si>
    <r>
      <t xml:space="preserve">(c) Toka, ndërtesa, makineri e paisje (PPMP)
          (i) Njohja dhe matja
Toka, ndërtesa, makineritë e pajisjet maten me kosto minus zhvlerësimin e akumuluar dhe cdo humbje të akumuluar nga çvlerësimi. Kosto përfshin shpenzimet që lidhen direkt me blejren e aktivit. Kur pjesë përbërëse të aktivit kanë jetë të dobishme të ndryshme, ato mbahen si zëra të vecantë të aktiveve afatgjata materiale. 
  </t>
    </r>
    <r>
      <rPr>
        <i/>
        <sz val="10"/>
        <rFont val="Arial"/>
        <family val="2"/>
      </rPr>
      <t xml:space="preserve">  </t>
    </r>
    <r>
      <rPr>
        <sz val="10"/>
        <rFont val="Arial"/>
        <family val="2"/>
      </rPr>
      <t xml:space="preserve">     </t>
    </r>
    <r>
      <rPr>
        <i/>
        <sz val="10"/>
        <rFont val="Arial"/>
        <family val="2"/>
      </rPr>
      <t>(ii) Kostot vijuese</t>
    </r>
    <r>
      <rPr>
        <sz val="10"/>
        <rFont val="Arial"/>
        <family val="2"/>
      </rPr>
      <t xml:space="preserve">
Kosto e zëvendësimit të një pjese përbërëse të një prej aktiveve materiale afatgjata, njihet në vlerën e mbartur të aktivit, nëse është e mundur që Kompania do të ketë përfitime ekonomike të ardhshme nga ky veprim dhe kostoja e tij mund të matet me besueshmëri. Vlera e mbartur e pjesës së zëvendësuar cregjistrohet. Kostot e shërbimeve të përditshmë të aktiveve material afatgjata njihen në shpenzimet e përiudhës kur ndodhin.
     </t>
    </r>
    <r>
      <rPr>
        <i/>
        <sz val="10"/>
        <rFont val="Arial"/>
        <family val="2"/>
      </rPr>
      <t xml:space="preserve"> (iii) Zhvlerësimi</t>
    </r>
    <r>
      <rPr>
        <sz val="10"/>
        <rFont val="Arial"/>
        <family val="2"/>
      </rPr>
      <t xml:space="preserve">
Zhvlerësimi llogaritet mbi vlerën e zhvlerësueshme që është kosto e aktivit, ose ndonjë vlerë tjetër në vend të kostos, minus vlerën e mbetur. Zhvlerësimi paraqitet në pasqyren e të ardhurave e shpenzimeve duke përdorur metodën {_________________} sipas normave te meposhtme:
            Ndertesa                                 2% (mbi vleren e mbetur)
            Makineri paisje                       20% (mbi vleren e mbetur)
            Mjete transporti                      20% (mbi vleren e mbetur)
            Paisje kompjuterike                25% (mbi vleren e mbetur)
            Paisje zyre                            20% (mbi vleren e mbetur)
</t>
    </r>
  </si>
  <si>
    <t>Fitimi dhe (humbje) nga kursi i kembimit</t>
  </si>
  <si>
    <t>Keto pasqyra financiare jane pergatitur dhe aprovuar per perdorim nga:</t>
  </si>
  <si>
    <t>Aprovoi:</t>
  </si>
  <si>
    <t>(*)   Shpenzime jo te zbritshme</t>
  </si>
  <si>
    <t>3.b</t>
  </si>
  <si>
    <t xml:space="preserve">(  Pergatitur sipas Standarteve Kombetare te Kontabilitetit (SKK) dhe </t>
  </si>
  <si>
    <t>Nga viti ….</t>
  </si>
  <si>
    <t>ARJEIL sh.p.k</t>
  </si>
  <si>
    <t>K31320002C</t>
  </si>
  <si>
    <t>Ruga Nacionale Kamez - Tirane</t>
  </si>
  <si>
    <t xml:space="preserve"> Llogaria tvsh per tu mare </t>
  </si>
  <si>
    <t>Blerje mallrash</t>
  </si>
  <si>
    <t>Sigurime</t>
  </si>
  <si>
    <t>Penalitete  e gjoba</t>
  </si>
  <si>
    <t>Rajfaisen BANK</t>
  </si>
  <si>
    <t xml:space="preserve">Rajfaisen BANK </t>
  </si>
  <si>
    <t>lek</t>
  </si>
  <si>
    <t>BKT  lek</t>
  </si>
  <si>
    <t>BKT  Euro</t>
  </si>
  <si>
    <t>( Arjan LATIFI_  )</t>
  </si>
  <si>
    <t>(_Arjan Latifi_)</t>
  </si>
  <si>
    <t>(_Neziha Cenga_)</t>
  </si>
  <si>
    <t xml:space="preserve">Shoqeria_Arjeil  sh.p.k është themeluar më daten 20/1/2003, dhe rregjistruar ne QKR shoqeri me pergjegjesi te kufizuar me objekt Prodhim materiale ndertimi betoni e betonarma. Shoqeria është rregjistruar me seli në adresën: Kamez  Tirane  Shoqeria____________________________________
</t>
  </si>
  <si>
    <t>Pune Publike Prodhime betoni e betonarme</t>
  </si>
  <si>
    <t>d0</t>
  </si>
  <si>
    <t>Shitje prodhimi I vet</t>
  </si>
  <si>
    <t>Te ardhura te tjera nga punet publike</t>
  </si>
  <si>
    <t>Te ardhura nga shitja e aktiveve</t>
  </si>
  <si>
    <t>Ndryshim gjendje</t>
  </si>
  <si>
    <t>31 Dhjetor 2012</t>
  </si>
  <si>
    <t>Transferim shpenzimesh</t>
  </si>
  <si>
    <t>Shpenzime ndihmese</t>
  </si>
  <si>
    <t>Te ardhura financiare  te tjera pa te parapaguara</t>
  </si>
  <si>
    <t>Pjese kembimi</t>
  </si>
  <si>
    <t>Aktive ne proces</t>
  </si>
  <si>
    <t>Tatim fitim</t>
  </si>
  <si>
    <t>ALPHA BANK</t>
  </si>
  <si>
    <t>BKT Kredi  lek</t>
  </si>
  <si>
    <t>PRO CREDIT</t>
  </si>
  <si>
    <t>TIRANA BANK</t>
  </si>
  <si>
    <t>SOCIETE GENERALE ALBANIA</t>
  </si>
  <si>
    <t>CREDINS</t>
  </si>
  <si>
    <t>Raiffeisen Bank Euro</t>
  </si>
  <si>
    <t xml:space="preserve">VENETO </t>
  </si>
  <si>
    <t>Blerja e aktiveve afatgjata materiale/jomateriale</t>
  </si>
  <si>
    <t>Shtesa/(Paksime) Huadhenie Afatgjata</t>
  </si>
  <si>
    <t>Shtesa/(Paksime) Huamarrje Afatshkurtra/afatgjata</t>
  </si>
  <si>
    <t>Pozicioni me 31 Dhjetor 2011</t>
  </si>
  <si>
    <t>Shperndarja e fitimit</t>
  </si>
  <si>
    <t>Dividente</t>
  </si>
  <si>
    <t>Pirun per ngritje mallrash</t>
  </si>
  <si>
    <t>Makine tip benz  me rimorkio</t>
  </si>
  <si>
    <t>( Arjen Latifi  )</t>
  </si>
  <si>
    <t>Shpenzime karburanti e transporti</t>
  </si>
  <si>
    <t>Blerje energjie</t>
  </si>
  <si>
    <t>Pasqyra e te ardhurave dhe shpenzimeve per periudhen e mbyllur me dt. 31.12.2013</t>
  </si>
  <si>
    <t>Shpenzime kontabiliteti</t>
  </si>
  <si>
    <t>Udhetim e dieta</t>
  </si>
  <si>
    <t>Viti   2013</t>
  </si>
  <si>
    <t>31.03.2014</t>
  </si>
  <si>
    <t>Pasqyra e bilancit per vitin ushtrimor te mbyllur me dt. 31.12.2013</t>
  </si>
  <si>
    <t>31 Dhjetor 2013</t>
  </si>
  <si>
    <t>Detyrime tatimore TAP</t>
  </si>
  <si>
    <t>Detyrime te tjera SIG</t>
  </si>
  <si>
    <t>Veneto Lek</t>
  </si>
  <si>
    <t>Bkt kredi  euro</t>
  </si>
  <si>
    <t>Banka Kombetare dollar</t>
  </si>
  <si>
    <t>Dollar</t>
  </si>
  <si>
    <t>Pajisje zyre</t>
  </si>
  <si>
    <t>Pozicioni me 31 Dhjetor 2012</t>
  </si>
  <si>
    <t>Pozicioni me 31 Dhjetor 2013</t>
  </si>
  <si>
    <t>Pasqyra e ndryshimeve ne kapital 2013</t>
  </si>
  <si>
    <t>Pasqyra e rezultatit tatimor per periudhen e mbyllur me dt. 31.12.2013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</si>
</sst>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 &quot;€&quot;_-;\-* #,##0.00\ &quot;€&quot;_-;_-* &quot;-&quot;??\ &quot;€&quot;_-;_-@_-"/>
    <numFmt numFmtId="166" formatCode="[$-409]mmm\-yy;@"/>
    <numFmt numFmtId="167" formatCode="_-* #,##0_-;\-* #,##0_-;_-* &quot;-&quot;??_-;_-@_-"/>
    <numFmt numFmtId="168" formatCode="#,##0.0"/>
    <numFmt numFmtId="169" formatCode="#,##0.0_);\(#,##0.0\)"/>
    <numFmt numFmtId="170" formatCode="0.0%"/>
    <numFmt numFmtId="171" formatCode="_(* #,##0.0_);_(* \(#,##0.0\);_(* &quot;-&quot;??_);_(@_)"/>
    <numFmt numFmtId="172" formatCode="[$-409]dd\-mmm\-yy;@"/>
    <numFmt numFmtId="173" formatCode="0_);\(0\)"/>
    <numFmt numFmtId="174" formatCode="#,##0.00000000_);\(#,##0.00000000\)"/>
  </numFmts>
  <fonts count="115">
    <font>
      <sz val="9"/>
      <name val="Tahoma"/>
      <family val="0"/>
    </font>
    <font>
      <sz val="11"/>
      <color indexed="8"/>
      <name val="Calibri"/>
      <family val="2"/>
    </font>
    <font>
      <sz val="12"/>
      <color indexed="8"/>
      <name val="Garamond"/>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Palatino Linotype"/>
      <family val="1"/>
    </font>
    <font>
      <sz val="12"/>
      <name val="Times New Roman"/>
      <family val="1"/>
    </font>
    <font>
      <sz val="12"/>
      <name val="Tms Rmn"/>
      <family val="0"/>
    </font>
    <font>
      <sz val="12"/>
      <name val="Arial CE"/>
      <family val="0"/>
    </font>
    <font>
      <sz val="11"/>
      <name val="Arial"/>
      <family val="2"/>
    </font>
    <font>
      <b/>
      <sz val="10"/>
      <name val="Arial"/>
      <family val="2"/>
    </font>
    <font>
      <sz val="10"/>
      <color indexed="8"/>
      <name val="Arial"/>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0"/>
      <name val="Helv"/>
      <family val="0"/>
    </font>
    <font>
      <sz val="10"/>
      <color indexed="8"/>
      <name val="MS Sans Serif"/>
      <family val="2"/>
    </font>
    <font>
      <u val="single"/>
      <sz val="12"/>
      <name val="Arial"/>
      <family val="2"/>
    </font>
    <font>
      <sz val="12"/>
      <name val="Arial"/>
      <family val="2"/>
    </font>
    <font>
      <b/>
      <sz val="12"/>
      <name val="Arial"/>
      <family val="2"/>
    </font>
    <font>
      <b/>
      <i/>
      <sz val="10"/>
      <name val="Arial"/>
      <family val="2"/>
    </font>
    <font>
      <b/>
      <sz val="11"/>
      <name val="Arial"/>
      <family val="2"/>
    </font>
    <font>
      <i/>
      <sz val="10"/>
      <name val="Arial"/>
      <family val="2"/>
    </font>
    <font>
      <b/>
      <sz val="10"/>
      <color indexed="8"/>
      <name val="Arial"/>
      <family val="2"/>
    </font>
    <font>
      <b/>
      <sz val="14"/>
      <name val="Arial"/>
      <family val="2"/>
    </font>
    <font>
      <sz val="9"/>
      <name val="Arial"/>
      <family val="2"/>
    </font>
    <font>
      <sz val="10"/>
      <name val="Calibri"/>
      <family val="2"/>
    </font>
    <font>
      <b/>
      <sz val="10"/>
      <name val="Calibri"/>
      <family val="2"/>
    </font>
    <font>
      <sz val="11.05"/>
      <color indexed="8"/>
      <name val="Calibri"/>
      <family val="2"/>
    </font>
    <font>
      <b/>
      <sz val="14"/>
      <name val="Times New Roman"/>
      <family val="1"/>
    </font>
    <font>
      <b/>
      <sz val="12"/>
      <name val="Times New Roman"/>
      <family val="1"/>
    </font>
    <font>
      <sz val="11"/>
      <name val="Calibri"/>
      <family val="2"/>
    </font>
    <font>
      <u val="single"/>
      <sz val="11"/>
      <name val="Arial"/>
      <family val="2"/>
    </font>
    <font>
      <b/>
      <sz val="13"/>
      <name val="Arial"/>
      <family val="2"/>
    </font>
    <font>
      <b/>
      <sz val="9"/>
      <name val="Tahoma"/>
      <family val="2"/>
    </font>
    <font>
      <b/>
      <sz val="10"/>
      <name val="Times New Roman"/>
      <family val="1"/>
    </font>
    <font>
      <b/>
      <sz val="9"/>
      <name val="Arial"/>
      <family val="2"/>
    </font>
    <font>
      <b/>
      <sz val="14"/>
      <name val="Palatino Linotype"/>
      <family val="1"/>
    </font>
    <font>
      <b/>
      <sz val="12"/>
      <name val="Palatino Linotype"/>
      <family val="1"/>
    </font>
    <font>
      <b/>
      <sz val="14"/>
      <name val="Palatino"/>
      <family val="1"/>
    </font>
    <font>
      <b/>
      <sz val="12"/>
      <name val="Arial."/>
      <family val="0"/>
    </font>
    <font>
      <sz val="9"/>
      <name val="Arial."/>
      <family val="0"/>
    </font>
    <font>
      <b/>
      <sz val="9"/>
      <name val="Arial."/>
      <family val="0"/>
    </font>
    <font>
      <sz val="12"/>
      <color indexed="9"/>
      <name val="Garamond"/>
      <family val="2"/>
    </font>
    <font>
      <sz val="12"/>
      <color indexed="36"/>
      <name val="Garamond"/>
      <family val="2"/>
    </font>
    <font>
      <b/>
      <sz val="12"/>
      <color indexed="52"/>
      <name val="Garamond"/>
      <family val="2"/>
    </font>
    <font>
      <b/>
      <sz val="12"/>
      <color indexed="9"/>
      <name val="Garamond"/>
      <family val="2"/>
    </font>
    <font>
      <i/>
      <sz val="12"/>
      <color indexed="23"/>
      <name val="Garamond"/>
      <family val="2"/>
    </font>
    <font>
      <u val="single"/>
      <sz val="9"/>
      <color indexed="36"/>
      <name val="Tahoma"/>
      <family val="0"/>
    </font>
    <font>
      <sz val="12"/>
      <color indexed="17"/>
      <name val="Garamond"/>
      <family val="2"/>
    </font>
    <font>
      <b/>
      <sz val="15"/>
      <color indexed="62"/>
      <name val="Garamond"/>
      <family val="2"/>
    </font>
    <font>
      <b/>
      <sz val="13"/>
      <color indexed="62"/>
      <name val="Garamond"/>
      <family val="2"/>
    </font>
    <font>
      <b/>
      <sz val="11"/>
      <color indexed="62"/>
      <name val="Garamond"/>
      <family val="2"/>
    </font>
    <font>
      <u val="single"/>
      <sz val="9"/>
      <color indexed="39"/>
      <name val="Tahoma"/>
      <family val="0"/>
    </font>
    <font>
      <sz val="12"/>
      <color indexed="62"/>
      <name val="Garamond"/>
      <family val="2"/>
    </font>
    <font>
      <sz val="12"/>
      <color indexed="52"/>
      <name val="Garamond"/>
      <family val="2"/>
    </font>
    <font>
      <sz val="12"/>
      <color indexed="60"/>
      <name val="Garamond"/>
      <family val="2"/>
    </font>
    <font>
      <b/>
      <sz val="12"/>
      <color indexed="63"/>
      <name val="Garamond"/>
      <family val="2"/>
    </font>
    <font>
      <b/>
      <sz val="18"/>
      <color indexed="62"/>
      <name val="Cambria"/>
      <family val="2"/>
    </font>
    <font>
      <b/>
      <sz val="12"/>
      <color indexed="8"/>
      <name val="Garamond"/>
      <family val="2"/>
    </font>
    <font>
      <sz val="12"/>
      <color indexed="10"/>
      <name val="Garamond"/>
      <family val="2"/>
    </font>
    <font>
      <sz val="12"/>
      <name val="Calibri"/>
      <family val="2"/>
    </font>
    <font>
      <sz val="9"/>
      <name val="Calibri"/>
      <family val="2"/>
    </font>
    <font>
      <b/>
      <sz val="26"/>
      <name val="Calibri"/>
      <family val="2"/>
    </font>
    <font>
      <sz val="11"/>
      <color theme="1"/>
      <name val="Calibri"/>
      <family val="2"/>
    </font>
    <font>
      <sz val="12"/>
      <color theme="1"/>
      <name val="Garamond"/>
      <family val="2"/>
    </font>
    <font>
      <sz val="12"/>
      <color theme="0"/>
      <name val="Garamond"/>
      <family val="2"/>
    </font>
    <font>
      <sz val="11"/>
      <color theme="0"/>
      <name val="Calibri"/>
      <family val="2"/>
    </font>
    <font>
      <sz val="12"/>
      <color rgb="FF9C0006"/>
      <name val="Garamond"/>
      <family val="2"/>
    </font>
    <font>
      <b/>
      <sz val="11"/>
      <color rgb="FFFA7D00"/>
      <name val="Calibri"/>
      <family val="2"/>
    </font>
    <font>
      <b/>
      <sz val="12"/>
      <color rgb="FFFA7D00"/>
      <name val="Garamond"/>
      <family val="2"/>
    </font>
    <font>
      <b/>
      <sz val="11"/>
      <color theme="0"/>
      <name val="Calibri"/>
      <family val="2"/>
    </font>
    <font>
      <b/>
      <sz val="12"/>
      <color theme="0"/>
      <name val="Garamond"/>
      <family val="2"/>
    </font>
    <font>
      <i/>
      <sz val="12"/>
      <color rgb="FF7F7F7F"/>
      <name val="Garamond"/>
      <family val="2"/>
    </font>
    <font>
      <u val="single"/>
      <sz val="9"/>
      <color theme="11"/>
      <name val="Tahoma"/>
      <family val="0"/>
    </font>
    <font>
      <sz val="12"/>
      <color rgb="FF006100"/>
      <name val="Garamond"/>
      <family val="2"/>
    </font>
    <font>
      <b/>
      <sz val="15"/>
      <color theme="3"/>
      <name val="Garamond"/>
      <family val="2"/>
    </font>
    <font>
      <b/>
      <sz val="13"/>
      <color theme="3"/>
      <name val="Garamond"/>
      <family val="2"/>
    </font>
    <font>
      <b/>
      <sz val="11"/>
      <color theme="3"/>
      <name val="Garamond"/>
      <family val="2"/>
    </font>
    <font>
      <u val="single"/>
      <sz val="9"/>
      <color theme="10"/>
      <name val="Tahoma"/>
      <family val="0"/>
    </font>
    <font>
      <sz val="11"/>
      <color rgb="FF3F3F76"/>
      <name val="Calibri"/>
      <family val="2"/>
    </font>
    <font>
      <sz val="12"/>
      <color rgb="FF3F3F76"/>
      <name val="Garamond"/>
      <family val="2"/>
    </font>
    <font>
      <sz val="12"/>
      <color rgb="FFFA7D00"/>
      <name val="Garamond"/>
      <family val="2"/>
    </font>
    <font>
      <sz val="12"/>
      <color rgb="FF9C6500"/>
      <name val="Garamond"/>
      <family val="2"/>
    </font>
    <font>
      <b/>
      <sz val="12"/>
      <color rgb="FF3F3F3F"/>
      <name val="Garamond"/>
      <family val="2"/>
    </font>
    <font>
      <b/>
      <sz val="18"/>
      <color theme="3"/>
      <name val="Cambria"/>
      <family val="2"/>
    </font>
    <font>
      <b/>
      <sz val="12"/>
      <color theme="1"/>
      <name val="Garamond"/>
      <family val="2"/>
    </font>
    <font>
      <sz val="12"/>
      <color rgb="FFFF0000"/>
      <name val="Garamond"/>
      <family val="2"/>
    </font>
    <font>
      <sz val="10"/>
      <color theme="0"/>
      <name val="Arial"/>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26"/>
        <bgColor indexed="64"/>
      </patternFill>
    </fill>
    <fill>
      <patternFill patternType="solid">
        <fgColor rgb="FFC6EFCE"/>
        <bgColor indexed="64"/>
      </patternFill>
    </fill>
    <fill>
      <patternFill patternType="solid">
        <fgColor indexed="4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41"/>
        <bgColor indexed="64"/>
      </patternFill>
    </fill>
    <fill>
      <patternFill patternType="solid">
        <fgColor indexed="9"/>
        <bgColor indexed="64"/>
      </patternFill>
    </fill>
  </fills>
  <borders count="111">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right/>
      <top/>
      <bottom style="double">
        <color indexed="52"/>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style="double"/>
      <right style="thin"/>
      <top style="thin"/>
      <bottom/>
    </border>
    <border>
      <left style="thin"/>
      <right style="thin"/>
      <top/>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thin">
        <color indexed="62"/>
      </top>
      <bottom style="double">
        <color indexed="62"/>
      </bottom>
    </border>
    <border>
      <left/>
      <right/>
      <top style="thin">
        <color theme="4"/>
      </top>
      <bottom style="double">
        <color theme="4"/>
      </bottom>
    </border>
    <border>
      <left/>
      <right style="thin"/>
      <top/>
      <bottom style="thin"/>
    </border>
    <border>
      <left/>
      <right/>
      <top/>
      <bottom style="thin"/>
    </border>
    <border>
      <left style="thin"/>
      <right/>
      <top/>
      <bottom style="thin"/>
    </border>
    <border>
      <left/>
      <right style="thin"/>
      <top/>
      <bottom/>
    </border>
    <border>
      <left style="thin"/>
      <right/>
      <top/>
      <bottom/>
    </border>
    <border>
      <left/>
      <right/>
      <top style="thin"/>
      <bottom style="thin"/>
    </border>
    <border>
      <left/>
      <right/>
      <top style="thin"/>
      <bottom/>
    </border>
    <border>
      <left/>
      <right style="thin"/>
      <top style="thin"/>
      <bottom/>
    </border>
    <border>
      <left style="thin"/>
      <right/>
      <top style="thin"/>
      <bottom/>
    </border>
    <border>
      <left style="thin"/>
      <right style="thin"/>
      <top style="thin"/>
      <bottom/>
    </border>
    <border>
      <left style="medium"/>
      <right style="thin"/>
      <top style="medium"/>
      <bottom/>
    </border>
    <border>
      <left style="medium"/>
      <right style="thin"/>
      <top/>
      <bottom style="medium"/>
    </border>
    <border>
      <left style="medium"/>
      <right style="thin"/>
      <top style="medium"/>
      <bottom style="thin"/>
    </border>
    <border>
      <left style="thin"/>
      <right style="thin"/>
      <top style="medium"/>
      <bottom style="thin"/>
    </border>
    <border>
      <left style="medium"/>
      <right style="thin"/>
      <top/>
      <bottom style="hair"/>
    </border>
    <border>
      <left style="thin"/>
      <right style="thin"/>
      <top/>
      <bottom style="hair"/>
    </border>
    <border>
      <left style="medium"/>
      <right style="thin"/>
      <top style="hair"/>
      <bottom style="hair"/>
    </border>
    <border>
      <left style="thin"/>
      <right style="thin"/>
      <top style="hair"/>
      <bottom style="hair"/>
    </border>
    <border>
      <left style="medium"/>
      <right style="thin"/>
      <top style="hair"/>
      <bottom/>
    </border>
    <border>
      <left style="thin"/>
      <right style="thin"/>
      <top style="hair"/>
      <bottom/>
    </border>
    <border>
      <left style="medium"/>
      <right style="thin"/>
      <top style="thin"/>
      <bottom style="thin"/>
    </border>
    <border>
      <left style="thin"/>
      <right style="thin"/>
      <top style="thin"/>
      <bottom style="thin"/>
    </border>
    <border>
      <left style="thin"/>
      <right/>
      <top style="hair"/>
      <bottom style="hair"/>
    </border>
    <border>
      <left style="medium"/>
      <right/>
      <top style="thin"/>
      <bottom style="thin"/>
    </border>
    <border>
      <left style="medium"/>
      <right style="thin"/>
      <top style="medium"/>
      <bottom style="medium"/>
    </border>
    <border>
      <left style="thin"/>
      <right style="thin"/>
      <top style="medium"/>
      <bottom style="medium"/>
    </border>
    <border>
      <left style="thin"/>
      <right style="thin"/>
      <top style="medium"/>
      <bottom/>
    </border>
    <border>
      <left style="thin"/>
      <right style="thin"/>
      <top/>
      <bottom style="medium"/>
    </border>
    <border>
      <left style="medium"/>
      <right style="thin"/>
      <top style="thin"/>
      <bottom style="hair"/>
    </border>
    <border>
      <left style="medium"/>
      <right style="thin"/>
      <top/>
      <bottom/>
    </border>
    <border>
      <left style="thin"/>
      <right style="medium"/>
      <top style="thin"/>
      <bottom style="medium"/>
    </border>
    <border>
      <left style="thin"/>
      <right/>
      <top/>
      <bottom style="hair"/>
    </border>
    <border>
      <left style="thin"/>
      <right/>
      <top style="hair"/>
      <bottom/>
    </border>
    <border>
      <left style="thin"/>
      <right/>
      <top style="thin"/>
      <bottom style="thin"/>
    </border>
    <border>
      <left style="thin"/>
      <right/>
      <top style="medium"/>
      <bottom style="medium"/>
    </border>
    <border>
      <left style="thin"/>
      <right style="thin"/>
      <top/>
      <bottom style="thin"/>
    </border>
    <border>
      <left style="double"/>
      <right style="thin"/>
      <top style="double"/>
      <bottom style="thin"/>
    </border>
    <border>
      <left style="thin"/>
      <right style="thin"/>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top style="thin"/>
      <bottom style="double"/>
    </border>
    <border>
      <left style="thin"/>
      <right style="thin"/>
      <top style="thin"/>
      <bottom style="double"/>
    </border>
    <border>
      <left style="thin"/>
      <right style="double"/>
      <top style="thin"/>
      <bottom style="double"/>
    </border>
    <border>
      <left style="thin"/>
      <right style="double"/>
      <top style="double"/>
      <bottom style="thin"/>
    </border>
    <border>
      <left style="double"/>
      <right/>
      <top style="double"/>
      <bottom/>
    </border>
    <border>
      <left/>
      <right/>
      <top style="double"/>
      <bottom/>
    </border>
    <border>
      <left/>
      <right style="double"/>
      <top style="double"/>
      <bottom/>
    </border>
    <border>
      <left/>
      <right style="double"/>
      <top/>
      <bottom/>
    </border>
    <border>
      <left style="double"/>
      <right/>
      <top/>
      <bottom/>
    </border>
    <border>
      <left/>
      <right/>
      <top/>
      <bottom style="double"/>
    </border>
    <border>
      <left style="double"/>
      <right/>
      <top/>
      <bottom style="double"/>
    </border>
    <border>
      <left/>
      <right style="double"/>
      <top/>
      <bottom style="double"/>
    </border>
    <border>
      <left/>
      <right/>
      <top style="medium"/>
      <bottom style="thin"/>
    </border>
    <border>
      <left style="thin"/>
      <right style="hair"/>
      <top style="hair"/>
      <bottom style="hair"/>
    </border>
    <border>
      <left style="hair"/>
      <right style="hair"/>
      <top style="hair"/>
      <bottom style="hair"/>
    </border>
    <border>
      <left style="hair"/>
      <right style="hair"/>
      <top style="hair"/>
      <bottom style="thin"/>
    </border>
    <border>
      <left style="thin"/>
      <right style="hair"/>
      <top style="thin"/>
      <bottom style="hair"/>
    </border>
    <border>
      <left style="hair"/>
      <right style="hair"/>
      <top style="thin"/>
      <bottom style="hair"/>
    </border>
    <border>
      <left style="thin"/>
      <right style="hair"/>
      <top style="hair"/>
      <bottom style="thin"/>
    </border>
    <border>
      <left/>
      <right style="thin"/>
      <top style="thin"/>
      <bottom style="medium"/>
    </border>
    <border>
      <left/>
      <right style="medium"/>
      <top style="medium"/>
      <bottom style="thin"/>
    </border>
    <border>
      <left style="thin"/>
      <right style="medium"/>
      <top style="medium"/>
      <bottom style="thin"/>
    </border>
    <border>
      <left/>
      <right/>
      <top/>
      <bottom style="hair"/>
    </border>
    <border>
      <left/>
      <right/>
      <top style="hair"/>
      <bottom style="hair"/>
    </border>
    <border>
      <left/>
      <right style="thin"/>
      <top style="hair"/>
      <bottom style="hair"/>
    </border>
    <border>
      <left/>
      <right/>
      <top style="hair"/>
      <bottom/>
    </border>
    <border>
      <left/>
      <right style="thin"/>
      <top style="thin"/>
      <bottom style="thin"/>
    </border>
    <border>
      <left/>
      <right/>
      <top style="medium"/>
      <bottom style="medium"/>
    </border>
    <border>
      <left style="hair"/>
      <right style="thin"/>
      <top style="hair"/>
      <bottom style="hair"/>
    </border>
    <border>
      <left style="thin"/>
      <right style="hair"/>
      <top/>
      <bottom style="hair"/>
    </border>
    <border>
      <left style="hair"/>
      <right style="hair"/>
      <top/>
      <bottom style="hair"/>
    </border>
    <border>
      <left style="hair"/>
      <right style="thin"/>
      <top/>
      <bottom style="hair"/>
    </border>
    <border>
      <left style="hair"/>
      <right style="thin"/>
      <top style="hair"/>
      <bottom style="thin"/>
    </border>
    <border>
      <left style="thin"/>
      <right/>
      <top style="medium"/>
      <bottom style="thin"/>
    </border>
    <border>
      <left style="thin"/>
      <right/>
      <top style="thin"/>
      <bottom style="medium"/>
    </border>
    <border>
      <left style="thin"/>
      <right/>
      <top style="thin"/>
      <bottom style="hair"/>
    </border>
    <border>
      <left/>
      <right style="medium"/>
      <top style="thin"/>
      <bottom style="medium"/>
    </border>
    <border>
      <left/>
      <right style="medium"/>
      <top style="medium"/>
      <bottom style="medium"/>
    </border>
    <border>
      <left/>
      <right/>
      <top style="thin"/>
      <bottom style="medium"/>
    </border>
    <border>
      <left style="thin"/>
      <right style="thin"/>
      <top style="thin"/>
      <bottom style="medium"/>
    </border>
    <border>
      <left/>
      <right style="thin"/>
      <top style="thin"/>
      <bottom style="hair"/>
    </border>
    <border>
      <left style="hair"/>
      <right/>
      <top style="thin"/>
      <bottom style="hair"/>
    </border>
    <border>
      <left style="hair"/>
      <right/>
      <top style="hair"/>
      <bottom style="hair"/>
    </border>
    <border>
      <left style="hair"/>
      <right/>
      <top style="hair"/>
      <bottom style="thin"/>
    </border>
    <border>
      <left/>
      <right style="hair"/>
      <top style="thin"/>
      <bottom style="hair"/>
    </border>
    <border>
      <left/>
      <right style="hair"/>
      <top style="hair"/>
      <bottom style="hair"/>
    </border>
    <border>
      <left/>
      <right style="hair"/>
      <top style="hair"/>
      <bottom style="thin"/>
    </border>
    <border>
      <left/>
      <right/>
      <top style="thin"/>
      <bottom style="hair"/>
    </border>
    <border>
      <left style="thin"/>
      <right style="medium"/>
      <top style="thin"/>
      <bottom>
        <color indexed="63"/>
      </bottom>
    </border>
  </borders>
  <cellStyleXfs count="412">
    <xf numFmtId="166" fontId="0" fillId="0" borderId="0" applyBorder="0" applyProtection="0">
      <alignment horizontal="left" vertical="top" wrapText="1"/>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166" fontId="1" fillId="2"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1"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166" fontId="1" fillId="3"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1"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166" fontId="1" fillId="4"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1"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166" fontId="1" fillId="5"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1"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166" fontId="1" fillId="6"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1"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166" fontId="1" fillId="7"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1"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5" borderId="0" applyNumberFormat="0" applyBorder="0" applyAlignment="0" applyProtection="0"/>
    <xf numFmtId="0" fontId="26" fillId="14" borderId="0" applyNumberFormat="0" applyBorder="0" applyAlignment="0" applyProtection="0"/>
    <xf numFmtId="0" fontId="26" fillId="17" borderId="0" applyNumberFormat="0" applyBorder="0" applyAlignment="0" applyProtection="0"/>
    <xf numFmtId="166" fontId="1" fillId="14"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1"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166" fontId="1" fillId="15"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1"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166" fontId="1" fillId="16"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1"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166" fontId="1" fillId="5"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1"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166" fontId="1" fillId="14"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1"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166" fontId="1" fillId="17"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1"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27" fillId="2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166" fontId="3" fillId="24" borderId="0" applyNumberFormat="0" applyBorder="0" applyAlignment="0" applyProtection="0"/>
    <xf numFmtId="0" fontId="92" fillId="28" borderId="0" applyNumberFormat="0" applyBorder="0" applyAlignment="0" applyProtection="0"/>
    <xf numFmtId="166" fontId="3" fillId="15" borderId="0" applyNumberFormat="0" applyBorder="0" applyAlignment="0" applyProtection="0"/>
    <xf numFmtId="0" fontId="92" fillId="29" borderId="0" applyNumberFormat="0" applyBorder="0" applyAlignment="0" applyProtection="0"/>
    <xf numFmtId="166" fontId="3" fillId="16" borderId="0" applyNumberFormat="0" applyBorder="0" applyAlignment="0" applyProtection="0"/>
    <xf numFmtId="0" fontId="92" fillId="30" borderId="0" applyNumberFormat="0" applyBorder="0" applyAlignment="0" applyProtection="0"/>
    <xf numFmtId="166" fontId="3" fillId="25" borderId="0" applyNumberFormat="0" applyBorder="0" applyAlignment="0" applyProtection="0"/>
    <xf numFmtId="166" fontId="93" fillId="31" borderId="0" applyNumberFormat="0" applyBorder="0" applyAlignment="0" applyProtection="0"/>
    <xf numFmtId="0" fontId="92" fillId="31" borderId="0" applyNumberFormat="0" applyBorder="0" applyAlignment="0" applyProtection="0"/>
    <xf numFmtId="170" fontId="3" fillId="25" borderId="0" applyNumberFormat="0" applyBorder="0" applyAlignment="0" applyProtection="0"/>
    <xf numFmtId="0" fontId="93" fillId="31" borderId="0" applyNumberFormat="0" applyBorder="0" applyAlignment="0" applyProtection="0"/>
    <xf numFmtId="166" fontId="3" fillId="26" borderId="0" applyNumberFormat="0" applyBorder="0" applyAlignment="0" applyProtection="0"/>
    <xf numFmtId="0" fontId="92" fillId="32" borderId="0" applyNumberFormat="0" applyBorder="0" applyAlignment="0" applyProtection="0"/>
    <xf numFmtId="166" fontId="3" fillId="27" borderId="0" applyNumberFormat="0" applyBorder="0" applyAlignment="0" applyProtection="0"/>
    <xf numFmtId="0" fontId="92" fillId="33" borderId="0" applyNumberFormat="0" applyBorder="0" applyAlignment="0" applyProtection="0"/>
    <xf numFmtId="166" fontId="3" fillId="34" borderId="0" applyNumberFormat="0" applyBorder="0" applyAlignment="0" applyProtection="0"/>
    <xf numFmtId="0" fontId="92" fillId="35" borderId="0" applyNumberFormat="0" applyBorder="0" applyAlignment="0" applyProtection="0"/>
    <xf numFmtId="0" fontId="93" fillId="35" borderId="0" applyNumberFormat="0" applyBorder="0" applyAlignment="0" applyProtection="0"/>
    <xf numFmtId="166" fontId="3" fillId="36" borderId="0" applyNumberFormat="0" applyBorder="0" applyAlignment="0" applyProtection="0"/>
    <xf numFmtId="166" fontId="93" fillId="37" borderId="0" applyNumberFormat="0" applyBorder="0" applyAlignment="0" applyProtection="0"/>
    <xf numFmtId="0" fontId="92" fillId="37" borderId="0" applyNumberFormat="0" applyBorder="0" applyAlignment="0" applyProtection="0"/>
    <xf numFmtId="0" fontId="93" fillId="37" borderId="0" applyNumberFormat="0" applyBorder="0" applyAlignment="0" applyProtection="0"/>
    <xf numFmtId="166" fontId="3" fillId="38" borderId="0" applyNumberFormat="0" applyBorder="0" applyAlignment="0" applyProtection="0"/>
    <xf numFmtId="0" fontId="92" fillId="39" borderId="0" applyNumberFormat="0" applyBorder="0" applyAlignment="0" applyProtection="0"/>
    <xf numFmtId="166" fontId="3" fillId="25" borderId="0" applyNumberFormat="0" applyBorder="0" applyAlignment="0" applyProtection="0"/>
    <xf numFmtId="166" fontId="93" fillId="40" borderId="0" applyNumberFormat="0" applyBorder="0" applyAlignment="0" applyProtection="0"/>
    <xf numFmtId="0" fontId="92" fillId="40" borderId="0" applyNumberFormat="0" applyBorder="0" applyAlignment="0" applyProtection="0"/>
    <xf numFmtId="166" fontId="3" fillId="26" borderId="0" applyNumberFormat="0" applyBorder="0" applyAlignment="0" applyProtection="0"/>
    <xf numFmtId="0" fontId="92" fillId="41" borderId="0" applyNumberFormat="0" applyBorder="0" applyAlignment="0" applyProtection="0"/>
    <xf numFmtId="166" fontId="3" fillId="42" borderId="0" applyNumberFormat="0" applyBorder="0" applyAlignment="0" applyProtection="0"/>
    <xf numFmtId="0" fontId="92" fillId="43" borderId="0" applyNumberFormat="0" applyBorder="0" applyAlignment="0" applyProtection="0"/>
    <xf numFmtId="0" fontId="28" fillId="0" borderId="0" applyNumberFormat="0" applyFill="0" applyBorder="0" applyAlignment="0" applyProtection="0"/>
    <xf numFmtId="166" fontId="4" fillId="3" borderId="0" applyNumberFormat="0" applyBorder="0" applyAlignment="0" applyProtection="0"/>
    <xf numFmtId="0" fontId="94" fillId="44" borderId="0" applyNumberFormat="0" applyBorder="0" applyAlignment="0" applyProtection="0"/>
    <xf numFmtId="0" fontId="29" fillId="45" borderId="1" applyNumberFormat="0" applyAlignment="0" applyProtection="0"/>
    <xf numFmtId="166" fontId="5" fillId="45" borderId="1" applyNumberFormat="0" applyAlignment="0" applyProtection="0"/>
    <xf numFmtId="166" fontId="95" fillId="46" borderId="2" applyNumberFormat="0" applyAlignment="0" applyProtection="0"/>
    <xf numFmtId="0" fontId="96" fillId="46" borderId="2" applyNumberFormat="0" applyAlignment="0" applyProtection="0"/>
    <xf numFmtId="0" fontId="30" fillId="0" borderId="3" applyNumberFormat="0" applyFill="0" applyAlignment="0" applyProtection="0"/>
    <xf numFmtId="166" fontId="6" fillId="47" borderId="4" applyNumberFormat="0" applyAlignment="0" applyProtection="0"/>
    <xf numFmtId="166" fontId="97" fillId="48" borderId="5" applyNumberFormat="0" applyAlignment="0" applyProtection="0"/>
    <xf numFmtId="0" fontId="97" fillId="48" borderId="5" applyNumberFormat="0" applyAlignment="0" applyProtection="0"/>
    <xf numFmtId="0" fontId="98" fillId="48" borderId="5" applyNumberFormat="0" applyAlignment="0" applyProtection="0"/>
    <xf numFmtId="166" fontId="0" fillId="0" borderId="0" applyBorder="0" applyProtection="0">
      <alignment horizontal="left" vertical="top" wrapText="1"/>
    </xf>
    <xf numFmtId="41" fontId="0" fillId="0" borderId="0" applyFont="0" applyFill="0" applyBorder="0" applyAlignment="0" applyProtection="0"/>
    <xf numFmtId="43" fontId="7" fillId="0" borderId="0" applyFont="0" applyFill="0" applyBorder="0" applyAlignment="0" applyProtection="0"/>
    <xf numFmtId="166" fontId="0" fillId="0" borderId="0" applyBorder="0" applyProtection="0">
      <alignment horizontal="left" vertical="top" wrapText="1"/>
    </xf>
    <xf numFmtId="166" fontId="0" fillId="0" borderId="0" applyBorder="0" applyProtection="0">
      <alignment horizontal="left" vertical="top" wrapText="1"/>
    </xf>
    <xf numFmtId="43" fontId="1"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49" borderId="6"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66" fontId="22" fillId="0" borderId="0" applyNumberFormat="0" applyFill="0" applyBorder="0" applyAlignment="0" applyProtection="0"/>
    <xf numFmtId="0" fontId="31" fillId="7" borderId="1" applyNumberFormat="0" applyAlignment="0" applyProtection="0"/>
    <xf numFmtId="165" fontId="20" fillId="0" borderId="0" applyFont="0" applyFill="0" applyBorder="0" applyAlignment="0" applyProtection="0"/>
    <xf numFmtId="166" fontId="8"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166" fontId="9" fillId="4" borderId="0" applyNumberFormat="0" applyBorder="0" applyAlignment="0" applyProtection="0"/>
    <xf numFmtId="0" fontId="101" fillId="50" borderId="0" applyNumberFormat="0" applyBorder="0" applyAlignment="0" applyProtection="0"/>
    <xf numFmtId="166" fontId="10" fillId="0" borderId="7" applyNumberFormat="0" applyFill="0" applyAlignment="0" applyProtection="0"/>
    <xf numFmtId="0" fontId="102" fillId="0" borderId="8" applyNumberFormat="0" applyFill="0" applyAlignment="0" applyProtection="0"/>
    <xf numFmtId="166" fontId="11" fillId="0" borderId="9" applyNumberFormat="0" applyFill="0" applyAlignment="0" applyProtection="0"/>
    <xf numFmtId="0" fontId="103" fillId="0" borderId="10" applyNumberFormat="0" applyFill="0" applyAlignment="0" applyProtection="0"/>
    <xf numFmtId="166" fontId="12" fillId="0" borderId="11" applyNumberFormat="0" applyFill="0" applyAlignment="0" applyProtection="0"/>
    <xf numFmtId="0" fontId="104" fillId="0" borderId="12" applyNumberFormat="0" applyFill="0" applyAlignment="0" applyProtection="0"/>
    <xf numFmtId="166" fontId="12" fillId="0" borderId="0" applyNumberFormat="0" applyFill="0" applyBorder="0" applyAlignment="0" applyProtection="0"/>
    <xf numFmtId="0" fontId="104" fillId="0" borderId="0" applyNumberFormat="0" applyFill="0" applyBorder="0" applyAlignment="0" applyProtection="0"/>
    <xf numFmtId="166" fontId="24" fillId="7" borderId="13" applyNumberFormat="0" applyFont="0" applyBorder="0" applyAlignment="0">
      <protection/>
    </xf>
    <xf numFmtId="166" fontId="24" fillId="51" borderId="14" applyNumberFormat="0" applyFont="0" applyBorder="0" applyAlignment="0">
      <protection/>
    </xf>
    <xf numFmtId="0" fontId="105" fillId="0" borderId="0" applyNumberFormat="0" applyFill="0" applyBorder="0" applyAlignment="0" applyProtection="0"/>
    <xf numFmtId="166" fontId="13" fillId="7" borderId="1" applyNumberFormat="0" applyAlignment="0" applyProtection="0"/>
    <xf numFmtId="166" fontId="106" fillId="52" borderId="2" applyNumberFormat="0" applyAlignment="0" applyProtection="0"/>
    <xf numFmtId="0" fontId="107" fillId="52" borderId="2" applyNumberFormat="0" applyAlignment="0" applyProtection="0"/>
    <xf numFmtId="0" fontId="32" fillId="3" borderId="0" applyNumberFormat="0" applyBorder="0" applyAlignment="0" applyProtection="0"/>
    <xf numFmtId="166" fontId="14" fillId="0" borderId="3" applyNumberFormat="0" applyFill="0" applyAlignment="0" applyProtection="0"/>
    <xf numFmtId="0" fontId="108" fillId="0" borderId="15" applyNumberFormat="0" applyFill="0" applyAlignment="0" applyProtection="0"/>
    <xf numFmtId="43" fontId="7" fillId="0" borderId="0" applyFont="0" applyFill="0" applyBorder="0" applyAlignment="0" applyProtection="0"/>
    <xf numFmtId="171" fontId="1" fillId="0" borderId="0" applyFont="0" applyFill="0" applyBorder="0" applyAlignment="0" applyProtection="0"/>
    <xf numFmtId="166" fontId="15" fillId="51" borderId="0" applyNumberFormat="0" applyBorder="0" applyAlignment="0" applyProtection="0"/>
    <xf numFmtId="0" fontId="109" fillId="53" borderId="0" applyNumberFormat="0" applyBorder="0" applyAlignment="0" applyProtection="0"/>
    <xf numFmtId="0" fontId="33" fillId="51" borderId="0" applyNumberFormat="0" applyBorder="0" applyAlignment="0" applyProtection="0"/>
    <xf numFmtId="0" fontId="90" fillId="0" borderId="0">
      <alignment/>
      <protection/>
    </xf>
    <xf numFmtId="0" fontId="90" fillId="0" borderId="0">
      <alignment/>
      <protection/>
    </xf>
    <xf numFmtId="0" fontId="90" fillId="0" borderId="0">
      <alignment/>
      <protection/>
    </xf>
    <xf numFmtId="0" fontId="90" fillId="0" borderId="0">
      <alignment/>
      <protection/>
    </xf>
    <xf numFmtId="0" fontId="7" fillId="0" borderId="0">
      <alignment/>
      <protection/>
    </xf>
    <xf numFmtId="170" fontId="0" fillId="0" borderId="0" applyBorder="0" applyProtection="0">
      <alignment horizontal="left" vertical="top" wrapText="1"/>
    </xf>
    <xf numFmtId="170" fontId="0" fillId="0" borderId="0" applyBorder="0" applyProtection="0">
      <alignment horizontal="left" vertical="top" wrapText="1"/>
    </xf>
    <xf numFmtId="0" fontId="41" fillId="0" borderId="0">
      <alignment/>
      <protection/>
    </xf>
    <xf numFmtId="0" fontId="90" fillId="0" borderId="0">
      <alignment/>
      <protection/>
    </xf>
    <xf numFmtId="0" fontId="90" fillId="0" borderId="0">
      <alignment/>
      <protection/>
    </xf>
    <xf numFmtId="166" fontId="7" fillId="0" borderId="0">
      <alignment/>
      <protection/>
    </xf>
    <xf numFmtId="0" fontId="7" fillId="0" borderId="0">
      <alignment/>
      <protection/>
    </xf>
    <xf numFmtId="170" fontId="7" fillId="0" borderId="0">
      <alignment/>
      <protection/>
    </xf>
    <xf numFmtId="0" fontId="7"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166"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166" fontId="90" fillId="0" borderId="0">
      <alignment/>
      <protection/>
    </xf>
    <xf numFmtId="0" fontId="42" fillId="0" borderId="0">
      <alignment/>
      <protection/>
    </xf>
    <xf numFmtId="166" fontId="90" fillId="0" borderId="0">
      <alignment/>
      <protection/>
    </xf>
    <xf numFmtId="170" fontId="90" fillId="0" borderId="0">
      <alignment/>
      <protection/>
    </xf>
    <xf numFmtId="166" fontId="90" fillId="0" borderId="0">
      <alignment/>
      <protection/>
    </xf>
    <xf numFmtId="0" fontId="7" fillId="0" borderId="0">
      <alignment/>
      <protection/>
    </xf>
    <xf numFmtId="0" fontId="90" fillId="0" borderId="0">
      <alignment/>
      <protection/>
    </xf>
    <xf numFmtId="0" fontId="90" fillId="0" borderId="0">
      <alignment/>
      <protection/>
    </xf>
    <xf numFmtId="166" fontId="21" fillId="0" borderId="0">
      <alignment/>
      <protection/>
    </xf>
    <xf numFmtId="0" fontId="7" fillId="0" borderId="0">
      <alignment/>
      <protection/>
    </xf>
    <xf numFmtId="169" fontId="7" fillId="0" borderId="0">
      <alignment/>
      <protection/>
    </xf>
    <xf numFmtId="0" fontId="7" fillId="0" borderId="0">
      <alignment/>
      <protection/>
    </xf>
    <xf numFmtId="0" fontId="1" fillId="0" borderId="0">
      <alignment/>
      <protection/>
    </xf>
    <xf numFmtId="166" fontId="23" fillId="0" borderId="0">
      <alignment/>
      <protection/>
    </xf>
    <xf numFmtId="166" fontId="7" fillId="49" borderId="6" applyNumberFormat="0" applyFont="0" applyAlignment="0" applyProtection="0"/>
    <xf numFmtId="0" fontId="90" fillId="54" borderId="16" applyNumberFormat="0" applyFont="0" applyAlignment="0" applyProtection="0"/>
    <xf numFmtId="0" fontId="90" fillId="54" borderId="16" applyNumberFormat="0" applyFont="0" applyAlignment="0" applyProtection="0"/>
    <xf numFmtId="0" fontId="90" fillId="54" borderId="16" applyNumberFormat="0" applyFont="0" applyAlignment="0" applyProtection="0"/>
    <xf numFmtId="0" fontId="90" fillId="54" borderId="16" applyNumberFormat="0" applyFont="0" applyAlignment="0" applyProtection="0"/>
    <xf numFmtId="0" fontId="90" fillId="54" borderId="16" applyNumberFormat="0" applyFont="0" applyAlignment="0" applyProtection="0"/>
    <xf numFmtId="0" fontId="90" fillId="54" borderId="16" applyNumberFormat="0" applyFont="0" applyAlignment="0" applyProtection="0"/>
    <xf numFmtId="0" fontId="90" fillId="54" borderId="16" applyNumberFormat="0" applyFont="0" applyAlignment="0" applyProtection="0"/>
    <xf numFmtId="0" fontId="90" fillId="54" borderId="16" applyNumberFormat="0" applyFont="0" applyAlignment="0" applyProtection="0"/>
    <xf numFmtId="0" fontId="90" fillId="54" borderId="16" applyNumberFormat="0" applyFont="0" applyAlignment="0" applyProtection="0"/>
    <xf numFmtId="0" fontId="90" fillId="54" borderId="16" applyNumberFormat="0" applyFont="0" applyAlignment="0" applyProtection="0"/>
    <xf numFmtId="0" fontId="2" fillId="54" borderId="16" applyNumberFormat="0" applyFont="0" applyAlignment="0" applyProtection="0"/>
    <xf numFmtId="0" fontId="90" fillId="54" borderId="16" applyNumberFormat="0" applyFont="0" applyAlignment="0" applyProtection="0"/>
    <xf numFmtId="0" fontId="90" fillId="54" borderId="16" applyNumberFormat="0" applyFont="0" applyAlignment="0" applyProtection="0"/>
    <xf numFmtId="0" fontId="90" fillId="54" borderId="16" applyNumberFormat="0" applyFont="0" applyAlignment="0" applyProtection="0"/>
    <xf numFmtId="0" fontId="90" fillId="54" borderId="16" applyNumberFormat="0" applyFont="0" applyAlignment="0" applyProtection="0"/>
    <xf numFmtId="0" fontId="90" fillId="54" borderId="16" applyNumberFormat="0" applyFont="0" applyAlignment="0" applyProtection="0"/>
    <xf numFmtId="0" fontId="90" fillId="54" borderId="16" applyNumberFormat="0" applyFont="0" applyAlignment="0" applyProtection="0"/>
    <xf numFmtId="0" fontId="90" fillId="54" borderId="16" applyNumberFormat="0" applyFont="0" applyAlignment="0" applyProtection="0"/>
    <xf numFmtId="0" fontId="90" fillId="54" borderId="16" applyNumberFormat="0" applyFont="0" applyAlignment="0" applyProtection="0"/>
    <xf numFmtId="0" fontId="90" fillId="54" borderId="16" applyNumberFormat="0" applyFont="0" applyAlignment="0" applyProtection="0"/>
    <xf numFmtId="0" fontId="90" fillId="54" borderId="16" applyNumberFormat="0" applyFont="0" applyAlignment="0" applyProtection="0"/>
    <xf numFmtId="0" fontId="90" fillId="54" borderId="16" applyNumberFormat="0" applyFont="0" applyAlignment="0" applyProtection="0"/>
    <xf numFmtId="0" fontId="90" fillId="54" borderId="16" applyNumberFormat="0" applyFont="0" applyAlignment="0" applyProtection="0"/>
    <xf numFmtId="0" fontId="90" fillId="54" borderId="16" applyNumberFormat="0" applyFont="0" applyAlignment="0" applyProtection="0"/>
    <xf numFmtId="0" fontId="90" fillId="54" borderId="16" applyNumberFormat="0" applyFont="0" applyAlignment="0" applyProtection="0"/>
    <xf numFmtId="0" fontId="90" fillId="54" borderId="16" applyNumberFormat="0" applyFont="0" applyAlignment="0" applyProtection="0"/>
    <xf numFmtId="0" fontId="90" fillId="54" borderId="16" applyNumberFormat="0" applyFont="0" applyAlignment="0" applyProtection="0"/>
    <xf numFmtId="0" fontId="90" fillId="54" borderId="16" applyNumberFormat="0" applyFont="0" applyAlignment="0" applyProtection="0"/>
    <xf numFmtId="0" fontId="90" fillId="54" borderId="16" applyNumberFormat="0" applyFont="0" applyAlignment="0" applyProtection="0"/>
    <xf numFmtId="0" fontId="90" fillId="54" borderId="16" applyNumberFormat="0" applyFont="0" applyAlignment="0" applyProtection="0"/>
    <xf numFmtId="0" fontId="90" fillId="54" borderId="16" applyNumberFormat="0" applyFont="0" applyAlignment="0" applyProtection="0"/>
    <xf numFmtId="0" fontId="90" fillId="54" borderId="16" applyNumberFormat="0" applyFont="0" applyAlignment="0" applyProtection="0"/>
    <xf numFmtId="0" fontId="90" fillId="54" borderId="16" applyNumberFormat="0" applyFont="0" applyAlignment="0" applyProtection="0"/>
    <xf numFmtId="0" fontId="90" fillId="54" borderId="16" applyNumberFormat="0" applyFont="0" applyAlignment="0" applyProtection="0"/>
    <xf numFmtId="0" fontId="90" fillId="54" borderId="16" applyNumberFormat="0" applyFont="0" applyAlignment="0" applyProtection="0"/>
    <xf numFmtId="166" fontId="16" fillId="45" borderId="17" applyNumberFormat="0" applyAlignment="0" applyProtection="0"/>
    <xf numFmtId="0" fontId="110" fillId="46" borderId="1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9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34" fillId="4" borderId="0" applyNumberFormat="0" applyBorder="0" applyAlignment="0" applyProtection="0"/>
    <xf numFmtId="0" fontId="35" fillId="45" borderId="17" applyNumberFormat="0" applyAlignment="0" applyProtection="0"/>
    <xf numFmtId="0" fontId="36" fillId="0" borderId="0" applyNumberFormat="0" applyFill="0" applyBorder="0" applyAlignment="0" applyProtection="0"/>
    <xf numFmtId="166" fontId="17" fillId="0" borderId="0" applyNumberFormat="0" applyFill="0" applyBorder="0" applyAlignment="0" applyProtection="0"/>
    <xf numFmtId="0" fontId="111" fillId="0" borderId="0" applyNumberFormat="0" applyFill="0" applyBorder="0" applyAlignment="0" applyProtection="0"/>
    <xf numFmtId="0" fontId="17" fillId="0" borderId="0" applyNumberFormat="0" applyFill="0" applyBorder="0" applyAlignment="0" applyProtection="0"/>
    <xf numFmtId="0" fontId="37" fillId="0" borderId="7" applyNumberFormat="0" applyFill="0" applyAlignment="0" applyProtection="0"/>
    <xf numFmtId="0" fontId="38" fillId="0" borderId="9" applyNumberFormat="0" applyFill="0" applyAlignment="0" applyProtection="0"/>
    <xf numFmtId="0" fontId="39" fillId="0" borderId="11" applyNumberFormat="0" applyFill="0" applyAlignment="0" applyProtection="0"/>
    <xf numFmtId="0" fontId="39" fillId="0" borderId="0" applyNumberFormat="0" applyFill="0" applyBorder="0" applyAlignment="0" applyProtection="0"/>
    <xf numFmtId="166" fontId="18" fillId="0" borderId="19" applyNumberFormat="0" applyFill="0" applyAlignment="0" applyProtection="0"/>
    <xf numFmtId="0" fontId="112" fillId="0" borderId="20" applyNumberFormat="0" applyFill="0" applyAlignment="0" applyProtection="0"/>
    <xf numFmtId="0" fontId="40" fillId="47" borderId="4" applyNumberFormat="0" applyAlignment="0" applyProtection="0"/>
    <xf numFmtId="166" fontId="19" fillId="0" borderId="0" applyNumberFormat="0" applyFill="0" applyBorder="0" applyAlignment="0" applyProtection="0"/>
    <xf numFmtId="0" fontId="113" fillId="0" borderId="0" applyNumberFormat="0" applyFill="0" applyBorder="0" applyAlignment="0" applyProtection="0"/>
  </cellStyleXfs>
  <cellXfs count="541">
    <xf numFmtId="166" fontId="0" fillId="0" borderId="0" xfId="0" applyFont="1" applyAlignment="1">
      <alignment horizontal="left" vertical="top" wrapText="1"/>
    </xf>
    <xf numFmtId="0" fontId="52" fillId="55" borderId="0" xfId="310" applyFont="1" applyFill="1">
      <alignment/>
      <protection/>
    </xf>
    <xf numFmtId="0" fontId="52" fillId="55" borderId="21" xfId="310" applyFont="1" applyFill="1" applyBorder="1">
      <alignment/>
      <protection/>
    </xf>
    <xf numFmtId="0" fontId="52" fillId="55" borderId="22" xfId="310" applyFont="1" applyFill="1" applyBorder="1">
      <alignment/>
      <protection/>
    </xf>
    <xf numFmtId="0" fontId="52" fillId="55" borderId="23" xfId="310" applyFont="1" applyFill="1" applyBorder="1">
      <alignment/>
      <protection/>
    </xf>
    <xf numFmtId="0" fontId="87" fillId="55" borderId="0" xfId="310" applyFont="1" applyFill="1">
      <alignment/>
      <protection/>
    </xf>
    <xf numFmtId="0" fontId="87" fillId="55" borderId="24" xfId="310" applyFont="1" applyFill="1" applyBorder="1">
      <alignment/>
      <protection/>
    </xf>
    <xf numFmtId="0" fontId="87" fillId="55" borderId="0" xfId="310" applyFont="1" applyFill="1" applyBorder="1">
      <alignment/>
      <protection/>
    </xf>
    <xf numFmtId="0" fontId="88" fillId="55" borderId="22" xfId="310" applyFont="1" applyFill="1" applyBorder="1">
      <alignment/>
      <protection/>
    </xf>
    <xf numFmtId="0" fontId="88" fillId="55" borderId="0" xfId="310" applyFont="1" applyFill="1" applyBorder="1">
      <alignment/>
      <protection/>
    </xf>
    <xf numFmtId="0" fontId="88" fillId="55" borderId="0" xfId="310" applyFont="1" applyFill="1" applyBorder="1" applyAlignment="1">
      <alignment horizontal="center"/>
      <protection/>
    </xf>
    <xf numFmtId="0" fontId="87" fillId="55" borderId="25" xfId="310" applyFont="1" applyFill="1" applyBorder="1">
      <alignment/>
      <protection/>
    </xf>
    <xf numFmtId="0" fontId="52" fillId="55" borderId="24" xfId="310" applyFont="1" applyFill="1" applyBorder="1">
      <alignment/>
      <protection/>
    </xf>
    <xf numFmtId="0" fontId="52" fillId="55" borderId="0" xfId="310" applyFont="1" applyFill="1" applyBorder="1">
      <alignment/>
      <protection/>
    </xf>
    <xf numFmtId="0" fontId="52" fillId="55" borderId="25" xfId="310" applyFont="1" applyFill="1" applyBorder="1">
      <alignment/>
      <protection/>
    </xf>
    <xf numFmtId="0" fontId="88" fillId="55" borderId="0" xfId="310" applyFont="1" applyFill="1">
      <alignment/>
      <protection/>
    </xf>
    <xf numFmtId="0" fontId="88" fillId="55" borderId="24" xfId="310" applyFont="1" applyFill="1" applyBorder="1">
      <alignment/>
      <protection/>
    </xf>
    <xf numFmtId="0" fontId="88" fillId="55" borderId="25" xfId="310" applyFont="1" applyFill="1" applyBorder="1">
      <alignment/>
      <protection/>
    </xf>
    <xf numFmtId="0" fontId="88" fillId="55" borderId="26" xfId="310" applyFont="1" applyFill="1" applyBorder="1">
      <alignment/>
      <protection/>
    </xf>
    <xf numFmtId="0" fontId="88" fillId="55" borderId="22" xfId="310" applyFont="1" applyFill="1" applyBorder="1" applyAlignment="1">
      <alignment horizontal="center"/>
      <protection/>
    </xf>
    <xf numFmtId="0" fontId="88" fillId="55" borderId="27" xfId="310" applyFont="1" applyFill="1" applyBorder="1">
      <alignment/>
      <protection/>
    </xf>
    <xf numFmtId="0" fontId="88" fillId="55" borderId="27" xfId="310" applyFont="1" applyFill="1" applyBorder="1" applyAlignment="1">
      <alignment horizontal="center"/>
      <protection/>
    </xf>
    <xf numFmtId="0" fontId="52" fillId="55" borderId="28" xfId="310" applyFont="1" applyFill="1" applyBorder="1">
      <alignment/>
      <protection/>
    </xf>
    <xf numFmtId="0" fontId="52" fillId="55" borderId="27" xfId="310" applyFont="1" applyFill="1" applyBorder="1">
      <alignment/>
      <protection/>
    </xf>
    <xf numFmtId="0" fontId="52" fillId="55" borderId="29" xfId="310" applyFont="1" applyFill="1" applyBorder="1">
      <alignment/>
      <protection/>
    </xf>
    <xf numFmtId="0" fontId="7" fillId="0" borderId="0" xfId="310" applyFont="1">
      <alignment/>
      <protection/>
    </xf>
    <xf numFmtId="0" fontId="7" fillId="0" borderId="0" xfId="310" applyFont="1" applyBorder="1">
      <alignment/>
      <protection/>
    </xf>
    <xf numFmtId="0" fontId="43" fillId="55" borderId="0" xfId="310" applyFont="1" applyFill="1" applyAlignment="1">
      <alignment horizontal="left" vertical="center"/>
      <protection/>
    </xf>
    <xf numFmtId="0" fontId="7" fillId="55" borderId="0" xfId="310" applyFont="1" applyFill="1" applyAlignment="1">
      <alignment vertical="center"/>
      <protection/>
    </xf>
    <xf numFmtId="3" fontId="7" fillId="55" borderId="0" xfId="310" applyNumberFormat="1" applyFont="1" applyFill="1" applyAlignment="1">
      <alignment vertical="center"/>
      <protection/>
    </xf>
    <xf numFmtId="3" fontId="7" fillId="55" borderId="0" xfId="310" applyNumberFormat="1" applyFont="1" applyFill="1" applyAlignment="1">
      <alignment horizontal="left" vertical="center"/>
      <protection/>
    </xf>
    <xf numFmtId="3" fontId="7" fillId="55" borderId="0" xfId="310" applyNumberFormat="1" applyFont="1" applyFill="1" applyAlignment="1">
      <alignment horizontal="right" vertical="center"/>
      <protection/>
    </xf>
    <xf numFmtId="0" fontId="7" fillId="55" borderId="0" xfId="310" applyFont="1" applyFill="1" applyAlignment="1">
      <alignment horizontal="center"/>
      <protection/>
    </xf>
    <xf numFmtId="0" fontId="7" fillId="55" borderId="0" xfId="310" applyFont="1" applyFill="1">
      <alignment/>
      <protection/>
    </xf>
    <xf numFmtId="3" fontId="7" fillId="55" borderId="0" xfId="310" applyNumberFormat="1" applyFont="1" applyFill="1">
      <alignment/>
      <protection/>
    </xf>
    <xf numFmtId="3" fontId="7" fillId="55" borderId="28" xfId="310" applyNumberFormat="1" applyFont="1" applyFill="1" applyBorder="1" applyAlignment="1">
      <alignment horizontal="center" vertical="center"/>
      <protection/>
    </xf>
    <xf numFmtId="0" fontId="7" fillId="55" borderId="0" xfId="310" applyFont="1" applyFill="1" applyBorder="1" applyAlignment="1">
      <alignment vertical="center"/>
      <protection/>
    </xf>
    <xf numFmtId="3" fontId="7" fillId="55" borderId="0" xfId="310" applyNumberFormat="1" applyFont="1" applyFill="1" applyBorder="1" applyAlignment="1">
      <alignment horizontal="left" vertical="center"/>
      <protection/>
    </xf>
    <xf numFmtId="3" fontId="7" fillId="55" borderId="0" xfId="310" applyNumberFormat="1" applyFont="1" applyFill="1" applyBorder="1">
      <alignment/>
      <protection/>
    </xf>
    <xf numFmtId="0" fontId="43" fillId="55" borderId="0" xfId="310" applyFont="1" applyFill="1" applyBorder="1" applyAlignment="1">
      <alignment horizontal="left" vertical="center"/>
      <protection/>
    </xf>
    <xf numFmtId="0" fontId="7" fillId="55" borderId="0" xfId="310" applyFont="1" applyFill="1" applyBorder="1" applyAlignment="1">
      <alignment horizontal="center"/>
      <protection/>
    </xf>
    <xf numFmtId="0" fontId="7" fillId="55" borderId="30" xfId="310" applyFont="1" applyFill="1" applyBorder="1" applyAlignment="1">
      <alignment horizontal="center" vertical="center"/>
      <protection/>
    </xf>
    <xf numFmtId="0" fontId="24" fillId="0" borderId="0" xfId="310" applyFont="1" applyAlignment="1">
      <alignment horizontal="center" vertical="center"/>
      <protection/>
    </xf>
    <xf numFmtId="0" fontId="47" fillId="0" borderId="31" xfId="310" applyFont="1" applyBorder="1" applyAlignment="1">
      <alignment horizontal="center" vertical="center" wrapText="1"/>
      <protection/>
    </xf>
    <xf numFmtId="0" fontId="24" fillId="0" borderId="0" xfId="310" applyFont="1" applyBorder="1" applyAlignment="1">
      <alignment vertical="center"/>
      <protection/>
    </xf>
    <xf numFmtId="0" fontId="47" fillId="0" borderId="32" xfId="310" applyFont="1" applyBorder="1" applyAlignment="1">
      <alignment horizontal="center" vertical="center" wrapText="1"/>
      <protection/>
    </xf>
    <xf numFmtId="0" fontId="24" fillId="0" borderId="0" xfId="310" applyFont="1" applyAlignment="1">
      <alignment horizontal="center"/>
      <protection/>
    </xf>
    <xf numFmtId="0" fontId="47" fillId="2" borderId="33" xfId="310" applyFont="1" applyFill="1" applyBorder="1" applyAlignment="1">
      <alignment horizontal="left"/>
      <protection/>
    </xf>
    <xf numFmtId="0" fontId="47" fillId="2" borderId="34" xfId="310" applyFont="1" applyFill="1" applyBorder="1">
      <alignment/>
      <protection/>
    </xf>
    <xf numFmtId="0" fontId="47" fillId="2" borderId="34" xfId="310" applyFont="1" applyFill="1" applyBorder="1" applyAlignment="1">
      <alignment horizontal="center" vertical="center"/>
      <protection/>
    </xf>
    <xf numFmtId="0" fontId="24" fillId="0" borderId="0" xfId="310" applyFont="1" applyBorder="1">
      <alignment/>
      <protection/>
    </xf>
    <xf numFmtId="0" fontId="7" fillId="0" borderId="0" xfId="310" applyFont="1" applyAlignment="1">
      <alignment horizontal="center"/>
      <protection/>
    </xf>
    <xf numFmtId="0" fontId="46" fillId="0" borderId="35" xfId="310" applyFont="1" applyBorder="1" applyAlignment="1">
      <alignment horizontal="center"/>
      <protection/>
    </xf>
    <xf numFmtId="0" fontId="25" fillId="0" borderId="36" xfId="310" applyFont="1" applyBorder="1">
      <alignment/>
      <protection/>
    </xf>
    <xf numFmtId="0" fontId="46" fillId="0" borderId="36" xfId="310" applyFont="1" applyBorder="1">
      <alignment/>
      <protection/>
    </xf>
    <xf numFmtId="0" fontId="25" fillId="0" borderId="37" xfId="310" applyFont="1" applyBorder="1" applyAlignment="1">
      <alignment horizontal="center"/>
      <protection/>
    </xf>
    <xf numFmtId="0" fontId="25" fillId="0" borderId="38" xfId="310" applyFont="1" applyBorder="1">
      <alignment/>
      <protection/>
    </xf>
    <xf numFmtId="0" fontId="46" fillId="0" borderId="38" xfId="310" applyFont="1" applyBorder="1">
      <alignment/>
      <protection/>
    </xf>
    <xf numFmtId="0" fontId="7" fillId="0" borderId="37" xfId="310" applyFont="1" applyBorder="1" applyAlignment="1">
      <alignment horizontal="right"/>
      <protection/>
    </xf>
    <xf numFmtId="0" fontId="7" fillId="0" borderId="38" xfId="310" applyFont="1" applyBorder="1">
      <alignment/>
      <protection/>
    </xf>
    <xf numFmtId="164" fontId="7" fillId="0" borderId="38" xfId="270" applyNumberFormat="1" applyFont="1" applyBorder="1" applyAlignment="1">
      <alignment/>
    </xf>
    <xf numFmtId="0" fontId="7" fillId="0" borderId="39" xfId="310" applyFont="1" applyBorder="1" applyAlignment="1">
      <alignment horizontal="right"/>
      <protection/>
    </xf>
    <xf numFmtId="0" fontId="7" fillId="0" borderId="40" xfId="310" applyFont="1" applyBorder="1">
      <alignment/>
      <protection/>
    </xf>
    <xf numFmtId="164" fontId="7" fillId="0" borderId="40" xfId="270" applyNumberFormat="1" applyFont="1" applyBorder="1" applyAlignment="1">
      <alignment/>
    </xf>
    <xf numFmtId="0" fontId="7" fillId="0" borderId="41" xfId="310" applyFont="1" applyBorder="1" applyAlignment="1">
      <alignment horizontal="right"/>
      <protection/>
    </xf>
    <xf numFmtId="0" fontId="25" fillId="0" borderId="42" xfId="310" applyFont="1" applyBorder="1" applyAlignment="1">
      <alignment horizontal="right"/>
      <protection/>
    </xf>
    <xf numFmtId="0" fontId="25" fillId="0" borderId="26" xfId="310" applyFont="1" applyBorder="1" applyAlignment="1">
      <alignment horizontal="right"/>
      <protection/>
    </xf>
    <xf numFmtId="0" fontId="7" fillId="0" borderId="26" xfId="310" applyFont="1" applyBorder="1" applyAlignment="1">
      <alignment horizontal="center"/>
      <protection/>
    </xf>
    <xf numFmtId="0" fontId="25" fillId="0" borderId="35" xfId="310" applyFont="1" applyBorder="1" applyAlignment="1">
      <alignment horizontal="center"/>
      <protection/>
    </xf>
    <xf numFmtId="164" fontId="7" fillId="0" borderId="38" xfId="270" applyNumberFormat="1" applyFont="1" applyBorder="1" applyAlignment="1" quotePrefix="1">
      <alignment horizontal="center"/>
    </xf>
    <xf numFmtId="164" fontId="7" fillId="0" borderId="43" xfId="270" applyNumberFormat="1" applyFont="1" applyBorder="1" applyAlignment="1">
      <alignment/>
    </xf>
    <xf numFmtId="0" fontId="7" fillId="0" borderId="35" xfId="310" applyFont="1" applyBorder="1" applyAlignment="1">
      <alignment horizontal="right"/>
      <protection/>
    </xf>
    <xf numFmtId="0" fontId="7" fillId="0" borderId="36" xfId="310" applyFont="1" applyBorder="1">
      <alignment/>
      <protection/>
    </xf>
    <xf numFmtId="164" fontId="7" fillId="0" borderId="36" xfId="270" applyNumberFormat="1" applyFont="1" applyBorder="1" applyAlignment="1">
      <alignment/>
    </xf>
    <xf numFmtId="164" fontId="7" fillId="0" borderId="14" xfId="270" applyNumberFormat="1" applyFont="1" applyBorder="1" applyAlignment="1">
      <alignment/>
    </xf>
    <xf numFmtId="0" fontId="7" fillId="0" borderId="42" xfId="310" applyFont="1" applyBorder="1">
      <alignment/>
      <protection/>
    </xf>
    <xf numFmtId="0" fontId="25" fillId="0" borderId="39" xfId="310" applyFont="1" applyBorder="1" applyAlignment="1">
      <alignment horizontal="center"/>
      <protection/>
    </xf>
    <xf numFmtId="0" fontId="25" fillId="0" borderId="40" xfId="310" applyFont="1" applyBorder="1">
      <alignment/>
      <protection/>
    </xf>
    <xf numFmtId="0" fontId="46" fillId="0" borderId="40" xfId="310" applyFont="1" applyBorder="1" applyAlignment="1">
      <alignment horizontal="center"/>
      <protection/>
    </xf>
    <xf numFmtId="0" fontId="46" fillId="0" borderId="41" xfId="310" applyFont="1" applyBorder="1">
      <alignment/>
      <protection/>
    </xf>
    <xf numFmtId="0" fontId="46" fillId="0" borderId="42" xfId="310" applyFont="1" applyBorder="1">
      <alignment/>
      <protection/>
    </xf>
    <xf numFmtId="0" fontId="46" fillId="0" borderId="44" xfId="310" applyFont="1" applyBorder="1">
      <alignment/>
      <protection/>
    </xf>
    <xf numFmtId="0" fontId="25" fillId="0" borderId="26" xfId="310" applyFont="1" applyBorder="1">
      <alignment/>
      <protection/>
    </xf>
    <xf numFmtId="0" fontId="46" fillId="0" borderId="26" xfId="310" applyFont="1" applyBorder="1">
      <alignment/>
      <protection/>
    </xf>
    <xf numFmtId="37" fontId="46" fillId="0" borderId="26" xfId="270" applyNumberFormat="1" applyFont="1" applyBorder="1" applyAlignment="1">
      <alignment/>
    </xf>
    <xf numFmtId="0" fontId="47" fillId="2" borderId="41" xfId="310" applyFont="1" applyFill="1" applyBorder="1" applyAlignment="1">
      <alignment horizontal="left"/>
      <protection/>
    </xf>
    <xf numFmtId="0" fontId="47" fillId="2" borderId="42" xfId="310" applyFont="1" applyFill="1" applyBorder="1">
      <alignment/>
      <protection/>
    </xf>
    <xf numFmtId="164" fontId="47" fillId="2" borderId="42" xfId="270" applyNumberFormat="1" applyFont="1" applyFill="1" applyBorder="1" applyAlignment="1">
      <alignment/>
    </xf>
    <xf numFmtId="0" fontId="48" fillId="0" borderId="39" xfId="310" applyFont="1" applyBorder="1" applyAlignment="1">
      <alignment horizontal="right"/>
      <protection/>
    </xf>
    <xf numFmtId="0" fontId="25" fillId="0" borderId="41" xfId="310" applyFont="1" applyBorder="1" applyAlignment="1">
      <alignment horizontal="right"/>
      <protection/>
    </xf>
    <xf numFmtId="0" fontId="46" fillId="0" borderId="42" xfId="310" applyFont="1" applyBorder="1" applyAlignment="1">
      <alignment horizontal="right"/>
      <protection/>
    </xf>
    <xf numFmtId="0" fontId="46" fillId="0" borderId="41" xfId="310" applyFont="1" applyBorder="1" applyAlignment="1">
      <alignment horizontal="right"/>
      <protection/>
    </xf>
    <xf numFmtId="0" fontId="25" fillId="0" borderId="42" xfId="310" applyFont="1" applyBorder="1" applyAlignment="1" quotePrefix="1">
      <alignment horizontal="center"/>
      <protection/>
    </xf>
    <xf numFmtId="0" fontId="48" fillId="0" borderId="37" xfId="310" applyFont="1" applyBorder="1" applyAlignment="1">
      <alignment horizontal="right"/>
      <protection/>
    </xf>
    <xf numFmtId="0" fontId="46" fillId="0" borderId="40" xfId="310" applyFont="1" applyBorder="1">
      <alignment/>
      <protection/>
    </xf>
    <xf numFmtId="0" fontId="25" fillId="0" borderId="40" xfId="310" applyFont="1" applyBorder="1" applyAlignment="1" quotePrefix="1">
      <alignment horizontal="center"/>
      <protection/>
    </xf>
    <xf numFmtId="0" fontId="25" fillId="0" borderId="41" xfId="310" applyFont="1" applyFill="1" applyBorder="1">
      <alignment/>
      <protection/>
    </xf>
    <xf numFmtId="0" fontId="25" fillId="0" borderId="42" xfId="310" applyFont="1" applyFill="1" applyBorder="1" applyAlignment="1">
      <alignment horizontal="right"/>
      <protection/>
    </xf>
    <xf numFmtId="0" fontId="25" fillId="0" borderId="42" xfId="310" applyFont="1" applyFill="1" applyBorder="1">
      <alignment/>
      <protection/>
    </xf>
    <xf numFmtId="0" fontId="25" fillId="0" borderId="42" xfId="310" applyFont="1" applyFill="1" applyBorder="1" applyAlignment="1" quotePrefix="1">
      <alignment horizontal="center"/>
      <protection/>
    </xf>
    <xf numFmtId="0" fontId="7" fillId="0" borderId="37" xfId="310" applyFont="1" applyBorder="1">
      <alignment/>
      <protection/>
    </xf>
    <xf numFmtId="0" fontId="47" fillId="0" borderId="45" xfId="310" applyFont="1" applyBorder="1" applyAlignment="1">
      <alignment vertical="center"/>
      <protection/>
    </xf>
    <xf numFmtId="0" fontId="47" fillId="0" borderId="46" xfId="310" applyFont="1" applyBorder="1" applyAlignment="1">
      <alignment horizontal="center" vertical="center"/>
      <protection/>
    </xf>
    <xf numFmtId="0" fontId="47" fillId="0" borderId="46" xfId="310" applyFont="1" applyBorder="1" applyAlignment="1">
      <alignment vertical="center"/>
      <protection/>
    </xf>
    <xf numFmtId="0" fontId="7" fillId="0" borderId="0" xfId="310" applyFont="1" applyFill="1">
      <alignment/>
      <protection/>
    </xf>
    <xf numFmtId="0" fontId="47" fillId="0" borderId="47" xfId="310" applyFont="1" applyBorder="1" applyAlignment="1">
      <alignment horizontal="center" vertical="center" wrapText="1"/>
      <protection/>
    </xf>
    <xf numFmtId="0" fontId="24" fillId="0" borderId="0" xfId="310" applyFont="1">
      <alignment/>
      <protection/>
    </xf>
    <xf numFmtId="0" fontId="47" fillId="0" borderId="48" xfId="310" applyFont="1" applyBorder="1" applyAlignment="1">
      <alignment horizontal="center" vertical="center" wrapText="1"/>
      <protection/>
    </xf>
    <xf numFmtId="0" fontId="25" fillId="2" borderId="33" xfId="310" applyFont="1" applyFill="1" applyBorder="1" applyAlignment="1">
      <alignment horizontal="left"/>
      <protection/>
    </xf>
    <xf numFmtId="0" fontId="25" fillId="2" borderId="34" xfId="310" applyFont="1" applyFill="1" applyBorder="1">
      <alignment/>
      <protection/>
    </xf>
    <xf numFmtId="0" fontId="25" fillId="2" borderId="34" xfId="310" applyFont="1" applyFill="1" applyBorder="1" applyAlignment="1">
      <alignment horizontal="center" vertical="center"/>
      <protection/>
    </xf>
    <xf numFmtId="0" fontId="25" fillId="0" borderId="49" xfId="310" applyFont="1" applyBorder="1" applyAlignment="1">
      <alignment horizontal="center"/>
      <protection/>
    </xf>
    <xf numFmtId="0" fontId="25" fillId="0" borderId="42" xfId="310" applyFont="1" applyBorder="1">
      <alignment/>
      <protection/>
    </xf>
    <xf numFmtId="168" fontId="46" fillId="0" borderId="36" xfId="310" applyNumberFormat="1" applyFont="1" applyBorder="1" applyAlignment="1">
      <alignment horizontal="center"/>
      <protection/>
    </xf>
    <xf numFmtId="3" fontId="25" fillId="0" borderId="38" xfId="310" applyNumberFormat="1" applyFont="1" applyBorder="1" applyAlignment="1">
      <alignment horizontal="center"/>
      <protection/>
    </xf>
    <xf numFmtId="168" fontId="7" fillId="0" borderId="40" xfId="310" applyNumberFormat="1" applyFont="1" applyBorder="1">
      <alignment/>
      <protection/>
    </xf>
    <xf numFmtId="0" fontId="48" fillId="0" borderId="41" xfId="310" applyFont="1" applyBorder="1" applyAlignment="1">
      <alignment horizontal="right"/>
      <protection/>
    </xf>
    <xf numFmtId="0" fontId="49" fillId="0" borderId="26" xfId="310" applyFont="1" applyBorder="1">
      <alignment/>
      <protection/>
    </xf>
    <xf numFmtId="0" fontId="46" fillId="0" borderId="50" xfId="310" applyFont="1" applyBorder="1">
      <alignment/>
      <protection/>
    </xf>
    <xf numFmtId="0" fontId="46" fillId="0" borderId="14" xfId="310" applyFont="1" applyBorder="1">
      <alignment/>
      <protection/>
    </xf>
    <xf numFmtId="0" fontId="7" fillId="0" borderId="14" xfId="310" applyFont="1" applyBorder="1">
      <alignment/>
      <protection/>
    </xf>
    <xf numFmtId="0" fontId="25" fillId="2" borderId="41" xfId="310" applyFont="1" applyFill="1" applyBorder="1" applyAlignment="1">
      <alignment horizontal="left"/>
      <protection/>
    </xf>
    <xf numFmtId="0" fontId="25" fillId="2" borderId="42" xfId="310" applyFont="1" applyFill="1" applyBorder="1">
      <alignment/>
      <protection/>
    </xf>
    <xf numFmtId="0" fontId="7" fillId="2" borderId="42" xfId="310" applyFont="1" applyFill="1" applyBorder="1">
      <alignment/>
      <protection/>
    </xf>
    <xf numFmtId="0" fontId="7" fillId="0" borderId="35" xfId="310" applyFont="1" applyBorder="1">
      <alignment/>
      <protection/>
    </xf>
    <xf numFmtId="0" fontId="25" fillId="0" borderId="37" xfId="310" applyFont="1" applyFill="1" applyBorder="1" applyAlignment="1">
      <alignment horizontal="center"/>
      <protection/>
    </xf>
    <xf numFmtId="0" fontId="25" fillId="0" borderId="38" xfId="310" applyFont="1" applyFill="1" applyBorder="1">
      <alignment/>
      <protection/>
    </xf>
    <xf numFmtId="0" fontId="7" fillId="0" borderId="37" xfId="310" applyFont="1" applyFill="1" applyBorder="1" applyAlignment="1">
      <alignment horizontal="right"/>
      <protection/>
    </xf>
    <xf numFmtId="0" fontId="7" fillId="0" borderId="38" xfId="310" applyFont="1" applyFill="1" applyBorder="1">
      <alignment/>
      <protection/>
    </xf>
    <xf numFmtId="0" fontId="7" fillId="0" borderId="39" xfId="310" applyFont="1" applyFill="1" applyBorder="1" applyAlignment="1">
      <alignment horizontal="right"/>
      <protection/>
    </xf>
    <xf numFmtId="0" fontId="7" fillId="0" borderId="40" xfId="310" applyFont="1" applyFill="1" applyBorder="1">
      <alignment/>
      <protection/>
    </xf>
    <xf numFmtId="0" fontId="7" fillId="0" borderId="41" xfId="310" applyFont="1" applyFill="1" applyBorder="1">
      <alignment/>
      <protection/>
    </xf>
    <xf numFmtId="0" fontId="25" fillId="0" borderId="35" xfId="310" applyFont="1" applyFill="1" applyBorder="1" applyAlignment="1">
      <alignment horizontal="center"/>
      <protection/>
    </xf>
    <xf numFmtId="0" fontId="25" fillId="0" borderId="36" xfId="310" applyFont="1" applyFill="1" applyBorder="1">
      <alignment/>
      <protection/>
    </xf>
    <xf numFmtId="0" fontId="7" fillId="0" borderId="36" xfId="310" applyFont="1" applyBorder="1" applyAlignment="1" quotePrefix="1">
      <alignment horizontal="center"/>
      <protection/>
    </xf>
    <xf numFmtId="0" fontId="25" fillId="0" borderId="39" xfId="310" applyFont="1" applyFill="1" applyBorder="1" applyAlignment="1">
      <alignment horizontal="center"/>
      <protection/>
    </xf>
    <xf numFmtId="0" fontId="25" fillId="0" borderId="40" xfId="310" applyFont="1" applyFill="1" applyBorder="1">
      <alignment/>
      <protection/>
    </xf>
    <xf numFmtId="0" fontId="7" fillId="0" borderId="50" xfId="310" applyFont="1" applyFill="1" applyBorder="1">
      <alignment/>
      <protection/>
    </xf>
    <xf numFmtId="0" fontId="7" fillId="0" borderId="14" xfId="310" applyFont="1" applyFill="1" applyBorder="1">
      <alignment/>
      <protection/>
    </xf>
    <xf numFmtId="0" fontId="46" fillId="0" borderId="41" xfId="310" applyFont="1" applyFill="1" applyBorder="1">
      <alignment/>
      <protection/>
    </xf>
    <xf numFmtId="0" fontId="7" fillId="0" borderId="35" xfId="310" applyFont="1" applyFill="1" applyBorder="1">
      <alignment/>
      <protection/>
    </xf>
    <xf numFmtId="0" fontId="7" fillId="0" borderId="36" xfId="310" applyFont="1" applyFill="1" applyBorder="1">
      <alignment/>
      <protection/>
    </xf>
    <xf numFmtId="167" fontId="7" fillId="0" borderId="38" xfId="267" applyNumberFormat="1" applyFont="1" applyFill="1" applyBorder="1" applyAlignment="1">
      <alignment/>
    </xf>
    <xf numFmtId="0" fontId="46" fillId="0" borderId="37" xfId="310" applyFont="1" applyFill="1" applyBorder="1" applyAlignment="1">
      <alignment horizontal="center"/>
      <protection/>
    </xf>
    <xf numFmtId="0" fontId="25" fillId="0" borderId="42" xfId="310" applyFont="1" applyFill="1" applyBorder="1" applyAlignment="1">
      <alignment horizontal="left"/>
      <protection/>
    </xf>
    <xf numFmtId="0" fontId="7" fillId="0" borderId="42" xfId="310" applyFont="1" applyFill="1" applyBorder="1">
      <alignment/>
      <protection/>
    </xf>
    <xf numFmtId="0" fontId="24" fillId="0" borderId="45" xfId="310" applyFont="1" applyBorder="1" applyAlignment="1">
      <alignment vertical="center"/>
      <protection/>
    </xf>
    <xf numFmtId="0" fontId="24" fillId="0" borderId="0" xfId="310" applyFont="1" applyAlignment="1">
      <alignment vertical="center"/>
      <protection/>
    </xf>
    <xf numFmtId="0" fontId="25" fillId="0" borderId="47" xfId="310" applyFont="1" applyBorder="1" applyAlignment="1">
      <alignment horizontal="center" vertical="center" wrapText="1"/>
      <protection/>
    </xf>
    <xf numFmtId="0" fontId="25" fillId="0" borderId="48" xfId="310" applyFont="1" applyBorder="1" applyAlignment="1">
      <alignment horizontal="center" vertical="center" wrapText="1"/>
      <protection/>
    </xf>
    <xf numFmtId="0" fontId="47" fillId="0" borderId="51" xfId="310" applyNumberFormat="1" applyFont="1" applyBorder="1" applyAlignment="1">
      <alignment horizontal="center"/>
      <protection/>
    </xf>
    <xf numFmtId="167" fontId="7" fillId="0" borderId="0" xfId="267" applyNumberFormat="1" applyFont="1" applyAlignment="1">
      <alignment/>
    </xf>
    <xf numFmtId="37" fontId="7" fillId="0" borderId="0" xfId="310" applyNumberFormat="1" applyFont="1">
      <alignment/>
      <protection/>
    </xf>
    <xf numFmtId="41" fontId="7" fillId="0" borderId="0" xfId="310" applyNumberFormat="1" applyFont="1">
      <alignment/>
      <protection/>
    </xf>
    <xf numFmtId="43" fontId="7" fillId="0" borderId="0" xfId="310" applyNumberFormat="1" applyFont="1">
      <alignment/>
      <protection/>
    </xf>
    <xf numFmtId="0" fontId="7" fillId="0" borderId="0" xfId="347" applyNumberFormat="1" applyFont="1" applyAlignment="1">
      <alignment horizontal="center"/>
      <protection/>
    </xf>
    <xf numFmtId="37" fontId="50" fillId="0" borderId="0" xfId="347" applyNumberFormat="1" applyFont="1">
      <alignment/>
      <protection/>
    </xf>
    <xf numFmtId="37" fontId="7" fillId="0" borderId="0" xfId="347" applyNumberFormat="1" applyFont="1">
      <alignment/>
      <protection/>
    </xf>
    <xf numFmtId="37" fontId="25" fillId="0" borderId="0" xfId="347" applyNumberFormat="1" applyFont="1">
      <alignment/>
      <protection/>
    </xf>
    <xf numFmtId="37" fontId="25" fillId="0" borderId="35" xfId="271" applyNumberFormat="1" applyFont="1" applyFill="1" applyBorder="1" applyAlignment="1">
      <alignment horizontal="center"/>
    </xf>
    <xf numFmtId="37" fontId="25" fillId="0" borderId="14" xfId="347" applyNumberFormat="1" applyFont="1" applyFill="1" applyBorder="1">
      <alignment/>
      <protection/>
    </xf>
    <xf numFmtId="37" fontId="25" fillId="0" borderId="36" xfId="347" applyNumberFormat="1" applyFont="1" applyFill="1" applyBorder="1">
      <alignment/>
      <protection/>
    </xf>
    <xf numFmtId="37" fontId="25" fillId="0" borderId="36" xfId="347" applyNumberFormat="1" applyFont="1" applyFill="1" applyBorder="1" applyAlignment="1">
      <alignment horizontal="center"/>
      <protection/>
    </xf>
    <xf numFmtId="37" fontId="25" fillId="0" borderId="36" xfId="269" applyNumberFormat="1" applyFont="1" applyFill="1" applyBorder="1" applyAlignment="1">
      <alignment/>
    </xf>
    <xf numFmtId="37" fontId="25" fillId="0" borderId="52" xfId="269" applyNumberFormat="1" applyFont="1" applyFill="1" applyBorder="1" applyAlignment="1">
      <alignment/>
    </xf>
    <xf numFmtId="37" fontId="25" fillId="0" borderId="38" xfId="347" applyNumberFormat="1" applyFont="1" applyFill="1" applyBorder="1" applyAlignment="1">
      <alignment horizontal="left"/>
      <protection/>
    </xf>
    <xf numFmtId="37" fontId="25" fillId="0" borderId="36" xfId="347" applyNumberFormat="1" applyFont="1" applyFill="1" applyBorder="1" applyAlignment="1" quotePrefix="1">
      <alignment horizontal="center"/>
      <protection/>
    </xf>
    <xf numFmtId="37" fontId="25" fillId="0" borderId="37" xfId="271" applyNumberFormat="1" applyFont="1" applyBorder="1" applyAlignment="1">
      <alignment horizontal="center"/>
    </xf>
    <xf numFmtId="37" fontId="25" fillId="0" borderId="38" xfId="347" applyNumberFormat="1" applyFont="1" applyFill="1" applyBorder="1" applyAlignment="1">
      <alignment horizontal="left" wrapText="1"/>
      <protection/>
    </xf>
    <xf numFmtId="37" fontId="25" fillId="0" borderId="43" xfId="269" applyNumberFormat="1" applyFont="1" applyFill="1" applyBorder="1" applyAlignment="1">
      <alignment/>
    </xf>
    <xf numFmtId="37" fontId="7" fillId="0" borderId="38" xfId="347" applyNumberFormat="1" applyFont="1" applyFill="1" applyBorder="1">
      <alignment/>
      <protection/>
    </xf>
    <xf numFmtId="37" fontId="25" fillId="0" borderId="38" xfId="347" applyNumberFormat="1" applyFont="1" applyFill="1" applyBorder="1" applyAlignment="1">
      <alignment horizontal="center"/>
      <protection/>
    </xf>
    <xf numFmtId="37" fontId="7" fillId="0" borderId="35" xfId="271" applyNumberFormat="1" applyFont="1" applyFill="1" applyBorder="1" applyAlignment="1">
      <alignment horizontal="right"/>
    </xf>
    <xf numFmtId="37" fontId="7" fillId="0" borderId="38" xfId="347" applyNumberFormat="1" applyFont="1" applyFill="1" applyBorder="1" applyAlignment="1">
      <alignment horizontal="left" indent="1"/>
      <protection/>
    </xf>
    <xf numFmtId="37" fontId="7" fillId="0" borderId="36" xfId="269" applyNumberFormat="1" applyFont="1" applyFill="1" applyBorder="1" applyAlignment="1">
      <alignment/>
    </xf>
    <xf numFmtId="37" fontId="48" fillId="0" borderId="37" xfId="271" applyNumberFormat="1" applyFont="1" applyFill="1" applyBorder="1" applyAlignment="1">
      <alignment horizontal="right"/>
    </xf>
    <xf numFmtId="37" fontId="25" fillId="0" borderId="38" xfId="347" applyNumberFormat="1" applyFont="1" applyFill="1" applyBorder="1" applyAlignment="1" quotePrefix="1">
      <alignment horizontal="center"/>
      <protection/>
    </xf>
    <xf numFmtId="37" fontId="25" fillId="0" borderId="38" xfId="347" applyNumberFormat="1" applyFont="1" applyFill="1" applyBorder="1">
      <alignment/>
      <protection/>
    </xf>
    <xf numFmtId="37" fontId="25" fillId="0" borderId="38" xfId="347" applyNumberFormat="1" applyFont="1" applyFill="1" applyBorder="1" applyAlignment="1">
      <alignment horizontal="right"/>
      <protection/>
    </xf>
    <xf numFmtId="37" fontId="25" fillId="0" borderId="38" xfId="269" applyNumberFormat="1" applyFont="1" applyFill="1" applyBorder="1" applyAlignment="1">
      <alignment/>
    </xf>
    <xf numFmtId="37" fontId="48" fillId="0" borderId="35" xfId="271" applyNumberFormat="1" applyFont="1" applyFill="1" applyBorder="1" applyAlignment="1">
      <alignment horizontal="right"/>
    </xf>
    <xf numFmtId="37" fontId="7" fillId="0" borderId="43" xfId="269" applyNumberFormat="1" applyFont="1" applyFill="1" applyBorder="1" applyAlignment="1">
      <alignment/>
    </xf>
    <xf numFmtId="37" fontId="46" fillId="0" borderId="38" xfId="347" applyNumberFormat="1" applyFont="1" applyFill="1" applyBorder="1">
      <alignment/>
      <protection/>
    </xf>
    <xf numFmtId="37" fontId="25" fillId="0" borderId="39" xfId="271" applyNumberFormat="1" applyFont="1" applyBorder="1" applyAlignment="1">
      <alignment horizontal="center"/>
    </xf>
    <xf numFmtId="37" fontId="25" fillId="0" borderId="40" xfId="347" applyNumberFormat="1" applyFont="1" applyFill="1" applyBorder="1" applyAlignment="1">
      <alignment horizontal="left"/>
      <protection/>
    </xf>
    <xf numFmtId="37" fontId="7" fillId="0" borderId="40" xfId="347" applyNumberFormat="1" applyFont="1" applyFill="1" applyBorder="1">
      <alignment/>
      <protection/>
    </xf>
    <xf numFmtId="37" fontId="25" fillId="56" borderId="41" xfId="271" applyNumberFormat="1" applyFont="1" applyFill="1" applyBorder="1" applyAlignment="1">
      <alignment/>
    </xf>
    <xf numFmtId="37" fontId="25" fillId="56" borderId="42" xfId="347" applyNumberFormat="1" applyFont="1" applyFill="1" applyBorder="1" applyAlignment="1">
      <alignment horizontal="left"/>
      <protection/>
    </xf>
    <xf numFmtId="37" fontId="7" fillId="56" borderId="42" xfId="347" applyNumberFormat="1" applyFont="1" applyFill="1" applyBorder="1">
      <alignment/>
      <protection/>
    </xf>
    <xf numFmtId="37" fontId="25" fillId="56" borderId="42" xfId="269" applyNumberFormat="1" applyFont="1" applyFill="1" applyBorder="1" applyAlignment="1">
      <alignment/>
    </xf>
    <xf numFmtId="37" fontId="25" fillId="0" borderId="35" xfId="271" applyNumberFormat="1" applyFont="1" applyBorder="1" applyAlignment="1">
      <alignment horizontal="center"/>
    </xf>
    <xf numFmtId="37" fontId="7" fillId="0" borderId="36" xfId="347" applyNumberFormat="1" applyFont="1" applyFill="1" applyBorder="1" applyAlignment="1">
      <alignment horizontal="left" indent="1"/>
      <protection/>
    </xf>
    <xf numFmtId="37" fontId="7" fillId="0" borderId="36" xfId="347" applyNumberFormat="1" applyFont="1" applyFill="1" applyBorder="1">
      <alignment/>
      <protection/>
    </xf>
    <xf numFmtId="37" fontId="7" fillId="0" borderId="52" xfId="269" applyNumberFormat="1" applyFont="1" applyFill="1" applyBorder="1" applyAlignment="1">
      <alignment/>
    </xf>
    <xf numFmtId="37" fontId="7" fillId="0" borderId="37" xfId="271" applyNumberFormat="1" applyFont="1" applyBorder="1" applyAlignment="1">
      <alignment horizontal="right"/>
    </xf>
    <xf numFmtId="37" fontId="7" fillId="0" borderId="37" xfId="271" applyNumberFormat="1" applyFont="1" applyBorder="1" applyAlignment="1">
      <alignment/>
    </xf>
    <xf numFmtId="37" fontId="7" fillId="0" borderId="38" xfId="347" applyNumberFormat="1" applyFont="1" applyFill="1" applyBorder="1" applyAlignment="1">
      <alignment horizontal="right"/>
      <protection/>
    </xf>
    <xf numFmtId="37" fontId="7" fillId="0" borderId="40" xfId="269" applyNumberFormat="1" applyFont="1" applyFill="1" applyBorder="1" applyAlignment="1">
      <alignment/>
    </xf>
    <xf numFmtId="37" fontId="7" fillId="0" borderId="53" xfId="269" applyNumberFormat="1" applyFont="1" applyFill="1" applyBorder="1" applyAlignment="1">
      <alignment/>
    </xf>
    <xf numFmtId="37" fontId="25" fillId="0" borderId="42" xfId="269" applyNumberFormat="1" applyFont="1" applyFill="1" applyBorder="1" applyAlignment="1">
      <alignment/>
    </xf>
    <xf numFmtId="37" fontId="25" fillId="0" borderId="54" xfId="269" applyNumberFormat="1" applyFont="1" applyFill="1" applyBorder="1" applyAlignment="1">
      <alignment/>
    </xf>
    <xf numFmtId="37" fontId="7" fillId="0" borderId="37" xfId="271" applyNumberFormat="1" applyFont="1" applyFill="1" applyBorder="1" applyAlignment="1">
      <alignment/>
    </xf>
    <xf numFmtId="37" fontId="7" fillId="0" borderId="38" xfId="347" applyNumberFormat="1" applyFont="1" applyFill="1" applyBorder="1" applyAlignment="1">
      <alignment horizontal="left"/>
      <protection/>
    </xf>
    <xf numFmtId="37" fontId="7" fillId="0" borderId="25" xfId="269" applyNumberFormat="1" applyFont="1" applyFill="1" applyBorder="1" applyAlignment="1">
      <alignment/>
    </xf>
    <xf numFmtId="37" fontId="48" fillId="0" borderId="37" xfId="271" applyNumberFormat="1" applyFont="1" applyBorder="1" applyAlignment="1">
      <alignment/>
    </xf>
    <xf numFmtId="37" fontId="7" fillId="0" borderId="38" xfId="269" applyNumberFormat="1" applyFont="1" applyFill="1" applyBorder="1" applyAlignment="1">
      <alignment/>
    </xf>
    <xf numFmtId="37" fontId="25" fillId="14" borderId="45" xfId="271" applyNumberFormat="1" applyFont="1" applyFill="1" applyBorder="1" applyAlignment="1">
      <alignment/>
    </xf>
    <xf numFmtId="37" fontId="7" fillId="14" borderId="46" xfId="347" applyNumberFormat="1" applyFont="1" applyFill="1" applyBorder="1">
      <alignment/>
      <protection/>
    </xf>
    <xf numFmtId="37" fontId="25" fillId="14" borderId="46" xfId="347" applyNumberFormat="1" applyFont="1" applyFill="1" applyBorder="1" applyAlignment="1">
      <alignment horizontal="right"/>
      <protection/>
    </xf>
    <xf numFmtId="37" fontId="25" fillId="14" borderId="46" xfId="394" applyNumberFormat="1" applyFont="1" applyFill="1" applyBorder="1" applyAlignment="1">
      <alignment/>
    </xf>
    <xf numFmtId="37" fontId="25" fillId="14" borderId="55" xfId="394" applyNumberFormat="1" applyFont="1" applyFill="1" applyBorder="1" applyAlignment="1">
      <alignment/>
    </xf>
    <xf numFmtId="0" fontId="7" fillId="55" borderId="0" xfId="310" applyFont="1" applyFill="1" applyAlignment="1">
      <alignment/>
      <protection/>
    </xf>
    <xf numFmtId="0" fontId="7" fillId="55" borderId="0" xfId="310" applyFont="1" applyFill="1" applyBorder="1" applyAlignment="1">
      <alignment/>
      <protection/>
    </xf>
    <xf numFmtId="0" fontId="25" fillId="55" borderId="30" xfId="310" applyFont="1" applyFill="1" applyBorder="1" applyAlignment="1">
      <alignment horizontal="center" vertical="center"/>
      <protection/>
    </xf>
    <xf numFmtId="0" fontId="25" fillId="55" borderId="56" xfId="310" applyFont="1" applyFill="1" applyBorder="1" applyAlignment="1">
      <alignment horizontal="center" vertical="center"/>
      <protection/>
    </xf>
    <xf numFmtId="3" fontId="45" fillId="0" borderId="0" xfId="347" applyNumberFormat="1" applyFont="1">
      <alignment/>
      <protection/>
    </xf>
    <xf numFmtId="0" fontId="7" fillId="55" borderId="57" xfId="310" applyFont="1" applyFill="1" applyBorder="1" applyAlignment="1">
      <alignment horizontal="center" vertical="center"/>
      <protection/>
    </xf>
    <xf numFmtId="0" fontId="7" fillId="55" borderId="58" xfId="310" applyFont="1" applyFill="1" applyBorder="1" applyAlignment="1">
      <alignment horizontal="center" vertical="center"/>
      <protection/>
    </xf>
    <xf numFmtId="0" fontId="51" fillId="55" borderId="0" xfId="310" applyFont="1" applyFill="1" applyAlignment="1">
      <alignment vertical="center"/>
      <protection/>
    </xf>
    <xf numFmtId="37" fontId="51" fillId="55" borderId="0" xfId="310" applyNumberFormat="1" applyFont="1" applyFill="1" applyAlignment="1">
      <alignment vertical="center"/>
      <protection/>
    </xf>
    <xf numFmtId="0" fontId="25" fillId="55" borderId="59" xfId="310" applyFont="1" applyFill="1" applyBorder="1" applyAlignment="1">
      <alignment horizontal="center" vertical="center"/>
      <protection/>
    </xf>
    <xf numFmtId="0" fontId="25" fillId="55" borderId="54" xfId="310" applyFont="1" applyFill="1" applyBorder="1" applyAlignment="1">
      <alignment vertical="center"/>
      <protection/>
    </xf>
    <xf numFmtId="37" fontId="25" fillId="55" borderId="42" xfId="310" applyNumberFormat="1" applyFont="1" applyFill="1" applyBorder="1" applyAlignment="1">
      <alignment vertical="center"/>
      <protection/>
    </xf>
    <xf numFmtId="37" fontId="25" fillId="55" borderId="60" xfId="310" applyNumberFormat="1" applyFont="1" applyFill="1" applyBorder="1" applyAlignment="1">
      <alignment vertical="center"/>
      <protection/>
    </xf>
    <xf numFmtId="0" fontId="7" fillId="55" borderId="13" xfId="310" applyFont="1" applyFill="1" applyBorder="1" applyAlignment="1">
      <alignment horizontal="center" vertical="center"/>
      <protection/>
    </xf>
    <xf numFmtId="0" fontId="7" fillId="55" borderId="29" xfId="310" applyFont="1" applyFill="1" applyBorder="1" applyAlignment="1">
      <alignment vertical="center"/>
      <protection/>
    </xf>
    <xf numFmtId="37" fontId="7" fillId="55" borderId="30" xfId="310" applyNumberFormat="1" applyFont="1" applyFill="1" applyBorder="1" applyAlignment="1">
      <alignment vertical="center"/>
      <protection/>
    </xf>
    <xf numFmtId="37" fontId="7" fillId="55" borderId="60" xfId="310" applyNumberFormat="1" applyFont="1" applyFill="1" applyBorder="1" applyAlignment="1">
      <alignment vertical="center"/>
      <protection/>
    </xf>
    <xf numFmtId="37" fontId="25" fillId="55" borderId="30" xfId="310" applyNumberFormat="1" applyFont="1" applyFill="1" applyBorder="1" applyAlignment="1">
      <alignment vertical="center"/>
      <protection/>
    </xf>
    <xf numFmtId="0" fontId="7" fillId="55" borderId="59" xfId="310" applyFont="1" applyFill="1" applyBorder="1" applyAlignment="1">
      <alignment horizontal="center" vertical="center"/>
      <protection/>
    </xf>
    <xf numFmtId="0" fontId="25" fillId="55" borderId="61" xfId="310" applyFont="1" applyFill="1" applyBorder="1" applyAlignment="1">
      <alignment horizontal="center" vertical="center"/>
      <protection/>
    </xf>
    <xf numFmtId="0" fontId="25" fillId="55" borderId="62" xfId="310" applyFont="1" applyFill="1" applyBorder="1" applyAlignment="1">
      <alignment vertical="center"/>
      <protection/>
    </xf>
    <xf numFmtId="37" fontId="25" fillId="55" borderId="63" xfId="310" applyNumberFormat="1" applyFont="1" applyFill="1" applyBorder="1" applyAlignment="1">
      <alignment vertical="center"/>
      <protection/>
    </xf>
    <xf numFmtId="37" fontId="25" fillId="55" borderId="64" xfId="310" applyNumberFormat="1" applyFont="1" applyFill="1" applyBorder="1" applyAlignment="1">
      <alignment vertical="center"/>
      <protection/>
    </xf>
    <xf numFmtId="0" fontId="25" fillId="55" borderId="58" xfId="310" applyFont="1" applyFill="1" applyBorder="1" applyAlignment="1">
      <alignment horizontal="center" vertical="center" wrapText="1"/>
      <protection/>
    </xf>
    <xf numFmtId="0" fontId="25" fillId="55" borderId="65" xfId="310" applyFont="1" applyFill="1" applyBorder="1" applyAlignment="1">
      <alignment horizontal="center" vertical="center" wrapText="1"/>
      <protection/>
    </xf>
    <xf numFmtId="166" fontId="44" fillId="55" borderId="0" xfId="346" applyFont="1" applyFill="1">
      <alignment/>
      <protection/>
    </xf>
    <xf numFmtId="166" fontId="51" fillId="55" borderId="0" xfId="312" applyNumberFormat="1" applyFont="1" applyFill="1">
      <alignment horizontal="left" vertical="top" wrapText="1"/>
    </xf>
    <xf numFmtId="166" fontId="25" fillId="55" borderId="66" xfId="346" applyFont="1" applyFill="1" applyBorder="1">
      <alignment/>
      <protection/>
    </xf>
    <xf numFmtId="166" fontId="25" fillId="55" borderId="67" xfId="346" applyFont="1" applyFill="1" applyBorder="1" applyAlignment="1">
      <alignment horizontal="center" wrapText="1"/>
      <protection/>
    </xf>
    <xf numFmtId="166" fontId="44" fillId="55" borderId="68" xfId="346" applyFont="1" applyFill="1" applyBorder="1">
      <alignment/>
      <protection/>
    </xf>
    <xf numFmtId="166" fontId="44" fillId="55" borderId="69" xfId="346" applyFont="1" applyFill="1" applyBorder="1">
      <alignment/>
      <protection/>
    </xf>
    <xf numFmtId="166" fontId="25" fillId="55" borderId="70" xfId="346" applyFont="1" applyFill="1" applyBorder="1">
      <alignment/>
      <protection/>
    </xf>
    <xf numFmtId="41" fontId="25" fillId="55" borderId="0" xfId="346" applyNumberFormat="1" applyFont="1" applyFill="1" applyBorder="1">
      <alignment/>
      <protection/>
    </xf>
    <xf numFmtId="41" fontId="7" fillId="55" borderId="0" xfId="346" applyNumberFormat="1" applyFont="1" applyFill="1" applyBorder="1">
      <alignment/>
      <protection/>
    </xf>
    <xf numFmtId="37" fontId="7" fillId="55" borderId="26" xfId="346" applyNumberFormat="1" applyFont="1" applyFill="1" applyBorder="1" applyAlignment="1">
      <alignment horizontal="right"/>
      <protection/>
    </xf>
    <xf numFmtId="37" fontId="25" fillId="55" borderId="26" xfId="346" applyNumberFormat="1" applyFont="1" applyFill="1" applyBorder="1">
      <alignment/>
      <protection/>
    </xf>
    <xf numFmtId="166" fontId="7" fillId="55" borderId="70" xfId="346" applyFont="1" applyFill="1" applyBorder="1">
      <alignment/>
      <protection/>
    </xf>
    <xf numFmtId="37" fontId="7" fillId="55" borderId="0" xfId="346" applyNumberFormat="1" applyFont="1" applyFill="1" applyBorder="1" applyAlignment="1">
      <alignment horizontal="right"/>
      <protection/>
    </xf>
    <xf numFmtId="37" fontId="25" fillId="55" borderId="0" xfId="346" applyNumberFormat="1" applyFont="1" applyFill="1" applyBorder="1">
      <alignment/>
      <protection/>
    </xf>
    <xf numFmtId="3" fontId="25" fillId="55" borderId="70" xfId="346" applyNumberFormat="1" applyFont="1" applyFill="1" applyBorder="1">
      <alignment/>
      <protection/>
    </xf>
    <xf numFmtId="37" fontId="25" fillId="55" borderId="26" xfId="346" applyNumberFormat="1" applyFont="1" applyFill="1" applyBorder="1" applyAlignment="1">
      <alignment horizontal="right"/>
      <protection/>
    </xf>
    <xf numFmtId="37" fontId="7" fillId="55" borderId="0" xfId="346" applyNumberFormat="1" applyFont="1" applyFill="1" applyBorder="1">
      <alignment/>
      <protection/>
    </xf>
    <xf numFmtId="37" fontId="25" fillId="55" borderId="71" xfId="346" applyNumberFormat="1" applyFont="1" applyFill="1" applyBorder="1">
      <alignment/>
      <protection/>
    </xf>
    <xf numFmtId="41" fontId="44" fillId="55" borderId="69" xfId="346" applyNumberFormat="1" applyFont="1" applyFill="1" applyBorder="1">
      <alignment/>
      <protection/>
    </xf>
    <xf numFmtId="166" fontId="25" fillId="55" borderId="72" xfId="346" applyFont="1" applyFill="1" applyBorder="1">
      <alignment/>
      <protection/>
    </xf>
    <xf numFmtId="41" fontId="25" fillId="55" borderId="71" xfId="346" applyNumberFormat="1" applyFont="1" applyFill="1" applyBorder="1">
      <alignment/>
      <protection/>
    </xf>
    <xf numFmtId="166" fontId="44" fillId="55" borderId="73" xfId="346" applyFont="1" applyFill="1" applyBorder="1">
      <alignment/>
      <protection/>
    </xf>
    <xf numFmtId="0" fontId="47" fillId="0" borderId="74" xfId="310" applyFont="1" applyFill="1" applyBorder="1" applyAlignment="1">
      <alignment/>
      <protection/>
    </xf>
    <xf numFmtId="3" fontId="52" fillId="57" borderId="0" xfId="316" applyNumberFormat="1" applyFont="1" applyFill="1" applyAlignment="1">
      <alignment horizontal="center"/>
      <protection/>
    </xf>
    <xf numFmtId="3" fontId="52" fillId="57" borderId="0" xfId="316" applyNumberFormat="1" applyFont="1" applyFill="1">
      <alignment/>
      <protection/>
    </xf>
    <xf numFmtId="3" fontId="53" fillId="57" borderId="0" xfId="316" applyNumberFormat="1" applyFont="1" applyFill="1">
      <alignment/>
      <protection/>
    </xf>
    <xf numFmtId="3" fontId="52" fillId="57" borderId="0" xfId="348" applyNumberFormat="1" applyFont="1" applyFill="1">
      <alignment/>
      <protection/>
    </xf>
    <xf numFmtId="0" fontId="52" fillId="57" borderId="0" xfId="316" applyNumberFormat="1" applyFont="1" applyFill="1" applyAlignment="1">
      <alignment horizontal="left"/>
      <protection/>
    </xf>
    <xf numFmtId="166" fontId="52" fillId="57" borderId="0" xfId="316" applyNumberFormat="1" applyFont="1" applyFill="1" applyAlignment="1">
      <alignment horizontal="center"/>
      <protection/>
    </xf>
    <xf numFmtId="166" fontId="54" fillId="57" borderId="0" xfId="316" applyFont="1" applyFill="1" applyAlignment="1">
      <alignment vertical="center"/>
      <protection/>
    </xf>
    <xf numFmtId="3" fontId="52" fillId="57" borderId="0" xfId="316" applyNumberFormat="1" applyFont="1" applyFill="1" applyBorder="1" applyAlignment="1">
      <alignment horizontal="center"/>
      <protection/>
    </xf>
    <xf numFmtId="3" fontId="52" fillId="57" borderId="0" xfId="316" applyNumberFormat="1" applyFont="1" applyFill="1" applyBorder="1">
      <alignment/>
      <protection/>
    </xf>
    <xf numFmtId="3" fontId="53" fillId="57" borderId="0" xfId="316" applyNumberFormat="1" applyFont="1" applyFill="1" applyBorder="1">
      <alignment/>
      <protection/>
    </xf>
    <xf numFmtId="3" fontId="53" fillId="57" borderId="0" xfId="348" applyNumberFormat="1" applyFont="1" applyFill="1" applyBorder="1">
      <alignment/>
      <protection/>
    </xf>
    <xf numFmtId="3" fontId="7" fillId="57" borderId="75" xfId="316" applyNumberFormat="1" applyFont="1" applyFill="1" applyBorder="1" applyAlignment="1">
      <alignment horizontal="center"/>
      <protection/>
    </xf>
    <xf numFmtId="3" fontId="7" fillId="57" borderId="76" xfId="316" applyNumberFormat="1" applyFont="1" applyFill="1" applyBorder="1">
      <alignment/>
      <protection/>
    </xf>
    <xf numFmtId="3" fontId="25" fillId="57" borderId="76" xfId="316" applyNumberFormat="1" applyFont="1" applyFill="1" applyBorder="1">
      <alignment/>
      <protection/>
    </xf>
    <xf numFmtId="3" fontId="7" fillId="57" borderId="75" xfId="316" applyNumberFormat="1" applyFont="1" applyFill="1" applyBorder="1" applyAlignment="1">
      <alignment horizontal="left"/>
      <protection/>
    </xf>
    <xf numFmtId="3" fontId="7" fillId="57" borderId="77" xfId="316" applyNumberFormat="1" applyFont="1" applyFill="1" applyBorder="1">
      <alignment/>
      <protection/>
    </xf>
    <xf numFmtId="3" fontId="25" fillId="57" borderId="77" xfId="316" applyNumberFormat="1" applyFont="1" applyFill="1" applyBorder="1">
      <alignment/>
      <protection/>
    </xf>
    <xf numFmtId="3" fontId="52" fillId="57" borderId="0" xfId="316" applyNumberFormat="1" applyFont="1" applyFill="1" applyAlignment="1">
      <alignment horizontal="center" vertical="center"/>
      <protection/>
    </xf>
    <xf numFmtId="3" fontId="7" fillId="57" borderId="78" xfId="316" applyNumberFormat="1" applyFont="1" applyFill="1" applyBorder="1" applyAlignment="1">
      <alignment horizontal="left" vertical="center"/>
      <protection/>
    </xf>
    <xf numFmtId="3" fontId="25" fillId="57" borderId="79" xfId="316" applyNumberFormat="1" applyFont="1" applyFill="1" applyBorder="1" applyAlignment="1">
      <alignment vertical="center"/>
      <protection/>
    </xf>
    <xf numFmtId="3" fontId="52" fillId="57" borderId="0" xfId="316" applyNumberFormat="1" applyFont="1" applyFill="1" applyAlignment="1">
      <alignment vertical="center"/>
      <protection/>
    </xf>
    <xf numFmtId="3" fontId="25" fillId="57" borderId="80" xfId="316" applyNumberFormat="1" applyFont="1" applyFill="1" applyBorder="1" applyAlignment="1">
      <alignment horizontal="center"/>
      <protection/>
    </xf>
    <xf numFmtId="166" fontId="51" fillId="55" borderId="0" xfId="312" applyNumberFormat="1" applyFont="1" applyFill="1" applyAlignment="1">
      <alignment horizontal="left" vertical="top"/>
    </xf>
    <xf numFmtId="37" fontId="45" fillId="0" borderId="0" xfId="347" applyNumberFormat="1" applyFont="1">
      <alignment/>
      <protection/>
    </xf>
    <xf numFmtId="0" fontId="52" fillId="57" borderId="0" xfId="316" applyNumberFormat="1" applyFont="1" applyFill="1" applyAlignment="1">
      <alignment horizontal="center"/>
      <protection/>
    </xf>
    <xf numFmtId="0" fontId="47" fillId="0" borderId="81" xfId="310" applyNumberFormat="1" applyFont="1" applyBorder="1" applyAlignment="1">
      <alignment horizontal="center" vertical="center"/>
      <protection/>
    </xf>
    <xf numFmtId="0" fontId="47" fillId="0" borderId="74" xfId="310" applyFont="1" applyBorder="1" applyAlignment="1">
      <alignment vertical="center"/>
      <protection/>
    </xf>
    <xf numFmtId="0" fontId="47" fillId="0" borderId="82" xfId="310" applyFont="1" applyBorder="1" applyAlignment="1">
      <alignment vertical="center"/>
      <protection/>
    </xf>
    <xf numFmtId="0" fontId="47" fillId="0" borderId="83" xfId="310" applyFont="1" applyBorder="1" applyAlignment="1">
      <alignment vertical="center"/>
      <protection/>
    </xf>
    <xf numFmtId="0" fontId="47" fillId="0" borderId="81" xfId="310" applyNumberFormat="1" applyFont="1" applyBorder="1" applyAlignment="1">
      <alignment horizontal="center"/>
      <protection/>
    </xf>
    <xf numFmtId="167" fontId="25" fillId="2" borderId="74" xfId="267" applyNumberFormat="1" applyFont="1" applyFill="1" applyBorder="1" applyAlignment="1">
      <alignment/>
    </xf>
    <xf numFmtId="164" fontId="46" fillId="0" borderId="84" xfId="270" applyNumberFormat="1" applyFont="1" applyFill="1" applyBorder="1" applyAlignment="1">
      <alignment/>
    </xf>
    <xf numFmtId="37" fontId="25" fillId="0" borderId="85" xfId="267" applyNumberFormat="1" applyFont="1" applyFill="1" applyBorder="1" applyAlignment="1">
      <alignment/>
    </xf>
    <xf numFmtId="37" fontId="7" fillId="0" borderId="86" xfId="267" applyNumberFormat="1" applyFont="1" applyFill="1" applyBorder="1" applyAlignment="1">
      <alignment/>
    </xf>
    <xf numFmtId="37" fontId="7" fillId="0" borderId="85" xfId="267" applyNumberFormat="1" applyFont="1" applyFill="1" applyBorder="1" applyAlignment="1">
      <alignment/>
    </xf>
    <xf numFmtId="37" fontId="7" fillId="0" borderId="87" xfId="267" applyNumberFormat="1" applyFont="1" applyFill="1" applyBorder="1" applyAlignment="1">
      <alignment/>
    </xf>
    <xf numFmtId="37" fontId="46" fillId="0" borderId="26" xfId="267" applyNumberFormat="1" applyFont="1" applyFill="1" applyBorder="1" applyAlignment="1">
      <alignment/>
    </xf>
    <xf numFmtId="37" fontId="7" fillId="0" borderId="84" xfId="267" applyNumberFormat="1" applyFont="1" applyFill="1" applyBorder="1" applyAlignment="1">
      <alignment/>
    </xf>
    <xf numFmtId="37" fontId="7" fillId="0" borderId="85" xfId="270" applyNumberFormat="1" applyFont="1" applyFill="1" applyBorder="1" applyAlignment="1">
      <alignment/>
    </xf>
    <xf numFmtId="37" fontId="46" fillId="0" borderId="87" xfId="267" applyNumberFormat="1" applyFont="1" applyFill="1" applyBorder="1" applyAlignment="1">
      <alignment/>
    </xf>
    <xf numFmtId="37" fontId="46" fillId="0" borderId="88" xfId="267" applyNumberFormat="1" applyFont="1" applyFill="1" applyBorder="1" applyAlignment="1">
      <alignment/>
    </xf>
    <xf numFmtId="37" fontId="46" fillId="0" borderId="0" xfId="267" applyNumberFormat="1" applyFont="1" applyFill="1" applyBorder="1" applyAlignment="1">
      <alignment/>
    </xf>
    <xf numFmtId="37" fontId="7" fillId="2" borderId="88" xfId="267" applyNumberFormat="1" applyFont="1" applyFill="1" applyBorder="1" applyAlignment="1">
      <alignment/>
    </xf>
    <xf numFmtId="37" fontId="7" fillId="0" borderId="0" xfId="267" applyNumberFormat="1" applyFont="1" applyFill="1" applyBorder="1" applyAlignment="1">
      <alignment/>
    </xf>
    <xf numFmtId="37" fontId="47" fillId="0" borderId="89" xfId="267" applyNumberFormat="1" applyFont="1" applyFill="1" applyBorder="1" applyAlignment="1">
      <alignment vertical="center"/>
    </xf>
    <xf numFmtId="0" fontId="47" fillId="0" borderId="83" xfId="310" applyFont="1" applyFill="1" applyBorder="1" applyAlignment="1">
      <alignment horizontal="center"/>
      <protection/>
    </xf>
    <xf numFmtId="167" fontId="25" fillId="2" borderId="83" xfId="267" applyNumberFormat="1" applyFont="1" applyFill="1" applyBorder="1" applyAlignment="1">
      <alignment/>
    </xf>
    <xf numFmtId="0" fontId="21" fillId="0" borderId="42" xfId="0" applyNumberFormat="1" applyFont="1" applyFill="1" applyBorder="1" applyAlignment="1" applyProtection="1">
      <alignment horizontal="right" indent="1"/>
      <protection/>
    </xf>
    <xf numFmtId="0" fontId="56" fillId="0" borderId="0" xfId="0" applyNumberFormat="1" applyFont="1" applyBorder="1" applyAlignment="1" applyProtection="1">
      <alignment horizontal="left"/>
      <protection/>
    </xf>
    <xf numFmtId="1" fontId="44" fillId="0" borderId="0" xfId="0" applyNumberFormat="1" applyFont="1" applyBorder="1" applyAlignment="1">
      <alignment horizontal="left" vertical="top"/>
    </xf>
    <xf numFmtId="1" fontId="0" fillId="0" borderId="0" xfId="0" applyNumberFormat="1" applyFont="1" applyBorder="1" applyAlignment="1">
      <alignment horizontal="left" vertical="top"/>
    </xf>
    <xf numFmtId="1" fontId="0" fillId="0" borderId="0" xfId="0" applyNumberFormat="1" applyFont="1" applyBorder="1" applyAlignment="1">
      <alignment horizontal="left" vertical="top" wrapText="1"/>
    </xf>
    <xf numFmtId="1" fontId="24" fillId="0" borderId="0" xfId="0" applyNumberFormat="1" applyFont="1" applyBorder="1" applyAlignment="1">
      <alignment horizontal="left" vertical="top"/>
    </xf>
    <xf numFmtId="1" fontId="58" fillId="0" borderId="0" xfId="0" applyNumberFormat="1" applyFont="1" applyBorder="1" applyAlignment="1">
      <alignment horizontal="left" vertical="top"/>
    </xf>
    <xf numFmtId="1" fontId="57" fillId="0" borderId="0" xfId="0" applyNumberFormat="1" applyFont="1" applyBorder="1" applyAlignment="1">
      <alignment horizontal="left" vertical="top" wrapText="1"/>
    </xf>
    <xf numFmtId="1" fontId="7" fillId="0" borderId="75" xfId="0" applyNumberFormat="1" applyFont="1" applyBorder="1" applyAlignment="1">
      <alignment horizontal="center"/>
    </xf>
    <xf numFmtId="1" fontId="7" fillId="0" borderId="76" xfId="0" applyNumberFormat="1" applyFont="1" applyBorder="1" applyAlignment="1">
      <alignment horizontal="left"/>
    </xf>
    <xf numFmtId="1" fontId="7" fillId="0" borderId="76" xfId="0" applyNumberFormat="1" applyFont="1" applyBorder="1" applyAlignment="1">
      <alignment horizontal="center"/>
    </xf>
    <xf numFmtId="1" fontId="7" fillId="0" borderId="90" xfId="0" applyNumberFormat="1" applyFont="1" applyBorder="1" applyAlignment="1">
      <alignment horizontal="left"/>
    </xf>
    <xf numFmtId="1" fontId="7" fillId="0" borderId="91" xfId="0" applyNumberFormat="1" applyFont="1" applyBorder="1" applyAlignment="1">
      <alignment horizontal="center"/>
    </xf>
    <xf numFmtId="1" fontId="7" fillId="0" borderId="92" xfId="0" applyNumberFormat="1" applyFont="1" applyBorder="1" applyAlignment="1">
      <alignment horizontal="left"/>
    </xf>
    <xf numFmtId="1" fontId="7" fillId="0" borderId="92" xfId="0" applyNumberFormat="1" applyFont="1" applyBorder="1" applyAlignment="1">
      <alignment horizontal="center"/>
    </xf>
    <xf numFmtId="1" fontId="7" fillId="0" borderId="93" xfId="0" applyNumberFormat="1" applyFont="1" applyBorder="1" applyAlignment="1">
      <alignment horizontal="left"/>
    </xf>
    <xf numFmtId="0" fontId="25" fillId="55" borderId="27" xfId="310" applyFont="1" applyFill="1" applyBorder="1" applyAlignment="1">
      <alignment horizontal="center" vertical="center"/>
      <protection/>
    </xf>
    <xf numFmtId="0" fontId="25" fillId="55" borderId="22" xfId="310" applyFont="1" applyFill="1" applyBorder="1" applyAlignment="1">
      <alignment horizontal="center" vertical="center"/>
      <protection/>
    </xf>
    <xf numFmtId="0" fontId="7" fillId="55" borderId="78" xfId="310" applyFont="1" applyFill="1" applyBorder="1" applyAlignment="1">
      <alignment horizontal="center" vertical="center"/>
      <protection/>
    </xf>
    <xf numFmtId="0" fontId="25" fillId="55" borderId="79" xfId="310" applyFont="1" applyFill="1" applyBorder="1" applyAlignment="1">
      <alignment vertical="center"/>
      <protection/>
    </xf>
    <xf numFmtId="0" fontId="7" fillId="55" borderId="75" xfId="310" applyFont="1" applyFill="1" applyBorder="1" applyAlignment="1">
      <alignment horizontal="center"/>
      <protection/>
    </xf>
    <xf numFmtId="0" fontId="7" fillId="55" borderId="76" xfId="310" applyFont="1" applyFill="1" applyBorder="1" applyAlignment="1">
      <alignment/>
      <protection/>
    </xf>
    <xf numFmtId="0" fontId="7" fillId="55" borderId="76" xfId="310" applyFont="1" applyFill="1" applyBorder="1" applyAlignment="1">
      <alignment horizontal="left"/>
      <protection/>
    </xf>
    <xf numFmtId="0" fontId="7" fillId="55" borderId="76" xfId="310" applyFont="1" applyFill="1" applyBorder="1" applyAlignment="1">
      <alignment wrapText="1"/>
      <protection/>
    </xf>
    <xf numFmtId="0" fontId="46" fillId="55" borderId="76" xfId="310" applyFont="1" applyFill="1" applyBorder="1" applyAlignment="1">
      <alignment/>
      <protection/>
    </xf>
    <xf numFmtId="0" fontId="25" fillId="55" borderId="76" xfId="310" applyFont="1" applyFill="1" applyBorder="1" applyAlignment="1">
      <alignment/>
      <protection/>
    </xf>
    <xf numFmtId="0" fontId="7" fillId="55" borderId="80" xfId="310" applyFont="1" applyFill="1" applyBorder="1" applyAlignment="1">
      <alignment horizontal="center"/>
      <protection/>
    </xf>
    <xf numFmtId="0" fontId="25" fillId="55" borderId="77" xfId="310" applyFont="1" applyFill="1" applyBorder="1" applyAlignment="1">
      <alignment/>
      <protection/>
    </xf>
    <xf numFmtId="3" fontId="59" fillId="0" borderId="0" xfId="347" applyNumberFormat="1" applyFont="1">
      <alignment/>
      <protection/>
    </xf>
    <xf numFmtId="37" fontId="59" fillId="0" borderId="0" xfId="347" applyNumberFormat="1" applyFont="1">
      <alignment/>
      <protection/>
    </xf>
    <xf numFmtId="1" fontId="45" fillId="0" borderId="42" xfId="0" applyNumberFormat="1" applyFont="1" applyBorder="1" applyAlignment="1">
      <alignment horizontal="center"/>
    </xf>
    <xf numFmtId="1" fontId="60" fillId="0" borderId="0" xfId="0" applyNumberFormat="1" applyFont="1" applyBorder="1" applyAlignment="1">
      <alignment horizontal="left" vertical="top" wrapText="1"/>
    </xf>
    <xf numFmtId="37" fontId="21" fillId="0" borderId="0" xfId="0" applyNumberFormat="1" applyFont="1" applyAlignment="1" applyProtection="1">
      <alignment/>
      <protection/>
    </xf>
    <xf numFmtId="37" fontId="21" fillId="0" borderId="0" xfId="0" applyNumberFormat="1" applyFont="1" applyBorder="1" applyAlignment="1" applyProtection="1">
      <alignment horizontal="center"/>
      <protection/>
    </xf>
    <xf numFmtId="37" fontId="0" fillId="0" borderId="0" xfId="0" applyNumberFormat="1" applyFont="1" applyAlignment="1">
      <alignment horizontal="left" vertical="top" wrapText="1"/>
    </xf>
    <xf numFmtId="37" fontId="21" fillId="0" borderId="0" xfId="0" applyNumberFormat="1" applyFont="1" applyAlignment="1" applyProtection="1">
      <alignment horizontal="left"/>
      <protection/>
    </xf>
    <xf numFmtId="37" fontId="56" fillId="0" borderId="0" xfId="0" applyNumberFormat="1" applyFont="1" applyBorder="1" applyAlignment="1" applyProtection="1">
      <alignment horizontal="left"/>
      <protection/>
    </xf>
    <xf numFmtId="37" fontId="21" fillId="0" borderId="0" xfId="0" applyNumberFormat="1" applyFont="1" applyAlignment="1" applyProtection="1">
      <alignment horizontal="center"/>
      <protection/>
    </xf>
    <xf numFmtId="37" fontId="55" fillId="0" borderId="0" xfId="0" applyNumberFormat="1" applyFont="1" applyAlignment="1" applyProtection="1">
      <alignment horizontal="center"/>
      <protection/>
    </xf>
    <xf numFmtId="37" fontId="56" fillId="0" borderId="42" xfId="0" applyNumberFormat="1" applyFont="1" applyFill="1" applyBorder="1" applyAlignment="1" applyProtection="1">
      <alignment horizontal="center" vertical="center" wrapText="1"/>
      <protection/>
    </xf>
    <xf numFmtId="37" fontId="56" fillId="0" borderId="54" xfId="0" applyNumberFormat="1" applyFont="1" applyFill="1" applyBorder="1" applyAlignment="1" applyProtection="1">
      <alignment horizontal="center" vertical="center"/>
      <protection/>
    </xf>
    <xf numFmtId="37" fontId="56" fillId="0" borderId="42" xfId="0" applyNumberFormat="1" applyFont="1" applyFill="1" applyBorder="1" applyAlignment="1" applyProtection="1">
      <alignment horizontal="center" vertical="center"/>
      <protection/>
    </xf>
    <xf numFmtId="37" fontId="56" fillId="0" borderId="0" xfId="0" applyNumberFormat="1" applyFont="1" applyAlignment="1" applyProtection="1">
      <alignment vertical="center"/>
      <protection/>
    </xf>
    <xf numFmtId="37" fontId="60" fillId="0" borderId="0" xfId="0" applyNumberFormat="1" applyFont="1" applyAlignment="1">
      <alignment horizontal="left" vertical="top" wrapText="1"/>
    </xf>
    <xf numFmtId="37" fontId="21" fillId="0" borderId="42" xfId="0" applyNumberFormat="1" applyFont="1" applyFill="1" applyBorder="1" applyAlignment="1" applyProtection="1">
      <alignment horizontal="center"/>
      <protection/>
    </xf>
    <xf numFmtId="37" fontId="21" fillId="0" borderId="54" xfId="0" applyNumberFormat="1" applyFont="1" applyFill="1" applyBorder="1" applyAlignment="1" applyProtection="1">
      <alignment/>
      <protection/>
    </xf>
    <xf numFmtId="37" fontId="21" fillId="0" borderId="42" xfId="0" applyNumberFormat="1" applyFont="1" applyFill="1" applyBorder="1" applyAlignment="1" applyProtection="1">
      <alignment horizontal="right" indent="1"/>
      <protection/>
    </xf>
    <xf numFmtId="37" fontId="21" fillId="0" borderId="42" xfId="0" applyNumberFormat="1" applyFont="1" applyFill="1" applyBorder="1" applyAlignment="1" applyProtection="1">
      <alignment/>
      <protection/>
    </xf>
    <xf numFmtId="37" fontId="21" fillId="0" borderId="0" xfId="0" applyNumberFormat="1" applyFont="1" applyBorder="1" applyAlignment="1" applyProtection="1">
      <alignment/>
      <protection/>
    </xf>
    <xf numFmtId="37" fontId="21" fillId="0" borderId="0" xfId="0" applyNumberFormat="1" applyFont="1" applyFill="1" applyBorder="1" applyAlignment="1" applyProtection="1">
      <alignment/>
      <protection/>
    </xf>
    <xf numFmtId="37" fontId="21" fillId="0" borderId="0" xfId="0" applyNumberFormat="1" applyFont="1" applyFill="1" applyAlignment="1" applyProtection="1">
      <alignment/>
      <protection/>
    </xf>
    <xf numFmtId="37" fontId="56" fillId="0" borderId="54" xfId="0" applyNumberFormat="1" applyFont="1" applyFill="1" applyBorder="1" applyAlignment="1" applyProtection="1">
      <alignment vertical="center"/>
      <protection/>
    </xf>
    <xf numFmtId="37" fontId="56" fillId="0" borderId="42" xfId="0" applyNumberFormat="1" applyFont="1" applyFill="1" applyBorder="1" applyAlignment="1" applyProtection="1">
      <alignment/>
      <protection/>
    </xf>
    <xf numFmtId="37" fontId="56" fillId="0" borderId="42" xfId="0" applyNumberFormat="1" applyFont="1" applyFill="1" applyBorder="1" applyAlignment="1" applyProtection="1">
      <alignment horizontal="right" vertical="center"/>
      <protection/>
    </xf>
    <xf numFmtId="37" fontId="21" fillId="0" borderId="0" xfId="0" applyNumberFormat="1" applyFont="1" applyBorder="1" applyAlignment="1" applyProtection="1">
      <alignment vertical="center"/>
      <protection/>
    </xf>
    <xf numFmtId="37" fontId="21" fillId="0" borderId="0" xfId="0" applyNumberFormat="1" applyFont="1" applyAlignment="1" applyProtection="1">
      <alignment vertical="center"/>
      <protection/>
    </xf>
    <xf numFmtId="39" fontId="21" fillId="0" borderId="42" xfId="0" applyNumberFormat="1" applyFont="1" applyFill="1" applyBorder="1" applyAlignment="1" applyProtection="1">
      <alignment horizontal="right" indent="1"/>
      <protection/>
    </xf>
    <xf numFmtId="39" fontId="21" fillId="0" borderId="0" xfId="0" applyNumberFormat="1" applyFont="1" applyAlignment="1" applyProtection="1">
      <alignment/>
      <protection/>
    </xf>
    <xf numFmtId="37" fontId="61" fillId="0" borderId="0" xfId="0" applyNumberFormat="1" applyFont="1" applyAlignment="1" applyProtection="1">
      <alignment/>
      <protection/>
    </xf>
    <xf numFmtId="1" fontId="25" fillId="0" borderId="77" xfId="0" applyNumberFormat="1" applyFont="1" applyBorder="1" applyAlignment="1">
      <alignment horizontal="left" vertical="top"/>
    </xf>
    <xf numFmtId="1" fontId="25" fillId="0" borderId="94" xfId="0" applyNumberFormat="1" applyFont="1" applyBorder="1" applyAlignment="1">
      <alignment horizontal="right" vertical="top"/>
    </xf>
    <xf numFmtId="37" fontId="7" fillId="55" borderId="22" xfId="346" applyNumberFormat="1" applyFont="1" applyFill="1" applyBorder="1" applyAlignment="1">
      <alignment horizontal="right"/>
      <protection/>
    </xf>
    <xf numFmtId="41" fontId="7" fillId="55" borderId="22" xfId="346" applyNumberFormat="1" applyFont="1" applyFill="1" applyBorder="1">
      <alignment/>
      <protection/>
    </xf>
    <xf numFmtId="37" fontId="25" fillId="57" borderId="79" xfId="316" applyNumberFormat="1" applyFont="1" applyFill="1" applyBorder="1" applyAlignment="1">
      <alignment vertical="center"/>
      <protection/>
    </xf>
    <xf numFmtId="37" fontId="25" fillId="57" borderId="76" xfId="316" applyNumberFormat="1" applyFont="1" applyFill="1" applyBorder="1">
      <alignment/>
      <protection/>
    </xf>
    <xf numFmtId="37" fontId="7" fillId="57" borderId="76" xfId="316" applyNumberFormat="1" applyFont="1" applyFill="1" applyBorder="1">
      <alignment/>
      <protection/>
    </xf>
    <xf numFmtId="37" fontId="25" fillId="57" borderId="77" xfId="316" applyNumberFormat="1" applyFont="1" applyFill="1" applyBorder="1">
      <alignment/>
      <protection/>
    </xf>
    <xf numFmtId="0" fontId="47" fillId="0" borderId="95" xfId="310" applyFont="1" applyBorder="1" applyAlignment="1">
      <alignment vertical="center"/>
      <protection/>
    </xf>
    <xf numFmtId="0" fontId="47" fillId="0" borderId="96" xfId="310" applyNumberFormat="1" applyFont="1" applyBorder="1" applyAlignment="1">
      <alignment horizontal="center" vertical="center"/>
      <protection/>
    </xf>
    <xf numFmtId="164" fontId="47" fillId="2" borderId="95" xfId="270" applyNumberFormat="1" applyFont="1" applyFill="1" applyBorder="1" applyAlignment="1">
      <alignment/>
    </xf>
    <xf numFmtId="37" fontId="46" fillId="0" borderId="97" xfId="270" applyNumberFormat="1" applyFont="1" applyBorder="1" applyAlignment="1">
      <alignment/>
    </xf>
    <xf numFmtId="37" fontId="25" fillId="0" borderId="43" xfId="270" applyNumberFormat="1" applyFont="1" applyBorder="1" applyAlignment="1">
      <alignment/>
    </xf>
    <xf numFmtId="37" fontId="7" fillId="0" borderId="43" xfId="270" applyNumberFormat="1" applyFont="1" applyBorder="1" applyAlignment="1">
      <alignment/>
    </xf>
    <xf numFmtId="37" fontId="46" fillId="0" borderId="54" xfId="270" applyNumberFormat="1" applyFont="1" applyBorder="1" applyAlignment="1">
      <alignment/>
    </xf>
    <xf numFmtId="37" fontId="7" fillId="0" borderId="52" xfId="270" applyNumberFormat="1" applyFont="1" applyBorder="1" applyAlignment="1">
      <alignment/>
    </xf>
    <xf numFmtId="37" fontId="46" fillId="0" borderId="43" xfId="270" applyNumberFormat="1" applyFont="1" applyBorder="1" applyAlignment="1">
      <alignment/>
    </xf>
    <xf numFmtId="37" fontId="24" fillId="2" borderId="54" xfId="270" applyNumberFormat="1" applyFont="1" applyFill="1" applyBorder="1" applyAlignment="1">
      <alignment/>
    </xf>
    <xf numFmtId="37" fontId="46" fillId="0" borderId="54" xfId="270" applyNumberFormat="1" applyFont="1" applyFill="1" applyBorder="1" applyAlignment="1">
      <alignment/>
    </xf>
    <xf numFmtId="37" fontId="47" fillId="0" borderId="55" xfId="270" applyNumberFormat="1" applyFont="1" applyBorder="1" applyAlignment="1">
      <alignment vertical="center"/>
    </xf>
    <xf numFmtId="0" fontId="7" fillId="0" borderId="0" xfId="310" applyFont="1" applyFill="1" applyBorder="1">
      <alignment/>
      <protection/>
    </xf>
    <xf numFmtId="0" fontId="47" fillId="0" borderId="95" xfId="310" applyFont="1" applyFill="1" applyBorder="1" applyAlignment="1">
      <alignment horizontal="center"/>
      <protection/>
    </xf>
    <xf numFmtId="0" fontId="47" fillId="0" borderId="96" xfId="310" applyNumberFormat="1" applyFont="1" applyBorder="1" applyAlignment="1">
      <alignment horizontal="center"/>
      <protection/>
    </xf>
    <xf numFmtId="167" fontId="25" fillId="2" borderId="95" xfId="267" applyNumberFormat="1" applyFont="1" applyFill="1" applyBorder="1" applyAlignment="1">
      <alignment/>
    </xf>
    <xf numFmtId="37" fontId="25" fillId="0" borderId="97" xfId="270" applyNumberFormat="1" applyFont="1" applyBorder="1" applyAlignment="1">
      <alignment/>
    </xf>
    <xf numFmtId="37" fontId="25" fillId="0" borderId="43" xfId="267" applyNumberFormat="1" applyFont="1" applyFill="1" applyBorder="1" applyAlignment="1">
      <alignment/>
    </xf>
    <xf numFmtId="37" fontId="46" fillId="0" borderId="54" xfId="267" applyNumberFormat="1" applyFont="1" applyFill="1" applyBorder="1" applyAlignment="1">
      <alignment/>
    </xf>
    <xf numFmtId="37" fontId="7" fillId="0" borderId="52" xfId="267" applyNumberFormat="1" applyFont="1" applyFill="1" applyBorder="1" applyAlignment="1">
      <alignment/>
    </xf>
    <xf numFmtId="37" fontId="7" fillId="0" borderId="53" xfId="267" applyNumberFormat="1" applyFont="1" applyFill="1" applyBorder="1" applyAlignment="1">
      <alignment/>
    </xf>
    <xf numFmtId="37" fontId="46" fillId="0" borderId="25" xfId="267" applyNumberFormat="1" applyFont="1" applyFill="1" applyBorder="1" applyAlignment="1">
      <alignment/>
    </xf>
    <xf numFmtId="37" fontId="7" fillId="2" borderId="54" xfId="267" applyNumberFormat="1" applyFont="1" applyFill="1" applyBorder="1" applyAlignment="1">
      <alignment/>
    </xf>
    <xf numFmtId="37" fontId="7" fillId="0" borderId="25" xfId="267" applyNumberFormat="1" applyFont="1" applyFill="1" applyBorder="1" applyAlignment="1">
      <alignment/>
    </xf>
    <xf numFmtId="37" fontId="47" fillId="0" borderId="55" xfId="267" applyNumberFormat="1" applyFont="1" applyFill="1" applyBorder="1" applyAlignment="1">
      <alignment vertical="center"/>
    </xf>
    <xf numFmtId="0" fontId="62" fillId="0" borderId="47" xfId="310" applyFont="1" applyBorder="1" applyAlignment="1">
      <alignment horizontal="center" vertical="center" wrapText="1"/>
      <protection/>
    </xf>
    <xf numFmtId="0" fontId="62" fillId="0" borderId="48" xfId="310" applyFont="1" applyBorder="1" applyAlignment="1">
      <alignment horizontal="center" vertical="center" wrapText="1"/>
      <protection/>
    </xf>
    <xf numFmtId="173" fontId="25" fillId="55" borderId="0" xfId="310" applyNumberFormat="1" applyFont="1" applyFill="1" applyAlignment="1">
      <alignment horizontal="center"/>
      <protection/>
    </xf>
    <xf numFmtId="37" fontId="63" fillId="55" borderId="0" xfId="347" applyNumberFormat="1" applyFont="1" applyFill="1" applyAlignment="1">
      <alignment/>
      <protection/>
    </xf>
    <xf numFmtId="37" fontId="7" fillId="55" borderId="0" xfId="310" applyNumberFormat="1" applyFont="1" applyFill="1" applyAlignment="1">
      <alignment/>
      <protection/>
    </xf>
    <xf numFmtId="173" fontId="25" fillId="55" borderId="0" xfId="310" applyNumberFormat="1" applyFont="1" applyFill="1" applyAlignment="1">
      <alignment horizontal="center" vertical="center"/>
      <protection/>
    </xf>
    <xf numFmtId="37" fontId="64" fillId="55" borderId="0" xfId="347" applyNumberFormat="1" applyFont="1" applyFill="1" applyAlignment="1">
      <alignment vertical="center"/>
      <protection/>
    </xf>
    <xf numFmtId="37" fontId="7" fillId="55" borderId="0" xfId="310" applyNumberFormat="1" applyFont="1" applyFill="1" applyAlignment="1">
      <alignment vertical="center"/>
      <protection/>
    </xf>
    <xf numFmtId="37" fontId="25" fillId="55" borderId="0" xfId="347" applyNumberFormat="1" applyFont="1" applyFill="1" applyAlignment="1">
      <alignment vertical="center"/>
      <protection/>
    </xf>
    <xf numFmtId="173" fontId="46" fillId="55" borderId="0" xfId="310" applyNumberFormat="1" applyFont="1" applyFill="1" applyAlignment="1">
      <alignment horizontal="center" vertical="top"/>
      <protection/>
    </xf>
    <xf numFmtId="37" fontId="25" fillId="55" borderId="0" xfId="310" applyNumberFormat="1" applyFont="1" applyFill="1" applyAlignment="1">
      <alignment/>
      <protection/>
    </xf>
    <xf numFmtId="37" fontId="7" fillId="55" borderId="0" xfId="310" applyNumberFormat="1" applyFont="1" applyFill="1" applyAlignment="1">
      <alignment horizontal="right"/>
      <protection/>
    </xf>
    <xf numFmtId="37" fontId="7" fillId="55" borderId="0" xfId="310" applyNumberFormat="1" applyFont="1" applyFill="1">
      <alignment/>
      <protection/>
    </xf>
    <xf numFmtId="173" fontId="25" fillId="55" borderId="0" xfId="310" applyNumberFormat="1" applyFont="1" applyFill="1" applyAlignment="1">
      <alignment horizontal="center" vertical="top"/>
      <protection/>
    </xf>
    <xf numFmtId="37" fontId="7" fillId="55" borderId="0" xfId="310" applyNumberFormat="1" applyFont="1" applyFill="1" applyAlignment="1">
      <alignment horizontal="right" vertical="top"/>
      <protection/>
    </xf>
    <xf numFmtId="37" fontId="7" fillId="55" borderId="0" xfId="310" applyNumberFormat="1" applyFont="1" applyFill="1" applyAlignment="1">
      <alignment vertical="top"/>
      <protection/>
    </xf>
    <xf numFmtId="3" fontId="65" fillId="0" borderId="0" xfId="347" applyNumberFormat="1" applyFont="1">
      <alignment/>
      <protection/>
    </xf>
    <xf numFmtId="0" fontId="46" fillId="0" borderId="36" xfId="310" applyFont="1" applyBorder="1" applyAlignment="1">
      <alignment horizontal="center"/>
      <protection/>
    </xf>
    <xf numFmtId="0" fontId="46" fillId="0" borderId="26" xfId="310" applyFont="1" applyBorder="1" applyAlignment="1">
      <alignment horizontal="center"/>
      <protection/>
    </xf>
    <xf numFmtId="164" fontId="25" fillId="2" borderId="42" xfId="270" applyNumberFormat="1" applyFont="1" applyFill="1" applyBorder="1" applyAlignment="1">
      <alignment/>
    </xf>
    <xf numFmtId="0" fontId="25" fillId="0" borderId="46" xfId="310" applyFont="1" applyBorder="1" applyAlignment="1">
      <alignment vertical="center"/>
      <protection/>
    </xf>
    <xf numFmtId="166" fontId="25" fillId="55" borderId="0" xfId="346" applyFont="1" applyFill="1">
      <alignment/>
      <protection/>
    </xf>
    <xf numFmtId="3" fontId="46" fillId="0" borderId="38" xfId="310" applyNumberFormat="1" applyFont="1" applyBorder="1" applyAlignment="1">
      <alignment horizontal="center"/>
      <protection/>
    </xf>
    <xf numFmtId="3" fontId="46" fillId="0" borderId="40" xfId="267" applyNumberFormat="1" applyFont="1" applyFill="1" applyBorder="1" applyAlignment="1">
      <alignment horizontal="center"/>
    </xf>
    <xf numFmtId="3" fontId="25" fillId="0" borderId="42" xfId="310" applyNumberFormat="1" applyFont="1" applyBorder="1" applyAlignment="1" quotePrefix="1">
      <alignment horizontal="center"/>
      <protection/>
    </xf>
    <xf numFmtId="3" fontId="7" fillId="0" borderId="36" xfId="310" applyNumberFormat="1" applyFont="1" applyBorder="1">
      <alignment/>
      <protection/>
    </xf>
    <xf numFmtId="0" fontId="25" fillId="55" borderId="0" xfId="310" applyFont="1" applyFill="1">
      <alignment/>
      <protection/>
    </xf>
    <xf numFmtId="37" fontId="25" fillId="0" borderId="40" xfId="347" applyNumberFormat="1" applyFont="1" applyFill="1" applyBorder="1" applyAlignment="1">
      <alignment horizontal="center"/>
      <protection/>
    </xf>
    <xf numFmtId="37" fontId="25" fillId="56" borderId="42" xfId="347" applyNumberFormat="1" applyFont="1" applyFill="1" applyBorder="1" applyAlignment="1">
      <alignment horizontal="center"/>
      <protection/>
    </xf>
    <xf numFmtId="37" fontId="25" fillId="14" borderId="46" xfId="347" applyNumberFormat="1" applyFont="1" applyFill="1" applyBorder="1" applyAlignment="1">
      <alignment horizontal="center"/>
      <protection/>
    </xf>
    <xf numFmtId="37" fontId="51" fillId="55" borderId="0" xfId="346" applyNumberFormat="1" applyFont="1" applyFill="1">
      <alignment/>
      <protection/>
    </xf>
    <xf numFmtId="37" fontId="7" fillId="55" borderId="0" xfId="318" applyNumberFormat="1" applyFont="1" applyFill="1" applyBorder="1" applyAlignment="1">
      <alignment horizontal="justify" vertical="top" wrapText="1"/>
      <protection/>
    </xf>
    <xf numFmtId="37" fontId="7" fillId="55" borderId="0" xfId="318" applyNumberFormat="1" applyFont="1" applyFill="1" applyBorder="1" applyAlignment="1">
      <alignment horizontal="center" vertical="top" wrapText="1"/>
      <protection/>
    </xf>
    <xf numFmtId="37" fontId="25" fillId="55" borderId="0" xfId="318" applyNumberFormat="1" applyFont="1" applyFill="1" applyBorder="1" applyAlignment="1">
      <alignment horizontal="justify" vertical="top" wrapText="1"/>
      <protection/>
    </xf>
    <xf numFmtId="37" fontId="25" fillId="55" borderId="0" xfId="318" applyNumberFormat="1" applyFont="1" applyFill="1" applyBorder="1" applyAlignment="1">
      <alignment horizontal="right" vertical="top" wrapText="1"/>
      <protection/>
    </xf>
    <xf numFmtId="37" fontId="7" fillId="55" borderId="0" xfId="318" applyNumberFormat="1" applyFont="1" applyFill="1" applyBorder="1" applyAlignment="1">
      <alignment horizontal="right" vertical="top" wrapText="1"/>
      <protection/>
    </xf>
    <xf numFmtId="37" fontId="7" fillId="55" borderId="0" xfId="318" applyNumberFormat="1" applyFont="1" applyFill="1" applyBorder="1" applyAlignment="1">
      <alignment vertical="top" wrapText="1"/>
      <protection/>
    </xf>
    <xf numFmtId="37" fontId="7" fillId="55" borderId="0" xfId="346" applyNumberFormat="1" applyFont="1" applyFill="1">
      <alignment/>
      <protection/>
    </xf>
    <xf numFmtId="37" fontId="114" fillId="55" borderId="0" xfId="223" applyNumberFormat="1" applyFont="1" applyFill="1" applyBorder="1" applyAlignment="1" applyProtection="1">
      <alignment horizontal="left" vertical="top" wrapText="1"/>
      <protection locked="0"/>
    </xf>
    <xf numFmtId="37" fontId="114" fillId="55" borderId="0" xfId="223" applyNumberFormat="1" applyFont="1" applyFill="1" applyBorder="1" applyAlignment="1" applyProtection="1">
      <alignment horizontal="left" vertical="top"/>
      <protection locked="0"/>
    </xf>
    <xf numFmtId="3" fontId="52" fillId="57" borderId="42" xfId="316" applyNumberFormat="1" applyFont="1" applyFill="1" applyBorder="1" applyAlignment="1">
      <alignment horizontal="center" vertical="center"/>
      <protection/>
    </xf>
    <xf numFmtId="3" fontId="52" fillId="57" borderId="26" xfId="316" applyNumberFormat="1" applyFont="1" applyFill="1" applyBorder="1" applyAlignment="1">
      <alignment vertical="center"/>
      <protection/>
    </xf>
    <xf numFmtId="172" fontId="47" fillId="57" borderId="42" xfId="316" applyNumberFormat="1" applyFont="1" applyFill="1" applyBorder="1" applyAlignment="1">
      <alignment horizontal="center" vertical="center"/>
      <protection/>
    </xf>
    <xf numFmtId="172" fontId="47" fillId="57" borderId="26" xfId="316" applyNumberFormat="1" applyFont="1" applyFill="1" applyBorder="1" applyAlignment="1">
      <alignment horizontal="center" vertical="center"/>
      <protection/>
    </xf>
    <xf numFmtId="37" fontId="25" fillId="0" borderId="0" xfId="347" applyNumberFormat="1" applyFont="1" applyAlignment="1">
      <alignment vertical="center"/>
      <protection/>
    </xf>
    <xf numFmtId="0" fontId="7" fillId="55" borderId="0" xfId="310" applyFont="1" applyFill="1" applyAlignment="1">
      <alignment horizontal="center"/>
      <protection/>
    </xf>
    <xf numFmtId="0" fontId="25" fillId="55" borderId="0" xfId="310" applyFont="1" applyFill="1" applyAlignment="1">
      <alignment horizontal="center"/>
      <protection/>
    </xf>
    <xf numFmtId="0" fontId="53" fillId="57" borderId="0" xfId="316" applyNumberFormat="1" applyFont="1" applyFill="1" applyAlignment="1">
      <alignment horizontal="left" indent="2"/>
      <protection/>
    </xf>
    <xf numFmtId="0" fontId="47" fillId="0" borderId="98" xfId="310" applyNumberFormat="1" applyFont="1" applyBorder="1" applyAlignment="1">
      <alignment horizontal="center" vertical="center"/>
      <protection/>
    </xf>
    <xf numFmtId="37" fontId="25" fillId="14" borderId="99" xfId="394" applyNumberFormat="1" applyFont="1" applyFill="1" applyBorder="1" applyAlignment="1">
      <alignment/>
    </xf>
    <xf numFmtId="0" fontId="47" fillId="0" borderId="100" xfId="310" applyNumberFormat="1" applyFont="1" applyBorder="1" applyAlignment="1">
      <alignment horizontal="center" vertical="center"/>
      <protection/>
    </xf>
    <xf numFmtId="37" fontId="25" fillId="56" borderId="54" xfId="269" applyNumberFormat="1" applyFont="1" applyFill="1" applyBorder="1" applyAlignment="1">
      <alignment/>
    </xf>
    <xf numFmtId="0" fontId="47" fillId="0" borderId="34" xfId="310" applyFont="1" applyBorder="1" applyAlignment="1">
      <alignment horizontal="center" vertical="center"/>
      <protection/>
    </xf>
    <xf numFmtId="0" fontId="47" fillId="0" borderId="101" xfId="310" applyNumberFormat="1" applyFont="1" applyBorder="1" applyAlignment="1">
      <alignment horizontal="center" vertical="center"/>
      <protection/>
    </xf>
    <xf numFmtId="0" fontId="66" fillId="55" borderId="22" xfId="310" applyFont="1" applyFill="1" applyBorder="1">
      <alignment/>
      <protection/>
    </xf>
    <xf numFmtId="0" fontId="67" fillId="55" borderId="22" xfId="310" applyFont="1" applyFill="1" applyBorder="1" applyAlignment="1">
      <alignment horizontal="right"/>
      <protection/>
    </xf>
    <xf numFmtId="0" fontId="67" fillId="55" borderId="27" xfId="310" applyFont="1" applyFill="1" applyBorder="1" applyAlignment="1">
      <alignment horizontal="right"/>
      <protection/>
    </xf>
    <xf numFmtId="0" fontId="68" fillId="55" borderId="26" xfId="310" applyFont="1" applyFill="1" applyBorder="1">
      <alignment/>
      <protection/>
    </xf>
    <xf numFmtId="0" fontId="67" fillId="55" borderId="22" xfId="310" applyFont="1" applyFill="1" applyBorder="1">
      <alignment/>
      <protection/>
    </xf>
    <xf numFmtId="0" fontId="67" fillId="55" borderId="0" xfId="310" applyFont="1" applyFill="1" applyBorder="1">
      <alignment/>
      <protection/>
    </xf>
    <xf numFmtId="0" fontId="67" fillId="55" borderId="0" xfId="310" applyNumberFormat="1" applyFont="1" applyFill="1" applyBorder="1" applyAlignment="1">
      <alignment horizontal="center"/>
      <protection/>
    </xf>
    <xf numFmtId="0" fontId="67" fillId="55" borderId="26" xfId="310" applyFont="1" applyFill="1" applyBorder="1" applyAlignment="1">
      <alignment horizontal="center"/>
      <protection/>
    </xf>
    <xf numFmtId="0" fontId="67" fillId="55" borderId="0" xfId="310" applyFont="1" applyFill="1" applyBorder="1" applyAlignment="1">
      <alignment horizontal="center"/>
      <protection/>
    </xf>
    <xf numFmtId="0" fontId="67" fillId="55" borderId="26" xfId="310" applyFont="1" applyFill="1" applyBorder="1">
      <alignment/>
      <protection/>
    </xf>
    <xf numFmtId="3" fontId="25" fillId="55" borderId="21" xfId="310" applyNumberFormat="1" applyFont="1" applyFill="1" applyBorder="1" applyAlignment="1">
      <alignment horizontal="center" vertical="center"/>
      <protection/>
    </xf>
    <xf numFmtId="3" fontId="7" fillId="55" borderId="102" xfId="310" applyNumberFormat="1" applyFont="1" applyFill="1" applyBorder="1" applyAlignment="1">
      <alignment vertical="center"/>
      <protection/>
    </xf>
    <xf numFmtId="3" fontId="7" fillId="55" borderId="29" xfId="310" applyNumberFormat="1" applyFont="1" applyFill="1" applyBorder="1" applyAlignment="1">
      <alignment horizontal="center" vertical="center"/>
      <protection/>
    </xf>
    <xf numFmtId="3" fontId="7" fillId="55" borderId="23" xfId="310" applyNumberFormat="1" applyFont="1" applyFill="1" applyBorder="1" applyAlignment="1">
      <alignment horizontal="center" vertical="center"/>
      <protection/>
    </xf>
    <xf numFmtId="41" fontId="7" fillId="0" borderId="103" xfId="257" applyNumberFormat="1" applyFont="1" applyBorder="1" applyProtection="1">
      <alignment horizontal="left" vertical="top" wrapText="1"/>
      <protection/>
    </xf>
    <xf numFmtId="37" fontId="7" fillId="0" borderId="104" xfId="257" applyNumberFormat="1" applyFont="1" applyBorder="1" applyAlignment="1" applyProtection="1">
      <alignment horizontal="right" wrapText="1"/>
      <protection/>
    </xf>
    <xf numFmtId="37" fontId="25" fillId="0" borderId="104" xfId="257" applyNumberFormat="1" applyFont="1" applyBorder="1" applyAlignment="1" applyProtection="1">
      <alignment horizontal="right" wrapText="1"/>
      <protection/>
    </xf>
    <xf numFmtId="37" fontId="25" fillId="0" borderId="105" xfId="257" applyNumberFormat="1" applyFont="1" applyBorder="1" applyAlignment="1" applyProtection="1">
      <alignment horizontal="right" wrapText="1"/>
      <protection/>
    </xf>
    <xf numFmtId="41" fontId="7" fillId="0" borderId="106" xfId="257" applyNumberFormat="1" applyFont="1" applyBorder="1" applyProtection="1">
      <alignment horizontal="left" vertical="top" wrapText="1"/>
      <protection/>
    </xf>
    <xf numFmtId="37" fontId="7" fillId="0" borderId="107" xfId="257" applyNumberFormat="1" applyFont="1" applyBorder="1" applyAlignment="1" applyProtection="1">
      <alignment horizontal="right" wrapText="1"/>
      <protection/>
    </xf>
    <xf numFmtId="37" fontId="7" fillId="0" borderId="107" xfId="257" applyNumberFormat="1" applyFont="1" applyBorder="1" applyAlignment="1" applyProtection="1">
      <alignment wrapText="1"/>
      <protection/>
    </xf>
    <xf numFmtId="37" fontId="25" fillId="0" borderId="107" xfId="257" applyNumberFormat="1" applyFont="1" applyBorder="1" applyAlignment="1" applyProtection="1">
      <alignment horizontal="right" wrapText="1"/>
      <protection/>
    </xf>
    <xf numFmtId="37" fontId="25" fillId="0" borderId="108" xfId="257" applyNumberFormat="1" applyFont="1" applyBorder="1" applyAlignment="1" applyProtection="1">
      <alignment horizontal="right" wrapText="1"/>
      <protection/>
    </xf>
    <xf numFmtId="0" fontId="25" fillId="55" borderId="103" xfId="310" applyFont="1" applyFill="1" applyBorder="1" applyAlignment="1">
      <alignment vertical="center"/>
      <protection/>
    </xf>
    <xf numFmtId="0" fontId="7" fillId="55" borderId="104" xfId="310" applyFont="1" applyFill="1" applyBorder="1" applyAlignment="1">
      <alignment/>
      <protection/>
    </xf>
    <xf numFmtId="0" fontId="7" fillId="55" borderId="104" xfId="310" applyFont="1" applyFill="1" applyBorder="1" applyAlignment="1">
      <alignment horizontal="left"/>
      <protection/>
    </xf>
    <xf numFmtId="0" fontId="7" fillId="55" borderId="104" xfId="310" applyFont="1" applyFill="1" applyBorder="1" applyAlignment="1">
      <alignment wrapText="1"/>
      <protection/>
    </xf>
    <xf numFmtId="0" fontId="46" fillId="55" borderId="104" xfId="310" applyFont="1" applyFill="1" applyBorder="1" applyAlignment="1">
      <alignment/>
      <protection/>
    </xf>
    <xf numFmtId="0" fontId="25" fillId="55" borderId="104" xfId="310" applyFont="1" applyFill="1" applyBorder="1" applyAlignment="1">
      <alignment/>
      <protection/>
    </xf>
    <xf numFmtId="0" fontId="25" fillId="55" borderId="105" xfId="310" applyFont="1" applyFill="1" applyBorder="1" applyAlignment="1">
      <alignment/>
      <protection/>
    </xf>
    <xf numFmtId="14" fontId="67" fillId="55" borderId="22" xfId="310" applyNumberFormat="1" applyFont="1" applyFill="1" applyBorder="1" applyAlignment="1">
      <alignment horizontal="left"/>
      <protection/>
    </xf>
    <xf numFmtId="0" fontId="7" fillId="55" borderId="0" xfId="310" applyFont="1" applyFill="1" applyAlignment="1">
      <alignment horizontal="center"/>
      <protection/>
    </xf>
    <xf numFmtId="37" fontId="46" fillId="0" borderId="109" xfId="270" applyNumberFormat="1" applyFont="1" applyBorder="1" applyAlignment="1">
      <alignment/>
    </xf>
    <xf numFmtId="37" fontId="25" fillId="0" borderId="85" xfId="270" applyNumberFormat="1" applyFont="1" applyBorder="1" applyAlignment="1">
      <alignment/>
    </xf>
    <xf numFmtId="37" fontId="7" fillId="0" borderId="85" xfId="270" applyNumberFormat="1" applyFont="1" applyBorder="1" applyAlignment="1">
      <alignment/>
    </xf>
    <xf numFmtId="37" fontId="7" fillId="0" borderId="87" xfId="270" applyNumberFormat="1" applyFont="1" applyBorder="1" applyAlignment="1">
      <alignment/>
    </xf>
    <xf numFmtId="37" fontId="7" fillId="0" borderId="84" xfId="270" applyNumberFormat="1" applyFont="1" applyBorder="1" applyAlignment="1">
      <alignment/>
    </xf>
    <xf numFmtId="37" fontId="7" fillId="0" borderId="26" xfId="270" applyNumberFormat="1" applyFont="1" applyBorder="1" applyAlignment="1">
      <alignment/>
    </xf>
    <xf numFmtId="37" fontId="24" fillId="2" borderId="26" xfId="270" applyNumberFormat="1" applyFont="1" applyFill="1" applyBorder="1" applyAlignment="1">
      <alignment/>
    </xf>
    <xf numFmtId="37" fontId="46" fillId="0" borderId="85" xfId="270" applyNumberFormat="1" applyFont="1" applyBorder="1" applyAlignment="1">
      <alignment/>
    </xf>
    <xf numFmtId="37" fontId="46" fillId="0" borderId="84" xfId="270" applyNumberFormat="1" applyFont="1" applyBorder="1" applyAlignment="1">
      <alignment/>
    </xf>
    <xf numFmtId="37" fontId="25" fillId="0" borderId="26" xfId="270" applyNumberFormat="1" applyFont="1" applyFill="1" applyBorder="1" applyAlignment="1">
      <alignment/>
    </xf>
    <xf numFmtId="37" fontId="47" fillId="0" borderId="89" xfId="270" applyNumberFormat="1" applyFont="1" applyBorder="1" applyAlignment="1">
      <alignment vertical="center"/>
    </xf>
    <xf numFmtId="37" fontId="7" fillId="0" borderId="53" xfId="270" applyNumberFormat="1" applyFont="1" applyBorder="1" applyAlignment="1">
      <alignment/>
    </xf>
    <xf numFmtId="0" fontId="7" fillId="0" borderId="42" xfId="310" applyFont="1" applyBorder="1" applyAlignment="1">
      <alignment horizontal="right"/>
      <protection/>
    </xf>
    <xf numFmtId="0" fontId="46" fillId="0" borderId="42" xfId="310" applyFont="1" applyBorder="1" applyAlignment="1">
      <alignment horizontal="center"/>
      <protection/>
    </xf>
    <xf numFmtId="37" fontId="7" fillId="0" borderId="42" xfId="270" applyNumberFormat="1" applyFont="1" applyBorder="1" applyAlignment="1">
      <alignment/>
    </xf>
    <xf numFmtId="37" fontId="21" fillId="0" borderId="54" xfId="0" applyNumberFormat="1" applyFont="1" applyFill="1" applyBorder="1" applyAlignment="1" applyProtection="1">
      <alignment horizontal="left"/>
      <protection/>
    </xf>
    <xf numFmtId="37" fontId="21" fillId="0" borderId="54" xfId="0" applyNumberFormat="1" applyFont="1" applyFill="1" applyBorder="1" applyAlignment="1" applyProtection="1">
      <alignment horizontal="left" vertical="center"/>
      <protection/>
    </xf>
    <xf numFmtId="37" fontId="21" fillId="0" borderId="42" xfId="0" applyNumberFormat="1" applyFont="1" applyFill="1" applyBorder="1" applyAlignment="1" applyProtection="1">
      <alignment horizontal="center" vertical="center" wrapText="1"/>
      <protection/>
    </xf>
    <xf numFmtId="0" fontId="25" fillId="55" borderId="29" xfId="310" applyFont="1" applyFill="1" applyBorder="1" applyAlignment="1">
      <alignment vertical="center"/>
      <protection/>
    </xf>
    <xf numFmtId="0" fontId="89" fillId="55" borderId="0" xfId="310" applyFont="1" applyFill="1" applyBorder="1" applyAlignment="1">
      <alignment horizontal="center"/>
      <protection/>
    </xf>
    <xf numFmtId="164" fontId="47" fillId="2" borderId="74" xfId="270" applyNumberFormat="1" applyFont="1" applyFill="1" applyBorder="1" applyAlignment="1">
      <alignment/>
    </xf>
    <xf numFmtId="37" fontId="7" fillId="0" borderId="54" xfId="270" applyNumberFormat="1" applyFont="1" applyBorder="1" applyAlignment="1">
      <alignment/>
    </xf>
    <xf numFmtId="0" fontId="47" fillId="0" borderId="110" xfId="310" applyNumberFormat="1" applyFont="1" applyBorder="1" applyAlignment="1">
      <alignment horizontal="center" vertical="center"/>
      <protection/>
    </xf>
    <xf numFmtId="37" fontId="46" fillId="0" borderId="42" xfId="270" applyNumberFormat="1" applyFont="1" applyBorder="1" applyAlignment="1">
      <alignment/>
    </xf>
    <xf numFmtId="37" fontId="25" fillId="0" borderId="42" xfId="270" applyNumberFormat="1" applyFont="1" applyBorder="1" applyAlignment="1">
      <alignment/>
    </xf>
    <xf numFmtId="37" fontId="24" fillId="2" borderId="42" xfId="270" applyNumberFormat="1" applyFont="1" applyFill="1" applyBorder="1" applyAlignment="1">
      <alignment/>
    </xf>
    <xf numFmtId="37" fontId="46" fillId="0" borderId="42" xfId="270" applyNumberFormat="1" applyFont="1" applyFill="1" applyBorder="1" applyAlignment="1">
      <alignment/>
    </xf>
    <xf numFmtId="37" fontId="47" fillId="0" borderId="42" xfId="270" applyNumberFormat="1" applyFont="1" applyBorder="1" applyAlignment="1">
      <alignment vertical="center"/>
    </xf>
    <xf numFmtId="37" fontId="25" fillId="0" borderId="42" xfId="267" applyNumberFormat="1" applyFont="1" applyFill="1" applyBorder="1" applyAlignment="1">
      <alignment/>
    </xf>
    <xf numFmtId="37" fontId="46" fillId="0" borderId="42" xfId="267" applyNumberFormat="1" applyFont="1" applyFill="1" applyBorder="1" applyAlignment="1">
      <alignment/>
    </xf>
    <xf numFmtId="37" fontId="7" fillId="0" borderId="42" xfId="267" applyNumberFormat="1" applyFont="1" applyFill="1" applyBorder="1" applyAlignment="1">
      <alignment/>
    </xf>
    <xf numFmtId="37" fontId="7" fillId="2" borderId="42" xfId="267" applyNumberFormat="1" applyFont="1" applyFill="1" applyBorder="1" applyAlignment="1">
      <alignment/>
    </xf>
    <xf numFmtId="37" fontId="47" fillId="0" borderId="42" xfId="267" applyNumberFormat="1" applyFont="1" applyFill="1" applyBorder="1" applyAlignment="1">
      <alignment vertical="center"/>
    </xf>
    <xf numFmtId="37" fontId="7" fillId="55" borderId="0" xfId="310" applyNumberFormat="1" applyFont="1" applyFill="1" applyAlignment="1">
      <alignment horizontal="center"/>
      <protection/>
    </xf>
    <xf numFmtId="37" fontId="7" fillId="0" borderId="0" xfId="310" applyNumberFormat="1" applyFont="1" applyBorder="1">
      <alignment/>
      <protection/>
    </xf>
    <xf numFmtId="37" fontId="25" fillId="55" borderId="0" xfId="310" applyNumberFormat="1" applyFont="1" applyFill="1" applyAlignment="1">
      <alignment horizontal="center"/>
      <protection/>
    </xf>
    <xf numFmtId="174" fontId="7" fillId="0" borderId="0" xfId="310" applyNumberFormat="1" applyFont="1">
      <alignment/>
      <protection/>
    </xf>
    <xf numFmtId="37" fontId="24" fillId="0" borderId="0" xfId="310" applyNumberFormat="1" applyFont="1" applyBorder="1" applyAlignment="1">
      <alignment vertical="center"/>
      <protection/>
    </xf>
    <xf numFmtId="0" fontId="88" fillId="55" borderId="22" xfId="310" applyFont="1" applyFill="1" applyBorder="1" applyAlignment="1">
      <alignment horizontal="center"/>
      <protection/>
    </xf>
    <xf numFmtId="0" fontId="88" fillId="55" borderId="26" xfId="310" applyFont="1" applyFill="1" applyBorder="1" applyAlignment="1">
      <alignment horizontal="center"/>
      <protection/>
    </xf>
    <xf numFmtId="14" fontId="88" fillId="55" borderId="0" xfId="310" applyNumberFormat="1" applyFont="1" applyFill="1" applyBorder="1" applyAlignment="1">
      <alignment horizontal="center"/>
      <protection/>
    </xf>
    <xf numFmtId="0" fontId="88" fillId="55" borderId="0" xfId="310" applyFont="1" applyFill="1" applyBorder="1" applyAlignment="1">
      <alignment horizontal="center"/>
      <protection/>
    </xf>
    <xf numFmtId="0" fontId="89" fillId="55" borderId="25" xfId="310" applyFont="1" applyFill="1" applyBorder="1" applyAlignment="1">
      <alignment horizontal="center"/>
      <protection/>
    </xf>
    <xf numFmtId="0" fontId="89" fillId="55" borderId="0" xfId="310" applyFont="1" applyFill="1" applyBorder="1" applyAlignment="1">
      <alignment horizontal="center"/>
      <protection/>
    </xf>
    <xf numFmtId="0" fontId="89" fillId="55" borderId="24" xfId="310" applyFont="1" applyFill="1" applyBorder="1" applyAlignment="1">
      <alignment horizontal="center"/>
      <protection/>
    </xf>
    <xf numFmtId="37" fontId="25" fillId="0" borderId="34" xfId="347" applyNumberFormat="1" applyFont="1" applyBorder="1" applyAlignment="1">
      <alignment horizontal="center" vertical="center" wrapText="1"/>
      <protection/>
    </xf>
    <xf numFmtId="37" fontId="25" fillId="0" borderId="101" xfId="347" applyNumberFormat="1" applyFont="1" applyBorder="1" applyAlignment="1">
      <alignment horizontal="center" vertical="center" wrapText="1"/>
      <protection/>
    </xf>
    <xf numFmtId="0" fontId="45" fillId="55" borderId="0" xfId="310" applyFont="1" applyFill="1" applyAlignment="1">
      <alignment horizontal="center" vertical="center"/>
      <protection/>
    </xf>
    <xf numFmtId="0" fontId="25" fillId="55" borderId="0" xfId="310" applyFont="1" applyFill="1" applyAlignment="1">
      <alignment horizontal="center"/>
      <protection/>
    </xf>
    <xf numFmtId="0" fontId="7" fillId="55" borderId="0" xfId="310" applyFont="1" applyFill="1" applyAlignment="1">
      <alignment horizontal="center"/>
      <protection/>
    </xf>
    <xf numFmtId="37" fontId="7" fillId="55" borderId="0" xfId="310" applyNumberFormat="1" applyFont="1" applyFill="1" applyAlignment="1">
      <alignment horizontal="left" vertical="top" wrapText="1" indent="1"/>
      <protection/>
    </xf>
    <xf numFmtId="37" fontId="7" fillId="55" borderId="0" xfId="310" applyNumberFormat="1" applyFont="1" applyFill="1" applyAlignment="1">
      <alignment horizontal="left" vertical="top" indent="1"/>
      <protection/>
    </xf>
    <xf numFmtId="37" fontId="7" fillId="55" borderId="0" xfId="310" applyNumberFormat="1" applyFont="1" applyFill="1" applyBorder="1" applyAlignment="1" applyProtection="1">
      <alignment horizontal="left" vertical="top" wrapText="1" indent="1"/>
      <protection locked="0"/>
    </xf>
    <xf numFmtId="37" fontId="21" fillId="0" borderId="0" xfId="0" applyNumberFormat="1" applyFont="1" applyAlignment="1" applyProtection="1">
      <alignment horizontal="center"/>
      <protection/>
    </xf>
    <xf numFmtId="37" fontId="61" fillId="0" borderId="0" xfId="0" applyNumberFormat="1" applyFont="1" applyAlignment="1" applyProtection="1">
      <alignment horizontal="center"/>
      <protection/>
    </xf>
    <xf numFmtId="1" fontId="45" fillId="0" borderId="80" xfId="0" applyNumberFormat="1" applyFont="1" applyBorder="1" applyAlignment="1">
      <alignment horizontal="center" vertical="top"/>
    </xf>
    <xf numFmtId="1" fontId="45" fillId="0" borderId="77" xfId="0" applyNumberFormat="1" applyFont="1" applyBorder="1" applyAlignment="1">
      <alignment horizontal="center" vertical="top"/>
    </xf>
  </cellXfs>
  <cellStyles count="398">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1 10" xfId="22"/>
    <cellStyle name="20% - Accent1 11" xfId="23"/>
    <cellStyle name="20% - Accent1 12" xfId="24"/>
    <cellStyle name="20% - Accent1 13" xfId="25"/>
    <cellStyle name="20% - Accent1 14" xfId="26"/>
    <cellStyle name="20% - Accent1 15" xfId="27"/>
    <cellStyle name="20% - Accent1 2" xfId="28"/>
    <cellStyle name="20% - Accent1 3" xfId="29"/>
    <cellStyle name="20% - Accent1 4" xfId="30"/>
    <cellStyle name="20% - Accent1 5" xfId="31"/>
    <cellStyle name="20% - Accent1 6" xfId="32"/>
    <cellStyle name="20% - Accent1 7" xfId="33"/>
    <cellStyle name="20% - Accent1 8" xfId="34"/>
    <cellStyle name="20% - Accent1 9" xfId="35"/>
    <cellStyle name="20% - Accent2" xfId="36"/>
    <cellStyle name="20% - Accent2 10" xfId="37"/>
    <cellStyle name="20% - Accent2 11" xfId="38"/>
    <cellStyle name="20% - Accent2 12" xfId="39"/>
    <cellStyle name="20% - Accent2 13" xfId="40"/>
    <cellStyle name="20% - Accent2 14" xfId="41"/>
    <cellStyle name="20% - Accent2 15" xfId="42"/>
    <cellStyle name="20% - Accent2 2" xfId="43"/>
    <cellStyle name="20% - Accent2 3" xfId="44"/>
    <cellStyle name="20% - Accent2 4" xfId="45"/>
    <cellStyle name="20% - Accent2 5" xfId="46"/>
    <cellStyle name="20% - Accent2 6" xfId="47"/>
    <cellStyle name="20% - Accent2 7" xfId="48"/>
    <cellStyle name="20% - Accent2 8" xfId="49"/>
    <cellStyle name="20% - Accent2 9" xfId="50"/>
    <cellStyle name="20% - Accent3" xfId="51"/>
    <cellStyle name="20% - Accent3 10" xfId="52"/>
    <cellStyle name="20% - Accent3 11" xfId="53"/>
    <cellStyle name="20% - Accent3 12" xfId="54"/>
    <cellStyle name="20% - Accent3 13" xfId="55"/>
    <cellStyle name="20% - Accent3 14" xfId="56"/>
    <cellStyle name="20% - Accent3 15" xfId="57"/>
    <cellStyle name="20% - Accent3 2" xfId="58"/>
    <cellStyle name="20% - Accent3 3" xfId="59"/>
    <cellStyle name="20% - Accent3 4" xfId="60"/>
    <cellStyle name="20% - Accent3 5" xfId="61"/>
    <cellStyle name="20% - Accent3 6" xfId="62"/>
    <cellStyle name="20% - Accent3 7" xfId="63"/>
    <cellStyle name="20% - Accent3 8" xfId="64"/>
    <cellStyle name="20% - Accent3 9" xfId="65"/>
    <cellStyle name="20% - Accent4" xfId="66"/>
    <cellStyle name="20% - Accent4 10" xfId="67"/>
    <cellStyle name="20% - Accent4 11" xfId="68"/>
    <cellStyle name="20% - Accent4 12" xfId="69"/>
    <cellStyle name="20% - Accent4 13" xfId="70"/>
    <cellStyle name="20% - Accent4 14" xfId="71"/>
    <cellStyle name="20% - Accent4 15" xfId="72"/>
    <cellStyle name="20% - Accent4 2" xfId="73"/>
    <cellStyle name="20% - Accent4 3" xfId="74"/>
    <cellStyle name="20% - Accent4 4" xfId="75"/>
    <cellStyle name="20% - Accent4 5" xfId="76"/>
    <cellStyle name="20% - Accent4 6" xfId="77"/>
    <cellStyle name="20% - Accent4 7" xfId="78"/>
    <cellStyle name="20% - Accent4 8" xfId="79"/>
    <cellStyle name="20% - Accent4 9" xfId="80"/>
    <cellStyle name="20% - Accent5" xfId="81"/>
    <cellStyle name="20% - Accent5 10" xfId="82"/>
    <cellStyle name="20% - Accent5 11" xfId="83"/>
    <cellStyle name="20% - Accent5 12" xfId="84"/>
    <cellStyle name="20% - Accent5 13" xfId="85"/>
    <cellStyle name="20% - Accent5 14" xfId="86"/>
    <cellStyle name="20% - Accent5 15" xfId="87"/>
    <cellStyle name="20% - Accent5 2" xfId="88"/>
    <cellStyle name="20% - Accent5 3" xfId="89"/>
    <cellStyle name="20% - Accent5 4" xfId="90"/>
    <cellStyle name="20% - Accent5 5" xfId="91"/>
    <cellStyle name="20% - Accent5 6" xfId="92"/>
    <cellStyle name="20% - Accent5 7" xfId="93"/>
    <cellStyle name="20% - Accent5 8" xfId="94"/>
    <cellStyle name="20% - Accent5 9" xfId="95"/>
    <cellStyle name="20% - Accent6" xfId="96"/>
    <cellStyle name="20% - Accent6 10" xfId="97"/>
    <cellStyle name="20% - Accent6 11" xfId="98"/>
    <cellStyle name="20% - Accent6 12" xfId="99"/>
    <cellStyle name="20% - Accent6 13" xfId="100"/>
    <cellStyle name="20% - Accent6 14" xfId="101"/>
    <cellStyle name="20% - Accent6 15" xfId="102"/>
    <cellStyle name="20% - Accent6 2" xfId="103"/>
    <cellStyle name="20% - Accent6 3" xfId="104"/>
    <cellStyle name="20% - Accent6 4" xfId="105"/>
    <cellStyle name="20% - Accent6 5" xfId="106"/>
    <cellStyle name="20% - Accent6 6" xfId="107"/>
    <cellStyle name="20% - Accent6 7" xfId="108"/>
    <cellStyle name="20% - Accent6 8" xfId="109"/>
    <cellStyle name="20% - Accent6 9" xfId="110"/>
    <cellStyle name="40 % - Accent1" xfId="111"/>
    <cellStyle name="40 % - Accent2" xfId="112"/>
    <cellStyle name="40 % - Accent3" xfId="113"/>
    <cellStyle name="40 % - Accent4" xfId="114"/>
    <cellStyle name="40 % - Accent5" xfId="115"/>
    <cellStyle name="40 % - Accent6" xfId="116"/>
    <cellStyle name="40% - Accent1" xfId="117"/>
    <cellStyle name="40% - Accent1 10" xfId="118"/>
    <cellStyle name="40% - Accent1 11" xfId="119"/>
    <cellStyle name="40% - Accent1 12" xfId="120"/>
    <cellStyle name="40% - Accent1 13" xfId="121"/>
    <cellStyle name="40% - Accent1 14" xfId="122"/>
    <cellStyle name="40% - Accent1 15" xfId="123"/>
    <cellStyle name="40% - Accent1 2" xfId="124"/>
    <cellStyle name="40% - Accent1 3" xfId="125"/>
    <cellStyle name="40% - Accent1 4" xfId="126"/>
    <cellStyle name="40% - Accent1 5" xfId="127"/>
    <cellStyle name="40% - Accent1 6" xfId="128"/>
    <cellStyle name="40% - Accent1 7" xfId="129"/>
    <cellStyle name="40% - Accent1 8" xfId="130"/>
    <cellStyle name="40% - Accent1 9" xfId="131"/>
    <cellStyle name="40% - Accent2" xfId="132"/>
    <cellStyle name="40% - Accent2 10" xfId="133"/>
    <cellStyle name="40% - Accent2 11" xfId="134"/>
    <cellStyle name="40% - Accent2 12" xfId="135"/>
    <cellStyle name="40% - Accent2 13" xfId="136"/>
    <cellStyle name="40% - Accent2 14" xfId="137"/>
    <cellStyle name="40% - Accent2 15" xfId="138"/>
    <cellStyle name="40% - Accent2 2" xfId="139"/>
    <cellStyle name="40% - Accent2 3" xfId="140"/>
    <cellStyle name="40% - Accent2 4" xfId="141"/>
    <cellStyle name="40% - Accent2 5" xfId="142"/>
    <cellStyle name="40% - Accent2 6" xfId="143"/>
    <cellStyle name="40% - Accent2 7" xfId="144"/>
    <cellStyle name="40% - Accent2 8" xfId="145"/>
    <cellStyle name="40% - Accent2 9" xfId="146"/>
    <cellStyle name="40% - Accent3" xfId="147"/>
    <cellStyle name="40% - Accent3 10" xfId="148"/>
    <cellStyle name="40% - Accent3 11" xfId="149"/>
    <cellStyle name="40% - Accent3 12" xfId="150"/>
    <cellStyle name="40% - Accent3 13" xfId="151"/>
    <cellStyle name="40% - Accent3 14" xfId="152"/>
    <cellStyle name="40% - Accent3 15" xfId="153"/>
    <cellStyle name="40% - Accent3 2" xfId="154"/>
    <cellStyle name="40% - Accent3 3" xfId="155"/>
    <cellStyle name="40% - Accent3 4" xfId="156"/>
    <cellStyle name="40% - Accent3 5" xfId="157"/>
    <cellStyle name="40% - Accent3 6" xfId="158"/>
    <cellStyle name="40% - Accent3 7" xfId="159"/>
    <cellStyle name="40% - Accent3 8" xfId="160"/>
    <cellStyle name="40% - Accent3 9" xfId="161"/>
    <cellStyle name="40% - Accent4" xfId="162"/>
    <cellStyle name="40% - Accent4 10" xfId="163"/>
    <cellStyle name="40% - Accent4 11" xfId="164"/>
    <cellStyle name="40% - Accent4 12" xfId="165"/>
    <cellStyle name="40% - Accent4 13" xfId="166"/>
    <cellStyle name="40% - Accent4 14" xfId="167"/>
    <cellStyle name="40% - Accent4 15" xfId="168"/>
    <cellStyle name="40% - Accent4 16" xfId="169"/>
    <cellStyle name="40% - Accent4 2" xfId="170"/>
    <cellStyle name="40% - Accent4 3" xfId="171"/>
    <cellStyle name="40% - Accent4 4" xfId="172"/>
    <cellStyle name="40% - Accent4 5" xfId="173"/>
    <cellStyle name="40% - Accent4 6" xfId="174"/>
    <cellStyle name="40% - Accent4 7" xfId="175"/>
    <cellStyle name="40% - Accent4 8" xfId="176"/>
    <cellStyle name="40% - Accent4 9" xfId="177"/>
    <cellStyle name="40% - Accent5" xfId="178"/>
    <cellStyle name="40% - Accent5 10" xfId="179"/>
    <cellStyle name="40% - Accent5 11" xfId="180"/>
    <cellStyle name="40% - Accent5 12" xfId="181"/>
    <cellStyle name="40% - Accent5 13" xfId="182"/>
    <cellStyle name="40% - Accent5 14" xfId="183"/>
    <cellStyle name="40% - Accent5 15" xfId="184"/>
    <cellStyle name="40% - Accent5 2" xfId="185"/>
    <cellStyle name="40% - Accent5 3" xfId="186"/>
    <cellStyle name="40% - Accent5 4" xfId="187"/>
    <cellStyle name="40% - Accent5 5" xfId="188"/>
    <cellStyle name="40% - Accent5 6" xfId="189"/>
    <cellStyle name="40% - Accent5 7" xfId="190"/>
    <cellStyle name="40% - Accent5 8" xfId="191"/>
    <cellStyle name="40% - Accent5 9" xfId="192"/>
    <cellStyle name="40% - Accent6" xfId="193"/>
    <cellStyle name="40% - Accent6 10" xfId="194"/>
    <cellStyle name="40% - Accent6 11" xfId="195"/>
    <cellStyle name="40% - Accent6 12" xfId="196"/>
    <cellStyle name="40% - Accent6 13" xfId="197"/>
    <cellStyle name="40% - Accent6 14" xfId="198"/>
    <cellStyle name="40% - Accent6 15" xfId="199"/>
    <cellStyle name="40% - Accent6 2" xfId="200"/>
    <cellStyle name="40% - Accent6 3" xfId="201"/>
    <cellStyle name="40% - Accent6 4" xfId="202"/>
    <cellStyle name="40% - Accent6 5" xfId="203"/>
    <cellStyle name="40% - Accent6 6" xfId="204"/>
    <cellStyle name="40% - Accent6 7" xfId="205"/>
    <cellStyle name="40% - Accent6 8" xfId="206"/>
    <cellStyle name="40% - Accent6 9" xfId="207"/>
    <cellStyle name="60 % - Accent1" xfId="208"/>
    <cellStyle name="60 % - Accent2" xfId="209"/>
    <cellStyle name="60 % - Accent3" xfId="210"/>
    <cellStyle name="60 % - Accent4" xfId="211"/>
    <cellStyle name="60 % - Accent5" xfId="212"/>
    <cellStyle name="60 % - Accent6" xfId="213"/>
    <cellStyle name="60% - Accent1" xfId="214"/>
    <cellStyle name="60% - Accent1 2" xfId="215"/>
    <cellStyle name="60% - Accent2" xfId="216"/>
    <cellStyle name="60% - Accent2 2" xfId="217"/>
    <cellStyle name="60% - Accent3" xfId="218"/>
    <cellStyle name="60% - Accent3 2" xfId="219"/>
    <cellStyle name="60% - Accent4" xfId="220"/>
    <cellStyle name="60% - Accent4 2" xfId="221"/>
    <cellStyle name="60% - Accent4 3" xfId="222"/>
    <cellStyle name="60% - Accent4 4" xfId="223"/>
    <cellStyle name="60% - Accent4 5" xfId="224"/>
    <cellStyle name="60% - Accent5" xfId="225"/>
    <cellStyle name="60% - Accent5 2" xfId="226"/>
    <cellStyle name="60% - Accent6" xfId="227"/>
    <cellStyle name="60% - Accent6 2" xfId="228"/>
    <cellStyle name="Accent1" xfId="229"/>
    <cellStyle name="Accent1 2" xfId="230"/>
    <cellStyle name="Accent1 3" xfId="231"/>
    <cellStyle name="Accent2" xfId="232"/>
    <cellStyle name="Accent2 2" xfId="233"/>
    <cellStyle name="Accent2 3" xfId="234"/>
    <cellStyle name="Accent2 4" xfId="235"/>
    <cellStyle name="Accent3" xfId="236"/>
    <cellStyle name="Accent3 2" xfId="237"/>
    <cellStyle name="Accent4" xfId="238"/>
    <cellStyle name="Accent4 2" xfId="239"/>
    <cellStyle name="Accent4 3" xfId="240"/>
    <cellStyle name="Accent5" xfId="241"/>
    <cellStyle name="Accent5 2" xfId="242"/>
    <cellStyle name="Accent6" xfId="243"/>
    <cellStyle name="Accent6 2" xfId="244"/>
    <cellStyle name="Avertissement" xfId="245"/>
    <cellStyle name="Bad" xfId="246"/>
    <cellStyle name="Bad 2" xfId="247"/>
    <cellStyle name="Calcul" xfId="248"/>
    <cellStyle name="Calculation" xfId="249"/>
    <cellStyle name="Calculation 2" xfId="250"/>
    <cellStyle name="Calculation 3" xfId="251"/>
    <cellStyle name="Cellule liée" xfId="252"/>
    <cellStyle name="Check Cell" xfId="253"/>
    <cellStyle name="Check Cell 2" xfId="254"/>
    <cellStyle name="Check Cell 2 2" xfId="255"/>
    <cellStyle name="Check Cell 3" xfId="256"/>
    <cellStyle name="Comma" xfId="257"/>
    <cellStyle name="Comma [0]" xfId="258"/>
    <cellStyle name="Comma 2" xfId="259"/>
    <cellStyle name="Comma 3" xfId="260"/>
    <cellStyle name="Comma 3 2" xfId="261"/>
    <cellStyle name="Comma 4" xfId="262"/>
    <cellStyle name="Comma 4 2" xfId="263"/>
    <cellStyle name="Comma 5" xfId="264"/>
    <cellStyle name="Comma 6" xfId="265"/>
    <cellStyle name="Comma 7" xfId="266"/>
    <cellStyle name="Comma 7 2" xfId="267"/>
    <cellStyle name="Comma 8" xfId="268"/>
    <cellStyle name="Comma 8 2" xfId="269"/>
    <cellStyle name="Comma_Bilanci Albavia" xfId="270"/>
    <cellStyle name="Comma_Profit &amp; Loss acc. Albavia" xfId="271"/>
    <cellStyle name="Commentaire" xfId="272"/>
    <cellStyle name="Currency" xfId="273"/>
    <cellStyle name="Currency [0]" xfId="274"/>
    <cellStyle name="Currency 2" xfId="275"/>
    <cellStyle name="E&amp;Y House" xfId="276"/>
    <cellStyle name="Entrée" xfId="277"/>
    <cellStyle name="Euro" xfId="278"/>
    <cellStyle name="Explanatory Text" xfId="279"/>
    <cellStyle name="Explanatory Text 2" xfId="280"/>
    <cellStyle name="Followed Hyperlink" xfId="281"/>
    <cellStyle name="Good" xfId="282"/>
    <cellStyle name="Good 2" xfId="283"/>
    <cellStyle name="Heading 1" xfId="284"/>
    <cellStyle name="Heading 1 2" xfId="285"/>
    <cellStyle name="Heading 2" xfId="286"/>
    <cellStyle name="Heading 2 2" xfId="287"/>
    <cellStyle name="Heading 3" xfId="288"/>
    <cellStyle name="Heading 3 2" xfId="289"/>
    <cellStyle name="Heading 4" xfId="290"/>
    <cellStyle name="Heading 4 2" xfId="291"/>
    <cellStyle name="HMRCalculated" xfId="292"/>
    <cellStyle name="HMRInput" xfId="293"/>
    <cellStyle name="Hyperlink" xfId="294"/>
    <cellStyle name="Input" xfId="295"/>
    <cellStyle name="Input 2" xfId="296"/>
    <cellStyle name="Input 3" xfId="297"/>
    <cellStyle name="Insatisfaisant" xfId="298"/>
    <cellStyle name="Linked Cell" xfId="299"/>
    <cellStyle name="Linked Cell 2" xfId="300"/>
    <cellStyle name="Migliaia 2" xfId="301"/>
    <cellStyle name="Migliaia 3" xfId="302"/>
    <cellStyle name="Neutral" xfId="303"/>
    <cellStyle name="Neutral 2" xfId="304"/>
    <cellStyle name="Neutre" xfId="305"/>
    <cellStyle name="Normal 10" xfId="306"/>
    <cellStyle name="Normal 11" xfId="307"/>
    <cellStyle name="Normal 12" xfId="308"/>
    <cellStyle name="Normal 13" xfId="309"/>
    <cellStyle name="Normal 14" xfId="310"/>
    <cellStyle name="Normal 15" xfId="311"/>
    <cellStyle name="Normal 16" xfId="312"/>
    <cellStyle name="Normal 17" xfId="313"/>
    <cellStyle name="Normal 18" xfId="314"/>
    <cellStyle name="Normal 19" xfId="315"/>
    <cellStyle name="Normal 2" xfId="316"/>
    <cellStyle name="Normal 2 2" xfId="317"/>
    <cellStyle name="Normal 2 3" xfId="318"/>
    <cellStyle name="Normal 2_ECF Store Final Summary" xfId="319"/>
    <cellStyle name="Normal 20" xfId="320"/>
    <cellStyle name="Normal 21" xfId="321"/>
    <cellStyle name="Normal 22" xfId="322"/>
    <cellStyle name="Normal 23" xfId="323"/>
    <cellStyle name="Normal 24" xfId="324"/>
    <cellStyle name="Normal 25" xfId="325"/>
    <cellStyle name="Normal 26" xfId="326"/>
    <cellStyle name="Normal 27" xfId="327"/>
    <cellStyle name="Normal 28" xfId="328"/>
    <cellStyle name="Normal 29" xfId="329"/>
    <cellStyle name="Normal 3" xfId="330"/>
    <cellStyle name="Normal 30" xfId="331"/>
    <cellStyle name="Normal 31" xfId="332"/>
    <cellStyle name="Normal 32" xfId="333"/>
    <cellStyle name="Normal 33" xfId="334"/>
    <cellStyle name="Normal 34" xfId="335"/>
    <cellStyle name="Normal 35" xfId="336"/>
    <cellStyle name="Normal 36" xfId="337"/>
    <cellStyle name="Normal 4" xfId="338"/>
    <cellStyle name="Normal 4 2" xfId="339"/>
    <cellStyle name="Normal 5" xfId="340"/>
    <cellStyle name="Normal 5 2" xfId="341"/>
    <cellStyle name="Normal 6" xfId="342"/>
    <cellStyle name="Normal 7" xfId="343"/>
    <cellStyle name="Normal 8" xfId="344"/>
    <cellStyle name="Normal 9" xfId="345"/>
    <cellStyle name="Normal_ALPHA TIRANA 2004 - Notes to fs - 27.01.2005 KSS FINAL" xfId="346"/>
    <cellStyle name="Normal_Profit &amp; Loss acc. Albavia" xfId="347"/>
    <cellStyle name="Normal_TAX" xfId="348"/>
    <cellStyle name="Normale 2" xfId="349"/>
    <cellStyle name="Normale 3" xfId="350"/>
    <cellStyle name="Normalny_AKTYWA" xfId="351"/>
    <cellStyle name="Note" xfId="352"/>
    <cellStyle name="Note 10" xfId="353"/>
    <cellStyle name="Note 11" xfId="354"/>
    <cellStyle name="Note 12" xfId="355"/>
    <cellStyle name="Note 13" xfId="356"/>
    <cellStyle name="Note 14" xfId="357"/>
    <cellStyle name="Note 15" xfId="358"/>
    <cellStyle name="Note 16" xfId="359"/>
    <cellStyle name="Note 17" xfId="360"/>
    <cellStyle name="Note 18" xfId="361"/>
    <cellStyle name="Note 19" xfId="362"/>
    <cellStyle name="Note 2" xfId="363"/>
    <cellStyle name="Note 20" xfId="364"/>
    <cellStyle name="Note 21" xfId="365"/>
    <cellStyle name="Note 22" xfId="366"/>
    <cellStyle name="Note 23" xfId="367"/>
    <cellStyle name="Note 24" xfId="368"/>
    <cellStyle name="Note 25" xfId="369"/>
    <cellStyle name="Note 26" xfId="370"/>
    <cellStyle name="Note 27" xfId="371"/>
    <cellStyle name="Note 28" xfId="372"/>
    <cellStyle name="Note 29" xfId="373"/>
    <cellStyle name="Note 3" xfId="374"/>
    <cellStyle name="Note 30" xfId="375"/>
    <cellStyle name="Note 31" xfId="376"/>
    <cellStyle name="Note 32" xfId="377"/>
    <cellStyle name="Note 33" xfId="378"/>
    <cellStyle name="Note 34" xfId="379"/>
    <cellStyle name="Note 35" xfId="380"/>
    <cellStyle name="Note 36" xfId="381"/>
    <cellStyle name="Note 4" xfId="382"/>
    <cellStyle name="Note 5" xfId="383"/>
    <cellStyle name="Note 6" xfId="384"/>
    <cellStyle name="Note 7" xfId="385"/>
    <cellStyle name="Note 8" xfId="386"/>
    <cellStyle name="Note 9" xfId="387"/>
    <cellStyle name="Output" xfId="388"/>
    <cellStyle name="Output 2" xfId="389"/>
    <cellStyle name="Percent" xfId="390"/>
    <cellStyle name="Percent 2" xfId="391"/>
    <cellStyle name="Percent 2 2" xfId="392"/>
    <cellStyle name="Percent 3" xfId="393"/>
    <cellStyle name="Percent 3 2" xfId="394"/>
    <cellStyle name="Percent 4" xfId="395"/>
    <cellStyle name="Percentuale 2" xfId="396"/>
    <cellStyle name="Satisfaisant" xfId="397"/>
    <cellStyle name="Sortie" xfId="398"/>
    <cellStyle name="Texte explicatif" xfId="399"/>
    <cellStyle name="Title" xfId="400"/>
    <cellStyle name="Title 2" xfId="401"/>
    <cellStyle name="Titre" xfId="402"/>
    <cellStyle name="Titre 1" xfId="403"/>
    <cellStyle name="Titre 2" xfId="404"/>
    <cellStyle name="Titre 3" xfId="405"/>
    <cellStyle name="Titre 4" xfId="406"/>
    <cellStyle name="Total" xfId="407"/>
    <cellStyle name="Total 2" xfId="408"/>
    <cellStyle name="Vérification" xfId="409"/>
    <cellStyle name="Warning Text" xfId="410"/>
    <cellStyle name="Warning Text 2" xfId="41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00"/>
      <rgbColor rgb="00000000"/>
      <rgbColor rgb="00000000"/>
      <rgbColor rgb="00000000"/>
      <rgbColor rgb="00000000"/>
      <rgbColor rgb="00008000"/>
      <rgbColor rgb="00000000"/>
      <rgbColor rgb="00808000"/>
      <rgbColor rgb="00000000"/>
      <rgbColor rgb="00000000"/>
      <rgbColor rgb="00C0C0C0"/>
      <rgbColor rgb="00808080"/>
      <rgbColor rgb="009999FF"/>
      <rgbColor rgb="00000000"/>
      <rgbColor rgb="00FFFFCC"/>
      <rgbColor rgb="00000000"/>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Documents%20and%20Settings\Administrator\Desktop\CEM%202008\INCOMING%20REP\Mgmt%2005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er\AppData\Local\Temp\Tabela%20permbledhese%20ARJEIL%20viti%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ameters"/>
      <sheetName val="Title"/>
      <sheetName val="1.0 Key Indicators"/>
      <sheetName val="2.0 Monthly Variations"/>
      <sheetName val="3.1 Supply Vol &amp; Market Share"/>
      <sheetName val="3.2 Vol"/>
      <sheetName val="3.3.1 Prd-Mix Anal (V)"/>
      <sheetName val="3.3.2 Prd-Mix Anal (P)"/>
      <sheetName val="3.3.3 Prd-Mix Anal (R)"/>
      <sheetName val="3.4 Marginal Analysis"/>
      <sheetName val="3.5 Disp."/>
      <sheetName val="4.1 Production2"/>
      <sheetName val="4.0 Production"/>
      <sheetName val="Prd Charts"/>
      <sheetName val="Chart2"/>
      <sheetName val="5.0 Manp"/>
      <sheetName val="6.1 IncSt"/>
      <sheetName val="6.2 BalSh"/>
      <sheetName val="6.3 Cash"/>
      <sheetName val="6.4 NetIcome Tree"/>
      <sheetName val="6.5 IS Var. Analysis"/>
      <sheetName val="6.6 BS Var. Analysis"/>
      <sheetName val="6.7 Capex"/>
      <sheetName val="6.8 Latest Estimate"/>
      <sheetName val="6.9 Covenants Chart"/>
      <sheetName val="6.5 Var. Analysis 1"/>
      <sheetName val="6.8 Graphs (IS)"/>
      <sheetName val="Print_Param"/>
      <sheetName val="Comments"/>
    </sheetNames>
    <sheetDataSet>
      <sheetData sheetId="0">
        <row r="28">
          <cell r="F28">
            <v>1000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aliza shp"/>
      <sheetName val="Blerjet sipas natyres"/>
      <sheetName val="Derdhje TF"/>
      <sheetName val="TVSH"/>
      <sheetName val="Libra Shitje"/>
      <sheetName val="Libra Blerje "/>
      <sheetName val="Paga"/>
      <sheetName val="Sheet1"/>
    </sheetNames>
    <sheetDataSet>
      <sheetData sheetId="0">
        <row r="14">
          <cell r="G14">
            <v>282088612</v>
          </cell>
        </row>
        <row r="18">
          <cell r="G18">
            <v>2635831</v>
          </cell>
        </row>
        <row r="23">
          <cell r="G23">
            <v>15496800</v>
          </cell>
        </row>
        <row r="26">
          <cell r="G26">
            <v>21165066</v>
          </cell>
        </row>
        <row r="29">
          <cell r="G29">
            <v>176042363</v>
          </cell>
        </row>
        <row r="30">
          <cell r="G30">
            <v>-26131460</v>
          </cell>
        </row>
        <row r="33">
          <cell r="G33">
            <v>9057087</v>
          </cell>
        </row>
        <row r="34">
          <cell r="G34">
            <v>1434344.129</v>
          </cell>
        </row>
        <row r="39">
          <cell r="G39">
            <v>2658875</v>
          </cell>
        </row>
        <row r="41">
          <cell r="G41">
            <v>92115</v>
          </cell>
        </row>
        <row r="44">
          <cell r="G44">
            <v>1115712</v>
          </cell>
        </row>
        <row r="49">
          <cell r="G49">
            <v>350000</v>
          </cell>
        </row>
        <row r="51">
          <cell r="G51">
            <v>29776247</v>
          </cell>
        </row>
        <row r="53">
          <cell r="G53">
            <v>544790</v>
          </cell>
        </row>
        <row r="61">
          <cell r="G61">
            <v>227020</v>
          </cell>
        </row>
      </sheetData>
      <sheetData sheetId="1">
        <row r="68">
          <cell r="F68">
            <v>5377753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sheetPr>
  <dimension ref="B2:K47"/>
  <sheetViews>
    <sheetView tabSelected="1" zoomScaleSheetLayoutView="100" zoomScalePageLayoutView="0" workbookViewId="0" topLeftCell="A1">
      <selection activeCell="F55" sqref="F55"/>
    </sheetView>
  </sheetViews>
  <sheetFormatPr defaultColWidth="9.140625" defaultRowHeight="11.25"/>
  <cols>
    <col min="1" max="1" width="3.57421875" style="1" customWidth="1"/>
    <col min="2" max="2" width="6.00390625" style="1" customWidth="1"/>
    <col min="3" max="3" width="10.7109375" style="1" customWidth="1"/>
    <col min="4" max="4" width="9.28125" style="1" customWidth="1"/>
    <col min="5" max="5" width="12.7109375" style="1" customWidth="1"/>
    <col min="6" max="6" width="12.8515625" style="1" customWidth="1"/>
    <col min="7" max="7" width="12.00390625" style="1" customWidth="1"/>
    <col min="8" max="10" width="10.7109375" style="1" customWidth="1"/>
    <col min="11" max="11" width="9.421875" style="1" customWidth="1"/>
    <col min="12" max="12" width="2.7109375" style="1" customWidth="1"/>
    <col min="13" max="16384" width="9.140625" style="1" customWidth="1"/>
  </cols>
  <sheetData>
    <row r="1" ht="6.75" customHeight="1"/>
    <row r="2" spans="2:11" ht="13.5">
      <c r="B2" s="24"/>
      <c r="C2" s="23"/>
      <c r="D2" s="23"/>
      <c r="E2" s="23"/>
      <c r="F2" s="23"/>
      <c r="G2" s="23"/>
      <c r="H2" s="23"/>
      <c r="I2" s="23"/>
      <c r="J2" s="23"/>
      <c r="K2" s="22"/>
    </row>
    <row r="3" spans="2:11" s="15" customFormat="1" ht="17.25" customHeight="1">
      <c r="B3" s="17"/>
      <c r="C3" s="9" t="s">
        <v>157</v>
      </c>
      <c r="D3" s="9"/>
      <c r="E3" s="9"/>
      <c r="F3" s="452" t="s">
        <v>341</v>
      </c>
      <c r="G3" s="453"/>
      <c r="H3" s="19"/>
      <c r="I3" s="8"/>
      <c r="J3" s="9"/>
      <c r="K3" s="16"/>
    </row>
    <row r="4" spans="2:11" s="15" customFormat="1" ht="22.5" customHeight="1">
      <c r="B4" s="17"/>
      <c r="C4" s="9" t="s">
        <v>156</v>
      </c>
      <c r="D4" s="9"/>
      <c r="E4" s="9"/>
      <c r="F4" s="452" t="s">
        <v>342</v>
      </c>
      <c r="G4" s="454"/>
      <c r="H4" s="21"/>
      <c r="I4" s="20"/>
      <c r="J4" s="20"/>
      <c r="K4" s="16"/>
    </row>
    <row r="5" spans="2:11" s="15" customFormat="1" ht="24.75" customHeight="1">
      <c r="B5" s="17"/>
      <c r="C5" s="9" t="s">
        <v>155</v>
      </c>
      <c r="D5" s="9"/>
      <c r="E5" s="9"/>
      <c r="F5" s="455" t="s">
        <v>343</v>
      </c>
      <c r="G5" s="456"/>
      <c r="H5" s="8"/>
      <c r="I5" s="8"/>
      <c r="J5" s="8"/>
      <c r="K5" s="16"/>
    </row>
    <row r="6" spans="2:11" s="15" customFormat="1" ht="13.5" customHeight="1">
      <c r="B6" s="17"/>
      <c r="C6" s="9"/>
      <c r="D6" s="9"/>
      <c r="E6" s="9"/>
      <c r="F6" s="457"/>
      <c r="G6" s="457"/>
      <c r="H6" s="9"/>
      <c r="I6" s="9"/>
      <c r="J6" s="20"/>
      <c r="K6" s="16"/>
    </row>
    <row r="7" spans="2:11" s="15" customFormat="1" ht="13.5" customHeight="1">
      <c r="B7" s="17"/>
      <c r="C7" s="9" t="s">
        <v>154</v>
      </c>
      <c r="D7" s="9"/>
      <c r="E7" s="9"/>
      <c r="F7" s="482">
        <v>37641</v>
      </c>
      <c r="G7" s="458"/>
      <c r="H7" s="9"/>
      <c r="I7" s="9"/>
      <c r="J7" s="9"/>
      <c r="K7" s="16"/>
    </row>
    <row r="8" spans="2:11" s="15" customFormat="1" ht="13.5" customHeight="1">
      <c r="B8" s="17"/>
      <c r="C8" s="9" t="s">
        <v>153</v>
      </c>
      <c r="D8" s="9"/>
      <c r="E8" s="9"/>
      <c r="F8" s="459"/>
      <c r="G8" s="460"/>
      <c r="H8" s="9"/>
      <c r="I8" s="9"/>
      <c r="J8" s="9"/>
      <c r="K8" s="16"/>
    </row>
    <row r="9" spans="2:11" s="15" customFormat="1" ht="13.5" customHeight="1">
      <c r="B9" s="17"/>
      <c r="C9" s="9"/>
      <c r="D9" s="9"/>
      <c r="E9" s="9"/>
      <c r="F9" s="457"/>
      <c r="G9" s="457"/>
      <c r="H9" s="9"/>
      <c r="I9" s="9"/>
      <c r="J9" s="9"/>
      <c r="K9" s="16"/>
    </row>
    <row r="10" spans="2:11" s="15" customFormat="1" ht="13.5" customHeight="1">
      <c r="B10" s="17"/>
      <c r="C10" s="9" t="s">
        <v>152</v>
      </c>
      <c r="D10" s="9"/>
      <c r="E10" s="9"/>
      <c r="F10" s="456" t="s">
        <v>357</v>
      </c>
      <c r="G10" s="456"/>
      <c r="H10" s="8"/>
      <c r="I10" s="8"/>
      <c r="J10" s="8"/>
      <c r="K10" s="16"/>
    </row>
    <row r="11" spans="2:11" s="15" customFormat="1" ht="13.5" customHeight="1">
      <c r="B11" s="17"/>
      <c r="C11" s="9"/>
      <c r="D11" s="9"/>
      <c r="E11" s="9"/>
      <c r="F11" s="461"/>
      <c r="G11" s="461"/>
      <c r="H11" s="18"/>
      <c r="I11" s="18"/>
      <c r="J11" s="18"/>
      <c r="K11" s="16"/>
    </row>
    <row r="12" spans="2:11" s="15" customFormat="1" ht="13.5" customHeight="1">
      <c r="B12" s="17"/>
      <c r="C12" s="9"/>
      <c r="D12" s="9"/>
      <c r="E12" s="9"/>
      <c r="F12" s="461"/>
      <c r="G12" s="461"/>
      <c r="H12" s="18"/>
      <c r="I12" s="18"/>
      <c r="J12" s="18"/>
      <c r="K12" s="16"/>
    </row>
    <row r="13" spans="2:11" ht="13.5">
      <c r="B13" s="14"/>
      <c r="C13" s="13"/>
      <c r="D13" s="13"/>
      <c r="E13" s="13"/>
      <c r="F13" s="13"/>
      <c r="G13" s="13"/>
      <c r="H13" s="13"/>
      <c r="I13" s="13"/>
      <c r="J13" s="13"/>
      <c r="K13" s="12"/>
    </row>
    <row r="14" spans="2:11" ht="13.5">
      <c r="B14" s="14"/>
      <c r="C14" s="13"/>
      <c r="D14" s="13"/>
      <c r="E14" s="13"/>
      <c r="F14" s="13"/>
      <c r="G14" s="13"/>
      <c r="H14" s="13"/>
      <c r="I14" s="13"/>
      <c r="J14" s="13"/>
      <c r="K14" s="12"/>
    </row>
    <row r="15" spans="2:11" ht="13.5">
      <c r="B15" s="14"/>
      <c r="C15" s="13"/>
      <c r="D15" s="13"/>
      <c r="E15" s="13"/>
      <c r="F15" s="13"/>
      <c r="G15" s="13"/>
      <c r="H15" s="13"/>
      <c r="I15" s="13"/>
      <c r="J15" s="13"/>
      <c r="K15" s="12"/>
    </row>
    <row r="16" spans="2:11" ht="13.5">
      <c r="B16" s="14"/>
      <c r="C16" s="13"/>
      <c r="D16" s="13"/>
      <c r="E16" s="13"/>
      <c r="F16" s="13"/>
      <c r="G16" s="13"/>
      <c r="H16" s="13"/>
      <c r="I16" s="13"/>
      <c r="J16" s="13"/>
      <c r="K16" s="12"/>
    </row>
    <row r="17" spans="2:11" ht="13.5">
      <c r="B17" s="14"/>
      <c r="C17" s="13"/>
      <c r="D17" s="13"/>
      <c r="E17" s="13"/>
      <c r="F17" s="13"/>
      <c r="G17" s="13"/>
      <c r="H17" s="13"/>
      <c r="I17" s="13"/>
      <c r="J17" s="13"/>
      <c r="K17" s="12"/>
    </row>
    <row r="18" spans="2:11" ht="13.5">
      <c r="B18" s="14"/>
      <c r="C18" s="13"/>
      <c r="D18" s="13"/>
      <c r="E18" s="13"/>
      <c r="F18" s="13"/>
      <c r="G18" s="13"/>
      <c r="H18" s="13"/>
      <c r="I18" s="13"/>
      <c r="J18" s="13"/>
      <c r="K18" s="12"/>
    </row>
    <row r="19" spans="2:11" ht="13.5">
      <c r="B19" s="14"/>
      <c r="C19" s="13"/>
      <c r="D19" s="13"/>
      <c r="E19" s="13"/>
      <c r="F19" s="13"/>
      <c r="G19" s="13"/>
      <c r="H19" s="13"/>
      <c r="I19" s="13"/>
      <c r="J19" s="13"/>
      <c r="K19" s="12"/>
    </row>
    <row r="20" spans="2:11" ht="13.5">
      <c r="B20" s="14"/>
      <c r="C20" s="13"/>
      <c r="D20" s="13"/>
      <c r="E20" s="13"/>
      <c r="F20" s="13"/>
      <c r="G20" s="13"/>
      <c r="H20" s="13"/>
      <c r="I20" s="13"/>
      <c r="J20" s="13"/>
      <c r="K20" s="12"/>
    </row>
    <row r="21" spans="2:11" ht="13.5">
      <c r="B21" s="14"/>
      <c r="D21" s="13"/>
      <c r="E21" s="13"/>
      <c r="F21" s="13"/>
      <c r="G21" s="13"/>
      <c r="H21" s="13"/>
      <c r="I21" s="13"/>
      <c r="J21" s="13"/>
      <c r="K21" s="12"/>
    </row>
    <row r="22" spans="2:11" ht="13.5">
      <c r="B22" s="14"/>
      <c r="C22" s="13"/>
      <c r="D22" s="13"/>
      <c r="E22" s="13"/>
      <c r="F22" s="13"/>
      <c r="G22" s="13"/>
      <c r="H22" s="13"/>
      <c r="I22" s="13"/>
      <c r="J22" s="13"/>
      <c r="K22" s="12"/>
    </row>
    <row r="23" spans="2:11" ht="13.5">
      <c r="B23" s="14"/>
      <c r="C23" s="13"/>
      <c r="D23" s="13"/>
      <c r="E23" s="13"/>
      <c r="F23" s="13"/>
      <c r="G23" s="13"/>
      <c r="H23" s="13"/>
      <c r="I23" s="13"/>
      <c r="J23" s="13"/>
      <c r="K23" s="12"/>
    </row>
    <row r="24" spans="2:11" ht="13.5">
      <c r="B24" s="14"/>
      <c r="C24" s="13"/>
      <c r="D24" s="13"/>
      <c r="E24" s="13"/>
      <c r="F24" s="13"/>
      <c r="G24" s="13"/>
      <c r="H24" s="13"/>
      <c r="I24" s="13"/>
      <c r="J24" s="13"/>
      <c r="K24" s="12"/>
    </row>
    <row r="25" spans="2:11" ht="33">
      <c r="B25" s="526" t="s">
        <v>151</v>
      </c>
      <c r="C25" s="527"/>
      <c r="D25" s="527"/>
      <c r="E25" s="527"/>
      <c r="F25" s="527"/>
      <c r="G25" s="527"/>
      <c r="H25" s="527"/>
      <c r="I25" s="527"/>
      <c r="J25" s="527"/>
      <c r="K25" s="528"/>
    </row>
    <row r="26" spans="2:11" ht="13.5">
      <c r="B26" s="14"/>
      <c r="C26" s="525" t="s">
        <v>339</v>
      </c>
      <c r="D26" s="525"/>
      <c r="E26" s="525"/>
      <c r="F26" s="525"/>
      <c r="G26" s="525"/>
      <c r="H26" s="525"/>
      <c r="I26" s="525"/>
      <c r="J26" s="525"/>
      <c r="K26" s="12"/>
    </row>
    <row r="27" spans="2:11" ht="13.5">
      <c r="B27" s="14"/>
      <c r="C27" s="525" t="s">
        <v>150</v>
      </c>
      <c r="D27" s="525"/>
      <c r="E27" s="525"/>
      <c r="F27" s="525"/>
      <c r="G27" s="525"/>
      <c r="H27" s="525"/>
      <c r="I27" s="525"/>
      <c r="J27" s="525"/>
      <c r="K27" s="12"/>
    </row>
    <row r="28" spans="2:11" ht="13.5">
      <c r="B28" s="14"/>
      <c r="C28" s="13"/>
      <c r="D28" s="13"/>
      <c r="E28" s="13"/>
      <c r="F28" s="13"/>
      <c r="G28" s="13"/>
      <c r="H28" s="13"/>
      <c r="I28" s="13"/>
      <c r="J28" s="13"/>
      <c r="K28" s="12"/>
    </row>
    <row r="29" spans="2:11" ht="13.5">
      <c r="B29" s="14"/>
      <c r="C29" s="13"/>
      <c r="D29" s="13"/>
      <c r="E29" s="13"/>
      <c r="F29" s="13"/>
      <c r="G29" s="13"/>
      <c r="H29" s="13"/>
      <c r="I29" s="13"/>
      <c r="J29" s="13"/>
      <c r="K29" s="12"/>
    </row>
    <row r="30" spans="2:11" ht="33">
      <c r="B30" s="14"/>
      <c r="C30" s="13"/>
      <c r="D30" s="13"/>
      <c r="E30" s="13"/>
      <c r="F30" s="503" t="s">
        <v>392</v>
      </c>
      <c r="G30" s="13"/>
      <c r="H30" s="13"/>
      <c r="I30" s="13"/>
      <c r="J30" s="13"/>
      <c r="K30" s="12"/>
    </row>
    <row r="31" spans="2:11" ht="13.5">
      <c r="B31" s="14"/>
      <c r="C31" s="13"/>
      <c r="D31" s="13"/>
      <c r="E31" s="13"/>
      <c r="F31" s="13"/>
      <c r="G31" s="13"/>
      <c r="H31" s="13"/>
      <c r="I31" s="13"/>
      <c r="J31" s="13"/>
      <c r="K31" s="12"/>
    </row>
    <row r="32" spans="2:11" ht="13.5">
      <c r="B32" s="14"/>
      <c r="C32" s="13"/>
      <c r="D32" s="13"/>
      <c r="E32" s="13"/>
      <c r="F32" s="13"/>
      <c r="G32" s="13"/>
      <c r="H32" s="13"/>
      <c r="I32" s="13"/>
      <c r="J32" s="13"/>
      <c r="K32" s="12"/>
    </row>
    <row r="33" spans="2:11" ht="13.5">
      <c r="B33" s="14"/>
      <c r="C33" s="13"/>
      <c r="D33" s="13"/>
      <c r="E33" s="13"/>
      <c r="F33" s="13"/>
      <c r="G33" s="13"/>
      <c r="H33" s="13"/>
      <c r="I33" s="13"/>
      <c r="J33" s="13"/>
      <c r="K33" s="12"/>
    </row>
    <row r="34" spans="2:11" ht="13.5">
      <c r="B34" s="14"/>
      <c r="C34" s="13"/>
      <c r="D34" s="13"/>
      <c r="E34" s="13"/>
      <c r="F34" s="13"/>
      <c r="G34" s="13"/>
      <c r="H34" s="13"/>
      <c r="I34" s="13"/>
      <c r="J34" s="13"/>
      <c r="K34" s="12"/>
    </row>
    <row r="35" spans="2:11" ht="9" customHeight="1">
      <c r="B35" s="14"/>
      <c r="C35" s="13"/>
      <c r="D35" s="13"/>
      <c r="E35" s="13"/>
      <c r="F35" s="13"/>
      <c r="G35" s="13"/>
      <c r="H35" s="13"/>
      <c r="I35" s="13"/>
      <c r="J35" s="13"/>
      <c r="K35" s="12"/>
    </row>
    <row r="36" spans="2:11" ht="13.5">
      <c r="B36" s="14"/>
      <c r="C36" s="13"/>
      <c r="D36" s="13"/>
      <c r="E36" s="13"/>
      <c r="F36" s="13"/>
      <c r="G36" s="13"/>
      <c r="H36" s="13"/>
      <c r="I36" s="13"/>
      <c r="J36" s="13"/>
      <c r="K36" s="12"/>
    </row>
    <row r="37" spans="2:11" ht="13.5">
      <c r="B37" s="14"/>
      <c r="C37" s="13"/>
      <c r="D37" s="13"/>
      <c r="E37" s="13"/>
      <c r="F37" s="13"/>
      <c r="G37" s="13"/>
      <c r="H37" s="13"/>
      <c r="I37" s="13"/>
      <c r="J37" s="13"/>
      <c r="K37" s="12"/>
    </row>
    <row r="38" spans="2:11" s="15" customFormat="1" ht="12.75" customHeight="1">
      <c r="B38" s="17"/>
      <c r="C38" s="9" t="s">
        <v>149</v>
      </c>
      <c r="D38" s="9"/>
      <c r="E38" s="9"/>
      <c r="F38" s="9"/>
      <c r="G38" s="9"/>
      <c r="H38" s="522" t="s">
        <v>148</v>
      </c>
      <c r="I38" s="522"/>
      <c r="J38" s="9"/>
      <c r="K38" s="16"/>
    </row>
    <row r="39" spans="2:11" s="15" customFormat="1" ht="12.75" customHeight="1">
      <c r="B39" s="17"/>
      <c r="C39" s="9" t="s">
        <v>147</v>
      </c>
      <c r="D39" s="9"/>
      <c r="E39" s="9"/>
      <c r="F39" s="9"/>
      <c r="G39" s="9"/>
      <c r="H39" s="523" t="s">
        <v>146</v>
      </c>
      <c r="I39" s="523"/>
      <c r="J39" s="9"/>
      <c r="K39" s="16"/>
    </row>
    <row r="40" spans="2:11" s="15" customFormat="1" ht="12.75" customHeight="1">
      <c r="B40" s="17"/>
      <c r="C40" s="9" t="s">
        <v>145</v>
      </c>
      <c r="D40" s="9"/>
      <c r="E40" s="9"/>
      <c r="F40" s="9"/>
      <c r="G40" s="9"/>
      <c r="H40" s="523" t="s">
        <v>143</v>
      </c>
      <c r="I40" s="523"/>
      <c r="J40" s="9"/>
      <c r="K40" s="16"/>
    </row>
    <row r="41" spans="2:11" s="15" customFormat="1" ht="12.75" customHeight="1">
      <c r="B41" s="17"/>
      <c r="C41" s="9" t="s">
        <v>144</v>
      </c>
      <c r="D41" s="9"/>
      <c r="E41" s="9"/>
      <c r="F41" s="9"/>
      <c r="G41" s="9"/>
      <c r="H41" s="523" t="s">
        <v>143</v>
      </c>
      <c r="I41" s="523"/>
      <c r="J41" s="9"/>
      <c r="K41" s="16"/>
    </row>
    <row r="42" spans="2:11" ht="13.5">
      <c r="B42" s="14"/>
      <c r="C42" s="13"/>
      <c r="D42" s="13"/>
      <c r="E42" s="13"/>
      <c r="F42" s="13"/>
      <c r="G42" s="13"/>
      <c r="H42" s="13"/>
      <c r="I42" s="13"/>
      <c r="J42" s="13"/>
      <c r="K42" s="12"/>
    </row>
    <row r="43" spans="2:11" s="5" customFormat="1" ht="12.75" customHeight="1">
      <c r="B43" s="11"/>
      <c r="C43" s="9" t="s">
        <v>142</v>
      </c>
      <c r="D43" s="9"/>
      <c r="E43" s="9"/>
      <c r="F43" s="9"/>
      <c r="G43" s="10" t="s">
        <v>141</v>
      </c>
      <c r="H43" s="524">
        <v>41275</v>
      </c>
      <c r="I43" s="525"/>
      <c r="J43" s="7"/>
      <c r="K43" s="6"/>
    </row>
    <row r="44" spans="2:11" s="5" customFormat="1" ht="12.75" customHeight="1">
      <c r="B44" s="11"/>
      <c r="C44" s="9"/>
      <c r="D44" s="9"/>
      <c r="E44" s="9"/>
      <c r="F44" s="9"/>
      <c r="G44" s="10" t="s">
        <v>140</v>
      </c>
      <c r="H44" s="524">
        <v>41639</v>
      </c>
      <c r="I44" s="525"/>
      <c r="J44" s="7"/>
      <c r="K44" s="6"/>
    </row>
    <row r="45" spans="2:11" s="5" customFormat="1" ht="7.5" customHeight="1">
      <c r="B45" s="11"/>
      <c r="C45" s="9"/>
      <c r="D45" s="9"/>
      <c r="E45" s="9"/>
      <c r="F45" s="9"/>
      <c r="G45" s="10"/>
      <c r="H45" s="10"/>
      <c r="I45" s="10"/>
      <c r="J45" s="7"/>
      <c r="K45" s="6"/>
    </row>
    <row r="46" spans="2:11" s="5" customFormat="1" ht="12.75" customHeight="1">
      <c r="B46" s="11"/>
      <c r="C46" s="9" t="s">
        <v>139</v>
      </c>
      <c r="D46" s="9"/>
      <c r="E46" s="9"/>
      <c r="F46" s="10"/>
      <c r="G46" s="9"/>
      <c r="H46" s="522" t="s">
        <v>393</v>
      </c>
      <c r="I46" s="522"/>
      <c r="J46" s="7"/>
      <c r="K46" s="6"/>
    </row>
    <row r="47" spans="2:11" ht="22.5" customHeight="1">
      <c r="B47" s="4"/>
      <c r="C47" s="3"/>
      <c r="D47" s="3"/>
      <c r="E47" s="3"/>
      <c r="F47" s="3"/>
      <c r="G47" s="3"/>
      <c r="H47" s="3"/>
      <c r="I47" s="3"/>
      <c r="J47" s="3"/>
      <c r="K47" s="2"/>
    </row>
    <row r="48" ht="6.75" customHeight="1"/>
  </sheetData>
  <sheetProtection/>
  <mergeCells count="10">
    <mergeCell ref="H46:I46"/>
    <mergeCell ref="H41:I41"/>
    <mergeCell ref="H43:I43"/>
    <mergeCell ref="H44:I44"/>
    <mergeCell ref="B25:K25"/>
    <mergeCell ref="C26:J26"/>
    <mergeCell ref="C27:J27"/>
    <mergeCell ref="H38:I38"/>
    <mergeCell ref="H39:I39"/>
    <mergeCell ref="H40:I40"/>
  </mergeCells>
  <printOptions horizontalCentered="1" verticalCentered="1"/>
  <pageMargins left="0.7480314960629921" right="0.34" top="0.75" bottom="0.984251968503937" header="0.43" footer="0.5118110236220472"/>
  <pageSetup horizontalDpi="600" verticalDpi="600" orientation="portrait" paperSize="9" scale="87" r:id="rId1"/>
</worksheet>
</file>

<file path=xl/worksheets/sheet10.xml><?xml version="1.0" encoding="utf-8"?>
<worksheet xmlns="http://schemas.openxmlformats.org/spreadsheetml/2006/main" xmlns:r="http://schemas.openxmlformats.org/officeDocument/2006/relationships">
  <dimension ref="A1:N19"/>
  <sheetViews>
    <sheetView zoomScalePageLayoutView="0" workbookViewId="0" topLeftCell="A1">
      <selection activeCell="B18" sqref="B18"/>
    </sheetView>
  </sheetViews>
  <sheetFormatPr defaultColWidth="9.140625" defaultRowHeight="11.25"/>
  <cols>
    <col min="1" max="1" width="7.28125" style="310" customWidth="1"/>
    <col min="2" max="2" width="27.421875" style="310" customWidth="1"/>
    <col min="3" max="3" width="14.8515625" style="310" customWidth="1"/>
    <col min="4" max="4" width="19.57421875" style="310" customWidth="1"/>
    <col min="5" max="5" width="20.28125" style="310" customWidth="1"/>
    <col min="6" max="6" width="6.421875" style="310" customWidth="1"/>
    <col min="7" max="16384" width="9.140625" style="310" customWidth="1"/>
  </cols>
  <sheetData>
    <row r="1" spans="1:14" ht="16.5">
      <c r="A1" s="308"/>
      <c r="B1" s="334" t="str">
        <f>+'KAPAK '!F3</f>
        <v>ARJEIL sh.p.k</v>
      </c>
      <c r="C1" s="309"/>
      <c r="D1" s="309"/>
      <c r="E1" s="309"/>
      <c r="F1" s="309"/>
      <c r="G1" s="309"/>
      <c r="H1" s="309"/>
      <c r="I1" s="309"/>
      <c r="J1" s="309"/>
      <c r="K1" s="309"/>
      <c r="L1" s="309"/>
      <c r="M1" s="309"/>
      <c r="N1" s="309"/>
    </row>
    <row r="2" spans="1:14" ht="16.5">
      <c r="A2" s="311"/>
      <c r="B2" s="334" t="str">
        <f>+'KAPAK '!F4</f>
        <v>K31320002C</v>
      </c>
      <c r="C2" s="309"/>
      <c r="D2" s="309"/>
      <c r="E2" s="309"/>
      <c r="F2" s="309"/>
      <c r="G2" s="309"/>
      <c r="H2" s="309"/>
      <c r="I2" s="309"/>
      <c r="J2" s="309"/>
      <c r="K2" s="309"/>
      <c r="L2" s="309"/>
      <c r="M2" s="309"/>
      <c r="N2" s="309"/>
    </row>
    <row r="3" spans="1:14" ht="15">
      <c r="A3" s="311"/>
      <c r="B3" s="215" t="s">
        <v>311</v>
      </c>
      <c r="C3" s="309"/>
      <c r="D3" s="309"/>
      <c r="E3" s="309"/>
      <c r="F3" s="309"/>
      <c r="G3" s="309"/>
      <c r="H3" s="309"/>
      <c r="I3" s="309"/>
      <c r="J3" s="309"/>
      <c r="K3" s="309"/>
      <c r="L3" s="309"/>
      <c r="M3" s="309"/>
      <c r="N3" s="309"/>
    </row>
    <row r="4" spans="1:14" ht="15">
      <c r="A4" s="312"/>
      <c r="B4" s="307" t="str">
        <f>+Bilanc!F6</f>
        <v>31 Dhjetor 2013</v>
      </c>
      <c r="C4" s="309"/>
      <c r="D4" s="309"/>
      <c r="E4" s="309"/>
      <c r="F4" s="309"/>
      <c r="G4" s="309"/>
      <c r="H4" s="309"/>
      <c r="I4" s="309"/>
      <c r="J4" s="309"/>
      <c r="K4" s="309"/>
      <c r="L4" s="309"/>
      <c r="M4" s="309"/>
      <c r="N4" s="309"/>
    </row>
    <row r="5" ht="14.25">
      <c r="A5" s="313"/>
    </row>
    <row r="6" spans="1:5" s="337" customFormat="1" ht="24" customHeight="1">
      <c r="A6" s="336" t="s">
        <v>235</v>
      </c>
      <c r="B6" s="336" t="s">
        <v>302</v>
      </c>
      <c r="C6" s="336" t="s">
        <v>303</v>
      </c>
      <c r="D6" s="336" t="s">
        <v>304</v>
      </c>
      <c r="E6" s="336" t="s">
        <v>305</v>
      </c>
    </row>
    <row r="7" spans="1:5" ht="15.75" customHeight="1">
      <c r="A7" s="318">
        <v>1</v>
      </c>
      <c r="B7" s="319" t="s">
        <v>385</v>
      </c>
      <c r="C7" s="320">
        <v>2</v>
      </c>
      <c r="D7" s="320"/>
      <c r="E7" s="321"/>
    </row>
    <row r="8" spans="1:5" ht="12.75">
      <c r="A8" s="314">
        <v>2</v>
      </c>
      <c r="B8" s="315" t="s">
        <v>384</v>
      </c>
      <c r="C8" s="316">
        <v>1</v>
      </c>
      <c r="D8" s="316"/>
      <c r="E8" s="317"/>
    </row>
    <row r="9" spans="1:5" ht="12.75">
      <c r="A9" s="314">
        <v>3</v>
      </c>
      <c r="B9" s="315" t="s">
        <v>384</v>
      </c>
      <c r="C9" s="316">
        <v>1</v>
      </c>
      <c r="D9" s="316"/>
      <c r="E9" s="317"/>
    </row>
    <row r="10" spans="1:5" ht="12.75">
      <c r="A10" s="314">
        <v>4</v>
      </c>
      <c r="B10" s="315"/>
      <c r="C10" s="316"/>
      <c r="D10" s="316"/>
      <c r="E10" s="317"/>
    </row>
    <row r="11" spans="1:5" ht="15">
      <c r="A11" s="539" t="s">
        <v>306</v>
      </c>
      <c r="B11" s="540"/>
      <c r="C11" s="365"/>
      <c r="D11" s="365"/>
      <c r="E11" s="366">
        <v>0</v>
      </c>
    </row>
    <row r="17" spans="3:6" ht="15">
      <c r="C17" s="537" t="s">
        <v>297</v>
      </c>
      <c r="D17" s="537"/>
      <c r="E17" s="537"/>
      <c r="F17" s="537"/>
    </row>
    <row r="18" spans="3:6" ht="15">
      <c r="C18" s="537" t="s">
        <v>386</v>
      </c>
      <c r="D18" s="537"/>
      <c r="E18" s="537"/>
      <c r="F18" s="537"/>
    </row>
    <row r="19" spans="3:6" ht="12.75">
      <c r="C19" s="538" t="s">
        <v>298</v>
      </c>
      <c r="D19" s="538"/>
      <c r="E19" s="538"/>
      <c r="F19" s="538"/>
    </row>
  </sheetData>
  <sheetProtection/>
  <mergeCells count="4">
    <mergeCell ref="A11:B11"/>
    <mergeCell ref="C17:F17"/>
    <mergeCell ref="C18:F18"/>
    <mergeCell ref="C19:F19"/>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1"/>
  </sheetPr>
  <dimension ref="A1:IV118"/>
  <sheetViews>
    <sheetView showGridLines="0" defaultGridColor="0" zoomScaleSheetLayoutView="100" zoomScalePageLayoutView="0" colorId="18" workbookViewId="0" topLeftCell="A82">
      <selection activeCell="F98" sqref="F98:F103"/>
    </sheetView>
  </sheetViews>
  <sheetFormatPr defaultColWidth="9.140625" defaultRowHeight="11.25"/>
  <cols>
    <col min="1" max="1" width="6.8515625" style="51" customWidth="1"/>
    <col min="2" max="2" width="6.57421875" style="25" customWidth="1"/>
    <col min="3" max="3" width="48.7109375" style="25" customWidth="1"/>
    <col min="4" max="4" width="47.57421875" style="25" hidden="1" customWidth="1"/>
    <col min="5" max="5" width="11.28125" style="25" bestFit="1" customWidth="1"/>
    <col min="6" max="6" width="18.140625" style="25" customWidth="1"/>
    <col min="7" max="7" width="0.71875" style="25" customWidth="1"/>
    <col min="8" max="8" width="18.140625" style="25" customWidth="1"/>
    <col min="9" max="9" width="20.8515625" style="25" bestFit="1" customWidth="1"/>
    <col min="10" max="10" width="11.28125" style="25" bestFit="1" customWidth="1"/>
    <col min="11" max="11" width="12.8515625" style="25" bestFit="1" customWidth="1"/>
    <col min="12" max="229" width="9.140625" style="25" customWidth="1"/>
    <col min="230" max="230" width="2.140625" style="25" customWidth="1"/>
    <col min="231" max="231" width="6.57421875" style="25" customWidth="1"/>
    <col min="232" max="232" width="43.57421875" style="25" customWidth="1"/>
    <col min="233" max="233" width="0" style="25" hidden="1" customWidth="1"/>
    <col min="234" max="234" width="13.421875" style="25" customWidth="1"/>
    <col min="235" max="235" width="18.140625" style="25" customWidth="1"/>
    <col min="236" max="236" width="19.140625" style="25" customWidth="1"/>
    <col min="237" max="237" width="6.421875" style="25" bestFit="1" customWidth="1"/>
    <col min="238" max="238" width="40.57421875" style="25" customWidth="1"/>
    <col min="239" max="239" width="0" style="25" hidden="1" customWidth="1"/>
    <col min="240" max="240" width="9.140625" style="25" customWidth="1"/>
    <col min="241" max="241" width="18.140625" style="25" customWidth="1"/>
    <col min="242" max="242" width="17.28125" style="25" customWidth="1"/>
    <col min="243" max="243" width="0" style="25" hidden="1" customWidth="1"/>
    <col min="244" max="244" width="2.28125" style="25" customWidth="1"/>
    <col min="245" max="245" width="11.421875" style="25" bestFit="1" customWidth="1"/>
    <col min="246" max="246" width="12.57421875" style="25" bestFit="1" customWidth="1"/>
    <col min="247" max="247" width="13.7109375" style="25" bestFit="1" customWidth="1"/>
    <col min="248" max="248" width="14.140625" style="25" bestFit="1" customWidth="1"/>
    <col min="249" max="16384" width="9.140625" style="25" customWidth="1"/>
  </cols>
  <sheetData>
    <row r="1" spans="1:9" s="26" customFormat="1" ht="16.5">
      <c r="A1" s="51"/>
      <c r="B1" s="25"/>
      <c r="C1" s="334" t="str">
        <f>+'KAPAK '!F3</f>
        <v>ARJEIL sh.p.k</v>
      </c>
      <c r="D1" s="25"/>
      <c r="E1" s="25"/>
      <c r="F1" s="151"/>
      <c r="G1" s="151"/>
      <c r="H1" s="151"/>
      <c r="I1" s="25"/>
    </row>
    <row r="2" spans="1:9" s="26" customFormat="1" ht="16.5">
      <c r="A2" s="51"/>
      <c r="B2" s="25"/>
      <c r="C2" s="334" t="str">
        <f>+'KAPAK '!F4</f>
        <v>K31320002C</v>
      </c>
      <c r="D2" s="25"/>
      <c r="E2" s="25"/>
      <c r="F2" s="151"/>
      <c r="G2" s="151"/>
      <c r="H2" s="151"/>
      <c r="I2" s="25"/>
    </row>
    <row r="3" spans="1:8" s="26" customFormat="1" ht="15">
      <c r="A3" s="51"/>
      <c r="B3" s="25"/>
      <c r="C3" s="215" t="s">
        <v>394</v>
      </c>
      <c r="D3" s="25"/>
      <c r="E3" s="25"/>
      <c r="F3" s="25"/>
      <c r="G3" s="25"/>
      <c r="H3" s="25"/>
    </row>
    <row r="4" spans="1:8" s="26" customFormat="1" ht="6.75" customHeight="1" thickBot="1">
      <c r="A4" s="51"/>
      <c r="B4" s="25"/>
      <c r="C4" s="25"/>
      <c r="D4" s="25"/>
      <c r="E4" s="25"/>
      <c r="F4" s="25"/>
      <c r="G4" s="25"/>
      <c r="H4" s="25"/>
    </row>
    <row r="5" spans="1:8" s="44" customFormat="1" ht="17.25" customHeight="1">
      <c r="A5" s="42"/>
      <c r="B5" s="43" t="s">
        <v>234</v>
      </c>
      <c r="C5" s="105"/>
      <c r="D5" s="105" t="s">
        <v>4</v>
      </c>
      <c r="E5" s="148" t="s">
        <v>12</v>
      </c>
      <c r="F5" s="373"/>
      <c r="G5" s="285"/>
      <c r="H5" s="287"/>
    </row>
    <row r="6" spans="1:8" s="44" customFormat="1" ht="18.75" customHeight="1" thickBot="1">
      <c r="A6" s="42"/>
      <c r="B6" s="45" t="s">
        <v>235</v>
      </c>
      <c r="C6" s="107" t="s">
        <v>233</v>
      </c>
      <c r="D6" s="107"/>
      <c r="E6" s="149" t="s">
        <v>243</v>
      </c>
      <c r="F6" s="374" t="s">
        <v>395</v>
      </c>
      <c r="G6" s="284"/>
      <c r="H6" s="506" t="s">
        <v>363</v>
      </c>
    </row>
    <row r="7" spans="1:8" s="50" customFormat="1" ht="13.5">
      <c r="A7" s="46"/>
      <c r="B7" s="47" t="s">
        <v>11</v>
      </c>
      <c r="C7" s="48" t="s">
        <v>13</v>
      </c>
      <c r="D7" s="49" t="s">
        <v>14</v>
      </c>
      <c r="E7" s="49"/>
      <c r="F7" s="375"/>
      <c r="G7" s="504"/>
      <c r="H7" s="87"/>
    </row>
    <row r="8" spans="1:8" s="26" customFormat="1" ht="12.75">
      <c r="A8" s="51"/>
      <c r="B8" s="52">
        <v>1</v>
      </c>
      <c r="C8" s="53" t="s">
        <v>15</v>
      </c>
      <c r="D8" s="54" t="s">
        <v>16</v>
      </c>
      <c r="E8" s="415"/>
      <c r="F8" s="376">
        <f>BANKAT!F24</f>
        <v>5101370.448</v>
      </c>
      <c r="G8" s="484"/>
      <c r="H8" s="507">
        <v>1004662</v>
      </c>
    </row>
    <row r="9" spans="1:8" s="26" customFormat="1" ht="12.75">
      <c r="A9" s="51"/>
      <c r="B9" s="55">
        <v>2</v>
      </c>
      <c r="C9" s="56" t="s">
        <v>17</v>
      </c>
      <c r="D9" s="57" t="s">
        <v>18</v>
      </c>
      <c r="E9" s="57"/>
      <c r="F9" s="377">
        <f>SUM(F10:F11)</f>
        <v>0</v>
      </c>
      <c r="G9" s="485"/>
      <c r="H9" s="508">
        <f>SUM(H10:H11)</f>
        <v>0</v>
      </c>
    </row>
    <row r="10" spans="1:8" s="26" customFormat="1" ht="12.75">
      <c r="A10" s="51"/>
      <c r="B10" s="58" t="s">
        <v>19</v>
      </c>
      <c r="C10" s="59" t="s">
        <v>204</v>
      </c>
      <c r="D10" s="60" t="s">
        <v>20</v>
      </c>
      <c r="E10" s="60"/>
      <c r="F10" s="378"/>
      <c r="G10" s="486"/>
      <c r="H10" s="498"/>
    </row>
    <row r="11" spans="1:8" s="26" customFormat="1" ht="12.75">
      <c r="A11" s="51"/>
      <c r="B11" s="61" t="s">
        <v>21</v>
      </c>
      <c r="C11" s="62" t="s">
        <v>22</v>
      </c>
      <c r="D11" s="63" t="s">
        <v>23</v>
      </c>
      <c r="E11" s="63"/>
      <c r="F11" s="378"/>
      <c r="G11" s="487"/>
      <c r="H11" s="498"/>
    </row>
    <row r="12" spans="1:8" s="26" customFormat="1" ht="12.75">
      <c r="A12" s="51"/>
      <c r="B12" s="64"/>
      <c r="C12" s="65" t="s">
        <v>24</v>
      </c>
      <c r="D12" s="66" t="s">
        <v>6</v>
      </c>
      <c r="E12" s="67"/>
      <c r="F12" s="379">
        <f>SUM(F8:F9)</f>
        <v>5101370.448</v>
      </c>
      <c r="G12" s="84"/>
      <c r="H12" s="507">
        <f>SUM(H8:H9)</f>
        <v>1004662</v>
      </c>
    </row>
    <row r="13" spans="1:8" s="26" customFormat="1" ht="12.75">
      <c r="A13" s="51"/>
      <c r="B13" s="68">
        <v>3</v>
      </c>
      <c r="C13" s="53" t="s">
        <v>205</v>
      </c>
      <c r="D13" s="53" t="s">
        <v>25</v>
      </c>
      <c r="E13" s="53"/>
      <c r="F13" s="380"/>
      <c r="G13" s="488"/>
      <c r="H13" s="498"/>
    </row>
    <row r="14" spans="1:8" s="26" customFormat="1" ht="12.75">
      <c r="A14" s="51"/>
      <c r="B14" s="58" t="s">
        <v>19</v>
      </c>
      <c r="C14" s="59" t="s">
        <v>206</v>
      </c>
      <c r="D14" s="60" t="s">
        <v>2</v>
      </c>
      <c r="E14" s="69"/>
      <c r="F14" s="378">
        <v>211255442</v>
      </c>
      <c r="G14" s="486"/>
      <c r="H14" s="498">
        <v>168000396</v>
      </c>
    </row>
    <row r="15" spans="1:8" s="26" customFormat="1" ht="12.75">
      <c r="A15" s="51"/>
      <c r="B15" s="58" t="s">
        <v>21</v>
      </c>
      <c r="C15" s="59" t="s">
        <v>208</v>
      </c>
      <c r="D15" s="70" t="s">
        <v>3</v>
      </c>
      <c r="E15" s="69"/>
      <c r="F15" s="378">
        <f>83272363-7889101-3803559-259000-28004047-F8+1004662-1278987-916663+22358</f>
        <v>37046655.552</v>
      </c>
      <c r="G15" s="486"/>
      <c r="H15" s="498">
        <v>69728064</v>
      </c>
    </row>
    <row r="16" spans="1:8" s="26" customFormat="1" ht="12.75">
      <c r="A16" s="51"/>
      <c r="B16" s="71" t="s">
        <v>26</v>
      </c>
      <c r="C16" s="72" t="s">
        <v>344</v>
      </c>
      <c r="D16" s="60" t="s">
        <v>20</v>
      </c>
      <c r="E16" s="73"/>
      <c r="F16" s="378">
        <v>168817</v>
      </c>
      <c r="G16" s="488"/>
      <c r="H16" s="498">
        <v>152428</v>
      </c>
    </row>
    <row r="17" spans="1:8" s="26" customFormat="1" ht="12.75">
      <c r="A17" s="51"/>
      <c r="B17" s="61" t="s">
        <v>27</v>
      </c>
      <c r="C17" s="62" t="s">
        <v>369</v>
      </c>
      <c r="D17" s="74" t="s">
        <v>3</v>
      </c>
      <c r="E17" s="74"/>
      <c r="F17" s="378">
        <v>0</v>
      </c>
      <c r="G17" s="487"/>
      <c r="H17" s="498">
        <v>141572</v>
      </c>
    </row>
    <row r="18" spans="1:10" s="26" customFormat="1" ht="12.75">
      <c r="A18" s="51"/>
      <c r="B18" s="64"/>
      <c r="C18" s="65" t="s">
        <v>24</v>
      </c>
      <c r="D18" s="65" t="s">
        <v>6</v>
      </c>
      <c r="E18" s="416"/>
      <c r="F18" s="379">
        <f>SUM(F14:F17)</f>
        <v>248470914.552</v>
      </c>
      <c r="G18" s="84"/>
      <c r="H18" s="507">
        <f>SUM(H14:H17)</f>
        <v>238022460</v>
      </c>
      <c r="I18" s="518">
        <f>H18-F18</f>
        <v>-10448454.551999986</v>
      </c>
      <c r="J18" s="518">
        <f>I18+I24</f>
        <v>-12468454.551999986</v>
      </c>
    </row>
    <row r="19" spans="1:8" s="26" customFormat="1" ht="12.75">
      <c r="A19" s="51"/>
      <c r="B19" s="68">
        <v>4</v>
      </c>
      <c r="C19" s="53" t="s">
        <v>28</v>
      </c>
      <c r="D19" s="53" t="s">
        <v>29</v>
      </c>
      <c r="E19" s="53"/>
      <c r="F19" s="380"/>
      <c r="G19" s="488"/>
      <c r="H19" s="498"/>
    </row>
    <row r="20" spans="1:9" s="26" customFormat="1" ht="12.75">
      <c r="A20" s="51"/>
      <c r="B20" s="58" t="s">
        <v>19</v>
      </c>
      <c r="C20" s="59" t="s">
        <v>207</v>
      </c>
      <c r="D20" s="60" t="s">
        <v>216</v>
      </c>
      <c r="E20" s="69"/>
      <c r="F20" s="378">
        <v>36436318</v>
      </c>
      <c r="G20" s="486"/>
      <c r="H20" s="498">
        <v>9324858</v>
      </c>
      <c r="I20" s="518">
        <f>H20-F20</f>
        <v>-27111460</v>
      </c>
    </row>
    <row r="21" spans="1:8" s="26" customFormat="1" ht="12.75">
      <c r="A21" s="51"/>
      <c r="B21" s="58" t="s">
        <v>21</v>
      </c>
      <c r="C21" s="59" t="s">
        <v>30</v>
      </c>
      <c r="D21" s="60" t="s">
        <v>31</v>
      </c>
      <c r="E21" s="69"/>
      <c r="F21" s="378"/>
      <c r="G21" s="486"/>
      <c r="H21" s="498"/>
    </row>
    <row r="22" spans="1:8" s="26" customFormat="1" ht="12.75">
      <c r="A22" s="51"/>
      <c r="B22" s="71" t="s">
        <v>26</v>
      </c>
      <c r="C22" s="59" t="s">
        <v>32</v>
      </c>
      <c r="D22" s="60" t="s">
        <v>217</v>
      </c>
      <c r="E22" s="60"/>
      <c r="F22" s="378"/>
      <c r="G22" s="486"/>
      <c r="H22" s="498"/>
    </row>
    <row r="23" spans="1:8" s="26" customFormat="1" ht="12.75">
      <c r="A23" s="51"/>
      <c r="B23" s="58" t="s">
        <v>27</v>
      </c>
      <c r="C23" s="59" t="s">
        <v>33</v>
      </c>
      <c r="D23" s="60" t="s">
        <v>218</v>
      </c>
      <c r="E23" s="60"/>
      <c r="F23" s="378"/>
      <c r="G23" s="486"/>
      <c r="H23" s="498"/>
    </row>
    <row r="24" spans="1:9" s="26" customFormat="1" ht="12.75">
      <c r="A24" s="51"/>
      <c r="B24" s="61" t="s">
        <v>34</v>
      </c>
      <c r="C24" s="62" t="s">
        <v>35</v>
      </c>
      <c r="D24" s="63" t="s">
        <v>36</v>
      </c>
      <c r="E24" s="63"/>
      <c r="F24" s="378">
        <v>3000000</v>
      </c>
      <c r="G24" s="487"/>
      <c r="H24" s="498">
        <v>980000</v>
      </c>
      <c r="I24" s="518">
        <f>H24-F24</f>
        <v>-2020000</v>
      </c>
    </row>
    <row r="25" spans="1:9" s="26" customFormat="1" ht="12.75">
      <c r="A25" s="51"/>
      <c r="B25" s="64"/>
      <c r="C25" s="65" t="s">
        <v>24</v>
      </c>
      <c r="D25" s="65" t="s">
        <v>6</v>
      </c>
      <c r="E25" s="75"/>
      <c r="F25" s="379">
        <f>SUM(F20:F24)</f>
        <v>39436318</v>
      </c>
      <c r="G25" s="489"/>
      <c r="H25" s="507">
        <f>SUM(H20:H24)</f>
        <v>10304858</v>
      </c>
      <c r="I25" s="518">
        <v>0</v>
      </c>
    </row>
    <row r="26" spans="1:8" s="26" customFormat="1" ht="12.75">
      <c r="A26" s="51"/>
      <c r="B26" s="68">
        <v>5</v>
      </c>
      <c r="C26" s="53" t="s">
        <v>37</v>
      </c>
      <c r="D26" s="53" t="s">
        <v>219</v>
      </c>
      <c r="E26" s="53"/>
      <c r="F26" s="376"/>
      <c r="G26" s="488"/>
      <c r="H26" s="507"/>
    </row>
    <row r="27" spans="1:8" s="26" customFormat="1" ht="12.75">
      <c r="A27" s="51"/>
      <c r="B27" s="55">
        <v>6</v>
      </c>
      <c r="C27" s="56" t="s">
        <v>38</v>
      </c>
      <c r="D27" s="56" t="s">
        <v>23</v>
      </c>
      <c r="E27" s="56"/>
      <c r="F27" s="381"/>
      <c r="G27" s="486"/>
      <c r="H27" s="507"/>
    </row>
    <row r="28" spans="1:8" s="26" customFormat="1" ht="12.75">
      <c r="A28" s="51"/>
      <c r="B28" s="76">
        <v>7</v>
      </c>
      <c r="C28" s="77" t="s">
        <v>39</v>
      </c>
      <c r="D28" s="56" t="s">
        <v>40</v>
      </c>
      <c r="E28" s="78"/>
      <c r="F28" s="381"/>
      <c r="G28" s="487"/>
      <c r="H28" s="507"/>
    </row>
    <row r="29" spans="1:9" s="26" customFormat="1" ht="12.75">
      <c r="A29" s="51"/>
      <c r="B29" s="79"/>
      <c r="C29" s="65" t="s">
        <v>41</v>
      </c>
      <c r="D29" s="80"/>
      <c r="E29" s="80"/>
      <c r="F29" s="379">
        <f>SUM(F26:F28,F25,F18,F12)</f>
        <v>293008603</v>
      </c>
      <c r="G29" s="84"/>
      <c r="H29" s="507">
        <f>SUM(H26:H28,H25,H18,H12)</f>
        <v>249331980</v>
      </c>
      <c r="I29" s="518">
        <f>H29-F29</f>
        <v>-43676623</v>
      </c>
    </row>
    <row r="30" spans="1:8" s="26" customFormat="1" ht="12.75">
      <c r="A30" s="51"/>
      <c r="B30" s="81"/>
      <c r="C30" s="82"/>
      <c r="D30" s="83"/>
      <c r="E30" s="83"/>
      <c r="F30" s="84"/>
      <c r="G30" s="84"/>
      <c r="H30" s="507"/>
    </row>
    <row r="31" spans="1:8" s="50" customFormat="1" ht="13.5">
      <c r="A31" s="46"/>
      <c r="B31" s="85" t="s">
        <v>42</v>
      </c>
      <c r="C31" s="86" t="s">
        <v>43</v>
      </c>
      <c r="D31" s="87" t="s">
        <v>44</v>
      </c>
      <c r="E31" s="417"/>
      <c r="F31" s="382"/>
      <c r="G31" s="490"/>
      <c r="H31" s="509"/>
    </row>
    <row r="32" spans="1:8" s="26" customFormat="1" ht="12.75">
      <c r="A32" s="51"/>
      <c r="B32" s="68">
        <v>1</v>
      </c>
      <c r="C32" s="53" t="s">
        <v>45</v>
      </c>
      <c r="D32" s="56" t="s">
        <v>46</v>
      </c>
      <c r="E32" s="56"/>
      <c r="F32" s="378"/>
      <c r="G32" s="488"/>
      <c r="H32" s="498"/>
    </row>
    <row r="33" spans="1:8" s="26" customFormat="1" ht="12.75">
      <c r="A33" s="51"/>
      <c r="B33" s="58" t="s">
        <v>19</v>
      </c>
      <c r="C33" s="59" t="s">
        <v>47</v>
      </c>
      <c r="D33" s="59" t="s">
        <v>48</v>
      </c>
      <c r="E33" s="59"/>
      <c r="F33" s="378"/>
      <c r="G33" s="486"/>
      <c r="H33" s="498"/>
    </row>
    <row r="34" spans="1:8" s="26" customFormat="1" ht="12.75">
      <c r="A34" s="51"/>
      <c r="B34" s="58" t="s">
        <v>21</v>
      </c>
      <c r="C34" s="59" t="s">
        <v>49</v>
      </c>
      <c r="D34" s="59" t="s">
        <v>50</v>
      </c>
      <c r="E34" s="59"/>
      <c r="F34" s="378"/>
      <c r="G34" s="486"/>
      <c r="H34" s="498"/>
    </row>
    <row r="35" spans="1:8" s="26" customFormat="1" ht="12.75">
      <c r="A35" s="51"/>
      <c r="B35" s="58" t="s">
        <v>26</v>
      </c>
      <c r="C35" s="59" t="s">
        <v>51</v>
      </c>
      <c r="D35" s="59" t="s">
        <v>52</v>
      </c>
      <c r="E35" s="59"/>
      <c r="F35" s="378"/>
      <c r="G35" s="486"/>
      <c r="H35" s="498"/>
    </row>
    <row r="36" spans="1:8" s="26" customFormat="1" ht="12.75">
      <c r="A36" s="51"/>
      <c r="B36" s="88" t="s">
        <v>53</v>
      </c>
      <c r="C36" s="62" t="s">
        <v>209</v>
      </c>
      <c r="D36" s="62" t="s">
        <v>220</v>
      </c>
      <c r="E36" s="62"/>
      <c r="F36" s="378">
        <v>3000000</v>
      </c>
      <c r="G36" s="487"/>
      <c r="H36" s="498">
        <v>3000000</v>
      </c>
    </row>
    <row r="37" spans="1:8" s="26" customFormat="1" ht="12.75">
      <c r="A37" s="51"/>
      <c r="B37" s="89"/>
      <c r="C37" s="65" t="s">
        <v>24</v>
      </c>
      <c r="D37" s="90" t="s">
        <v>6</v>
      </c>
      <c r="E37" s="80"/>
      <c r="F37" s="379">
        <f>SUM(F33:F36)</f>
        <v>3000000</v>
      </c>
      <c r="G37" s="489"/>
      <c r="H37" s="507">
        <f>SUM(H33:H36)</f>
        <v>3000000</v>
      </c>
    </row>
    <row r="38" spans="1:8" s="26" customFormat="1" ht="12.75">
      <c r="A38" s="51"/>
      <c r="B38" s="68">
        <v>2</v>
      </c>
      <c r="C38" s="53" t="s">
        <v>54</v>
      </c>
      <c r="D38" s="53" t="s">
        <v>55</v>
      </c>
      <c r="E38" s="53"/>
      <c r="F38" s="380"/>
      <c r="G38" s="488"/>
      <c r="H38" s="498"/>
    </row>
    <row r="39" spans="1:8" s="26" customFormat="1" ht="12.75">
      <c r="A39" s="51"/>
      <c r="B39" s="58" t="s">
        <v>19</v>
      </c>
      <c r="C39" s="59" t="s">
        <v>10</v>
      </c>
      <c r="D39" s="59" t="s">
        <v>7</v>
      </c>
      <c r="E39" s="59"/>
      <c r="F39" s="378">
        <f>'Aktive Afatgjata'!B22</f>
        <v>7817177</v>
      </c>
      <c r="G39" s="486"/>
      <c r="H39" s="498">
        <v>7817177</v>
      </c>
    </row>
    <row r="40" spans="1:8" s="26" customFormat="1" ht="12.75">
      <c r="A40" s="51"/>
      <c r="B40" s="58" t="s">
        <v>21</v>
      </c>
      <c r="C40" s="59" t="s">
        <v>56</v>
      </c>
      <c r="D40" s="59" t="s">
        <v>57</v>
      </c>
      <c r="E40" s="59"/>
      <c r="F40" s="378">
        <f>'Aktive Afatgjata'!C22</f>
        <v>1088823.45</v>
      </c>
      <c r="G40" s="486"/>
      <c r="H40" s="498">
        <v>1116742</v>
      </c>
    </row>
    <row r="41" spans="1:8" s="26" customFormat="1" ht="12.75">
      <c r="A41" s="51"/>
      <c r="B41" s="58" t="s">
        <v>26</v>
      </c>
      <c r="C41" s="59" t="s">
        <v>58</v>
      </c>
      <c r="D41" s="59" t="s">
        <v>59</v>
      </c>
      <c r="E41" s="59"/>
      <c r="F41" s="378">
        <f>'Aktive Afatgjata'!D22</f>
        <v>18926778.4</v>
      </c>
      <c r="G41" s="486"/>
      <c r="H41" s="498">
        <f>'Aktive Afatgjata'!D7</f>
        <v>23658473</v>
      </c>
    </row>
    <row r="42" spans="1:8" s="26" customFormat="1" ht="12.75">
      <c r="A42" s="51"/>
      <c r="B42" s="61" t="s">
        <v>358</v>
      </c>
      <c r="C42" s="62" t="s">
        <v>190</v>
      </c>
      <c r="D42" s="62"/>
      <c r="E42" s="62"/>
      <c r="F42" s="495">
        <f>'Aktive Afatgjata'!E22</f>
        <v>3841451.2</v>
      </c>
      <c r="G42" s="487"/>
      <c r="H42" s="498">
        <v>1551814</v>
      </c>
    </row>
    <row r="43" spans="1:8" s="26" customFormat="1" ht="12.75">
      <c r="A43" s="51"/>
      <c r="B43" s="496" t="s">
        <v>53</v>
      </c>
      <c r="C43" s="75" t="s">
        <v>60</v>
      </c>
      <c r="D43" s="75" t="s">
        <v>61</v>
      </c>
      <c r="E43" s="497"/>
      <c r="F43" s="498">
        <f>'Aktive Afatgjata'!F22</f>
        <v>1278987.2</v>
      </c>
      <c r="G43" s="505"/>
      <c r="H43" s="498">
        <v>1598734</v>
      </c>
    </row>
    <row r="44" spans="1:8" s="26" customFormat="1" ht="12.75">
      <c r="A44" s="51"/>
      <c r="B44" s="496" t="s">
        <v>268</v>
      </c>
      <c r="C44" s="75" t="s">
        <v>402</v>
      </c>
      <c r="D44" s="75"/>
      <c r="E44" s="497"/>
      <c r="F44" s="498">
        <f>'Aktive Afatgjata'!G22</f>
        <v>1657206</v>
      </c>
      <c r="G44" s="505"/>
      <c r="H44" s="498">
        <v>2209608</v>
      </c>
    </row>
    <row r="45" spans="1:8" s="26" customFormat="1" ht="12.75">
      <c r="A45" s="51"/>
      <c r="B45" s="496" t="s">
        <v>27</v>
      </c>
      <c r="C45" s="75" t="s">
        <v>368</v>
      </c>
      <c r="D45" s="75"/>
      <c r="E45" s="497"/>
      <c r="F45" s="498">
        <v>3100000</v>
      </c>
      <c r="G45" s="505"/>
      <c r="H45" s="498">
        <v>3100000</v>
      </c>
    </row>
    <row r="46" spans="1:10" s="26" customFormat="1" ht="12.75">
      <c r="A46" s="51"/>
      <c r="B46" s="91"/>
      <c r="C46" s="65" t="s">
        <v>24</v>
      </c>
      <c r="D46" s="90" t="s">
        <v>6</v>
      </c>
      <c r="E46" s="92"/>
      <c r="F46" s="379">
        <f>SUM(F39:F45)</f>
        <v>37710423.25</v>
      </c>
      <c r="G46" s="84"/>
      <c r="H46" s="507">
        <f>SUM(H39:H45)</f>
        <v>41052548</v>
      </c>
      <c r="I46" s="518">
        <v>0</v>
      </c>
      <c r="J46" s="518">
        <v>0</v>
      </c>
    </row>
    <row r="47" spans="1:9" s="26" customFormat="1" ht="12.75">
      <c r="A47" s="51"/>
      <c r="B47" s="68">
        <v>3</v>
      </c>
      <c r="C47" s="53" t="s">
        <v>62</v>
      </c>
      <c r="D47" s="54"/>
      <c r="E47" s="54"/>
      <c r="F47" s="377"/>
      <c r="G47" s="488"/>
      <c r="H47" s="508"/>
      <c r="I47" s="518"/>
    </row>
    <row r="48" spans="1:9" s="26" customFormat="1" ht="12.75">
      <c r="A48" s="51"/>
      <c r="B48" s="55">
        <v>4</v>
      </c>
      <c r="C48" s="56" t="s">
        <v>63</v>
      </c>
      <c r="D48" s="57"/>
      <c r="E48" s="57"/>
      <c r="F48" s="377">
        <v>0</v>
      </c>
      <c r="G48" s="486"/>
      <c r="H48" s="508">
        <v>0</v>
      </c>
      <c r="I48" s="518"/>
    </row>
    <row r="49" spans="1:8" s="26" customFormat="1" ht="12.75">
      <c r="A49" s="51"/>
      <c r="B49" s="93" t="s">
        <v>19</v>
      </c>
      <c r="C49" s="59" t="s">
        <v>64</v>
      </c>
      <c r="D49" s="59" t="s">
        <v>221</v>
      </c>
      <c r="E49" s="57"/>
      <c r="F49" s="378"/>
      <c r="G49" s="491"/>
      <c r="H49" s="498"/>
    </row>
    <row r="50" spans="1:8" s="26" customFormat="1" ht="12.75">
      <c r="A50" s="51"/>
      <c r="B50" s="58" t="s">
        <v>21</v>
      </c>
      <c r="C50" s="59" t="s">
        <v>65</v>
      </c>
      <c r="D50" s="59" t="s">
        <v>222</v>
      </c>
      <c r="E50" s="57"/>
      <c r="F50" s="378">
        <v>46600</v>
      </c>
      <c r="G50" s="297"/>
      <c r="H50" s="498">
        <v>46600</v>
      </c>
    </row>
    <row r="51" spans="1:8" s="26" customFormat="1" ht="12.75">
      <c r="A51" s="51"/>
      <c r="B51" s="61" t="s">
        <v>26</v>
      </c>
      <c r="C51" s="62" t="s">
        <v>66</v>
      </c>
      <c r="D51" s="62" t="s">
        <v>223</v>
      </c>
      <c r="E51" s="94"/>
      <c r="F51" s="378"/>
      <c r="G51" s="487"/>
      <c r="H51" s="498"/>
    </row>
    <row r="52" spans="1:8" s="26" customFormat="1" ht="12.75">
      <c r="A52" s="51"/>
      <c r="B52" s="64"/>
      <c r="C52" s="65" t="s">
        <v>24</v>
      </c>
      <c r="D52" s="90" t="s">
        <v>6</v>
      </c>
      <c r="E52" s="80"/>
      <c r="F52" s="379">
        <f>F50</f>
        <v>46600</v>
      </c>
      <c r="G52" s="489"/>
      <c r="H52" s="507">
        <f>H50</f>
        <v>46600</v>
      </c>
    </row>
    <row r="53" spans="1:8" s="26" customFormat="1" ht="12.75">
      <c r="A53" s="51"/>
      <c r="B53" s="52">
        <v>5</v>
      </c>
      <c r="C53" s="53" t="s">
        <v>67</v>
      </c>
      <c r="D53" s="54" t="s">
        <v>224</v>
      </c>
      <c r="E53" s="54"/>
      <c r="F53" s="377"/>
      <c r="G53" s="492"/>
      <c r="H53" s="508"/>
    </row>
    <row r="54" spans="1:8" s="26" customFormat="1" ht="12.75">
      <c r="A54" s="51"/>
      <c r="B54" s="76">
        <v>6</v>
      </c>
      <c r="C54" s="77" t="s">
        <v>68</v>
      </c>
      <c r="D54" s="57" t="s">
        <v>225</v>
      </c>
      <c r="E54" s="95"/>
      <c r="F54" s="377"/>
      <c r="G54" s="487"/>
      <c r="H54" s="508"/>
    </row>
    <row r="55" spans="1:8" s="26" customFormat="1" ht="12.75">
      <c r="A55" s="51"/>
      <c r="B55" s="96"/>
      <c r="C55" s="97" t="s">
        <v>69</v>
      </c>
      <c r="D55" s="98"/>
      <c r="E55" s="99"/>
      <c r="F55" s="383">
        <f>SUM(F53:F54,F52,F46,F37)</f>
        <v>40757023.25</v>
      </c>
      <c r="G55" s="493"/>
      <c r="H55" s="510">
        <f>SUM(H53:H54,H52,H46,H37)</f>
        <v>44099148</v>
      </c>
    </row>
    <row r="56" spans="1:8" s="26" customFormat="1" ht="8.25" customHeight="1" thickBot="1">
      <c r="A56" s="51"/>
      <c r="B56" s="100"/>
      <c r="C56" s="59"/>
      <c r="D56" s="57"/>
      <c r="E56" s="57"/>
      <c r="F56" s="378"/>
      <c r="G56" s="486"/>
      <c r="H56" s="498"/>
    </row>
    <row r="57" spans="1:9" s="44" customFormat="1" ht="20.25" customHeight="1" thickBot="1">
      <c r="A57" s="42"/>
      <c r="B57" s="101"/>
      <c r="C57" s="102" t="s">
        <v>70</v>
      </c>
      <c r="D57" s="103" t="s">
        <v>71</v>
      </c>
      <c r="E57" s="418"/>
      <c r="F57" s="384">
        <f>+F55+F29</f>
        <v>333765626.25</v>
      </c>
      <c r="G57" s="494"/>
      <c r="H57" s="511">
        <f>+H55+H29</f>
        <v>293431128</v>
      </c>
      <c r="I57" s="521"/>
    </row>
    <row r="58" spans="1:256" s="26" customFormat="1" ht="12.75">
      <c r="A58" s="51"/>
      <c r="B58" s="25"/>
      <c r="C58" s="25"/>
      <c r="D58" s="25"/>
      <c r="E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row>
    <row r="59" spans="1:256" s="26" customFormat="1" ht="13.5" thickBot="1">
      <c r="A59" s="51"/>
      <c r="B59" s="25"/>
      <c r="C59" s="25"/>
      <c r="D59" s="25"/>
      <c r="E59" s="25"/>
      <c r="F59" s="385"/>
      <c r="G59" s="104"/>
      <c r="H59" s="104"/>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row>
    <row r="60" spans="1:256" s="50" customFormat="1" ht="15" customHeight="1">
      <c r="A60" s="46"/>
      <c r="B60" s="43" t="s">
        <v>234</v>
      </c>
      <c r="C60" s="105"/>
      <c r="D60" s="105" t="s">
        <v>4</v>
      </c>
      <c r="E60" s="148" t="s">
        <v>12</v>
      </c>
      <c r="F60" s="386"/>
      <c r="G60" s="258"/>
      <c r="H60" s="304"/>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row>
    <row r="61" spans="1:256" s="50" customFormat="1" ht="27" thickBot="1">
      <c r="A61" s="46"/>
      <c r="B61" s="45" t="s">
        <v>235</v>
      </c>
      <c r="C61" s="107" t="s">
        <v>252</v>
      </c>
      <c r="D61" s="107"/>
      <c r="E61" s="149" t="s">
        <v>243</v>
      </c>
      <c r="F61" s="387" t="str">
        <f>+F6</f>
        <v>31 Dhjetor 2013</v>
      </c>
      <c r="G61" s="288"/>
      <c r="H61" s="150" t="str">
        <f>+H6</f>
        <v>31 Dhjetor 2012</v>
      </c>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row>
    <row r="62" spans="1:256" s="26" customFormat="1" ht="12.75">
      <c r="A62" s="51"/>
      <c r="B62" s="108" t="s">
        <v>11</v>
      </c>
      <c r="C62" s="109" t="s">
        <v>72</v>
      </c>
      <c r="D62" s="110"/>
      <c r="E62" s="110"/>
      <c r="F62" s="388"/>
      <c r="G62" s="289"/>
      <c r="H62" s="30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row>
    <row r="63" spans="1:256" s="26" customFormat="1" ht="12.75">
      <c r="A63" s="51"/>
      <c r="B63" s="111">
        <v>1</v>
      </c>
      <c r="C63" s="53" t="s">
        <v>210</v>
      </c>
      <c r="D63" s="53" t="s">
        <v>73</v>
      </c>
      <c r="E63" s="53"/>
      <c r="F63" s="389"/>
      <c r="G63" s="290"/>
      <c r="H63" s="508"/>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row>
    <row r="64" spans="1:256" s="26" customFormat="1" ht="12.75">
      <c r="A64" s="51"/>
      <c r="B64" s="55">
        <v>2</v>
      </c>
      <c r="C64" s="56" t="s">
        <v>211</v>
      </c>
      <c r="D64" s="56" t="s">
        <v>74</v>
      </c>
      <c r="E64" s="56"/>
      <c r="F64" s="390"/>
      <c r="G64" s="291"/>
      <c r="H64" s="512"/>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row>
    <row r="65" spans="1:256" s="26" customFormat="1" ht="12.75">
      <c r="A65" s="51"/>
      <c r="B65" s="58" t="s">
        <v>19</v>
      </c>
      <c r="C65" s="59" t="s">
        <v>75</v>
      </c>
      <c r="D65" s="59" t="s">
        <v>76</v>
      </c>
      <c r="E65" s="59"/>
      <c r="F65" s="378"/>
      <c r="G65" s="292"/>
      <c r="H65" s="498"/>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row>
    <row r="66" spans="1:256" s="26" customFormat="1" ht="12.75">
      <c r="A66" s="51"/>
      <c r="B66" s="58" t="s">
        <v>21</v>
      </c>
      <c r="C66" s="59" t="s">
        <v>77</v>
      </c>
      <c r="D66" s="59"/>
      <c r="E66" s="59"/>
      <c r="F66" s="378"/>
      <c r="G66" s="293"/>
      <c r="H66" s="498"/>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25"/>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row>
    <row r="67" spans="1:256" s="26" customFormat="1" ht="12.75">
      <c r="A67" s="51"/>
      <c r="B67" s="61" t="s">
        <v>26</v>
      </c>
      <c r="C67" s="62" t="s">
        <v>79</v>
      </c>
      <c r="D67" s="62" t="s">
        <v>226</v>
      </c>
      <c r="E67" s="62"/>
      <c r="F67" s="378"/>
      <c r="G67" s="294"/>
      <c r="H67" s="498"/>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row>
    <row r="68" spans="2:8" ht="12.75">
      <c r="B68" s="64"/>
      <c r="C68" s="65" t="s">
        <v>24</v>
      </c>
      <c r="D68" s="112" t="s">
        <v>6</v>
      </c>
      <c r="E68" s="92"/>
      <c r="F68" s="391">
        <f>SUM(F63:F64)</f>
        <v>0</v>
      </c>
      <c r="G68" s="295"/>
      <c r="H68" s="513">
        <f>SUM(H63:H64)</f>
        <v>0</v>
      </c>
    </row>
    <row r="69" spans="2:8" ht="12.75">
      <c r="B69" s="68">
        <v>3</v>
      </c>
      <c r="C69" s="53" t="s">
        <v>212</v>
      </c>
      <c r="D69" s="72"/>
      <c r="E69" s="113"/>
      <c r="F69" s="392"/>
      <c r="G69" s="296"/>
      <c r="H69" s="514"/>
    </row>
    <row r="70" spans="2:8" ht="12.75">
      <c r="B70" s="58" t="s">
        <v>19</v>
      </c>
      <c r="C70" s="59" t="s">
        <v>213</v>
      </c>
      <c r="D70" s="59" t="s">
        <v>80</v>
      </c>
      <c r="E70" s="114"/>
      <c r="F70" s="378">
        <f>253314673</f>
        <v>253314673</v>
      </c>
      <c r="G70" s="293"/>
      <c r="H70" s="498">
        <v>231467750</v>
      </c>
    </row>
    <row r="71" spans="2:8" ht="12.75">
      <c r="B71" s="58" t="s">
        <v>21</v>
      </c>
      <c r="C71" s="59" t="s">
        <v>214</v>
      </c>
      <c r="D71" s="59" t="s">
        <v>81</v>
      </c>
      <c r="E71" s="114"/>
      <c r="F71" s="378">
        <v>6843298</v>
      </c>
      <c r="G71" s="293"/>
      <c r="H71" s="498">
        <v>903143</v>
      </c>
    </row>
    <row r="72" spans="2:8" ht="12.75">
      <c r="B72" s="58" t="s">
        <v>26</v>
      </c>
      <c r="C72" s="59" t="s">
        <v>215</v>
      </c>
      <c r="D72" s="59" t="s">
        <v>82</v>
      </c>
      <c r="E72" s="114"/>
      <c r="F72" s="378">
        <f>TAX!F23</f>
        <v>425981</v>
      </c>
      <c r="G72" s="297"/>
      <c r="H72" s="498">
        <v>247925</v>
      </c>
    </row>
    <row r="73" spans="2:8" ht="12.75">
      <c r="B73" s="58" t="s">
        <v>53</v>
      </c>
      <c r="C73" s="59" t="s">
        <v>397</v>
      </c>
      <c r="D73" s="59" t="s">
        <v>83</v>
      </c>
      <c r="E73" s="114"/>
      <c r="F73" s="378">
        <v>214272</v>
      </c>
      <c r="G73" s="291"/>
      <c r="H73" s="498"/>
    </row>
    <row r="74" spans="2:8" ht="12.75">
      <c r="B74" s="61" t="s">
        <v>27</v>
      </c>
      <c r="C74" s="62" t="s">
        <v>396</v>
      </c>
      <c r="D74" s="62" t="s">
        <v>227</v>
      </c>
      <c r="E74" s="115"/>
      <c r="F74" s="378">
        <v>30100</v>
      </c>
      <c r="G74" s="298"/>
      <c r="H74" s="498"/>
    </row>
    <row r="75" spans="2:9" ht="12.75">
      <c r="B75" s="64"/>
      <c r="C75" s="65" t="s">
        <v>24</v>
      </c>
      <c r="D75" s="112" t="s">
        <v>6</v>
      </c>
      <c r="E75" s="416"/>
      <c r="F75" s="391">
        <f>SUM(F70:F74)</f>
        <v>260828324</v>
      </c>
      <c r="G75" s="299"/>
      <c r="H75" s="513">
        <f>SUM(H70:H74)</f>
        <v>232618818</v>
      </c>
      <c r="I75" s="152">
        <v>0</v>
      </c>
    </row>
    <row r="76" spans="2:8" ht="12.75">
      <c r="B76" s="68">
        <v>4</v>
      </c>
      <c r="C76" s="53" t="s">
        <v>84</v>
      </c>
      <c r="D76" s="53" t="s">
        <v>85</v>
      </c>
      <c r="E76" s="72"/>
      <c r="F76" s="377"/>
      <c r="G76" s="296"/>
      <c r="H76" s="508"/>
    </row>
    <row r="77" spans="2:8" ht="12.75">
      <c r="B77" s="55">
        <v>5</v>
      </c>
      <c r="C77" s="56" t="s">
        <v>86</v>
      </c>
      <c r="D77" s="56" t="s">
        <v>87</v>
      </c>
      <c r="E77" s="59"/>
      <c r="F77" s="377"/>
      <c r="G77" s="293"/>
      <c r="H77" s="508"/>
    </row>
    <row r="78" spans="2:8" ht="12.75">
      <c r="B78" s="61"/>
      <c r="C78" s="62"/>
      <c r="D78" s="62"/>
      <c r="E78" s="62"/>
      <c r="F78" s="393"/>
      <c r="G78" s="294"/>
      <c r="H78" s="514"/>
    </row>
    <row r="79" spans="2:8" ht="12.75">
      <c r="B79" s="116"/>
      <c r="C79" s="65" t="s">
        <v>88</v>
      </c>
      <c r="D79" s="117" t="s">
        <v>89</v>
      </c>
      <c r="E79" s="117"/>
      <c r="F79" s="391">
        <f>+F68+F75+F76+F77</f>
        <v>260828324</v>
      </c>
      <c r="G79" s="295"/>
      <c r="H79" s="513">
        <f>+H68+H75+H76+H77</f>
        <v>232618818</v>
      </c>
    </row>
    <row r="80" spans="2:8" ht="12.75">
      <c r="B80" s="118"/>
      <c r="C80" s="119"/>
      <c r="D80" s="120"/>
      <c r="E80" s="120"/>
      <c r="F80" s="394"/>
      <c r="G80" s="300"/>
      <c r="H80" s="513"/>
    </row>
    <row r="81" spans="2:8" ht="12.75">
      <c r="B81" s="121" t="s">
        <v>42</v>
      </c>
      <c r="C81" s="122" t="s">
        <v>90</v>
      </c>
      <c r="D81" s="123"/>
      <c r="E81" s="123"/>
      <c r="F81" s="395"/>
      <c r="G81" s="301"/>
      <c r="H81" s="515"/>
    </row>
    <row r="82" spans="2:8" ht="12.75">
      <c r="B82" s="124"/>
      <c r="C82" s="72"/>
      <c r="D82" s="72"/>
      <c r="E82" s="72"/>
      <c r="F82" s="392"/>
      <c r="G82" s="296"/>
      <c r="H82" s="514"/>
    </row>
    <row r="83" spans="2:8" ht="12.75">
      <c r="B83" s="125">
        <v>1</v>
      </c>
      <c r="C83" s="126" t="s">
        <v>91</v>
      </c>
      <c r="D83" s="56" t="s">
        <v>92</v>
      </c>
      <c r="E83" s="56"/>
      <c r="F83" s="390">
        <v>0</v>
      </c>
      <c r="G83" s="291"/>
      <c r="H83" s="512"/>
    </row>
    <row r="84" spans="2:8" ht="12.75">
      <c r="B84" s="127" t="s">
        <v>19</v>
      </c>
      <c r="C84" s="128" t="s">
        <v>93</v>
      </c>
      <c r="D84" s="59" t="s">
        <v>94</v>
      </c>
      <c r="E84" s="59"/>
      <c r="F84" s="378"/>
      <c r="G84" s="293"/>
      <c r="H84" s="498"/>
    </row>
    <row r="85" spans="2:8" ht="12.75">
      <c r="B85" s="129" t="s">
        <v>21</v>
      </c>
      <c r="C85" s="130" t="s">
        <v>95</v>
      </c>
      <c r="D85" s="62" t="s">
        <v>78</v>
      </c>
      <c r="E85" s="62"/>
      <c r="F85" s="378"/>
      <c r="G85" s="294"/>
      <c r="H85" s="498"/>
    </row>
    <row r="86" spans="2:8" ht="12.75">
      <c r="B86" s="131"/>
      <c r="C86" s="97" t="s">
        <v>24</v>
      </c>
      <c r="D86" s="112" t="s">
        <v>24</v>
      </c>
      <c r="E86" s="92"/>
      <c r="F86" s="391">
        <f>SUM(F84:F85)</f>
        <v>0</v>
      </c>
      <c r="G86" s="299"/>
      <c r="H86" s="513">
        <f>SUM(H84:H85)</f>
        <v>0</v>
      </c>
    </row>
    <row r="87" spans="2:9" ht="12.75">
      <c r="B87" s="132">
        <v>2</v>
      </c>
      <c r="C87" s="133" t="s">
        <v>96</v>
      </c>
      <c r="D87" s="53" t="s">
        <v>97</v>
      </c>
      <c r="E87" s="134"/>
      <c r="F87" s="377">
        <v>1218000</v>
      </c>
      <c r="G87" s="296"/>
      <c r="H87" s="508">
        <v>9975850</v>
      </c>
      <c r="I87" s="152"/>
    </row>
    <row r="88" spans="2:8" ht="12.75">
      <c r="B88" s="125">
        <v>3</v>
      </c>
      <c r="C88" s="126" t="s">
        <v>98</v>
      </c>
      <c r="D88" s="56" t="s">
        <v>0</v>
      </c>
      <c r="E88" s="59"/>
      <c r="F88" s="377"/>
      <c r="G88" s="293"/>
      <c r="H88" s="508"/>
    </row>
    <row r="89" spans="2:8" ht="12.75">
      <c r="B89" s="135">
        <v>4</v>
      </c>
      <c r="C89" s="136" t="s">
        <v>99</v>
      </c>
      <c r="D89" s="77" t="s">
        <v>85</v>
      </c>
      <c r="E89" s="62"/>
      <c r="F89" s="377"/>
      <c r="G89" s="294"/>
      <c r="H89" s="508"/>
    </row>
    <row r="90" spans="2:8" ht="12.75">
      <c r="B90" s="131"/>
      <c r="C90" s="97" t="s">
        <v>100</v>
      </c>
      <c r="D90" s="117" t="s">
        <v>101</v>
      </c>
      <c r="E90" s="117"/>
      <c r="F90" s="391">
        <f>SUM(F87:F89,F83)</f>
        <v>1218000</v>
      </c>
      <c r="G90" s="295"/>
      <c r="H90" s="513">
        <f>SUM(H87:H89,H83)</f>
        <v>9975850</v>
      </c>
    </row>
    <row r="91" spans="2:8" ht="12.75">
      <c r="B91" s="137"/>
      <c r="C91" s="138"/>
      <c r="D91" s="138"/>
      <c r="E91" s="138"/>
      <c r="F91" s="396"/>
      <c r="G91" s="302"/>
      <c r="H91" s="514"/>
    </row>
    <row r="92" spans="2:9" ht="12.75">
      <c r="B92" s="139"/>
      <c r="C92" s="98" t="s">
        <v>102</v>
      </c>
      <c r="D92" s="117" t="s">
        <v>103</v>
      </c>
      <c r="E92" s="117"/>
      <c r="F92" s="391">
        <f>+F90+F79</f>
        <v>262046324</v>
      </c>
      <c r="G92" s="295"/>
      <c r="H92" s="513">
        <f>+H90+H79</f>
        <v>242594668</v>
      </c>
      <c r="I92" s="152">
        <f>F92-H92</f>
        <v>19451656</v>
      </c>
    </row>
    <row r="93" spans="2:8" ht="12.75">
      <c r="B93" s="137"/>
      <c r="C93" s="138"/>
      <c r="D93" s="72"/>
      <c r="E93" s="120"/>
      <c r="F93" s="396"/>
      <c r="G93" s="302"/>
      <c r="H93" s="514"/>
    </row>
    <row r="94" spans="2:8" ht="12.75">
      <c r="B94" s="121" t="s">
        <v>104</v>
      </c>
      <c r="C94" s="122" t="s">
        <v>105</v>
      </c>
      <c r="D94" s="123"/>
      <c r="E94" s="123"/>
      <c r="F94" s="395"/>
      <c r="G94" s="301"/>
      <c r="H94" s="515"/>
    </row>
    <row r="95" spans="2:8" ht="12.75">
      <c r="B95" s="140"/>
      <c r="C95" s="141"/>
      <c r="D95" s="141"/>
      <c r="E95" s="141"/>
      <c r="F95" s="392"/>
      <c r="G95" s="296"/>
      <c r="H95" s="514"/>
    </row>
    <row r="96" spans="2:8" ht="12.75">
      <c r="B96" s="125">
        <v>1</v>
      </c>
      <c r="C96" s="126" t="s">
        <v>106</v>
      </c>
      <c r="D96" s="126" t="s">
        <v>107</v>
      </c>
      <c r="E96" s="142"/>
      <c r="F96" s="378"/>
      <c r="G96" s="293"/>
      <c r="H96" s="498"/>
    </row>
    <row r="97" spans="2:8" ht="12.75">
      <c r="B97" s="125">
        <v>2</v>
      </c>
      <c r="C97" s="126" t="s">
        <v>108</v>
      </c>
      <c r="D97" s="126" t="s">
        <v>109</v>
      </c>
      <c r="E97" s="420"/>
      <c r="F97" s="378">
        <v>0</v>
      </c>
      <c r="G97" s="293"/>
      <c r="H97" s="498">
        <v>0</v>
      </c>
    </row>
    <row r="98" spans="2:8" ht="12.75">
      <c r="B98" s="125">
        <v>3</v>
      </c>
      <c r="C98" s="126" t="s">
        <v>110</v>
      </c>
      <c r="D98" s="126" t="s">
        <v>1</v>
      </c>
      <c r="E98" s="420"/>
      <c r="F98" s="378">
        <v>17600000</v>
      </c>
      <c r="G98" s="293"/>
      <c r="H98" s="498">
        <v>17600000</v>
      </c>
    </row>
    <row r="99" spans="2:8" ht="12.75">
      <c r="B99" s="125">
        <v>4</v>
      </c>
      <c r="C99" s="126" t="s">
        <v>111</v>
      </c>
      <c r="D99" s="126" t="s">
        <v>112</v>
      </c>
      <c r="E99" s="420"/>
      <c r="F99" s="378"/>
      <c r="G99" s="293"/>
      <c r="H99" s="498"/>
    </row>
    <row r="100" spans="2:8" ht="12.75">
      <c r="B100" s="125">
        <v>5</v>
      </c>
      <c r="C100" s="126" t="s">
        <v>113</v>
      </c>
      <c r="D100" s="126"/>
      <c r="E100" s="420"/>
      <c r="F100" s="378"/>
      <c r="G100" s="293"/>
      <c r="H100" s="498"/>
    </row>
    <row r="101" spans="2:8" ht="12.75">
      <c r="B101" s="125">
        <v>6</v>
      </c>
      <c r="C101" s="126" t="s">
        <v>9</v>
      </c>
      <c r="D101" s="126" t="s">
        <v>114</v>
      </c>
      <c r="E101" s="420"/>
      <c r="F101" s="378"/>
      <c r="G101" s="293"/>
      <c r="H101" s="498"/>
    </row>
    <row r="102" spans="2:8" ht="12.75">
      <c r="B102" s="143">
        <v>7</v>
      </c>
      <c r="C102" s="126" t="s">
        <v>8</v>
      </c>
      <c r="D102" s="126" t="s">
        <v>115</v>
      </c>
      <c r="E102" s="420"/>
      <c r="F102" s="378">
        <f>1119302+674600</f>
        <v>1793902</v>
      </c>
      <c r="G102" s="293"/>
      <c r="H102" s="498">
        <v>1119302</v>
      </c>
    </row>
    <row r="103" spans="2:8" ht="12.75">
      <c r="B103" s="125">
        <v>8</v>
      </c>
      <c r="C103" s="126" t="s">
        <v>116</v>
      </c>
      <c r="D103" s="126" t="s">
        <v>117</v>
      </c>
      <c r="E103" s="420"/>
      <c r="F103" s="378">
        <v>30442557</v>
      </c>
      <c r="G103" s="293"/>
      <c r="H103" s="498">
        <f>17807226-182080</f>
        <v>17625146</v>
      </c>
    </row>
    <row r="104" spans="2:8" ht="12.75">
      <c r="B104" s="125">
        <v>9</v>
      </c>
      <c r="C104" s="126" t="s">
        <v>118</v>
      </c>
      <c r="D104" s="126" t="s">
        <v>5</v>
      </c>
      <c r="E104" s="420"/>
      <c r="F104" s="378"/>
      <c r="G104" s="293"/>
      <c r="H104" s="498"/>
    </row>
    <row r="105" spans="2:8" ht="12.75">
      <c r="B105" s="135">
        <v>10</v>
      </c>
      <c r="C105" s="136" t="s">
        <v>119</v>
      </c>
      <c r="D105" s="136" t="s">
        <v>120</v>
      </c>
      <c r="E105" s="421"/>
      <c r="F105" s="378">
        <v>21882843</v>
      </c>
      <c r="G105" s="294"/>
      <c r="H105" s="498">
        <v>14492012</v>
      </c>
    </row>
    <row r="106" spans="2:9" ht="12.75">
      <c r="B106" s="96"/>
      <c r="C106" s="144" t="s">
        <v>121</v>
      </c>
      <c r="D106" s="145"/>
      <c r="E106" s="422"/>
      <c r="F106" s="391">
        <f>SUM(F96:F105)</f>
        <v>71719302</v>
      </c>
      <c r="G106" s="295"/>
      <c r="H106" s="513">
        <f>SUM(H96:H105)</f>
        <v>50836460</v>
      </c>
      <c r="I106" s="152"/>
    </row>
    <row r="107" spans="2:8" ht="12.75">
      <c r="B107" s="124"/>
      <c r="C107" s="72"/>
      <c r="D107" s="72"/>
      <c r="E107" s="423"/>
      <c r="F107" s="392"/>
      <c r="G107" s="296"/>
      <c r="H107" s="514"/>
    </row>
    <row r="108" spans="2:11" ht="13.5" thickBot="1">
      <c r="B108" s="124"/>
      <c r="C108" s="72"/>
      <c r="D108" s="72"/>
      <c r="E108" s="423"/>
      <c r="F108" s="392"/>
      <c r="G108" s="296"/>
      <c r="H108" s="514"/>
      <c r="K108" s="152"/>
    </row>
    <row r="109" spans="1:8" s="147" customFormat="1" ht="20.25" customHeight="1" thickBot="1">
      <c r="A109" s="42"/>
      <c r="B109" s="146"/>
      <c r="C109" s="102" t="s">
        <v>122</v>
      </c>
      <c r="D109" s="103"/>
      <c r="E109" s="418"/>
      <c r="F109" s="397">
        <f>+F106+F92</f>
        <v>333765626</v>
      </c>
      <c r="G109" s="303"/>
      <c r="H109" s="516">
        <f>+H106+H92</f>
        <v>293431128</v>
      </c>
    </row>
    <row r="113" spans="6:9" ht="12.75">
      <c r="F113" s="152">
        <f>+F109-F57</f>
        <v>-0.25</v>
      </c>
      <c r="G113" s="152">
        <f>+G109-G57</f>
        <v>0</v>
      </c>
      <c r="H113" s="152">
        <f>H109-H57</f>
        <v>0</v>
      </c>
      <c r="I113" s="520"/>
    </row>
    <row r="114" spans="6:8" ht="12.75">
      <c r="F114" s="153"/>
      <c r="H114" s="153"/>
    </row>
    <row r="115" spans="6:9" ht="12.75">
      <c r="F115" s="154"/>
      <c r="H115" s="154"/>
      <c r="I115" s="152"/>
    </row>
    <row r="116" spans="6:8" ht="12.75">
      <c r="F116" s="152"/>
      <c r="H116" s="152"/>
    </row>
    <row r="118" ht="12.75">
      <c r="I118" s="520"/>
    </row>
  </sheetData>
  <sheetProtection/>
  <printOptions horizontalCentered="1"/>
  <pageMargins left="0.5905511811023623" right="0.5118110236220472" top="0.7086614173228347" bottom="0.8661417322834646" header="0.5118110236220472" footer="0.5118110236220472"/>
  <pageSetup horizontalDpi="600" verticalDpi="600" orientation="portrait" paperSize="9" scale="84" r:id="rId1"/>
  <headerFooter alignWithMargins="0">
    <oddFooter>&amp;CPasqyrat financiare jane pergatitur ne perputhje me SKK</oddFooter>
  </headerFooter>
  <rowBreaks count="1" manualBreakCount="1">
    <brk id="58" min="1" max="8" man="1"/>
  </rowBreaks>
</worksheet>
</file>

<file path=xl/worksheets/sheet3.xml><?xml version="1.0" encoding="utf-8"?>
<worksheet xmlns="http://schemas.openxmlformats.org/spreadsheetml/2006/main" xmlns:r="http://schemas.openxmlformats.org/officeDocument/2006/relationships">
  <sheetPr>
    <tabColor indexed="11"/>
    <pageSetUpPr fitToPage="1"/>
  </sheetPr>
  <dimension ref="A1:L50"/>
  <sheetViews>
    <sheetView showGridLines="0" defaultGridColor="0" view="pageBreakPreview" zoomScaleSheetLayoutView="100" zoomScalePageLayoutView="0" colorId="18" workbookViewId="0" topLeftCell="A31">
      <selection activeCell="A7" sqref="A7:IV7"/>
    </sheetView>
  </sheetViews>
  <sheetFormatPr defaultColWidth="9.140625" defaultRowHeight="11.25"/>
  <cols>
    <col min="1" max="1" width="7.140625" style="155" bestFit="1" customWidth="1"/>
    <col min="2" max="2" width="7.28125" style="158" customWidth="1"/>
    <col min="3" max="3" width="50.00390625" style="157" customWidth="1"/>
    <col min="4" max="4" width="39.00390625" style="157" hidden="1" customWidth="1"/>
    <col min="5" max="5" width="10.8515625" style="157" customWidth="1"/>
    <col min="6" max="6" width="20.421875" style="157" customWidth="1"/>
    <col min="7" max="7" width="1.7109375" style="157" customWidth="1"/>
    <col min="8" max="8" width="18.421875" style="157" customWidth="1"/>
    <col min="9" max="9" width="2.140625" style="158" customWidth="1"/>
    <col min="10" max="10" width="3.8515625" style="157" customWidth="1"/>
    <col min="11" max="11" width="38.00390625" style="157" bestFit="1" customWidth="1"/>
    <col min="12" max="12" width="35.00390625" style="157" hidden="1" customWidth="1"/>
    <col min="13" max="13" width="17.8515625" style="157" bestFit="1" customWidth="1"/>
    <col min="14" max="14" width="18.57421875" style="157" bestFit="1" customWidth="1"/>
    <col min="15" max="15" width="2.28125" style="157" customWidth="1"/>
    <col min="16" max="16" width="10.00390625" style="157" bestFit="1" customWidth="1"/>
    <col min="17" max="17" width="10.28125" style="157" bestFit="1" customWidth="1"/>
    <col min="18" max="16384" width="9.140625" style="157" customWidth="1"/>
  </cols>
  <sheetData>
    <row r="1" ht="16.5">
      <c r="B1" s="335" t="str">
        <f>Bilanc!C1</f>
        <v>ARJEIL sh.p.k</v>
      </c>
    </row>
    <row r="2" ht="16.5">
      <c r="B2" s="335" t="str">
        <f>+'KAPAK '!F4</f>
        <v>K31320002C</v>
      </c>
    </row>
    <row r="3" ht="15">
      <c r="B3" s="282" t="s">
        <v>389</v>
      </c>
    </row>
    <row r="4" ht="13.5" thickBot="1"/>
    <row r="5" spans="2:8" ht="13.5">
      <c r="B5" s="43"/>
      <c r="C5" s="105"/>
      <c r="D5" s="529"/>
      <c r="E5" s="398" t="s">
        <v>12</v>
      </c>
      <c r="F5" s="450"/>
      <c r="G5" s="285"/>
      <c r="H5" s="286"/>
    </row>
    <row r="6" spans="2:8" ht="24" thickBot="1">
      <c r="B6" s="45" t="s">
        <v>235</v>
      </c>
      <c r="C6" s="107" t="s">
        <v>123</v>
      </c>
      <c r="D6" s="530"/>
      <c r="E6" s="399" t="s">
        <v>243</v>
      </c>
      <c r="F6" s="451" t="str">
        <f>+Bilanc!F6</f>
        <v>31 Dhjetor 2013</v>
      </c>
      <c r="G6" s="448"/>
      <c r="H6" s="446" t="s">
        <v>363</v>
      </c>
    </row>
    <row r="7" spans="2:8" ht="18.75" customHeight="1">
      <c r="B7" s="159">
        <v>1</v>
      </c>
      <c r="C7" s="160" t="s">
        <v>359</v>
      </c>
      <c r="D7" s="161" t="s">
        <v>236</v>
      </c>
      <c r="E7" s="162"/>
      <c r="F7" s="163">
        <f>'[2]Analiza shp'!$G$14</f>
        <v>282088612</v>
      </c>
      <c r="G7" s="164"/>
      <c r="H7" s="163">
        <v>152367655</v>
      </c>
    </row>
    <row r="8" spans="2:8" ht="15" customHeight="1">
      <c r="B8" s="159">
        <v>2</v>
      </c>
      <c r="C8" s="165" t="s">
        <v>360</v>
      </c>
      <c r="D8" s="161" t="s">
        <v>237</v>
      </c>
      <c r="E8" s="166"/>
      <c r="F8" s="163"/>
      <c r="G8" s="164"/>
      <c r="H8" s="163">
        <v>86936260</v>
      </c>
    </row>
    <row r="9" spans="2:8" ht="26.25">
      <c r="B9" s="167">
        <v>3</v>
      </c>
      <c r="C9" s="168" t="s">
        <v>364</v>
      </c>
      <c r="D9" s="168" t="s">
        <v>238</v>
      </c>
      <c r="E9" s="162"/>
      <c r="F9" s="163">
        <f>'[2]Analiza shp'!$G$18</f>
        <v>2635831</v>
      </c>
      <c r="G9" s="169"/>
      <c r="H9" s="163">
        <v>0</v>
      </c>
    </row>
    <row r="10" spans="2:8" ht="15" customHeight="1">
      <c r="B10" s="159">
        <v>4</v>
      </c>
      <c r="C10" s="165" t="s">
        <v>361</v>
      </c>
      <c r="D10" s="170" t="s">
        <v>239</v>
      </c>
      <c r="E10" s="171"/>
      <c r="F10" s="163"/>
      <c r="G10" s="169"/>
      <c r="H10" s="163">
        <v>980000</v>
      </c>
    </row>
    <row r="11" spans="2:8" ht="15" customHeight="1">
      <c r="B11" s="167">
        <v>5</v>
      </c>
      <c r="C11" s="165" t="s">
        <v>124</v>
      </c>
      <c r="D11" s="170" t="s">
        <v>240</v>
      </c>
      <c r="E11" s="171"/>
      <c r="F11" s="163">
        <f>SUM(F12:F25)</f>
        <v>-238972081</v>
      </c>
      <c r="G11" s="169"/>
      <c r="H11" s="163">
        <f>SUM(H12:H25)</f>
        <v>-211569965</v>
      </c>
    </row>
    <row r="12" spans="1:12" s="158" customFormat="1" ht="15" customHeight="1">
      <c r="A12" s="155"/>
      <c r="B12" s="172" t="s">
        <v>19</v>
      </c>
      <c r="C12" s="173" t="s">
        <v>345</v>
      </c>
      <c r="D12" s="170"/>
      <c r="E12" s="171"/>
      <c r="F12" s="174">
        <f>-'[2]Analiza shp'!$G$29</f>
        <v>-176042363</v>
      </c>
      <c r="G12" s="169"/>
      <c r="H12" s="174">
        <v>-157370972</v>
      </c>
      <c r="J12" s="157"/>
      <c r="K12" s="157"/>
      <c r="L12" s="157"/>
    </row>
    <row r="13" spans="1:12" s="158" customFormat="1" ht="15" customHeight="1">
      <c r="A13" s="155"/>
      <c r="B13" s="175" t="s">
        <v>21</v>
      </c>
      <c r="C13" s="173" t="s">
        <v>362</v>
      </c>
      <c r="D13" s="170"/>
      <c r="E13" s="171"/>
      <c r="F13" s="174">
        <f>-'[2]Analiza shp'!$G$30</f>
        <v>26131460</v>
      </c>
      <c r="G13" s="169"/>
      <c r="H13" s="174">
        <v>-10047170</v>
      </c>
      <c r="J13" s="157"/>
      <c r="K13" s="157"/>
      <c r="L13" s="157"/>
    </row>
    <row r="14" spans="1:12" s="158" customFormat="1" ht="15" customHeight="1">
      <c r="A14" s="155"/>
      <c r="B14" s="175" t="s">
        <v>26</v>
      </c>
      <c r="C14" s="173" t="s">
        <v>388</v>
      </c>
      <c r="D14" s="170"/>
      <c r="E14" s="171"/>
      <c r="F14" s="174">
        <f>-'[2]Analiza shp'!$G$39</f>
        <v>-2658875</v>
      </c>
      <c r="G14" s="169"/>
      <c r="H14" s="174"/>
      <c r="J14" s="157"/>
      <c r="K14" s="157"/>
      <c r="L14" s="157"/>
    </row>
    <row r="15" spans="1:12" s="158" customFormat="1" ht="15" customHeight="1" hidden="1">
      <c r="A15" s="155"/>
      <c r="B15" s="175" t="s">
        <v>27</v>
      </c>
      <c r="C15" s="173" t="s">
        <v>313</v>
      </c>
      <c r="D15" s="170"/>
      <c r="E15" s="171"/>
      <c r="F15" s="174"/>
      <c r="G15" s="169"/>
      <c r="H15" s="174"/>
      <c r="J15" s="157"/>
      <c r="K15" s="157"/>
      <c r="L15" s="157"/>
    </row>
    <row r="16" spans="1:12" s="158" customFormat="1" ht="15" customHeight="1">
      <c r="A16" s="155"/>
      <c r="B16" s="175" t="s">
        <v>34</v>
      </c>
      <c r="C16" s="173" t="s">
        <v>365</v>
      </c>
      <c r="D16" s="170"/>
      <c r="E16" s="171"/>
      <c r="F16" s="174">
        <f>-'[2]Analiza shp'!$G$26-8500000</f>
        <v>-29665066</v>
      </c>
      <c r="G16" s="169"/>
      <c r="H16" s="174"/>
      <c r="J16" s="157"/>
      <c r="K16" s="157"/>
      <c r="L16" s="157"/>
    </row>
    <row r="17" spans="1:12" s="158" customFormat="1" ht="15" customHeight="1">
      <c r="A17" s="155"/>
      <c r="B17" s="175" t="s">
        <v>136</v>
      </c>
      <c r="C17" s="173" t="s">
        <v>390</v>
      </c>
      <c r="D17" s="170"/>
      <c r="E17" s="171"/>
      <c r="F17" s="174">
        <f>-'[2]Analiza shp'!$G$49</f>
        <v>-350000</v>
      </c>
      <c r="G17" s="169"/>
      <c r="H17" s="174">
        <v>-6971123</v>
      </c>
      <c r="J17" s="157"/>
      <c r="K17" s="157"/>
      <c r="L17" s="157"/>
    </row>
    <row r="18" spans="1:12" s="158" customFormat="1" ht="15" customHeight="1">
      <c r="A18" s="155"/>
      <c r="B18" s="175" t="s">
        <v>246</v>
      </c>
      <c r="C18" s="173" t="s">
        <v>367</v>
      </c>
      <c r="D18" s="170"/>
      <c r="E18" s="171"/>
      <c r="F18" s="174">
        <f>-'[2]Blerjet sipas natyres'!$F$68</f>
        <v>-5377753</v>
      </c>
      <c r="G18" s="169"/>
      <c r="H18" s="174"/>
      <c r="J18" s="157"/>
      <c r="K18" s="157"/>
      <c r="L18" s="157"/>
    </row>
    <row r="19" spans="1:12" s="158" customFormat="1" ht="15" customHeight="1">
      <c r="A19" s="155"/>
      <c r="B19" s="175" t="s">
        <v>137</v>
      </c>
      <c r="C19" s="173" t="s">
        <v>391</v>
      </c>
      <c r="D19" s="170"/>
      <c r="E19" s="171"/>
      <c r="F19" s="174">
        <v>-1256800</v>
      </c>
      <c r="G19" s="169"/>
      <c r="H19" s="174">
        <v>-1894171</v>
      </c>
      <c r="J19" s="157"/>
      <c r="K19" s="157"/>
      <c r="L19" s="157"/>
    </row>
    <row r="20" spans="1:12" s="158" customFormat="1" ht="15" customHeight="1">
      <c r="A20" s="155"/>
      <c r="B20" s="175" t="s">
        <v>138</v>
      </c>
      <c r="C20" s="173" t="s">
        <v>245</v>
      </c>
      <c r="D20" s="170"/>
      <c r="E20" s="171"/>
      <c r="F20" s="174">
        <f>-'[2]Analiza shp'!$G$44</f>
        <v>-1115712</v>
      </c>
      <c r="G20" s="169"/>
      <c r="H20" s="174">
        <v>-734728</v>
      </c>
      <c r="J20" s="157"/>
      <c r="K20" s="157"/>
      <c r="L20" s="157"/>
    </row>
    <row r="21" spans="1:12" s="158" customFormat="1" ht="15" customHeight="1">
      <c r="A21" s="155"/>
      <c r="B21" s="175" t="s">
        <v>231</v>
      </c>
      <c r="C21" s="173" t="s">
        <v>346</v>
      </c>
      <c r="D21" s="170"/>
      <c r="E21" s="171"/>
      <c r="F21" s="174">
        <f>-'[2]Analiza shp'!$G$53</f>
        <v>-544790</v>
      </c>
      <c r="G21" s="174">
        <v>-329378</v>
      </c>
      <c r="H21" s="174">
        <v>-329378</v>
      </c>
      <c r="J21" s="157"/>
      <c r="K21" s="157"/>
      <c r="L21" s="157"/>
    </row>
    <row r="22" spans="1:12" s="158" customFormat="1" ht="15" customHeight="1">
      <c r="A22" s="155"/>
      <c r="B22" s="175" t="s">
        <v>246</v>
      </c>
      <c r="C22" s="173" t="s">
        <v>249</v>
      </c>
      <c r="D22" s="170"/>
      <c r="E22" s="171"/>
      <c r="F22" s="174">
        <f>-'[2]Analiza shp'!$G$23-2500000</f>
        <v>-17996800</v>
      </c>
      <c r="G22" s="174">
        <v>-33119767</v>
      </c>
      <c r="H22" s="174">
        <v>-33119767</v>
      </c>
      <c r="J22" s="157"/>
      <c r="K22" s="157"/>
      <c r="L22" s="157"/>
    </row>
    <row r="23" spans="1:12" s="158" customFormat="1" ht="15" customHeight="1">
      <c r="A23" s="155"/>
      <c r="B23" s="175" t="s">
        <v>247</v>
      </c>
      <c r="C23" s="173" t="s">
        <v>250</v>
      </c>
      <c r="D23" s="170"/>
      <c r="E23" s="171"/>
      <c r="F23" s="174">
        <f>-'[2]Analiza shp'!$G$61</f>
        <v>-227020</v>
      </c>
      <c r="G23" s="174">
        <v>-242000</v>
      </c>
      <c r="H23" s="174">
        <v>-242000</v>
      </c>
      <c r="J23" s="157"/>
      <c r="K23" s="157"/>
      <c r="L23" s="157"/>
    </row>
    <row r="24" spans="1:12" s="158" customFormat="1" ht="15" customHeight="1">
      <c r="A24" s="155"/>
      <c r="B24" s="175" t="s">
        <v>248</v>
      </c>
      <c r="C24" s="173" t="s">
        <v>244</v>
      </c>
      <c r="D24" s="170"/>
      <c r="E24" s="171"/>
      <c r="F24" s="174">
        <f>-'[2]Analiza shp'!$G$41</f>
        <v>-92115</v>
      </c>
      <c r="G24" s="174">
        <v>-83280</v>
      </c>
      <c r="H24" s="174">
        <v>-83280</v>
      </c>
      <c r="J24" s="157"/>
      <c r="K24" s="157"/>
      <c r="L24" s="157"/>
    </row>
    <row r="25" spans="1:12" s="158" customFormat="1" ht="15" customHeight="1">
      <c r="A25" s="155"/>
      <c r="B25" s="175" t="s">
        <v>314</v>
      </c>
      <c r="C25" s="173" t="s">
        <v>387</v>
      </c>
      <c r="D25" s="170"/>
      <c r="E25" s="171"/>
      <c r="F25" s="174">
        <f>-'[2]Analiza shp'!$G$51</f>
        <v>-29776247</v>
      </c>
      <c r="G25" s="174">
        <v>-777376</v>
      </c>
      <c r="H25" s="174">
        <v>-777376</v>
      </c>
      <c r="J25" s="157"/>
      <c r="K25" s="157"/>
      <c r="L25" s="157"/>
    </row>
    <row r="26" spans="1:12" s="158" customFormat="1" ht="15" customHeight="1">
      <c r="A26" s="155"/>
      <c r="B26" s="159">
        <v>6</v>
      </c>
      <c r="C26" s="165" t="s">
        <v>232</v>
      </c>
      <c r="D26" s="170"/>
      <c r="E26" s="176"/>
      <c r="F26" s="163"/>
      <c r="G26" s="169"/>
      <c r="H26" s="163"/>
      <c r="J26" s="157"/>
      <c r="K26" s="157"/>
      <c r="L26" s="157"/>
    </row>
    <row r="27" spans="1:12" s="158" customFormat="1" ht="15" customHeight="1">
      <c r="A27" s="155"/>
      <c r="B27" s="167">
        <v>7</v>
      </c>
      <c r="C27" s="177" t="s">
        <v>125</v>
      </c>
      <c r="D27" s="178"/>
      <c r="E27" s="171"/>
      <c r="F27" s="163">
        <f>SUM(F28:F30)</f>
        <v>-13235995.129</v>
      </c>
      <c r="G27" s="169"/>
      <c r="H27" s="163">
        <f>SUM(H28:H30)</f>
        <v>-7317139</v>
      </c>
      <c r="J27" s="157"/>
      <c r="K27" s="157"/>
      <c r="L27" s="157"/>
    </row>
    <row r="28" spans="1:12" s="158" customFormat="1" ht="15" customHeight="1">
      <c r="A28" s="155"/>
      <c r="B28" s="180" t="s">
        <v>19</v>
      </c>
      <c r="C28" s="173" t="s">
        <v>228</v>
      </c>
      <c r="D28" s="170"/>
      <c r="E28" s="171"/>
      <c r="F28" s="174">
        <f>-'[2]Analiza shp'!$G$33</f>
        <v>-9057087</v>
      </c>
      <c r="G28" s="174">
        <v>-7204381</v>
      </c>
      <c r="H28" s="174">
        <v>-7204381</v>
      </c>
      <c r="J28" s="157"/>
      <c r="K28" s="157"/>
      <c r="L28" s="157"/>
    </row>
    <row r="29" spans="1:12" s="158" customFormat="1" ht="15" customHeight="1">
      <c r="A29" s="155"/>
      <c r="B29" s="175" t="s">
        <v>21</v>
      </c>
      <c r="C29" s="173" t="s">
        <v>229</v>
      </c>
      <c r="D29" s="182"/>
      <c r="E29" s="171"/>
      <c r="F29" s="174">
        <f>-'[2]Analiza shp'!$G$34</f>
        <v>-1434344.129</v>
      </c>
      <c r="G29" s="174">
        <v>-112758</v>
      </c>
      <c r="H29" s="174">
        <v>-112758</v>
      </c>
      <c r="J29" s="157"/>
      <c r="K29" s="157"/>
      <c r="L29" s="157"/>
    </row>
    <row r="30" spans="1:12" s="158" customFormat="1" ht="15" customHeight="1">
      <c r="A30" s="155"/>
      <c r="B30" s="180" t="s">
        <v>26</v>
      </c>
      <c r="C30" s="173" t="s">
        <v>230</v>
      </c>
      <c r="D30" s="170"/>
      <c r="E30" s="171"/>
      <c r="F30" s="174">
        <f>-2983984+15844+223576</f>
        <v>-2744564</v>
      </c>
      <c r="G30" s="181"/>
      <c r="H30" s="174"/>
      <c r="J30" s="157"/>
      <c r="K30" s="157"/>
      <c r="L30" s="157"/>
    </row>
    <row r="31" spans="1:12" s="158" customFormat="1" ht="15" customHeight="1">
      <c r="A31" s="155"/>
      <c r="B31" s="183">
        <v>8</v>
      </c>
      <c r="C31" s="184" t="s">
        <v>241</v>
      </c>
      <c r="D31" s="185"/>
      <c r="E31" s="425"/>
      <c r="F31" s="163">
        <f>-'Aktive Afatgjata'!I17</f>
        <v>-6592124.75</v>
      </c>
      <c r="G31" s="163">
        <v>-6599995</v>
      </c>
      <c r="H31" s="163">
        <v>-6599995</v>
      </c>
      <c r="J31" s="157"/>
      <c r="K31" s="157"/>
      <c r="L31" s="157"/>
    </row>
    <row r="32" spans="1:12" s="158" customFormat="1" ht="15" customHeight="1">
      <c r="A32" s="155"/>
      <c r="B32" s="186"/>
      <c r="C32" s="187" t="s">
        <v>126</v>
      </c>
      <c r="D32" s="188"/>
      <c r="E32" s="426"/>
      <c r="F32" s="189">
        <f>F7+F8+F9+F11+F26+F27+F31</f>
        <v>25924242.121</v>
      </c>
      <c r="G32" s="449"/>
      <c r="H32" s="189">
        <f>H7+H8+H9+H11+H26+H27+H31</f>
        <v>13816816</v>
      </c>
      <c r="J32" s="157"/>
      <c r="K32" s="157"/>
      <c r="L32" s="157"/>
    </row>
    <row r="33" spans="1:12" s="158" customFormat="1" ht="15" customHeight="1">
      <c r="A33" s="155"/>
      <c r="B33" s="190">
        <v>9</v>
      </c>
      <c r="C33" s="191" t="s">
        <v>127</v>
      </c>
      <c r="D33" s="192"/>
      <c r="E33" s="162"/>
      <c r="F33" s="174"/>
      <c r="G33" s="193"/>
      <c r="H33" s="174"/>
      <c r="J33" s="157"/>
      <c r="K33" s="157"/>
      <c r="L33" s="157"/>
    </row>
    <row r="34" spans="1:12" s="158" customFormat="1" ht="15" customHeight="1">
      <c r="A34" s="155"/>
      <c r="B34" s="167">
        <v>10</v>
      </c>
      <c r="C34" s="173" t="s">
        <v>128</v>
      </c>
      <c r="D34" s="170"/>
      <c r="E34" s="171"/>
      <c r="F34" s="174"/>
      <c r="G34" s="181"/>
      <c r="H34" s="174"/>
      <c r="J34" s="157"/>
      <c r="K34" s="157"/>
      <c r="L34" s="157"/>
    </row>
    <row r="35" spans="1:12" s="158" customFormat="1" ht="15" customHeight="1">
      <c r="A35" s="155"/>
      <c r="B35" s="167">
        <v>11</v>
      </c>
      <c r="C35" s="165" t="s">
        <v>129</v>
      </c>
      <c r="D35" s="170"/>
      <c r="E35" s="171"/>
      <c r="F35" s="174"/>
      <c r="G35" s="169"/>
      <c r="H35" s="174"/>
      <c r="J35" s="157"/>
      <c r="K35" s="157"/>
      <c r="L35" s="157"/>
    </row>
    <row r="36" spans="1:12" s="158" customFormat="1" ht="15" customHeight="1">
      <c r="A36" s="155"/>
      <c r="B36" s="194" t="s">
        <v>253</v>
      </c>
      <c r="C36" s="173" t="s">
        <v>251</v>
      </c>
      <c r="D36" s="170"/>
      <c r="E36" s="171"/>
      <c r="F36" s="174">
        <v>0</v>
      </c>
      <c r="G36" s="181"/>
      <c r="H36" s="174"/>
      <c r="J36" s="157"/>
      <c r="K36" s="157"/>
      <c r="L36" s="157"/>
    </row>
    <row r="37" spans="1:12" s="158" customFormat="1" ht="15" customHeight="1">
      <c r="A37" s="155"/>
      <c r="B37" s="194" t="s">
        <v>254</v>
      </c>
      <c r="C37" s="173" t="s">
        <v>130</v>
      </c>
      <c r="D37" s="170"/>
      <c r="E37" s="176"/>
      <c r="F37" s="174">
        <v>-353172</v>
      </c>
      <c r="G37" s="174">
        <v>-1262059</v>
      </c>
      <c r="H37" s="174">
        <v>-1262059</v>
      </c>
      <c r="J37" s="157"/>
      <c r="K37" s="157"/>
      <c r="L37" s="157"/>
    </row>
    <row r="38" spans="1:12" s="158" customFormat="1" ht="15" customHeight="1">
      <c r="A38" s="155"/>
      <c r="B38" s="194" t="s">
        <v>324</v>
      </c>
      <c r="C38" s="173" t="s">
        <v>334</v>
      </c>
      <c r="D38" s="170"/>
      <c r="E38" s="176"/>
      <c r="F38" s="174">
        <v>-1256800</v>
      </c>
      <c r="G38" s="174">
        <v>483970</v>
      </c>
      <c r="H38" s="174">
        <v>483970</v>
      </c>
      <c r="J38" s="157"/>
      <c r="K38" s="157"/>
      <c r="L38" s="157"/>
    </row>
    <row r="39" spans="1:12" s="158" customFormat="1" ht="15" customHeight="1">
      <c r="A39" s="155"/>
      <c r="B39" s="194" t="s">
        <v>325</v>
      </c>
      <c r="C39" s="173" t="s">
        <v>366</v>
      </c>
      <c r="D39" s="170"/>
      <c r="E39" s="176"/>
      <c r="F39" s="174">
        <v>0</v>
      </c>
      <c r="G39" s="174">
        <v>0</v>
      </c>
      <c r="H39" s="174">
        <v>0</v>
      </c>
      <c r="J39" s="157"/>
      <c r="K39" s="157"/>
      <c r="L39" s="157"/>
    </row>
    <row r="40" spans="1:12" s="158" customFormat="1" ht="15" customHeight="1">
      <c r="A40" s="155"/>
      <c r="B40" s="195"/>
      <c r="C40" s="165" t="s">
        <v>131</v>
      </c>
      <c r="D40" s="170"/>
      <c r="E40" s="171"/>
      <c r="F40" s="179">
        <f>+F35+SUM(F36:F39)</f>
        <v>-1609972</v>
      </c>
      <c r="G40" s="169"/>
      <c r="H40" s="179">
        <f>+H35+SUM(H36:H39)</f>
        <v>-778089</v>
      </c>
      <c r="J40" s="157"/>
      <c r="K40" s="157"/>
      <c r="L40" s="157"/>
    </row>
    <row r="41" spans="1:12" s="158" customFormat="1" ht="15" customHeight="1">
      <c r="A41" s="155"/>
      <c r="B41" s="195"/>
      <c r="C41" s="196"/>
      <c r="D41" s="170"/>
      <c r="E41" s="425"/>
      <c r="F41" s="197"/>
      <c r="G41" s="198"/>
      <c r="H41" s="197"/>
      <c r="J41" s="157"/>
      <c r="K41" s="157"/>
      <c r="L41" s="157"/>
    </row>
    <row r="42" spans="1:12" s="158" customFormat="1" ht="15" customHeight="1">
      <c r="A42" s="155"/>
      <c r="B42" s="195"/>
      <c r="C42" s="165" t="s">
        <v>132</v>
      </c>
      <c r="D42" s="170"/>
      <c r="E42" s="171"/>
      <c r="F42" s="199">
        <f>+F40+F32</f>
        <v>24314270.121</v>
      </c>
      <c r="G42" s="200"/>
      <c r="H42" s="199">
        <f>+H40+H32</f>
        <v>13038727</v>
      </c>
      <c r="J42" s="157"/>
      <c r="K42" s="157"/>
      <c r="L42" s="157"/>
    </row>
    <row r="43" spans="1:12" s="158" customFormat="1" ht="15" customHeight="1">
      <c r="A43" s="155"/>
      <c r="B43" s="201"/>
      <c r="C43" s="202" t="s">
        <v>242</v>
      </c>
      <c r="D43" s="170"/>
      <c r="E43" s="176"/>
      <c r="F43" s="174">
        <v>2431427</v>
      </c>
      <c r="G43" s="203"/>
      <c r="H43" s="174">
        <v>1303872</v>
      </c>
      <c r="J43" s="157"/>
      <c r="K43" s="157"/>
      <c r="L43" s="157"/>
    </row>
    <row r="44" spans="1:12" s="158" customFormat="1" ht="15" customHeight="1">
      <c r="A44" s="155"/>
      <c r="B44" s="204"/>
      <c r="C44" s="165" t="s">
        <v>133</v>
      </c>
      <c r="D44" s="170"/>
      <c r="E44" s="171"/>
      <c r="F44" s="199">
        <f>+F42-F43</f>
        <v>21882843.121</v>
      </c>
      <c r="G44" s="200"/>
      <c r="H44" s="199">
        <f>+H42-H43</f>
        <v>11734855</v>
      </c>
      <c r="J44" s="157"/>
      <c r="K44" s="157"/>
      <c r="L44" s="157"/>
    </row>
    <row r="45" spans="1:12" s="158" customFormat="1" ht="15" customHeight="1" hidden="1">
      <c r="A45" s="155"/>
      <c r="B45" s="204"/>
      <c r="C45" s="202" t="s">
        <v>134</v>
      </c>
      <c r="D45" s="170"/>
      <c r="E45" s="171"/>
      <c r="F45" s="174"/>
      <c r="G45" s="193"/>
      <c r="H45" s="174"/>
      <c r="J45" s="157"/>
      <c r="K45" s="157"/>
      <c r="L45" s="157"/>
    </row>
    <row r="46" spans="1:12" s="158" customFormat="1" ht="15" customHeight="1" hidden="1">
      <c r="A46" s="155"/>
      <c r="B46" s="204"/>
      <c r="C46" s="202" t="s">
        <v>135</v>
      </c>
      <c r="D46" s="170"/>
      <c r="E46" s="171"/>
      <c r="F46" s="205"/>
      <c r="G46" s="181"/>
      <c r="H46" s="205"/>
      <c r="J46" s="157"/>
      <c r="K46" s="157"/>
      <c r="L46" s="157"/>
    </row>
    <row r="47" spans="1:12" s="158" customFormat="1" ht="13.5" thickBot="1">
      <c r="A47" s="155"/>
      <c r="B47" s="204"/>
      <c r="C47" s="165"/>
      <c r="D47" s="170"/>
      <c r="E47" s="171"/>
      <c r="F47" s="205"/>
      <c r="G47" s="198"/>
      <c r="H47" s="205"/>
      <c r="J47" s="157"/>
      <c r="K47" s="157"/>
      <c r="L47" s="157"/>
    </row>
    <row r="48" spans="1:12" s="158" customFormat="1" ht="13.5" thickBot="1">
      <c r="A48" s="155"/>
      <c r="B48" s="206"/>
      <c r="C48" s="207"/>
      <c r="D48" s="208"/>
      <c r="E48" s="427"/>
      <c r="F48" s="209"/>
      <c r="G48" s="210"/>
      <c r="H48" s="447"/>
      <c r="J48" s="157"/>
      <c r="K48" s="157"/>
      <c r="L48" s="157"/>
    </row>
    <row r="50" spans="1:12" s="158" customFormat="1" ht="12.75">
      <c r="A50" s="155"/>
      <c r="C50" s="157"/>
      <c r="D50" s="157"/>
      <c r="E50" s="157"/>
      <c r="F50" s="157"/>
      <c r="G50" s="157"/>
      <c r="H50" s="157"/>
      <c r="J50" s="157"/>
      <c r="K50" s="157"/>
      <c r="L50" s="157"/>
    </row>
  </sheetData>
  <sheetProtection/>
  <mergeCells count="1">
    <mergeCell ref="D5:D6"/>
  </mergeCells>
  <printOptions horizontalCentered="1"/>
  <pageMargins left="0.5905511811023623" right="0.31496062992125984" top="0.7874015748031497" bottom="0.7874015748031497" header="0.5118110236220472" footer="0.5118110236220472"/>
  <pageSetup fitToHeight="1" fitToWidth="1" horizontalDpi="600" verticalDpi="600" orientation="portrait" paperSize="9" scale="97" r:id="rId1"/>
  <headerFooter alignWithMargins="0">
    <oddFooter>&amp;CPasqyrat financiare jane pergatitur ne perputhje me SKK</oddFooter>
  </headerFooter>
  <colBreaks count="1" manualBreakCount="1">
    <brk id="8" max="65535" man="1"/>
  </colBreaks>
</worksheet>
</file>

<file path=xl/worksheets/sheet4.xml><?xml version="1.0" encoding="utf-8"?>
<worksheet xmlns="http://schemas.openxmlformats.org/spreadsheetml/2006/main" xmlns:r="http://schemas.openxmlformats.org/officeDocument/2006/relationships">
  <sheetPr>
    <tabColor rgb="FF00B050"/>
    <pageSetUpPr fitToPage="1"/>
  </sheetPr>
  <dimension ref="B1:G50"/>
  <sheetViews>
    <sheetView view="pageBreakPreview" zoomScaleNormal="85" zoomScaleSheetLayoutView="100" zoomScalePageLayoutView="0" workbookViewId="0" topLeftCell="A22">
      <selection activeCell="E22" sqref="E22:E34"/>
    </sheetView>
  </sheetViews>
  <sheetFormatPr defaultColWidth="9.140625" defaultRowHeight="11.25"/>
  <cols>
    <col min="1" max="1" width="3.140625" style="33" customWidth="1"/>
    <col min="2" max="2" width="3.7109375" style="32" customWidth="1"/>
    <col min="3" max="3" width="57.00390625" style="32" customWidth="1"/>
    <col min="4" max="4" width="1.57421875" style="40" customWidth="1"/>
    <col min="5" max="5" width="16.421875" style="34" customWidth="1"/>
    <col min="6" max="6" width="1.28515625" style="38" customWidth="1"/>
    <col min="7" max="7" width="15.421875" style="34" customWidth="1"/>
    <col min="8" max="8" width="1.421875" style="33" customWidth="1"/>
    <col min="9" max="9" width="7.140625" style="33" customWidth="1"/>
    <col min="10" max="16384" width="9.140625" style="33" customWidth="1"/>
  </cols>
  <sheetData>
    <row r="1" ht="17.25">
      <c r="C1" s="414" t="str">
        <f>+'KAPAK '!F3</f>
        <v>ARJEIL sh.p.k</v>
      </c>
    </row>
    <row r="2" ht="17.25">
      <c r="C2" s="414" t="str">
        <f>+'KAPAK '!F4</f>
        <v>K31320002C</v>
      </c>
    </row>
    <row r="3" spans="2:7" s="28" customFormat="1" ht="17.25">
      <c r="B3" s="27"/>
      <c r="C3" s="414" t="s">
        <v>256</v>
      </c>
      <c r="D3" s="39"/>
      <c r="F3" s="36"/>
      <c r="G3" s="29"/>
    </row>
    <row r="4" spans="2:7" s="28" customFormat="1" ht="7.5" customHeight="1">
      <c r="B4" s="27"/>
      <c r="C4" s="27"/>
      <c r="D4" s="39"/>
      <c r="E4" s="30"/>
      <c r="F4" s="37"/>
      <c r="G4" s="31"/>
    </row>
    <row r="5" spans="2:7" s="28" customFormat="1" ht="18" customHeight="1">
      <c r="B5" s="531" t="s">
        <v>255</v>
      </c>
      <c r="C5" s="531"/>
      <c r="D5" s="531"/>
      <c r="E5" s="531"/>
      <c r="F5" s="531"/>
      <c r="G5" s="531"/>
    </row>
    <row r="6" ht="6.75" customHeight="1"/>
    <row r="7" spans="2:7" s="28" customFormat="1" ht="15.75" customHeight="1">
      <c r="B7" s="41"/>
      <c r="C7" s="213"/>
      <c r="D7" s="322"/>
      <c r="E7" s="35"/>
      <c r="F7" s="464"/>
      <c r="G7" s="35"/>
    </row>
    <row r="8" spans="2:7" s="28" customFormat="1" ht="15.75" customHeight="1">
      <c r="B8" s="214" t="s">
        <v>235</v>
      </c>
      <c r="C8" s="214" t="s">
        <v>123</v>
      </c>
      <c r="D8" s="323"/>
      <c r="E8" s="462" t="str">
        <f>+Bilanc!F6</f>
        <v>31 Dhjetor 2013</v>
      </c>
      <c r="F8" s="465"/>
      <c r="G8" s="462" t="str">
        <f>+Bilanc!H6</f>
        <v>31 Dhjetor 2012</v>
      </c>
    </row>
    <row r="9" spans="2:7" s="28" customFormat="1" ht="24.75" customHeight="1">
      <c r="B9" s="324"/>
      <c r="C9" s="325" t="s">
        <v>178</v>
      </c>
      <c r="D9" s="475"/>
      <c r="E9" s="470"/>
      <c r="F9" s="466"/>
      <c r="G9" s="463"/>
    </row>
    <row r="10" spans="2:7" s="211" customFormat="1" ht="19.5" customHeight="1">
      <c r="B10" s="326"/>
      <c r="C10" s="327" t="s">
        <v>307</v>
      </c>
      <c r="D10" s="476"/>
      <c r="E10" s="471">
        <v>24314270</v>
      </c>
      <c r="F10" s="467"/>
      <c r="G10" s="471">
        <v>14492012</v>
      </c>
    </row>
    <row r="11" spans="2:7" s="211" customFormat="1" ht="19.5" customHeight="1">
      <c r="B11" s="326"/>
      <c r="C11" s="327" t="s">
        <v>177</v>
      </c>
      <c r="D11" s="476"/>
      <c r="E11" s="471"/>
      <c r="F11" s="467"/>
      <c r="G11" s="471"/>
    </row>
    <row r="12" spans="2:7" s="211" customFormat="1" ht="19.5" customHeight="1">
      <c r="B12" s="326"/>
      <c r="C12" s="328" t="s">
        <v>176</v>
      </c>
      <c r="D12" s="477"/>
      <c r="E12" s="471">
        <f>-PASH!F31</f>
        <v>6592124.75</v>
      </c>
      <c r="F12" s="467"/>
      <c r="G12" s="471"/>
    </row>
    <row r="13" spans="2:7" s="211" customFormat="1" ht="19.5" customHeight="1">
      <c r="B13" s="326"/>
      <c r="C13" s="328" t="s">
        <v>175</v>
      </c>
      <c r="D13" s="477"/>
      <c r="E13" s="471"/>
      <c r="F13" s="467"/>
      <c r="G13" s="471"/>
    </row>
    <row r="14" spans="2:7" s="211" customFormat="1" ht="19.5" customHeight="1">
      <c r="B14" s="326"/>
      <c r="C14" s="328" t="s">
        <v>174</v>
      </c>
      <c r="D14" s="477"/>
      <c r="E14" s="471"/>
      <c r="F14" s="467"/>
      <c r="G14" s="471"/>
    </row>
    <row r="15" spans="2:7" s="211" customFormat="1" ht="19.5" customHeight="1">
      <c r="B15" s="326"/>
      <c r="C15" s="328" t="s">
        <v>173</v>
      </c>
      <c r="D15" s="477"/>
      <c r="E15" s="471">
        <v>0</v>
      </c>
      <c r="F15" s="467"/>
      <c r="G15" s="471"/>
    </row>
    <row r="16" spans="2:7" s="212" customFormat="1" ht="18" customHeight="1">
      <c r="B16" s="326"/>
      <c r="C16" s="329" t="s">
        <v>292</v>
      </c>
      <c r="D16" s="478"/>
      <c r="E16" s="472">
        <v>-12468455</v>
      </c>
      <c r="F16" s="467"/>
      <c r="G16" s="472">
        <v>-95130010</v>
      </c>
    </row>
    <row r="17" spans="2:7" s="211" customFormat="1" ht="19.5" customHeight="1">
      <c r="B17" s="326"/>
      <c r="C17" s="327" t="s">
        <v>312</v>
      </c>
      <c r="D17" s="476"/>
      <c r="E17" s="471">
        <v>-27111460</v>
      </c>
      <c r="F17" s="467"/>
      <c r="G17" s="471">
        <v>666600</v>
      </c>
    </row>
    <row r="18" spans="2:7" s="211" customFormat="1" ht="19.5" customHeight="1">
      <c r="B18" s="326"/>
      <c r="C18" s="327" t="s">
        <v>293</v>
      </c>
      <c r="D18" s="476"/>
      <c r="E18" s="472">
        <v>19451656</v>
      </c>
      <c r="F18" s="467"/>
      <c r="G18" s="472">
        <v>34723111</v>
      </c>
    </row>
    <row r="19" spans="2:7" s="211" customFormat="1" ht="19.5" customHeight="1">
      <c r="B19" s="326"/>
      <c r="C19" s="327" t="s">
        <v>315</v>
      </c>
      <c r="D19" s="476"/>
      <c r="E19" s="471"/>
      <c r="F19" s="467"/>
      <c r="G19" s="471"/>
    </row>
    <row r="20" spans="2:7" s="211" customFormat="1" ht="19.5" customHeight="1">
      <c r="B20" s="326"/>
      <c r="C20" s="327" t="s">
        <v>172</v>
      </c>
      <c r="D20" s="476"/>
      <c r="E20" s="471"/>
      <c r="F20" s="467"/>
      <c r="G20" s="471"/>
    </row>
    <row r="21" spans="2:7" s="211" customFormat="1" ht="19.5" customHeight="1">
      <c r="B21" s="326"/>
      <c r="C21" s="327" t="s">
        <v>171</v>
      </c>
      <c r="D21" s="476"/>
      <c r="E21" s="471">
        <v>-2431427</v>
      </c>
      <c r="F21" s="467"/>
      <c r="G21" s="471"/>
    </row>
    <row r="22" spans="2:7" s="211" customFormat="1" ht="19.5" customHeight="1">
      <c r="B22" s="326"/>
      <c r="C22" s="330" t="s">
        <v>170</v>
      </c>
      <c r="D22" s="479"/>
      <c r="E22" s="473">
        <f>SUM(E10:E21)</f>
        <v>8346708.75</v>
      </c>
      <c r="F22" s="468"/>
      <c r="G22" s="473">
        <f>SUM(G11:G21)</f>
        <v>-59740299</v>
      </c>
    </row>
    <row r="23" spans="2:7" s="211" customFormat="1" ht="24.75" customHeight="1">
      <c r="B23" s="326"/>
      <c r="C23" s="331" t="s">
        <v>169</v>
      </c>
      <c r="D23" s="480"/>
      <c r="E23" s="471"/>
      <c r="F23" s="467"/>
      <c r="G23" s="471"/>
    </row>
    <row r="24" spans="2:7" s="211" customFormat="1" ht="19.5" customHeight="1">
      <c r="B24" s="326"/>
      <c r="C24" s="327" t="s">
        <v>378</v>
      </c>
      <c r="D24" s="476"/>
      <c r="E24" s="471">
        <v>-3250000</v>
      </c>
      <c r="F24" s="467"/>
      <c r="G24" s="471">
        <v>-11148361</v>
      </c>
    </row>
    <row r="25" spans="2:7" s="211" customFormat="1" ht="19.5" customHeight="1">
      <c r="B25" s="326"/>
      <c r="C25" s="327" t="s">
        <v>168</v>
      </c>
      <c r="D25" s="476"/>
      <c r="E25" s="471"/>
      <c r="F25" s="467"/>
      <c r="G25" s="471"/>
    </row>
    <row r="26" spans="2:7" s="211" customFormat="1" ht="19.5" customHeight="1">
      <c r="B26" s="326"/>
      <c r="C26" s="327" t="s">
        <v>167</v>
      </c>
      <c r="D26" s="476"/>
      <c r="E26" s="471"/>
      <c r="F26" s="467"/>
      <c r="G26" s="471"/>
    </row>
    <row r="27" spans="2:7" s="211" customFormat="1" ht="19.5" customHeight="1">
      <c r="B27" s="326"/>
      <c r="C27" s="327" t="s">
        <v>166</v>
      </c>
      <c r="D27" s="476"/>
      <c r="E27" s="471"/>
      <c r="F27" s="467"/>
      <c r="G27" s="471"/>
    </row>
    <row r="28" spans="2:7" s="211" customFormat="1" ht="19.5" customHeight="1">
      <c r="B28" s="326"/>
      <c r="C28" s="330" t="s">
        <v>165</v>
      </c>
      <c r="D28" s="479"/>
      <c r="E28" s="473">
        <v>0</v>
      </c>
      <c r="F28" s="468"/>
      <c r="G28" s="473">
        <f>+SUM(G24:G27)</f>
        <v>-11148361</v>
      </c>
    </row>
    <row r="29" spans="2:7" s="211" customFormat="1" ht="24.75" customHeight="1">
      <c r="B29" s="326"/>
      <c r="C29" s="331" t="s">
        <v>164</v>
      </c>
      <c r="D29" s="480"/>
      <c r="E29" s="471"/>
      <c r="F29" s="467"/>
      <c r="G29" s="471"/>
    </row>
    <row r="30" spans="2:7" s="211" customFormat="1" ht="19.5" customHeight="1">
      <c r="B30" s="326"/>
      <c r="C30" s="327" t="s">
        <v>163</v>
      </c>
      <c r="D30" s="476"/>
      <c r="E30" s="471"/>
      <c r="F30" s="467"/>
      <c r="G30" s="471"/>
    </row>
    <row r="31" spans="2:7" s="211" customFormat="1" ht="19.5" customHeight="1">
      <c r="B31" s="326"/>
      <c r="C31" s="327" t="s">
        <v>379</v>
      </c>
      <c r="D31" s="476"/>
      <c r="E31" s="471">
        <v>0</v>
      </c>
      <c r="F31" s="467"/>
      <c r="G31" s="471">
        <v>-3000000</v>
      </c>
    </row>
    <row r="32" spans="2:7" s="211" customFormat="1" ht="19.5" customHeight="1">
      <c r="B32" s="326"/>
      <c r="C32" s="327" t="s">
        <v>380</v>
      </c>
      <c r="D32" s="476"/>
      <c r="E32" s="471"/>
      <c r="F32" s="467"/>
      <c r="G32" s="471">
        <v>-14377119</v>
      </c>
    </row>
    <row r="33" spans="2:7" s="211" customFormat="1" ht="19.5" customHeight="1">
      <c r="B33" s="326"/>
      <c r="C33" s="327" t="s">
        <v>162</v>
      </c>
      <c r="D33" s="476"/>
      <c r="E33" s="471">
        <v>-1000000</v>
      </c>
      <c r="F33" s="467"/>
      <c r="G33" s="471">
        <v>-1000000</v>
      </c>
    </row>
    <row r="34" spans="2:7" s="211" customFormat="1" ht="19.5" customHeight="1">
      <c r="B34" s="326"/>
      <c r="C34" s="330" t="s">
        <v>161</v>
      </c>
      <c r="D34" s="479"/>
      <c r="E34" s="473">
        <f>SUM(E22:E33)</f>
        <v>4096708.75</v>
      </c>
      <c r="F34" s="468"/>
      <c r="G34" s="473">
        <f>+SUM(G30:G33)</f>
        <v>-18377119</v>
      </c>
    </row>
    <row r="35" spans="2:7" s="211" customFormat="1" ht="25.5" customHeight="1">
      <c r="B35" s="326"/>
      <c r="C35" s="331" t="s">
        <v>160</v>
      </c>
      <c r="D35" s="480"/>
      <c r="E35" s="471">
        <f>E37-E36</f>
        <v>4096708</v>
      </c>
      <c r="F35" s="471">
        <f>+F34+F28+F22+F10</f>
        <v>0</v>
      </c>
      <c r="G35" s="471">
        <f>+G34+G28+G22+G10</f>
        <v>-74773767</v>
      </c>
    </row>
    <row r="36" spans="2:7" s="211" customFormat="1" ht="25.5" customHeight="1">
      <c r="B36" s="326"/>
      <c r="C36" s="331" t="s">
        <v>159</v>
      </c>
      <c r="D36" s="480"/>
      <c r="E36" s="471">
        <v>1004662</v>
      </c>
      <c r="F36" s="467"/>
      <c r="G36" s="471">
        <v>75778429</v>
      </c>
    </row>
    <row r="37" spans="2:7" s="211" customFormat="1" ht="25.5" customHeight="1">
      <c r="B37" s="332"/>
      <c r="C37" s="333" t="s">
        <v>158</v>
      </c>
      <c r="D37" s="481"/>
      <c r="E37" s="474">
        <v>5101370</v>
      </c>
      <c r="F37" s="469">
        <f>+F35+F36</f>
        <v>0</v>
      </c>
      <c r="G37" s="474">
        <f>+G35+G36</f>
        <v>1004662</v>
      </c>
    </row>
    <row r="38" spans="4:7" ht="12.75">
      <c r="D38" s="32"/>
      <c r="E38" s="32"/>
      <c r="F38" s="32"/>
      <c r="G38" s="32"/>
    </row>
    <row r="39" spans="2:7" ht="12.75">
      <c r="B39" s="443"/>
      <c r="C39" s="443"/>
      <c r="D39" s="443"/>
      <c r="E39" s="517"/>
      <c r="F39" s="443"/>
      <c r="G39" s="443"/>
    </row>
    <row r="40" spans="2:7" ht="12.75">
      <c r="B40" s="443"/>
      <c r="C40" s="532" t="s">
        <v>335</v>
      </c>
      <c r="D40" s="532"/>
      <c r="E40" s="532"/>
      <c r="F40" s="532"/>
      <c r="G40" s="532"/>
    </row>
    <row r="41" spans="4:7" ht="12.75">
      <c r="D41" s="32"/>
      <c r="E41" s="32"/>
      <c r="F41" s="32"/>
      <c r="G41" s="32"/>
    </row>
    <row r="42" spans="3:7" ht="12.75">
      <c r="C42" s="444" t="s">
        <v>323</v>
      </c>
      <c r="D42" s="444"/>
      <c r="E42" s="532" t="s">
        <v>336</v>
      </c>
      <c r="F42" s="532"/>
      <c r="G42" s="532"/>
    </row>
    <row r="43" spans="3:7" ht="12.75">
      <c r="C43" s="519">
        <f>E37-E39</f>
        <v>5101370</v>
      </c>
      <c r="D43" s="444"/>
      <c r="E43" s="444"/>
      <c r="F43" s="444"/>
      <c r="G43" s="444"/>
    </row>
    <row r="44" spans="4:7" ht="12.75">
      <c r="D44" s="32"/>
      <c r="E44" s="32"/>
      <c r="F44" s="32"/>
      <c r="G44" s="32"/>
    </row>
    <row r="45" spans="3:7" ht="12.75">
      <c r="C45" s="33"/>
      <c r="D45" s="32"/>
      <c r="E45" s="32"/>
      <c r="F45" s="32"/>
      <c r="G45" s="32"/>
    </row>
    <row r="46" spans="3:7" ht="12.75">
      <c r="C46" s="483" t="s">
        <v>355</v>
      </c>
      <c r="D46" s="32"/>
      <c r="E46" s="533" t="s">
        <v>354</v>
      </c>
      <c r="F46" s="533"/>
      <c r="G46" s="533"/>
    </row>
    <row r="47" spans="4:7" ht="12.75">
      <c r="D47" s="32"/>
      <c r="E47" s="32"/>
      <c r="F47" s="32"/>
      <c r="G47" s="32"/>
    </row>
    <row r="50" ht="12.75">
      <c r="G50" s="34">
        <f>+G37-E36</f>
        <v>0</v>
      </c>
    </row>
  </sheetData>
  <sheetProtection/>
  <mergeCells count="4">
    <mergeCell ref="B5:G5"/>
    <mergeCell ref="E42:G42"/>
    <mergeCell ref="E46:G46"/>
    <mergeCell ref="C40:G40"/>
  </mergeCells>
  <printOptions horizontalCentered="1"/>
  <pageMargins left="0" right="0" top="0.7086614173228347" bottom="0.83" header="0.5118110236220472" footer="0.5118110236220472"/>
  <pageSetup fitToHeight="1" fitToWidth="1" horizontalDpi="600" verticalDpi="600" orientation="portrait" paperSize="9" scale="80" r:id="rId1"/>
  <headerFooter alignWithMargins="0">
    <oddFooter>&amp;CPasqyrat financiare jane pergatitur ne perputhje me SKK</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44"/>
  <sheetViews>
    <sheetView view="pageBreakPreview" zoomScaleSheetLayoutView="100" zoomScalePageLayoutView="0" workbookViewId="0" topLeftCell="A1">
      <selection activeCell="F28" sqref="F28"/>
    </sheetView>
  </sheetViews>
  <sheetFormatPr defaultColWidth="9.140625" defaultRowHeight="11.25"/>
  <cols>
    <col min="1" max="1" width="9.8515625" style="259" customWidth="1"/>
    <col min="2" max="2" width="6.8515625" style="259" bestFit="1" customWidth="1"/>
    <col min="3" max="3" width="34.7109375" style="259" customWidth="1"/>
    <col min="4" max="4" width="35.140625" style="260" hidden="1" customWidth="1"/>
    <col min="5" max="5" width="7.28125" style="260" customWidth="1"/>
    <col min="6" max="6" width="19.421875" style="260" customWidth="1"/>
    <col min="7" max="7" width="2.7109375" style="260" customWidth="1"/>
    <col min="8" max="8" width="18.28125" style="260" customWidth="1"/>
    <col min="9" max="9" width="5.28125" style="260" customWidth="1"/>
    <col min="10" max="16384" width="9.140625" style="260" customWidth="1"/>
  </cols>
  <sheetData>
    <row r="1" ht="17.25">
      <c r="B1" s="156" t="str">
        <f>Bilanc!C1</f>
        <v>ARJEIL sh.p.k</v>
      </c>
    </row>
    <row r="2" ht="17.25">
      <c r="B2" s="156" t="str">
        <f>+'KAPAK '!F4</f>
        <v>K31320002C</v>
      </c>
    </row>
    <row r="3" ht="15">
      <c r="B3" s="282" t="s">
        <v>406</v>
      </c>
    </row>
    <row r="4" spans="1:3" s="279" customFormat="1" ht="20.25" customHeight="1">
      <c r="A4" s="276"/>
      <c r="B4" s="442" t="s">
        <v>330</v>
      </c>
      <c r="C4" s="276"/>
    </row>
    <row r="5" spans="1:8" s="279" customFormat="1" ht="24" customHeight="1">
      <c r="A5" s="276"/>
      <c r="B5" s="438"/>
      <c r="C5" s="438"/>
      <c r="D5" s="439"/>
      <c r="E5" s="439"/>
      <c r="F5" s="440" t="str">
        <f>+Bilanc!F6</f>
        <v>31 Dhjetor 2013</v>
      </c>
      <c r="G5" s="441"/>
      <c r="H5" s="440" t="str">
        <f>+Bilanc!H6</f>
        <v>31 Dhjetor 2012</v>
      </c>
    </row>
    <row r="6" spans="1:8" s="279" customFormat="1" ht="18" customHeight="1">
      <c r="A6" s="276"/>
      <c r="B6" s="277">
        <v>1</v>
      </c>
      <c r="C6" s="278" t="s">
        <v>290</v>
      </c>
      <c r="D6" s="278" t="s">
        <v>257</v>
      </c>
      <c r="E6" s="278"/>
      <c r="F6" s="369">
        <f>SUM(F7:F9)</f>
        <v>0</v>
      </c>
      <c r="G6" s="278"/>
      <c r="H6" s="369">
        <f>SUM(H7:H9)</f>
        <v>0</v>
      </c>
    </row>
    <row r="7" spans="2:8" ht="15" customHeight="1">
      <c r="B7" s="270" t="s">
        <v>262</v>
      </c>
      <c r="C7" s="271" t="s">
        <v>340</v>
      </c>
      <c r="D7" s="272"/>
      <c r="E7" s="272"/>
      <c r="F7" s="370">
        <v>0</v>
      </c>
      <c r="G7" s="272"/>
      <c r="H7" s="370">
        <v>0</v>
      </c>
    </row>
    <row r="8" spans="2:8" ht="15" customHeight="1">
      <c r="B8" s="270" t="s">
        <v>258</v>
      </c>
      <c r="C8" s="271" t="s">
        <v>340</v>
      </c>
      <c r="D8" s="271" t="s">
        <v>275</v>
      </c>
      <c r="E8" s="271"/>
      <c r="F8" s="371">
        <v>0</v>
      </c>
      <c r="G8" s="271"/>
      <c r="H8" s="371">
        <v>0</v>
      </c>
    </row>
    <row r="9" spans="2:8" ht="15" customHeight="1">
      <c r="B9" s="270" t="s">
        <v>259</v>
      </c>
      <c r="C9" s="271" t="s">
        <v>340</v>
      </c>
      <c r="D9" s="271" t="s">
        <v>275</v>
      </c>
      <c r="E9" s="271"/>
      <c r="F9" s="371">
        <v>0</v>
      </c>
      <c r="G9" s="271"/>
      <c r="H9" s="371">
        <v>0</v>
      </c>
    </row>
    <row r="10" spans="2:8" ht="17.25" customHeight="1">
      <c r="B10" s="273">
        <v>2</v>
      </c>
      <c r="C10" s="272" t="s">
        <v>276</v>
      </c>
      <c r="D10" s="271" t="s">
        <v>260</v>
      </c>
      <c r="E10" s="271"/>
      <c r="F10" s="370">
        <f>+PASH!F42</f>
        <v>24314270.121</v>
      </c>
      <c r="G10" s="272"/>
      <c r="H10" s="370">
        <f>+PASH!H42</f>
        <v>13038727</v>
      </c>
    </row>
    <row r="11" spans="2:8" ht="17.25" customHeight="1">
      <c r="B11" s="273">
        <v>3</v>
      </c>
      <c r="C11" s="272" t="s">
        <v>277</v>
      </c>
      <c r="D11" s="271" t="s">
        <v>261</v>
      </c>
      <c r="E11" s="271"/>
      <c r="F11" s="370">
        <v>0</v>
      </c>
      <c r="G11" s="272"/>
      <c r="H11" s="370">
        <f>SUM(H12:H15)</f>
        <v>0</v>
      </c>
    </row>
    <row r="12" spans="2:8" ht="15" customHeight="1">
      <c r="B12" s="270" t="s">
        <v>262</v>
      </c>
      <c r="C12" s="271" t="s">
        <v>278</v>
      </c>
      <c r="D12" s="271" t="s">
        <v>263</v>
      </c>
      <c r="E12" s="271"/>
      <c r="F12" s="371">
        <v>0</v>
      </c>
      <c r="G12" s="271"/>
      <c r="H12" s="371">
        <v>0</v>
      </c>
    </row>
    <row r="13" spans="2:8" ht="15" customHeight="1">
      <c r="B13" s="270" t="s">
        <v>258</v>
      </c>
      <c r="C13" s="271" t="s">
        <v>288</v>
      </c>
      <c r="D13" s="271" t="s">
        <v>264</v>
      </c>
      <c r="E13" s="271"/>
      <c r="F13" s="371">
        <v>0</v>
      </c>
      <c r="G13" s="271"/>
      <c r="H13" s="371">
        <f>+H29</f>
        <v>0</v>
      </c>
    </row>
    <row r="14" spans="2:8" ht="15" customHeight="1">
      <c r="B14" s="270" t="s">
        <v>259</v>
      </c>
      <c r="C14" s="271" t="s">
        <v>280</v>
      </c>
      <c r="D14" s="271" t="s">
        <v>265</v>
      </c>
      <c r="E14" s="271"/>
      <c r="F14" s="371">
        <v>0</v>
      </c>
      <c r="G14" s="271"/>
      <c r="H14" s="371">
        <v>0</v>
      </c>
    </row>
    <row r="15" spans="2:8" ht="15" customHeight="1">
      <c r="B15" s="270" t="s">
        <v>266</v>
      </c>
      <c r="C15" s="271" t="s">
        <v>281</v>
      </c>
      <c r="D15" s="271" t="s">
        <v>267</v>
      </c>
      <c r="E15" s="271"/>
      <c r="F15" s="371">
        <v>0</v>
      </c>
      <c r="G15" s="271"/>
      <c r="H15" s="371">
        <v>0</v>
      </c>
    </row>
    <row r="16" spans="2:8" ht="15" customHeight="1">
      <c r="B16" s="270" t="s">
        <v>268</v>
      </c>
      <c r="C16" s="271" t="s">
        <v>282</v>
      </c>
      <c r="D16" s="271" t="s">
        <v>269</v>
      </c>
      <c r="E16" s="271"/>
      <c r="F16" s="371">
        <v>0</v>
      </c>
      <c r="G16" s="271"/>
      <c r="H16" s="371">
        <v>0</v>
      </c>
    </row>
    <row r="17" spans="2:8" ht="17.25" customHeight="1">
      <c r="B17" s="273">
        <v>4</v>
      </c>
      <c r="C17" s="272" t="s">
        <v>283</v>
      </c>
      <c r="D17" s="271" t="s">
        <v>270</v>
      </c>
      <c r="E17" s="271"/>
      <c r="F17" s="370">
        <f>F10+F11</f>
        <v>24314270.121</v>
      </c>
      <c r="G17" s="272"/>
      <c r="H17" s="370">
        <f>H10+H11</f>
        <v>13038727</v>
      </c>
    </row>
    <row r="18" spans="2:8" ht="17.25" customHeight="1">
      <c r="B18" s="273">
        <v>5</v>
      </c>
      <c r="C18" s="271" t="s">
        <v>289</v>
      </c>
      <c r="D18" s="271" t="s">
        <v>271</v>
      </c>
      <c r="E18" s="271"/>
      <c r="F18" s="371">
        <f>+F6</f>
        <v>0</v>
      </c>
      <c r="G18" s="271"/>
      <c r="H18" s="371">
        <f>+H6</f>
        <v>0</v>
      </c>
    </row>
    <row r="19" spans="2:8" ht="17.25" customHeight="1">
      <c r="B19" s="273">
        <v>6</v>
      </c>
      <c r="C19" s="272" t="s">
        <v>284</v>
      </c>
      <c r="D19" s="271" t="s">
        <v>272</v>
      </c>
      <c r="E19" s="271"/>
      <c r="F19" s="370">
        <f>SUM(F17:F18)</f>
        <v>24314270.121</v>
      </c>
      <c r="G19" s="272"/>
      <c r="H19" s="370">
        <f>SUM(H17:H18)</f>
        <v>13038727</v>
      </c>
    </row>
    <row r="20" spans="2:8" ht="15" customHeight="1">
      <c r="B20" s="270"/>
      <c r="C20" s="271"/>
      <c r="D20" s="271"/>
      <c r="E20" s="271"/>
      <c r="F20" s="371"/>
      <c r="G20" s="271"/>
      <c r="H20" s="371"/>
    </row>
    <row r="21" spans="2:8" ht="15" customHeight="1">
      <c r="B21" s="270"/>
      <c r="C21" s="272" t="s">
        <v>286</v>
      </c>
      <c r="D21" s="271" t="s">
        <v>285</v>
      </c>
      <c r="E21" s="271"/>
      <c r="F21" s="370">
        <f>IF(F19&lt;0,0,ROUND(F19*0.1,0))</f>
        <v>2431427</v>
      </c>
      <c r="G21" s="272"/>
      <c r="H21" s="370">
        <f>IF(H19&lt;0,0,ROUND(H19*0.1,0))</f>
        <v>1303873</v>
      </c>
    </row>
    <row r="22" spans="2:8" ht="15" customHeight="1">
      <c r="B22" s="270"/>
      <c r="C22" s="271" t="s">
        <v>287</v>
      </c>
      <c r="D22" s="271" t="s">
        <v>273</v>
      </c>
      <c r="E22" s="271"/>
      <c r="F22" s="371">
        <v>2005446</v>
      </c>
      <c r="G22" s="271"/>
      <c r="H22" s="371">
        <v>1212334</v>
      </c>
    </row>
    <row r="23" spans="2:8" ht="15" customHeight="1">
      <c r="B23" s="280"/>
      <c r="C23" s="275" t="s">
        <v>327</v>
      </c>
      <c r="D23" s="274" t="s">
        <v>274</v>
      </c>
      <c r="E23" s="274"/>
      <c r="F23" s="372">
        <f>F21-F22</f>
        <v>425981</v>
      </c>
      <c r="G23" s="275"/>
      <c r="H23" s="372">
        <f>IF((H21-H22)&gt;0,H21-H22,0)</f>
        <v>91539</v>
      </c>
    </row>
    <row r="24" spans="2:8" ht="13.5">
      <c r="B24" s="266"/>
      <c r="C24" s="267"/>
      <c r="D24" s="267"/>
      <c r="E24" s="267"/>
      <c r="F24" s="268"/>
      <c r="G24" s="268"/>
      <c r="H24" s="269"/>
    </row>
    <row r="25" spans="2:8" ht="13.5">
      <c r="B25" s="266"/>
      <c r="C25" s="267"/>
      <c r="D25" s="267"/>
      <c r="E25" s="267"/>
      <c r="F25" s="268"/>
      <c r="G25" s="268"/>
      <c r="H25" s="269"/>
    </row>
    <row r="26" spans="2:8" ht="13.5">
      <c r="B26" s="266"/>
      <c r="C26" s="267"/>
      <c r="D26" s="267"/>
      <c r="E26" s="267"/>
      <c r="F26" s="268"/>
      <c r="G26" s="268"/>
      <c r="H26" s="269"/>
    </row>
    <row r="27" spans="2:8" ht="13.5">
      <c r="B27" s="266"/>
      <c r="C27" s="267"/>
      <c r="D27" s="267"/>
      <c r="E27" s="267"/>
      <c r="F27" s="268"/>
      <c r="G27" s="268"/>
      <c r="H27" s="269"/>
    </row>
    <row r="28" spans="3:8" ht="13.5">
      <c r="C28" s="260"/>
      <c r="H28" s="262"/>
    </row>
    <row r="29" spans="2:8" ht="13.5">
      <c r="B29" s="259" t="s">
        <v>338</v>
      </c>
      <c r="C29" s="261" t="s">
        <v>337</v>
      </c>
      <c r="D29" s="261"/>
      <c r="E29" s="261"/>
      <c r="F29" s="261">
        <v>0</v>
      </c>
      <c r="H29" s="262"/>
    </row>
    <row r="30" spans="3:8" ht="13.5" hidden="1">
      <c r="C30" s="263" t="s">
        <v>279</v>
      </c>
      <c r="H30" s="262"/>
    </row>
    <row r="31" spans="2:8" ht="13.5">
      <c r="B31" s="283"/>
      <c r="C31" s="445" t="s">
        <v>326</v>
      </c>
      <c r="F31" s="260" t="s">
        <v>347</v>
      </c>
      <c r="H31" s="262"/>
    </row>
    <row r="32" spans="1:8" ht="13.5">
      <c r="A32" s="283"/>
      <c r="C32" s="263"/>
      <c r="H32" s="262"/>
    </row>
    <row r="33" spans="1:8" ht="13.5">
      <c r="A33" s="283"/>
      <c r="C33" s="263"/>
      <c r="H33" s="262"/>
    </row>
    <row r="34" spans="1:8" ht="13.5">
      <c r="A34" s="283"/>
      <c r="C34" s="263"/>
      <c r="H34" s="262"/>
    </row>
    <row r="35" spans="1:8" ht="13.5">
      <c r="A35" s="283"/>
      <c r="C35" s="263"/>
      <c r="H35" s="262"/>
    </row>
    <row r="36" spans="1:8" ht="13.5">
      <c r="A36" s="283"/>
      <c r="C36" s="263"/>
      <c r="H36" s="262"/>
    </row>
    <row r="37" spans="2:8" ht="13.5">
      <c r="B37" s="283"/>
      <c r="C37" s="263"/>
      <c r="H37" s="262"/>
    </row>
    <row r="38" spans="2:8" ht="13.5">
      <c r="B38" s="283"/>
      <c r="C38" s="263"/>
      <c r="H38" s="262"/>
    </row>
    <row r="39" spans="2:8" ht="13.5">
      <c r="B39" s="283"/>
      <c r="F39" s="261"/>
      <c r="G39" s="261"/>
      <c r="H39" s="261"/>
    </row>
    <row r="40" ht="13.5">
      <c r="B40" s="283"/>
    </row>
    <row r="41" ht="13.5">
      <c r="B41" s="283"/>
    </row>
    <row r="42" ht="13.5">
      <c r="B42" s="283"/>
    </row>
    <row r="43" ht="13.5">
      <c r="C43" s="260"/>
    </row>
    <row r="44" spans="3:5" ht="14.25">
      <c r="C44" s="264"/>
      <c r="D44" s="265"/>
      <c r="E44" s="265"/>
    </row>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headerFooter>
    <oddFooter>&amp;CKeto shenime shpjeguese jane pjese integrale e Pasqyrave Financiare</oddFooter>
  </headerFooter>
</worksheet>
</file>

<file path=xl/worksheets/sheet6.xml><?xml version="1.0" encoding="utf-8"?>
<worksheet xmlns="http://schemas.openxmlformats.org/spreadsheetml/2006/main" xmlns:r="http://schemas.openxmlformats.org/officeDocument/2006/relationships">
  <sheetPr>
    <tabColor rgb="FF00B050"/>
  </sheetPr>
  <dimension ref="A1:K18"/>
  <sheetViews>
    <sheetView zoomScalePageLayoutView="0" workbookViewId="0" topLeftCell="A1">
      <selection activeCell="F17" sqref="F17"/>
    </sheetView>
  </sheetViews>
  <sheetFormatPr defaultColWidth="17.7109375" defaultRowHeight="11.25"/>
  <cols>
    <col min="1" max="1" width="2.8515625" style="33" customWidth="1"/>
    <col min="2" max="2" width="33.421875" style="33" bestFit="1" customWidth="1"/>
    <col min="3" max="7" width="14.00390625" style="33" customWidth="1"/>
    <col min="8" max="8" width="14.8515625" style="33" customWidth="1"/>
    <col min="9" max="9" width="14.7109375" style="33" customWidth="1"/>
    <col min="10" max="10" width="2.7109375" style="33" customWidth="1"/>
    <col min="11" max="16384" width="17.7109375" style="33" customWidth="1"/>
  </cols>
  <sheetData>
    <row r="1" ht="17.25">
      <c r="B1" s="156" t="str">
        <f>Bilanc!C1</f>
        <v>ARJEIL sh.p.k</v>
      </c>
    </row>
    <row r="2" ht="17.25">
      <c r="B2" s="156" t="str">
        <f>+'KAPAK '!F4</f>
        <v>K31320002C</v>
      </c>
    </row>
    <row r="3" ht="15">
      <c r="B3" s="282" t="s">
        <v>405</v>
      </c>
    </row>
    <row r="4" ht="18.75" customHeight="1">
      <c r="B4" s="424" t="s">
        <v>329</v>
      </c>
    </row>
    <row r="5" ht="13.5" thickBot="1"/>
    <row r="6" spans="1:9" s="32" customFormat="1" ht="32.25" customHeight="1" thickTop="1">
      <c r="A6" s="216"/>
      <c r="B6" s="217"/>
      <c r="C6" s="234" t="s">
        <v>193</v>
      </c>
      <c r="D6" s="234" t="s">
        <v>194</v>
      </c>
      <c r="E6" s="234" t="s">
        <v>383</v>
      </c>
      <c r="F6" s="234" t="s">
        <v>195</v>
      </c>
      <c r="G6" s="234" t="s">
        <v>203</v>
      </c>
      <c r="H6" s="234" t="s">
        <v>196</v>
      </c>
      <c r="I6" s="235" t="s">
        <v>179</v>
      </c>
    </row>
    <row r="7" spans="1:9" s="218" customFormat="1" ht="20.25" customHeight="1">
      <c r="A7" s="220" t="s">
        <v>11</v>
      </c>
      <c r="B7" s="221" t="s">
        <v>381</v>
      </c>
      <c r="C7" s="222"/>
      <c r="D7" s="222">
        <v>0</v>
      </c>
      <c r="E7" s="222">
        <v>0</v>
      </c>
      <c r="F7" s="222">
        <v>0</v>
      </c>
      <c r="G7" s="222"/>
      <c r="H7" s="222">
        <v>0</v>
      </c>
      <c r="I7" s="223">
        <f>C7+G7</f>
        <v>0</v>
      </c>
    </row>
    <row r="8" spans="1:9" s="218" customFormat="1" ht="18" customHeight="1">
      <c r="A8" s="224">
        <v>1</v>
      </c>
      <c r="B8" s="225" t="s">
        <v>197</v>
      </c>
      <c r="C8" s="226"/>
      <c r="D8" s="226"/>
      <c r="E8" s="226"/>
      <c r="F8" s="226"/>
      <c r="G8" s="226"/>
      <c r="H8" s="226"/>
      <c r="I8" s="227">
        <f aca="true" t="shared" si="0" ref="I8:I17">+SUM(C8:H8)</f>
        <v>0</v>
      </c>
    </row>
    <row r="9" spans="1:9" s="218" customFormat="1" ht="18" customHeight="1">
      <c r="A9" s="224">
        <v>2</v>
      </c>
      <c r="B9" s="225" t="s">
        <v>198</v>
      </c>
      <c r="C9" s="226"/>
      <c r="D9" s="226"/>
      <c r="E9" s="226"/>
      <c r="F9" s="226"/>
      <c r="G9" s="226"/>
      <c r="H9" s="226"/>
      <c r="I9" s="227">
        <f t="shared" si="0"/>
        <v>0</v>
      </c>
    </row>
    <row r="10" spans="1:9" s="218" customFormat="1" ht="18" customHeight="1">
      <c r="A10" s="224">
        <v>3</v>
      </c>
      <c r="B10" s="225" t="s">
        <v>199</v>
      </c>
      <c r="C10" s="226"/>
      <c r="D10" s="226"/>
      <c r="E10" s="226"/>
      <c r="F10" s="226"/>
      <c r="G10" s="226"/>
      <c r="H10" s="226"/>
      <c r="I10" s="227">
        <f t="shared" si="0"/>
        <v>0</v>
      </c>
    </row>
    <row r="11" spans="1:9" s="218" customFormat="1" ht="18" customHeight="1">
      <c r="A11" s="224">
        <v>4</v>
      </c>
      <c r="B11" s="225" t="s">
        <v>200</v>
      </c>
      <c r="C11" s="226"/>
      <c r="D11" s="226"/>
      <c r="E11" s="226"/>
      <c r="F11" s="226"/>
      <c r="G11" s="226"/>
      <c r="H11" s="226"/>
      <c r="I11" s="227">
        <f t="shared" si="0"/>
        <v>0</v>
      </c>
    </row>
    <row r="12" spans="1:11" s="218" customFormat="1" ht="18" customHeight="1">
      <c r="A12" s="220" t="s">
        <v>42</v>
      </c>
      <c r="B12" s="221" t="s">
        <v>403</v>
      </c>
      <c r="C12" s="228">
        <v>17600000</v>
      </c>
      <c r="D12" s="228"/>
      <c r="E12" s="228"/>
      <c r="F12" s="228">
        <f>Bilanc!H102</f>
        <v>1119302</v>
      </c>
      <c r="G12" s="228">
        <f>Bilanc!H103</f>
        <v>17625146</v>
      </c>
      <c r="H12" s="228">
        <f>Bilanc!H105</f>
        <v>14492012</v>
      </c>
      <c r="I12" s="223">
        <f>C12+D12+E12+F12+G12+H12</f>
        <v>50836460</v>
      </c>
      <c r="K12" s="219">
        <f>+I12-Bilanc!H106</f>
        <v>0</v>
      </c>
    </row>
    <row r="13" spans="1:11" s="218" customFormat="1" ht="18" customHeight="1">
      <c r="A13" s="220">
        <v>1</v>
      </c>
      <c r="B13" s="502" t="s">
        <v>382</v>
      </c>
      <c r="C13" s="228"/>
      <c r="D13" s="228"/>
      <c r="E13" s="228">
        <v>0</v>
      </c>
      <c r="F13" s="228">
        <f>Bilanc!F102-Kapitali!F12</f>
        <v>674600</v>
      </c>
      <c r="G13" s="228">
        <f>Bilanc!F103-Kapitali!G12</f>
        <v>12817411</v>
      </c>
      <c r="H13" s="228">
        <v>-14492012</v>
      </c>
      <c r="I13" s="223"/>
      <c r="K13" s="219"/>
    </row>
    <row r="14" spans="1:9" s="218" customFormat="1" ht="18" customHeight="1">
      <c r="A14" s="229">
        <v>1</v>
      </c>
      <c r="B14" s="225" t="s">
        <v>197</v>
      </c>
      <c r="C14" s="226"/>
      <c r="D14" s="226"/>
      <c r="E14" s="226"/>
      <c r="F14" s="226"/>
      <c r="G14" s="226"/>
      <c r="H14" s="226">
        <f>+Bilanc!F105</f>
        <v>21882843</v>
      </c>
      <c r="I14" s="227">
        <f t="shared" si="0"/>
        <v>21882843</v>
      </c>
    </row>
    <row r="15" spans="1:9" s="218" customFormat="1" ht="18" customHeight="1">
      <c r="A15" s="229">
        <v>2</v>
      </c>
      <c r="B15" s="225" t="s">
        <v>198</v>
      </c>
      <c r="C15" s="226"/>
      <c r="D15" s="226"/>
      <c r="E15" s="226"/>
      <c r="F15" s="226"/>
      <c r="G15" s="226"/>
      <c r="H15" s="226"/>
      <c r="I15" s="227">
        <f t="shared" si="0"/>
        <v>0</v>
      </c>
    </row>
    <row r="16" spans="1:9" s="218" customFormat="1" ht="18" customHeight="1">
      <c r="A16" s="229">
        <v>3</v>
      </c>
      <c r="B16" s="225" t="s">
        <v>201</v>
      </c>
      <c r="C16" s="226"/>
      <c r="D16" s="226"/>
      <c r="E16" s="226"/>
      <c r="F16" s="226"/>
      <c r="G16" s="226"/>
      <c r="H16" s="226"/>
      <c r="I16" s="227">
        <f t="shared" si="0"/>
        <v>0</v>
      </c>
    </row>
    <row r="17" spans="1:9" s="218" customFormat="1" ht="18" customHeight="1">
      <c r="A17" s="229">
        <v>4</v>
      </c>
      <c r="B17" s="225" t="s">
        <v>202</v>
      </c>
      <c r="C17" s="226"/>
      <c r="D17" s="226"/>
      <c r="E17" s="226"/>
      <c r="F17" s="226"/>
      <c r="G17" s="226"/>
      <c r="H17" s="226"/>
      <c r="I17" s="227">
        <f t="shared" si="0"/>
        <v>0</v>
      </c>
    </row>
    <row r="18" spans="1:11" s="218" customFormat="1" ht="18" customHeight="1" thickBot="1">
      <c r="A18" s="230" t="s">
        <v>104</v>
      </c>
      <c r="B18" s="231" t="s">
        <v>404</v>
      </c>
      <c r="C18" s="232">
        <f aca="true" t="shared" si="1" ref="C18:H18">+SUM(C12:C17)</f>
        <v>17600000</v>
      </c>
      <c r="D18" s="232">
        <f t="shared" si="1"/>
        <v>0</v>
      </c>
      <c r="E18" s="232">
        <f t="shared" si="1"/>
        <v>0</v>
      </c>
      <c r="F18" s="232">
        <f t="shared" si="1"/>
        <v>1793902</v>
      </c>
      <c r="G18" s="232">
        <f t="shared" si="1"/>
        <v>30442557</v>
      </c>
      <c r="H18" s="232">
        <f t="shared" si="1"/>
        <v>21882843</v>
      </c>
      <c r="I18" s="233">
        <f>+SUM(C18:H18)</f>
        <v>71719302</v>
      </c>
      <c r="K18" s="219">
        <f>+Bilanc!F106-I18</f>
        <v>0</v>
      </c>
    </row>
    <row r="19" ht="13.5" thickTop="1"/>
  </sheetData>
  <sheetProtection/>
  <printOptions horizontalCentered="1"/>
  <pageMargins left="0" right="0" top="0.57" bottom="0.67" header="0.34" footer="0.39"/>
  <pageSetup horizontalDpi="600" verticalDpi="600" orientation="landscape" r:id="rId1"/>
  <headerFooter alignWithMargins="0">
    <oddFooter>&amp;C&amp;10Keto shenime shpjeguese jane pjese integrale e Pasqyrave Financiare</oddFooter>
  </headerFooter>
</worksheet>
</file>

<file path=xl/worksheets/sheet7.xml><?xml version="1.0" encoding="utf-8"?>
<worksheet xmlns="http://schemas.openxmlformats.org/spreadsheetml/2006/main" xmlns:r="http://schemas.openxmlformats.org/officeDocument/2006/relationships">
  <sheetPr>
    <tabColor rgb="FF00B050"/>
    <pageSetUpPr fitToPage="1"/>
  </sheetPr>
  <dimension ref="A1:L50"/>
  <sheetViews>
    <sheetView showGridLines="0" zoomScalePageLayoutView="0" workbookViewId="0" topLeftCell="A4">
      <selection activeCell="E17" sqref="E17"/>
    </sheetView>
  </sheetViews>
  <sheetFormatPr defaultColWidth="10.28125" defaultRowHeight="11.25"/>
  <cols>
    <col min="1" max="1" width="26.140625" style="435" customWidth="1"/>
    <col min="2" max="3" width="12.421875" style="435" customWidth="1"/>
    <col min="4" max="4" width="14.421875" style="435" customWidth="1"/>
    <col min="5" max="6" width="17.421875" style="435" customWidth="1"/>
    <col min="7" max="8" width="14.00390625" style="435" customWidth="1"/>
    <col min="9" max="9" width="19.8515625" style="435" bestFit="1" customWidth="1"/>
    <col min="10" max="10" width="3.8515625" style="435" customWidth="1"/>
    <col min="11" max="20" width="10.140625" style="435" customWidth="1"/>
    <col min="21" max="16384" width="10.28125" style="435" customWidth="1"/>
  </cols>
  <sheetData>
    <row r="1" spans="1:10" s="428" customFormat="1" ht="16.5">
      <c r="A1" s="334" t="str">
        <f>+'KAPAK '!F3</f>
        <v>ARJEIL sh.p.k</v>
      </c>
      <c r="B1" s="236"/>
      <c r="C1" s="236"/>
      <c r="D1" s="236"/>
      <c r="E1" s="236"/>
      <c r="F1" s="236"/>
      <c r="G1" s="236"/>
      <c r="H1" s="236"/>
      <c r="I1" s="236"/>
      <c r="J1" s="236"/>
    </row>
    <row r="2" spans="1:10" s="428" customFormat="1" ht="16.5">
      <c r="A2" s="334" t="str">
        <f>+'KAPAK '!F4</f>
        <v>K31320002C</v>
      </c>
      <c r="B2" s="237"/>
      <c r="C2" s="237"/>
      <c r="D2" s="237"/>
      <c r="E2" s="237"/>
      <c r="F2" s="237"/>
      <c r="G2" s="237"/>
      <c r="H2" s="237"/>
      <c r="I2" s="237"/>
      <c r="J2" s="237"/>
    </row>
    <row r="3" spans="1:10" s="428" customFormat="1" ht="15">
      <c r="A3" s="215" t="s">
        <v>291</v>
      </c>
      <c r="B3" s="281"/>
      <c r="C3" s="281"/>
      <c r="D3" s="281"/>
      <c r="E3" s="281"/>
      <c r="F3" s="281"/>
      <c r="G3" s="281"/>
      <c r="H3" s="281"/>
      <c r="I3" s="281"/>
      <c r="J3" s="237"/>
    </row>
    <row r="4" spans="1:10" s="428" customFormat="1" ht="15" thickBot="1">
      <c r="A4" s="419" t="s">
        <v>328</v>
      </c>
      <c r="B4" s="236"/>
      <c r="C4" s="236"/>
      <c r="D4" s="236"/>
      <c r="E4" s="236"/>
      <c r="F4" s="236"/>
      <c r="G4" s="236"/>
      <c r="H4" s="236"/>
      <c r="I4" s="236"/>
      <c r="J4" s="236"/>
    </row>
    <row r="5" spans="1:10" s="428" customFormat="1" ht="38.25" customHeight="1" thickTop="1">
      <c r="A5" s="238"/>
      <c r="B5" s="239" t="s">
        <v>10</v>
      </c>
      <c r="C5" s="239" t="s">
        <v>192</v>
      </c>
      <c r="D5" s="239" t="s">
        <v>191</v>
      </c>
      <c r="E5" s="239" t="s">
        <v>190</v>
      </c>
      <c r="F5" s="239" t="s">
        <v>189</v>
      </c>
      <c r="G5" s="239" t="s">
        <v>188</v>
      </c>
      <c r="H5" s="239" t="s">
        <v>187</v>
      </c>
      <c r="I5" s="239" t="s">
        <v>24</v>
      </c>
      <c r="J5" s="240"/>
    </row>
    <row r="6" spans="1:10" s="428" customFormat="1" ht="20.25" customHeight="1">
      <c r="A6" s="242" t="s">
        <v>186</v>
      </c>
      <c r="B6" s="243"/>
      <c r="C6" s="243"/>
      <c r="D6" s="244"/>
      <c r="E6" s="244"/>
      <c r="F6" s="368"/>
      <c r="G6" s="244"/>
      <c r="H6" s="244"/>
      <c r="I6" s="243"/>
      <c r="J6" s="241"/>
    </row>
    <row r="7" spans="1:10" s="428" customFormat="1" ht="15">
      <c r="A7" s="242" t="str">
        <f>+Bilanc!H6</f>
        <v>31 Dhjetor 2012</v>
      </c>
      <c r="B7" s="245">
        <v>7817177</v>
      </c>
      <c r="C7" s="245">
        <v>1116742</v>
      </c>
      <c r="D7" s="245">
        <v>23658473</v>
      </c>
      <c r="E7" s="245">
        <v>1551814</v>
      </c>
      <c r="F7" s="367">
        <v>1598734</v>
      </c>
      <c r="G7" s="245">
        <v>2209608</v>
      </c>
      <c r="H7" s="245">
        <v>3100000</v>
      </c>
      <c r="I7" s="246">
        <f>SUM(B7:H7)</f>
        <v>41052548</v>
      </c>
      <c r="J7" s="241"/>
    </row>
    <row r="8" spans="1:10" s="428" customFormat="1" ht="15">
      <c r="A8" s="247" t="s">
        <v>185</v>
      </c>
      <c r="B8" s="248">
        <v>0</v>
      </c>
      <c r="C8" s="248">
        <v>0</v>
      </c>
      <c r="D8" s="248">
        <v>0</v>
      </c>
      <c r="E8" s="248">
        <v>3250000</v>
      </c>
      <c r="F8" s="248">
        <v>0</v>
      </c>
      <c r="G8" s="248">
        <v>0</v>
      </c>
      <c r="H8" s="248">
        <v>0</v>
      </c>
      <c r="I8" s="249">
        <f>SUM(B8:H8)</f>
        <v>3250000</v>
      </c>
      <c r="J8" s="241"/>
    </row>
    <row r="9" spans="1:10" s="428" customFormat="1" ht="15">
      <c r="A9" s="247" t="s">
        <v>184</v>
      </c>
      <c r="B9" s="248"/>
      <c r="C9" s="248"/>
      <c r="D9" s="248"/>
      <c r="E9" s="248"/>
      <c r="F9" s="248"/>
      <c r="G9" s="248"/>
      <c r="H9" s="248"/>
      <c r="I9" s="249">
        <f>SUM(B9:H9)</f>
        <v>0</v>
      </c>
      <c r="J9" s="241"/>
    </row>
    <row r="10" spans="1:10" s="428" customFormat="1" ht="15">
      <c r="A10" s="247" t="s">
        <v>181</v>
      </c>
      <c r="B10" s="248"/>
      <c r="C10" s="248"/>
      <c r="D10" s="248">
        <v>0</v>
      </c>
      <c r="E10" s="248"/>
      <c r="F10" s="248"/>
      <c r="G10" s="248"/>
      <c r="H10" s="248"/>
      <c r="I10" s="249">
        <f>SUM(B10:H10)</f>
        <v>0</v>
      </c>
      <c r="J10" s="241"/>
    </row>
    <row r="11" spans="1:10" s="428" customFormat="1" ht="15">
      <c r="A11" s="250" t="str">
        <f>+Bilanc!F6</f>
        <v>31 Dhjetor 2013</v>
      </c>
      <c r="B11" s="251">
        <f>+B7+B8+B10+B9</f>
        <v>7817177</v>
      </c>
      <c r="C11" s="251">
        <f aca="true" t="shared" si="0" ref="C11:H11">+C7+C8+C10+C9</f>
        <v>1116742</v>
      </c>
      <c r="D11" s="251">
        <f>+D7+D8-D10+D9</f>
        <v>23658473</v>
      </c>
      <c r="E11" s="251">
        <f t="shared" si="0"/>
        <v>4801814</v>
      </c>
      <c r="F11" s="251">
        <f t="shared" si="0"/>
        <v>1598734</v>
      </c>
      <c r="G11" s="251">
        <f t="shared" si="0"/>
        <v>2209608</v>
      </c>
      <c r="H11" s="251">
        <f t="shared" si="0"/>
        <v>3100000</v>
      </c>
      <c r="I11" s="251">
        <f>I7+I8+I9-I10</f>
        <v>44302548</v>
      </c>
      <c r="J11" s="241"/>
    </row>
    <row r="12" spans="1:10" s="428" customFormat="1" ht="15">
      <c r="A12" s="247"/>
      <c r="B12" s="248"/>
      <c r="C12" s="248"/>
      <c r="D12" s="248"/>
      <c r="E12" s="252"/>
      <c r="F12" s="252"/>
      <c r="G12" s="252"/>
      <c r="H12" s="252"/>
      <c r="I12" s="249"/>
      <c r="J12" s="241"/>
    </row>
    <row r="13" spans="1:10" s="428" customFormat="1" ht="15">
      <c r="A13" s="242" t="s">
        <v>183</v>
      </c>
      <c r="B13" s="249"/>
      <c r="C13" s="249"/>
      <c r="D13" s="252"/>
      <c r="E13" s="252"/>
      <c r="F13" s="252"/>
      <c r="G13" s="252"/>
      <c r="H13" s="252"/>
      <c r="I13" s="249"/>
      <c r="J13" s="241"/>
    </row>
    <row r="14" spans="1:10" s="428" customFormat="1" ht="15">
      <c r="A14" s="242" t="str">
        <f>+A7</f>
        <v>31 Dhjetor 2012</v>
      </c>
      <c r="B14" s="251"/>
      <c r="C14" s="251"/>
      <c r="D14" s="251"/>
      <c r="E14" s="251"/>
      <c r="F14" s="251"/>
      <c r="G14" s="251"/>
      <c r="H14" s="251"/>
      <c r="I14" s="246">
        <f>SUM(B14:H14)</f>
        <v>0</v>
      </c>
      <c r="J14" s="241"/>
    </row>
    <row r="15" spans="1:10" s="428" customFormat="1" ht="15">
      <c r="A15" s="247" t="s">
        <v>182</v>
      </c>
      <c r="B15" s="248"/>
      <c r="C15" s="248"/>
      <c r="D15" s="248">
        <v>0</v>
      </c>
      <c r="E15" s="248"/>
      <c r="F15" s="248"/>
      <c r="G15" s="248"/>
      <c r="H15" s="248"/>
      <c r="I15" s="252">
        <f>SUM(B15:H15)</f>
        <v>0</v>
      </c>
      <c r="J15" s="241"/>
    </row>
    <row r="16" spans="1:12" s="428" customFormat="1" ht="15">
      <c r="A16" s="247" t="s">
        <v>181</v>
      </c>
      <c r="B16" s="248">
        <v>0</v>
      </c>
      <c r="C16" s="248">
        <v>0</v>
      </c>
      <c r="D16" s="248">
        <v>0</v>
      </c>
      <c r="E16" s="248">
        <v>0</v>
      </c>
      <c r="F16" s="248">
        <v>0</v>
      </c>
      <c r="G16" s="248">
        <v>0</v>
      </c>
      <c r="H16" s="248"/>
      <c r="I16" s="252">
        <f>SUM(B16:H16)</f>
        <v>0</v>
      </c>
      <c r="J16" s="241"/>
      <c r="L16" s="428">
        <f>+F16+PASH!F31</f>
        <v>-6592124.75</v>
      </c>
    </row>
    <row r="17" spans="1:10" s="428" customFormat="1" ht="15">
      <c r="A17" s="250" t="str">
        <f>+A11</f>
        <v>31 Dhjetor 2013</v>
      </c>
      <c r="B17" s="246">
        <f>SUM(B14:B16)</f>
        <v>0</v>
      </c>
      <c r="C17" s="246">
        <f>C11*2.5%</f>
        <v>27918.550000000003</v>
      </c>
      <c r="D17" s="246">
        <f>D11*20%</f>
        <v>4731694.600000001</v>
      </c>
      <c r="E17" s="246">
        <f>E11*20%</f>
        <v>960362.8</v>
      </c>
      <c r="F17" s="246">
        <f>F11*20%</f>
        <v>319746.80000000005</v>
      </c>
      <c r="G17" s="246">
        <f>G11*25%</f>
        <v>552402</v>
      </c>
      <c r="H17" s="246">
        <v>0</v>
      </c>
      <c r="I17" s="246">
        <f>C17+D17+E17+F17+G17</f>
        <v>6592124.75</v>
      </c>
      <c r="J17" s="241"/>
    </row>
    <row r="18" spans="1:10" s="428" customFormat="1" ht="15">
      <c r="A18" s="250"/>
      <c r="B18" s="249"/>
      <c r="C18" s="249"/>
      <c r="D18" s="249"/>
      <c r="E18" s="249"/>
      <c r="F18" s="249"/>
      <c r="G18" s="249"/>
      <c r="H18" s="249"/>
      <c r="I18" s="249"/>
      <c r="J18" s="241"/>
    </row>
    <row r="19" spans="1:10" s="428" customFormat="1" ht="15">
      <c r="A19" s="242" t="s">
        <v>180</v>
      </c>
      <c r="B19" s="252"/>
      <c r="C19" s="252"/>
      <c r="D19" s="252"/>
      <c r="E19" s="252"/>
      <c r="F19" s="252"/>
      <c r="G19" s="252"/>
      <c r="H19" s="252"/>
      <c r="I19" s="249"/>
      <c r="J19" s="241"/>
    </row>
    <row r="20" spans="1:10" s="428" customFormat="1" ht="15" thickBot="1">
      <c r="A20" s="242" t="str">
        <f>+A7</f>
        <v>31 Dhjetor 2012</v>
      </c>
      <c r="B20" s="253">
        <v>2430577</v>
      </c>
      <c r="C20" s="253">
        <f aca="true" t="shared" si="1" ref="C20:I20">+C7-C14</f>
        <v>1116742</v>
      </c>
      <c r="D20" s="253">
        <f t="shared" si="1"/>
        <v>23658473</v>
      </c>
      <c r="E20" s="253">
        <f t="shared" si="1"/>
        <v>1551814</v>
      </c>
      <c r="F20" s="253">
        <f t="shared" si="1"/>
        <v>1598734</v>
      </c>
      <c r="G20" s="253">
        <f t="shared" si="1"/>
        <v>2209608</v>
      </c>
      <c r="H20" s="253">
        <f t="shared" si="1"/>
        <v>3100000</v>
      </c>
      <c r="I20" s="253">
        <f t="shared" si="1"/>
        <v>41052548</v>
      </c>
      <c r="J20" s="254"/>
    </row>
    <row r="21" spans="1:10" s="428" customFormat="1" ht="9" customHeight="1" thickTop="1">
      <c r="A21" s="242"/>
      <c r="B21" s="252"/>
      <c r="C21" s="252"/>
      <c r="D21" s="252"/>
      <c r="E21" s="252"/>
      <c r="F21" s="252"/>
      <c r="G21" s="252"/>
      <c r="H21" s="252"/>
      <c r="I21" s="249"/>
      <c r="J21" s="241"/>
    </row>
    <row r="22" spans="1:10" s="428" customFormat="1" ht="15" thickBot="1">
      <c r="A22" s="250" t="str">
        <f>+A17</f>
        <v>31 Dhjetor 2013</v>
      </c>
      <c r="B22" s="253">
        <f aca="true" t="shared" si="2" ref="B22:I22">+B11-B17</f>
        <v>7817177</v>
      </c>
      <c r="C22" s="253">
        <f t="shared" si="2"/>
        <v>1088823.45</v>
      </c>
      <c r="D22" s="253">
        <f t="shared" si="2"/>
        <v>18926778.4</v>
      </c>
      <c r="E22" s="253">
        <f t="shared" si="2"/>
        <v>3841451.2</v>
      </c>
      <c r="F22" s="253">
        <f t="shared" si="2"/>
        <v>1278987.2</v>
      </c>
      <c r="G22" s="253">
        <f t="shared" si="2"/>
        <v>1657206</v>
      </c>
      <c r="H22" s="253">
        <f t="shared" si="2"/>
        <v>3100000</v>
      </c>
      <c r="I22" s="253">
        <f t="shared" si="2"/>
        <v>37710423.25</v>
      </c>
      <c r="J22" s="254"/>
    </row>
    <row r="23" spans="1:10" s="428" customFormat="1" ht="9.75" customHeight="1" thickBot="1" thickTop="1">
      <c r="A23" s="255"/>
      <c r="B23" s="256"/>
      <c r="C23" s="256"/>
      <c r="D23" s="256"/>
      <c r="E23" s="256"/>
      <c r="F23" s="256"/>
      <c r="G23" s="256"/>
      <c r="H23" s="256"/>
      <c r="I23" s="256"/>
      <c r="J23" s="257"/>
    </row>
    <row r="24" spans="1:10" ht="13.5" thickTop="1">
      <c r="A24" s="249"/>
      <c r="B24" s="249"/>
      <c r="C24" s="249"/>
      <c r="D24" s="249"/>
      <c r="E24" s="249"/>
      <c r="F24" s="249"/>
      <c r="G24" s="249"/>
      <c r="H24" s="249"/>
      <c r="J24" s="252"/>
    </row>
    <row r="25" spans="1:11" ht="12.75">
      <c r="A25" s="436"/>
      <c r="B25" s="437"/>
      <c r="C25" s="436"/>
      <c r="D25" s="436"/>
      <c r="E25" s="436"/>
      <c r="I25" s="249"/>
      <c r="K25" s="249"/>
    </row>
    <row r="26" spans="1:5" ht="12.75">
      <c r="A26" s="252"/>
      <c r="B26" s="252"/>
      <c r="C26" s="252"/>
      <c r="D26" s="252"/>
      <c r="E26" s="252"/>
    </row>
    <row r="27" spans="1:5" ht="12.75">
      <c r="A27" s="429"/>
      <c r="B27" s="430"/>
      <c r="C27" s="430"/>
      <c r="D27" s="252"/>
      <c r="E27" s="252"/>
    </row>
    <row r="28" spans="1:5" ht="12.75">
      <c r="A28" s="431"/>
      <c r="B28" s="432"/>
      <c r="C28" s="432"/>
      <c r="D28" s="252"/>
      <c r="E28" s="252"/>
    </row>
    <row r="29" spans="1:5" ht="12.75">
      <c r="A29" s="431"/>
      <c r="B29" s="432"/>
      <c r="C29" s="432"/>
      <c r="D29" s="252"/>
      <c r="E29" s="252"/>
    </row>
    <row r="30" spans="1:5" ht="12.75">
      <c r="A30" s="429"/>
      <c r="B30" s="433"/>
      <c r="C30" s="433"/>
      <c r="D30" s="252"/>
      <c r="E30" s="252"/>
    </row>
    <row r="31" spans="1:5" ht="12.75">
      <c r="A31" s="429"/>
      <c r="B31" s="433"/>
      <c r="C31" s="433"/>
      <c r="D31" s="252"/>
      <c r="E31" s="252"/>
    </row>
    <row r="32" spans="1:5" ht="12.75">
      <c r="A32" s="431"/>
      <c r="B32" s="432"/>
      <c r="C32" s="432"/>
      <c r="D32" s="252"/>
      <c r="E32" s="252"/>
    </row>
    <row r="33" spans="1:5" ht="12.75">
      <c r="A33" s="429"/>
      <c r="B33" s="432"/>
      <c r="C33" s="432"/>
      <c r="D33" s="252"/>
      <c r="E33" s="252"/>
    </row>
    <row r="34" spans="1:5" ht="12.75">
      <c r="A34" s="431"/>
      <c r="B34" s="432"/>
      <c r="C34" s="432"/>
      <c r="D34" s="252"/>
      <c r="E34" s="252"/>
    </row>
    <row r="35" spans="1:5" ht="12.75">
      <c r="A35" s="429"/>
      <c r="B35" s="433"/>
      <c r="C35" s="433"/>
      <c r="D35" s="252"/>
      <c r="E35" s="252"/>
    </row>
    <row r="36" spans="1:5" ht="12.75">
      <c r="A36" s="429"/>
      <c r="B36" s="433"/>
      <c r="C36" s="433"/>
      <c r="D36" s="252"/>
      <c r="E36" s="252"/>
    </row>
    <row r="37" spans="1:5" ht="12.75">
      <c r="A37" s="434"/>
      <c r="B37" s="433"/>
      <c r="C37" s="433"/>
      <c r="D37" s="252"/>
      <c r="E37" s="252"/>
    </row>
    <row r="38" spans="1:5" ht="12.75">
      <c r="A38" s="431"/>
      <c r="B38" s="432"/>
      <c r="C38" s="432"/>
      <c r="D38" s="252"/>
      <c r="E38" s="252"/>
    </row>
    <row r="39" spans="1:5" ht="12.75">
      <c r="A39" s="431"/>
      <c r="B39" s="432"/>
      <c r="C39" s="432"/>
      <c r="D39" s="252"/>
      <c r="E39" s="252"/>
    </row>
    <row r="40" spans="1:5" ht="12.75">
      <c r="A40" s="431"/>
      <c r="B40" s="432"/>
      <c r="C40" s="432"/>
      <c r="D40" s="252"/>
      <c r="E40" s="252"/>
    </row>
    <row r="41" spans="1:5" ht="12.75">
      <c r="A41" s="431"/>
      <c r="B41" s="432"/>
      <c r="C41" s="432"/>
      <c r="D41" s="252"/>
      <c r="E41" s="252"/>
    </row>
    <row r="42" spans="1:5" ht="12.75">
      <c r="A42" s="431"/>
      <c r="B42" s="432"/>
      <c r="C42" s="432"/>
      <c r="D42" s="252"/>
      <c r="E42" s="252"/>
    </row>
    <row r="43" spans="1:5" ht="12.75">
      <c r="A43" s="252"/>
      <c r="B43" s="252"/>
      <c r="C43" s="252"/>
      <c r="D43" s="252"/>
      <c r="E43" s="252"/>
    </row>
    <row r="44" spans="1:5" ht="12.75">
      <c r="A44" s="252"/>
      <c r="B44" s="252"/>
      <c r="C44" s="252"/>
      <c r="D44" s="252"/>
      <c r="E44" s="252"/>
    </row>
    <row r="45" spans="1:5" ht="12.75">
      <c r="A45" s="252"/>
      <c r="B45" s="252"/>
      <c r="C45" s="252"/>
      <c r="D45" s="252"/>
      <c r="E45" s="252"/>
    </row>
    <row r="46" spans="1:5" ht="12.75">
      <c r="A46" s="252"/>
      <c r="B46" s="252"/>
      <c r="C46" s="252"/>
      <c r="D46" s="252"/>
      <c r="E46" s="252"/>
    </row>
    <row r="47" spans="1:5" ht="12.75">
      <c r="A47" s="252"/>
      <c r="B47" s="252"/>
      <c r="C47" s="252"/>
      <c r="D47" s="252"/>
      <c r="E47" s="252"/>
    </row>
    <row r="48" spans="1:5" ht="12.75">
      <c r="A48" s="252"/>
      <c r="B48" s="252"/>
      <c r="C48" s="252"/>
      <c r="D48" s="252"/>
      <c r="E48" s="252"/>
    </row>
    <row r="49" spans="1:5" ht="12.75">
      <c r="A49" s="252"/>
      <c r="B49" s="252"/>
      <c r="C49" s="252"/>
      <c r="D49" s="252"/>
      <c r="E49" s="252"/>
    </row>
    <row r="50" spans="1:5" ht="12.75">
      <c r="A50" s="252"/>
      <c r="B50" s="252"/>
      <c r="C50" s="252"/>
      <c r="D50" s="252"/>
      <c r="E50" s="252"/>
    </row>
  </sheetData>
  <sheetProtection/>
  <printOptions/>
  <pageMargins left="0.7480314960629921" right="0.7480314960629921" top="0.984251968503937" bottom="0.984251968503937" header="0.5118110236220472" footer="0.5118110236220472"/>
  <pageSetup fitToHeight="0" fitToWidth="1" horizontalDpi="600" verticalDpi="600" orientation="landscape" paperSize="9" scale="98" r:id="rId1"/>
  <headerFooter alignWithMargins="0">
    <oddFooter>&amp;CKeto shenime shpjeguese jane pjese integrale e Pasqyrave Financiare</oddFooter>
  </headerFooter>
  <rowBreaks count="1" manualBreakCount="1">
    <brk id="23" max="9" man="1"/>
  </rowBreaks>
</worksheet>
</file>

<file path=xl/worksheets/sheet8.xml><?xml version="1.0" encoding="utf-8"?>
<worksheet xmlns="http://schemas.openxmlformats.org/spreadsheetml/2006/main" xmlns:r="http://schemas.openxmlformats.org/officeDocument/2006/relationships">
  <sheetPr>
    <tabColor rgb="FF00B050"/>
    <pageSetUpPr fitToPage="1"/>
  </sheetPr>
  <dimension ref="A1:G46"/>
  <sheetViews>
    <sheetView view="pageBreakPreview" zoomScaleSheetLayoutView="100" zoomScalePageLayoutView="0" workbookViewId="0" topLeftCell="A34">
      <selection activeCell="B5" sqref="B5:F8"/>
    </sheetView>
  </sheetViews>
  <sheetFormatPr defaultColWidth="9.140625" defaultRowHeight="11.25"/>
  <cols>
    <col min="1" max="1" width="3.28125" style="400" customWidth="1"/>
    <col min="2" max="2" width="47.421875" style="410" customWidth="1"/>
    <col min="3" max="3" width="6.8515625" style="410" customWidth="1"/>
    <col min="4" max="4" width="18.57421875" style="410" customWidth="1"/>
    <col min="5" max="5" width="9.28125" style="410" customWidth="1"/>
    <col min="6" max="6" width="18.57421875" style="410" customWidth="1"/>
    <col min="7" max="7" width="1.28515625" style="410" customWidth="1"/>
    <col min="8" max="8" width="3.8515625" style="410" customWidth="1"/>
    <col min="9" max="9" width="9.140625" style="402" customWidth="1"/>
    <col min="10" max="16384" width="9.140625" style="410" customWidth="1"/>
  </cols>
  <sheetData>
    <row r="1" spans="1:2" s="402" customFormat="1" ht="17.25" customHeight="1">
      <c r="A1" s="400"/>
      <c r="B1" s="401" t="str">
        <f>+'KAPAK '!F3</f>
        <v>ARJEIL sh.p.k</v>
      </c>
    </row>
    <row r="2" spans="1:2" s="402" customFormat="1" ht="16.5" customHeight="1">
      <c r="A2" s="400"/>
      <c r="B2" s="401" t="str">
        <f>+'KAPAK '!F4</f>
        <v>K31320002C</v>
      </c>
    </row>
    <row r="3" spans="1:2" s="405" customFormat="1" ht="16.5" customHeight="1">
      <c r="A3" s="403"/>
      <c r="B3" s="404" t="s">
        <v>321</v>
      </c>
    </row>
    <row r="4" spans="1:2" s="405" customFormat="1" ht="18.75" customHeight="1">
      <c r="A4" s="403">
        <v>1</v>
      </c>
      <c r="B4" s="406" t="s">
        <v>316</v>
      </c>
    </row>
    <row r="5" spans="1:6" s="402" customFormat="1" ht="12" customHeight="1">
      <c r="A5" s="407"/>
      <c r="B5" s="536" t="s">
        <v>356</v>
      </c>
      <c r="C5" s="536"/>
      <c r="D5" s="536"/>
      <c r="E5" s="536"/>
      <c r="F5" s="536"/>
    </row>
    <row r="6" spans="1:6" s="408" customFormat="1" ht="18" customHeight="1">
      <c r="A6" s="400"/>
      <c r="B6" s="536"/>
      <c r="C6" s="536"/>
      <c r="D6" s="536"/>
      <c r="E6" s="536"/>
      <c r="F6" s="536"/>
    </row>
    <row r="7" spans="1:7" s="402" customFormat="1" ht="18" customHeight="1">
      <c r="A7" s="400"/>
      <c r="B7" s="536"/>
      <c r="C7" s="536"/>
      <c r="D7" s="536"/>
      <c r="E7" s="536"/>
      <c r="F7" s="536"/>
      <c r="G7" s="409"/>
    </row>
    <row r="8" spans="2:7" ht="18" customHeight="1">
      <c r="B8" s="536"/>
      <c r="C8" s="536"/>
      <c r="D8" s="536"/>
      <c r="E8" s="536"/>
      <c r="F8" s="536"/>
      <c r="G8" s="409"/>
    </row>
    <row r="9" spans="1:7" ht="18.75" customHeight="1">
      <c r="A9" s="403">
        <v>2</v>
      </c>
      <c r="B9" s="406" t="s">
        <v>317</v>
      </c>
      <c r="C9" s="405"/>
      <c r="D9" s="405"/>
      <c r="E9" s="405"/>
      <c r="F9" s="405"/>
      <c r="G9" s="409"/>
    </row>
    <row r="10" spans="1:7" ht="12.75">
      <c r="A10" s="407"/>
      <c r="B10" s="536" t="s">
        <v>318</v>
      </c>
      <c r="C10" s="536"/>
      <c r="D10" s="536"/>
      <c r="E10" s="536"/>
      <c r="F10" s="536"/>
      <c r="G10" s="409"/>
    </row>
    <row r="11" spans="2:7" ht="42" customHeight="1">
      <c r="B11" s="536"/>
      <c r="C11" s="536"/>
      <c r="D11" s="536"/>
      <c r="E11" s="536"/>
      <c r="F11" s="536"/>
      <c r="G11" s="409"/>
    </row>
    <row r="12" spans="2:7" ht="42" customHeight="1">
      <c r="B12" s="536"/>
      <c r="C12" s="536"/>
      <c r="D12" s="536"/>
      <c r="E12" s="536"/>
      <c r="F12" s="536"/>
      <c r="G12" s="409"/>
    </row>
    <row r="13" spans="2:7" ht="42" customHeight="1">
      <c r="B13" s="536"/>
      <c r="C13" s="536"/>
      <c r="D13" s="536"/>
      <c r="E13" s="536"/>
      <c r="F13" s="536"/>
      <c r="G13" s="409"/>
    </row>
    <row r="14" spans="2:7" ht="30.75" customHeight="1">
      <c r="B14" s="536"/>
      <c r="C14" s="536"/>
      <c r="D14" s="536"/>
      <c r="E14" s="536"/>
      <c r="F14" s="536"/>
      <c r="G14" s="409"/>
    </row>
    <row r="15" spans="1:7" ht="21" customHeight="1">
      <c r="A15" s="403">
        <v>3</v>
      </c>
      <c r="B15" s="406" t="s">
        <v>331</v>
      </c>
      <c r="C15" s="405"/>
      <c r="D15" s="405"/>
      <c r="E15" s="405"/>
      <c r="F15" s="405"/>
      <c r="G15" s="409"/>
    </row>
    <row r="16" spans="1:7" ht="12.75">
      <c r="A16" s="407"/>
      <c r="B16" s="536" t="s">
        <v>332</v>
      </c>
      <c r="C16" s="536"/>
      <c r="D16" s="536"/>
      <c r="E16" s="536"/>
      <c r="F16" s="536"/>
      <c r="G16" s="409"/>
    </row>
    <row r="17" spans="2:7" ht="71.25" customHeight="1">
      <c r="B17" s="536"/>
      <c r="C17" s="536"/>
      <c r="D17" s="536"/>
      <c r="E17" s="536"/>
      <c r="F17" s="536"/>
      <c r="G17" s="409"/>
    </row>
    <row r="18" spans="2:7" ht="71.25" customHeight="1">
      <c r="B18" s="536"/>
      <c r="C18" s="536"/>
      <c r="D18" s="536"/>
      <c r="E18" s="536"/>
      <c r="F18" s="536"/>
      <c r="G18" s="409"/>
    </row>
    <row r="19" spans="2:7" ht="71.25" customHeight="1">
      <c r="B19" s="536"/>
      <c r="C19" s="536"/>
      <c r="D19" s="536"/>
      <c r="E19" s="536"/>
      <c r="F19" s="536"/>
      <c r="G19" s="409"/>
    </row>
    <row r="20" spans="2:7" ht="71.25" customHeight="1">
      <c r="B20" s="536"/>
      <c r="C20" s="536"/>
      <c r="D20" s="536"/>
      <c r="E20" s="536"/>
      <c r="F20" s="536"/>
      <c r="G20" s="409"/>
    </row>
    <row r="21" spans="2:7" ht="50.25" customHeight="1">
      <c r="B21" s="536"/>
      <c r="C21" s="536"/>
      <c r="D21" s="536"/>
      <c r="E21" s="536"/>
      <c r="F21" s="536"/>
      <c r="G21" s="409"/>
    </row>
    <row r="22" spans="1:7" ht="19.5" customHeight="1">
      <c r="A22" s="403">
        <v>3</v>
      </c>
      <c r="B22" s="406" t="s">
        <v>319</v>
      </c>
      <c r="C22" s="405"/>
      <c r="D22" s="405"/>
      <c r="E22" s="405"/>
      <c r="F22" s="405"/>
      <c r="G22" s="409"/>
    </row>
    <row r="23" spans="1:7" ht="12.75">
      <c r="A23" s="407"/>
      <c r="B23" s="536" t="s">
        <v>333</v>
      </c>
      <c r="C23" s="536"/>
      <c r="D23" s="536"/>
      <c r="E23" s="536"/>
      <c r="F23" s="536"/>
      <c r="G23" s="409"/>
    </row>
    <row r="24" spans="2:7" ht="58.5" customHeight="1">
      <c r="B24" s="536"/>
      <c r="C24" s="536"/>
      <c r="D24" s="536"/>
      <c r="E24" s="536"/>
      <c r="F24" s="536"/>
      <c r="G24" s="409"/>
    </row>
    <row r="25" spans="2:7" ht="58.5" customHeight="1">
      <c r="B25" s="536"/>
      <c r="C25" s="536"/>
      <c r="D25" s="536"/>
      <c r="E25" s="536"/>
      <c r="F25" s="536"/>
      <c r="G25" s="409"/>
    </row>
    <row r="26" spans="2:7" ht="58.5" customHeight="1">
      <c r="B26" s="536"/>
      <c r="C26" s="536"/>
      <c r="D26" s="536"/>
      <c r="E26" s="536"/>
      <c r="F26" s="536"/>
      <c r="G26" s="409"/>
    </row>
    <row r="27" spans="2:7" ht="58.5" customHeight="1">
      <c r="B27" s="536"/>
      <c r="C27" s="536"/>
      <c r="D27" s="536"/>
      <c r="E27" s="536"/>
      <c r="F27" s="536"/>
      <c r="G27" s="409"/>
    </row>
    <row r="28" spans="4:7" ht="3.75" customHeight="1">
      <c r="D28" s="409"/>
      <c r="E28" s="409"/>
      <c r="F28" s="409"/>
      <c r="G28" s="409"/>
    </row>
    <row r="29" spans="2:7" ht="12.75">
      <c r="B29" s="534" t="s">
        <v>322</v>
      </c>
      <c r="C29" s="535"/>
      <c r="D29" s="535"/>
      <c r="E29" s="535"/>
      <c r="F29" s="535"/>
      <c r="G29" s="409"/>
    </row>
    <row r="30" spans="1:7" s="413" customFormat="1" ht="48.75" customHeight="1">
      <c r="A30" s="411"/>
      <c r="B30" s="535"/>
      <c r="C30" s="535"/>
      <c r="D30" s="535"/>
      <c r="E30" s="535"/>
      <c r="F30" s="535"/>
      <c r="G30" s="412"/>
    </row>
    <row r="31" spans="1:7" s="413" customFormat="1" ht="48.75" customHeight="1">
      <c r="A31" s="411"/>
      <c r="B31" s="535"/>
      <c r="C31" s="535"/>
      <c r="D31" s="535"/>
      <c r="E31" s="535"/>
      <c r="F31" s="535"/>
      <c r="G31" s="412"/>
    </row>
    <row r="32" spans="1:7" s="413" customFormat="1" ht="48.75" customHeight="1">
      <c r="A32" s="411"/>
      <c r="B32" s="535"/>
      <c r="C32" s="535"/>
      <c r="D32" s="535"/>
      <c r="E32" s="535"/>
      <c r="F32" s="535"/>
      <c r="G32" s="412"/>
    </row>
    <row r="33" spans="1:7" s="413" customFormat="1" ht="48.75" customHeight="1">
      <c r="A33" s="411"/>
      <c r="B33" s="535"/>
      <c r="C33" s="535"/>
      <c r="D33" s="535"/>
      <c r="E33" s="535"/>
      <c r="F33" s="535"/>
      <c r="G33" s="412"/>
    </row>
    <row r="34" spans="1:7" s="413" customFormat="1" ht="15.75" customHeight="1">
      <c r="A34" s="411"/>
      <c r="B34" s="535"/>
      <c r="C34" s="535"/>
      <c r="D34" s="535"/>
      <c r="E34" s="535"/>
      <c r="F34" s="535"/>
      <c r="G34" s="412"/>
    </row>
    <row r="35" spans="2:7" ht="18.75" customHeight="1">
      <c r="B35" s="534" t="s">
        <v>320</v>
      </c>
      <c r="C35" s="535"/>
      <c r="D35" s="535"/>
      <c r="E35" s="535"/>
      <c r="F35" s="535"/>
      <c r="G35" s="409"/>
    </row>
    <row r="36" spans="2:7" ht="20.25" customHeight="1">
      <c r="B36" s="535"/>
      <c r="C36" s="535"/>
      <c r="D36" s="535"/>
      <c r="E36" s="535"/>
      <c r="F36" s="535"/>
      <c r="G36" s="409"/>
    </row>
    <row r="37" spans="2:7" ht="27.75" customHeight="1">
      <c r="B37" s="535"/>
      <c r="C37" s="535"/>
      <c r="D37" s="535"/>
      <c r="E37" s="535"/>
      <c r="F37" s="535"/>
      <c r="G37" s="409"/>
    </row>
    <row r="38" spans="2:7" ht="27.75" customHeight="1">
      <c r="B38" s="535"/>
      <c r="C38" s="535"/>
      <c r="D38" s="535"/>
      <c r="E38" s="535"/>
      <c r="F38" s="535"/>
      <c r="G38" s="409"/>
    </row>
    <row r="39" spans="2:7" ht="33" customHeight="1">
      <c r="B39" s="535"/>
      <c r="C39" s="535"/>
      <c r="D39" s="535"/>
      <c r="E39" s="535"/>
      <c r="F39" s="535"/>
      <c r="G39" s="409"/>
    </row>
    <row r="40" spans="4:7" ht="15.75" customHeight="1">
      <c r="D40" s="409"/>
      <c r="E40" s="409"/>
      <c r="F40" s="409"/>
      <c r="G40" s="409"/>
    </row>
    <row r="41" spans="4:7" ht="12.75">
      <c r="D41" s="409"/>
      <c r="E41" s="409"/>
      <c r="F41" s="409"/>
      <c r="G41" s="409"/>
    </row>
    <row r="42" spans="4:7" ht="12.75">
      <c r="D42" s="409"/>
      <c r="E42" s="409"/>
      <c r="F42" s="409"/>
      <c r="G42" s="409"/>
    </row>
    <row r="43" spans="4:7" ht="12.75">
      <c r="D43" s="409"/>
      <c r="E43" s="409"/>
      <c r="F43" s="409"/>
      <c r="G43" s="409"/>
    </row>
    <row r="44" spans="4:7" ht="12.75">
      <c r="D44" s="409"/>
      <c r="E44" s="409"/>
      <c r="F44" s="409"/>
      <c r="G44" s="409"/>
    </row>
    <row r="45" spans="4:7" ht="12.75">
      <c r="D45" s="409"/>
      <c r="E45" s="409"/>
      <c r="F45" s="409"/>
      <c r="G45" s="409"/>
    </row>
    <row r="46" spans="4:7" ht="12.75">
      <c r="D46" s="409"/>
      <c r="E46" s="409"/>
      <c r="F46" s="409"/>
      <c r="G46" s="409"/>
    </row>
  </sheetData>
  <sheetProtection/>
  <mergeCells count="6">
    <mergeCell ref="B35:F39"/>
    <mergeCell ref="B5:F8"/>
    <mergeCell ref="B10:F14"/>
    <mergeCell ref="B16:F21"/>
    <mergeCell ref="B23:F27"/>
    <mergeCell ref="B29:F34"/>
  </mergeCells>
  <printOptions/>
  <pageMargins left="0.5905511811023623" right="0.35" top="0.4724409448818898" bottom="0.58" header="0.2362204724409449" footer="0.31496062992125984"/>
  <pageSetup fitToHeight="0" fitToWidth="1" horizontalDpi="600" verticalDpi="600" orientation="portrait" paperSize="9" r:id="rId1"/>
  <headerFooter>
    <oddFooter>&amp;C&amp;9Keto shenime shpjeguese jane pjese integrale e Pasqyrave Financiare</oddFooter>
  </headerFooter>
  <rowBreaks count="1" manualBreakCount="1">
    <brk id="21" max="6" man="1"/>
  </rowBreaks>
</worksheet>
</file>

<file path=xl/worksheets/sheet9.xml><?xml version="1.0" encoding="utf-8"?>
<worksheet xmlns="http://schemas.openxmlformats.org/spreadsheetml/2006/main" xmlns:r="http://schemas.openxmlformats.org/officeDocument/2006/relationships">
  <dimension ref="A1:I30"/>
  <sheetViews>
    <sheetView zoomScalePageLayoutView="0" workbookViewId="0" topLeftCell="A22">
      <selection activeCell="I24" sqref="I24"/>
    </sheetView>
  </sheetViews>
  <sheetFormatPr defaultColWidth="9.140625" defaultRowHeight="11.25"/>
  <cols>
    <col min="1" max="1" width="9.140625" style="340" customWidth="1"/>
    <col min="2" max="2" width="40.7109375" style="340" customWidth="1"/>
    <col min="3" max="3" width="18.421875" style="340" customWidth="1"/>
    <col min="4" max="4" width="12.421875" style="340" customWidth="1"/>
    <col min="5" max="6" width="16.28125" style="340" customWidth="1"/>
    <col min="7" max="7" width="10.57421875" style="340" customWidth="1"/>
    <col min="8" max="16384" width="9.140625" style="340" customWidth="1"/>
  </cols>
  <sheetData>
    <row r="1" spans="1:9" ht="17.25">
      <c r="A1" s="338"/>
      <c r="B1" s="335" t="str">
        <f>+'KAPAK '!F3</f>
        <v>ARJEIL sh.p.k</v>
      </c>
      <c r="C1" s="156"/>
      <c r="D1" s="156"/>
      <c r="E1" s="339"/>
      <c r="F1" s="339"/>
      <c r="G1" s="339"/>
      <c r="H1" s="339"/>
      <c r="I1" s="339"/>
    </row>
    <row r="2" spans="1:9" ht="17.25">
      <c r="A2" s="338"/>
      <c r="B2" s="335" t="str">
        <f>+'KAPAK '!F4</f>
        <v>K31320002C</v>
      </c>
      <c r="C2" s="156"/>
      <c r="D2" s="156"/>
      <c r="E2" s="339"/>
      <c r="F2" s="339"/>
      <c r="G2" s="339"/>
      <c r="H2" s="339"/>
      <c r="I2" s="339"/>
    </row>
    <row r="3" spans="1:9" ht="17.25">
      <c r="A3" s="338"/>
      <c r="B3" s="282" t="s">
        <v>310</v>
      </c>
      <c r="C3" s="156"/>
      <c r="D3" s="156"/>
      <c r="E3" s="339"/>
      <c r="F3" s="339"/>
      <c r="G3" s="339"/>
      <c r="H3" s="339"/>
      <c r="I3" s="339"/>
    </row>
    <row r="4" spans="1:9" ht="15">
      <c r="A4" s="341"/>
      <c r="B4" s="342" t="str">
        <f>+Bilanc!F6</f>
        <v>31 Dhjetor 2013</v>
      </c>
      <c r="C4" s="339"/>
      <c r="D4" s="339"/>
      <c r="E4" s="339"/>
      <c r="F4" s="339"/>
      <c r="G4" s="339"/>
      <c r="H4" s="339"/>
      <c r="I4" s="339"/>
    </row>
    <row r="5" spans="1:9" ht="17.25">
      <c r="A5" s="339"/>
      <c r="B5" s="339"/>
      <c r="C5" s="339"/>
      <c r="D5" s="339"/>
      <c r="E5" s="343"/>
      <c r="F5" s="344"/>
      <c r="G5" s="343"/>
      <c r="H5" s="343"/>
      <c r="I5" s="343"/>
    </row>
    <row r="6" spans="1:9" ht="15">
      <c r="A6" s="343"/>
      <c r="B6" s="343"/>
      <c r="C6" s="343"/>
      <c r="D6" s="343"/>
      <c r="E6" s="343"/>
      <c r="F6" s="343"/>
      <c r="G6" s="338"/>
      <c r="H6" s="338"/>
      <c r="I6" s="338"/>
    </row>
    <row r="7" spans="1:9" s="349" customFormat="1" ht="46.5">
      <c r="A7" s="345" t="s">
        <v>235</v>
      </c>
      <c r="B7" s="346" t="s">
        <v>294</v>
      </c>
      <c r="C7" s="347" t="s">
        <v>295</v>
      </c>
      <c r="D7" s="347" t="s">
        <v>299</v>
      </c>
      <c r="E7" s="345" t="s">
        <v>300</v>
      </c>
      <c r="F7" s="347" t="s">
        <v>301</v>
      </c>
      <c r="G7" s="348"/>
      <c r="H7" s="348"/>
      <c r="I7" s="348"/>
    </row>
    <row r="8" spans="1:9" s="349" customFormat="1" ht="15">
      <c r="A8" s="501">
        <v>1</v>
      </c>
      <c r="B8" s="500" t="s">
        <v>370</v>
      </c>
      <c r="C8" s="347"/>
      <c r="D8" s="347" t="s">
        <v>309</v>
      </c>
      <c r="E8" s="345"/>
      <c r="F8" s="347">
        <v>19643</v>
      </c>
      <c r="G8" s="348"/>
      <c r="H8" s="348"/>
      <c r="I8" s="348"/>
    </row>
    <row r="9" spans="1:9" s="349" customFormat="1" ht="15">
      <c r="A9" s="501">
        <v>2</v>
      </c>
      <c r="B9" s="500" t="s">
        <v>372</v>
      </c>
      <c r="C9" s="347"/>
      <c r="D9" s="347" t="s">
        <v>309</v>
      </c>
      <c r="E9" s="345"/>
      <c r="F9" s="347">
        <v>1547</v>
      </c>
      <c r="G9" s="348"/>
      <c r="H9" s="348"/>
      <c r="I9" s="348"/>
    </row>
    <row r="10" spans="1:9" s="349" customFormat="1" ht="15">
      <c r="A10" s="501">
        <v>3</v>
      </c>
      <c r="B10" s="500" t="s">
        <v>374</v>
      </c>
      <c r="C10" s="347"/>
      <c r="D10" s="347" t="s">
        <v>309</v>
      </c>
      <c r="E10" s="345"/>
      <c r="F10" s="347">
        <v>500075</v>
      </c>
      <c r="G10" s="348"/>
      <c r="H10" s="348"/>
      <c r="I10" s="348"/>
    </row>
    <row r="11" spans="1:9" s="349" customFormat="1" ht="15">
      <c r="A11" s="501">
        <v>4</v>
      </c>
      <c r="B11" s="500" t="s">
        <v>373</v>
      </c>
      <c r="C11" s="347"/>
      <c r="D11" s="347" t="s">
        <v>309</v>
      </c>
      <c r="E11" s="345"/>
      <c r="F11" s="347">
        <v>546125</v>
      </c>
      <c r="G11" s="348"/>
      <c r="H11" s="348"/>
      <c r="I11" s="348"/>
    </row>
    <row r="12" spans="1:9" s="349" customFormat="1" ht="15">
      <c r="A12" s="501">
        <v>5</v>
      </c>
      <c r="B12" s="500" t="s">
        <v>398</v>
      </c>
      <c r="C12" s="347"/>
      <c r="D12" s="347" t="s">
        <v>350</v>
      </c>
      <c r="E12" s="345"/>
      <c r="F12" s="347">
        <v>-4031</v>
      </c>
      <c r="G12" s="348"/>
      <c r="H12" s="348"/>
      <c r="I12" s="348"/>
    </row>
    <row r="13" spans="1:9" s="349" customFormat="1" ht="15">
      <c r="A13" s="501">
        <v>5</v>
      </c>
      <c r="B13" s="500" t="s">
        <v>377</v>
      </c>
      <c r="C13" s="347"/>
      <c r="D13" s="347" t="s">
        <v>308</v>
      </c>
      <c r="E13" s="345">
        <v>83</v>
      </c>
      <c r="F13" s="347">
        <f>E13*H14</f>
        <v>11636.599999999999</v>
      </c>
      <c r="G13" s="348"/>
      <c r="H13" s="348"/>
      <c r="I13" s="348"/>
    </row>
    <row r="14" spans="1:9" ht="18.75" customHeight="1">
      <c r="A14" s="501">
        <v>6</v>
      </c>
      <c r="B14" s="499" t="s">
        <v>348</v>
      </c>
      <c r="C14" s="306"/>
      <c r="D14" s="350" t="s">
        <v>308</v>
      </c>
      <c r="E14" s="362">
        <v>58</v>
      </c>
      <c r="F14" s="353">
        <f>E14*H14</f>
        <v>8131.599999999999</v>
      </c>
      <c r="G14" s="354"/>
      <c r="H14" s="363">
        <v>140.2</v>
      </c>
      <c r="I14" s="338"/>
    </row>
    <row r="15" spans="1:9" ht="15">
      <c r="A15" s="501">
        <v>7</v>
      </c>
      <c r="B15" s="351" t="s">
        <v>349</v>
      </c>
      <c r="C15" s="306"/>
      <c r="D15" s="350" t="s">
        <v>350</v>
      </c>
      <c r="E15" s="362"/>
      <c r="F15" s="353">
        <v>389403</v>
      </c>
      <c r="G15" s="354"/>
      <c r="H15" s="363">
        <v>101.86</v>
      </c>
      <c r="I15" s="338"/>
    </row>
    <row r="16" spans="1:9" ht="15">
      <c r="A16" s="501">
        <v>8</v>
      </c>
      <c r="B16" s="351" t="s">
        <v>375</v>
      </c>
      <c r="C16" s="306"/>
      <c r="D16" s="350" t="s">
        <v>309</v>
      </c>
      <c r="E16" s="352"/>
      <c r="F16" s="353">
        <v>132189</v>
      </c>
      <c r="G16" s="354"/>
      <c r="H16" s="338"/>
      <c r="I16" s="338"/>
    </row>
    <row r="17" spans="1:9" ht="15">
      <c r="A17" s="501">
        <v>9</v>
      </c>
      <c r="B17" s="351" t="s">
        <v>375</v>
      </c>
      <c r="C17" s="306"/>
      <c r="D17" s="350" t="s">
        <v>308</v>
      </c>
      <c r="E17" s="352">
        <v>76</v>
      </c>
      <c r="F17" s="353">
        <f>E17*H14</f>
        <v>10655.199999999999</v>
      </c>
      <c r="G17" s="354"/>
      <c r="H17" s="338"/>
      <c r="I17" s="338"/>
    </row>
    <row r="18" spans="1:9" ht="15">
      <c r="A18" s="501">
        <v>10</v>
      </c>
      <c r="B18" s="351" t="s">
        <v>351</v>
      </c>
      <c r="C18" s="353"/>
      <c r="D18" s="353" t="s">
        <v>309</v>
      </c>
      <c r="E18" s="353"/>
      <c r="F18" s="353">
        <v>3461646</v>
      </c>
      <c r="G18" s="354"/>
      <c r="H18" s="338"/>
      <c r="I18" s="338"/>
    </row>
    <row r="19" spans="1:9" ht="15">
      <c r="A19" s="501">
        <v>11</v>
      </c>
      <c r="B19" s="351" t="s">
        <v>371</v>
      </c>
      <c r="C19" s="353"/>
      <c r="D19" s="353" t="s">
        <v>309</v>
      </c>
      <c r="E19" s="353"/>
      <c r="F19" s="353">
        <v>809</v>
      </c>
      <c r="G19" s="354"/>
      <c r="H19" s="338"/>
      <c r="I19" s="338"/>
    </row>
    <row r="20" spans="1:9" ht="15">
      <c r="A20" s="501">
        <v>12</v>
      </c>
      <c r="B20" s="351" t="s">
        <v>376</v>
      </c>
      <c r="C20" s="353"/>
      <c r="D20" s="353" t="s">
        <v>401</v>
      </c>
      <c r="E20" s="353">
        <v>65.6</v>
      </c>
      <c r="F20" s="353">
        <f>E20*H15</f>
        <v>6682.016</v>
      </c>
      <c r="G20" s="354"/>
      <c r="H20" s="338"/>
      <c r="I20" s="338"/>
    </row>
    <row r="21" spans="1:9" ht="15">
      <c r="A21" s="501">
        <v>13</v>
      </c>
      <c r="B21" s="351" t="s">
        <v>399</v>
      </c>
      <c r="C21" s="353"/>
      <c r="D21" s="353" t="s">
        <v>308</v>
      </c>
      <c r="E21" s="353">
        <v>44</v>
      </c>
      <c r="F21" s="353">
        <f>E21*H14</f>
        <v>6168.799999999999</v>
      </c>
      <c r="G21" s="354"/>
      <c r="H21" s="338"/>
      <c r="I21" s="338"/>
    </row>
    <row r="22" spans="1:9" ht="15">
      <c r="A22" s="501">
        <v>14</v>
      </c>
      <c r="B22" s="351" t="s">
        <v>400</v>
      </c>
      <c r="C22" s="353"/>
      <c r="D22" s="353" t="s">
        <v>401</v>
      </c>
      <c r="E22" s="353">
        <v>96.1</v>
      </c>
      <c r="F22" s="353">
        <f>E22*H15</f>
        <v>9788.746</v>
      </c>
      <c r="G22" s="354"/>
      <c r="H22" s="338"/>
      <c r="I22" s="338"/>
    </row>
    <row r="23" spans="1:9" ht="15">
      <c r="A23" s="501">
        <v>13</v>
      </c>
      <c r="B23" s="351" t="s">
        <v>352</v>
      </c>
      <c r="C23" s="353"/>
      <c r="D23" s="353" t="s">
        <v>308</v>
      </c>
      <c r="E23" s="353">
        <v>6.43</v>
      </c>
      <c r="F23" s="353">
        <f>E23*H14</f>
        <v>901.4859999999999</v>
      </c>
      <c r="G23" s="355"/>
      <c r="H23" s="356"/>
      <c r="I23" s="356"/>
    </row>
    <row r="24" spans="1:9" ht="15">
      <c r="A24" s="357"/>
      <c r="B24" s="357" t="s">
        <v>296</v>
      </c>
      <c r="C24" s="358"/>
      <c r="D24" s="358"/>
      <c r="E24" s="358"/>
      <c r="F24" s="359">
        <f>SUM(F8:F23)</f>
        <v>5101370.448</v>
      </c>
      <c r="G24" s="360"/>
      <c r="H24" s="361"/>
      <c r="I24" s="361"/>
    </row>
    <row r="25" spans="1:9" ht="15">
      <c r="A25" s="338"/>
      <c r="B25" s="338"/>
      <c r="C25" s="338"/>
      <c r="D25" s="338"/>
      <c r="E25" s="338"/>
      <c r="F25" s="338"/>
      <c r="G25" s="338"/>
      <c r="H25" s="338"/>
      <c r="I25" s="338"/>
    </row>
    <row r="26" spans="1:9" ht="15">
      <c r="A26" s="338"/>
      <c r="B26" s="338"/>
      <c r="C26" s="338"/>
      <c r="D26" s="338"/>
      <c r="E26" s="338"/>
      <c r="F26" s="338"/>
      <c r="G26" s="338"/>
      <c r="H26" s="338"/>
      <c r="I26" s="338"/>
    </row>
    <row r="27" spans="1:9" ht="15">
      <c r="A27" s="338"/>
      <c r="B27" s="338"/>
      <c r="C27" s="537" t="s">
        <v>297</v>
      </c>
      <c r="D27" s="537"/>
      <c r="E27" s="537"/>
      <c r="F27" s="537"/>
      <c r="G27" s="338"/>
      <c r="H27" s="338"/>
      <c r="I27" s="338"/>
    </row>
    <row r="28" spans="1:9" ht="27" customHeight="1">
      <c r="A28" s="338"/>
      <c r="B28" s="338"/>
      <c r="C28" s="537" t="s">
        <v>353</v>
      </c>
      <c r="D28" s="537"/>
      <c r="E28" s="537"/>
      <c r="F28" s="537"/>
      <c r="G28" s="338"/>
      <c r="H28" s="338"/>
      <c r="I28" s="338"/>
    </row>
    <row r="29" spans="1:9" s="349" customFormat="1" ht="17.25" customHeight="1">
      <c r="A29" s="364"/>
      <c r="B29" s="364"/>
      <c r="C29" s="538" t="s">
        <v>298</v>
      </c>
      <c r="D29" s="538"/>
      <c r="E29" s="538"/>
      <c r="F29" s="538"/>
      <c r="G29" s="364"/>
      <c r="H29" s="364"/>
      <c r="I29" s="364"/>
    </row>
    <row r="30" spans="1:9" ht="15">
      <c r="A30" s="338"/>
      <c r="B30" s="338"/>
      <c r="C30" s="338"/>
      <c r="D30" s="338"/>
      <c r="E30" s="338"/>
      <c r="F30" s="338"/>
      <c r="G30" s="338"/>
      <c r="H30" s="338"/>
      <c r="I30" s="338"/>
    </row>
  </sheetData>
  <sheetProtection/>
  <mergeCells count="3">
    <mergeCell ref="C28:F28"/>
    <mergeCell ref="C29:F29"/>
    <mergeCell ref="C27:F27"/>
  </mergeCells>
  <printOptions horizontalCentered="1"/>
  <pageMargins left="0.708661417322835" right="0.47244094488189" top="0.748031496062992" bottom="0.748031496062992" header="0.31496062992126" footer="0.3149606299212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2014-03-29T10:59:41Z</cp:lastPrinted>
  <dcterms:created xsi:type="dcterms:W3CDTF">2008-02-14T13:05:21Z</dcterms:created>
  <dcterms:modified xsi:type="dcterms:W3CDTF">2014-07-08T13:45:42Z</dcterms:modified>
  <cp:category/>
  <cp:version/>
  <cp:contentType/>
  <cp:contentStatus/>
</cp:coreProperties>
</file>