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8640" tabRatio="854" activeTab="17"/>
  </bookViews>
  <sheets>
    <sheet name="1" sheetId="1" r:id="rId1"/>
    <sheet name="AK" sheetId="2" r:id="rId2"/>
    <sheet name="PAS" sheetId="3" r:id="rId3"/>
    <sheet name="Te Ardh" sheetId="4" r:id="rId4"/>
    <sheet name="FLU" sheetId="5" r:id="rId5"/>
    <sheet name=" kap" sheetId="6" r:id="rId6"/>
    <sheet name="REZ" sheetId="7" r:id="rId7"/>
    <sheet name="Amo." sheetId="8" r:id="rId8"/>
    <sheet name="BAN." sheetId="9" r:id="rId9"/>
    <sheet name="PAG" sheetId="10" r:id="rId10"/>
    <sheet name="T.V.SH" sheetId="11" r:id="rId11"/>
    <sheet name="QIRA" sheetId="12" r:id="rId12"/>
    <sheet name="DEK." sheetId="13" r:id="rId13"/>
    <sheet name="MJET" sheetId="14" r:id="rId14"/>
    <sheet name="inv" sheetId="15" r:id="rId15"/>
    <sheet name="furn" sheetId="16" r:id="rId16"/>
    <sheet name="DEKL." sheetId="17" r:id="rId17"/>
    <sheet name="FUN." sheetId="18" r:id="rId18"/>
  </sheets>
  <definedNames>
    <definedName name="_xlnm.Print_Area" localSheetId="5">' kap'!$A$1:$I$36</definedName>
    <definedName name="_xlnm.Print_Area" localSheetId="1">'AK'!$A$1:$G$47</definedName>
    <definedName name="_xlnm.Print_Area" localSheetId="7">'Amo.'!$A$1:$I$26</definedName>
    <definedName name="_xlnm.Print_Area" localSheetId="8">'BAN.'!$A$1:$E$20</definedName>
    <definedName name="_xlnm.Print_Area" localSheetId="12">'DEK.'!$A$1:$K$28</definedName>
    <definedName name="_xlnm.Print_Area" localSheetId="16">'DEKL.'!$A$1:$K$47</definedName>
    <definedName name="_xlnm.Print_Area" localSheetId="4">'FLU'!$A$1:$G$32</definedName>
    <definedName name="_xlnm.Print_Area" localSheetId="15">'furn'!$A$1:$D$112</definedName>
    <definedName name="_xlnm.Print_Area" localSheetId="14">'inv'!$A$1:$D$26</definedName>
    <definedName name="_xlnm.Print_Area" localSheetId="13">'MJET'!$A$1:$F$48</definedName>
    <definedName name="_xlnm.Print_Area" localSheetId="9">'PAG'!$A$1:$J$30</definedName>
    <definedName name="_xlnm.Print_Area" localSheetId="2">'PAS'!$A$1:$G$44</definedName>
    <definedName name="_xlnm.Print_Area" localSheetId="11">'QIRA'!$A$1:$D$39</definedName>
    <definedName name="_xlnm.Print_Area" localSheetId="3">'Te Ardh'!$A$1:$G$38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C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per ta diskutuar se njehere eshte printuar me vlere 753000 dhe njehere me vlere 734000</t>
        </r>
      </text>
    </comment>
  </commentList>
</comments>
</file>

<file path=xl/sharedStrings.xml><?xml version="1.0" encoding="utf-8"?>
<sst xmlns="http://schemas.openxmlformats.org/spreadsheetml/2006/main" count="792" uniqueCount="649">
  <si>
    <t>Shpenzime per interesa</t>
  </si>
  <si>
    <t>SHENIME</t>
  </si>
  <si>
    <t>Amortizimi dhe zhvleresime</t>
  </si>
  <si>
    <t>Te ardhurat dhe shpenzimet financiare nga njesite e kontrolluara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</si>
  <si>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</si>
  <si>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</si>
  <si>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</si>
  <si>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</si>
  <si>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</si>
  <si>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</si>
  <si>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</si>
  <si>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</si>
  <si>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</si>
  <si>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</si>
  <si>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</si>
  <si>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</si>
  <si>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</si>
  <si>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</si>
  <si>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</si>
  <si>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</si>
  <si>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</si>
  <si>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</si>
  <si>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Inventari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</si>
  <si>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</si>
  <si>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</si>
  <si>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</si>
  <si>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</si>
  <si>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</si>
  <si>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</si>
  <si>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</si>
  <si>
    <t xml:space="preserve">  Parapagime te mara</t>
  </si>
  <si>
    <t>Derivativet</t>
  </si>
  <si>
    <t>Interesi I arketuar</t>
  </si>
  <si>
    <t>TOTALI</t>
  </si>
  <si>
    <t>Efekti I ndryshymit ne politikat kontabel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</si>
  <si>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</si>
  <si>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</si>
  <si>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</si>
  <si>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</si>
  <si>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</si>
  <si>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</si>
  <si>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</si>
  <si>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</si>
  <si>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</si>
  <si>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</si>
  <si>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</si>
  <si>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</si>
  <si>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</si>
  <si>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</si>
  <si>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</si>
  <si>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</si>
  <si>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</si>
  <si>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</si>
  <si>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</si>
  <si>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</si>
  <si>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</si>
  <si>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GJIROKASTER</t>
  </si>
  <si>
    <t>ALBANIA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</si>
  <si>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</si>
  <si>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</si>
  <si>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</si>
  <si>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</si>
  <si>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</si>
  <si>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</si>
  <si>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</si>
  <si>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</si>
  <si>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</si>
  <si>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</si>
  <si>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</si>
  <si>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</si>
  <si>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</si>
  <si>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</si>
  <si>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</si>
  <si>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</si>
  <si>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</si>
  <si>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</si>
  <si>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</si>
  <si>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</si>
  <si>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</si>
  <si>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</si>
  <si>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>Diferenca konvertimi Aktive</t>
  </si>
  <si>
    <t>Diferenca konvertimi Pasive</t>
  </si>
  <si>
    <t>Te tjera shpenzime te panjohura (pa fatura)</t>
  </si>
  <si>
    <t>HUMBJE E TATUESHME ( 4 + 5 )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</si>
  <si>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</si>
  <si>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</si>
  <si>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</si>
  <si>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</si>
  <si>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</si>
  <si>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</si>
  <si>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te ardhura nga veprimtarite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</si>
  <si>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</si>
  <si>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</si>
  <si>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</si>
  <si>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</si>
  <si>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</si>
  <si>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</si>
  <si>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</si>
  <si>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</si>
  <si>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</si>
  <si>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</si>
  <si>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</si>
  <si>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</si>
  <si>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</si>
  <si>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Rimbursim tatimesh nga shteti</t>
  </si>
  <si>
    <t>Pagesa per tatime, taksa e derdhje te ngjashme</t>
  </si>
  <si>
    <t>Kthimi I huave te marra</t>
  </si>
  <si>
    <t>Paraardhes</t>
  </si>
  <si>
    <t>Pagesa per shpenzime te tjera</t>
  </si>
  <si>
    <t>Arketim I huave te marra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</si>
  <si>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</si>
  <si>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</si>
  <si>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</si>
  <si>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</si>
  <si>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</si>
  <si>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</si>
  <si>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</si>
  <si>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</si>
  <si>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</si>
  <si>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</si>
  <si>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</si>
  <si>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</si>
  <si>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</si>
  <si>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</si>
  <si>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</si>
  <si>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</si>
  <si>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</si>
  <si>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</si>
  <si>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</si>
  <si>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</si>
  <si>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</si>
  <si>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</si>
  <si>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</si>
  <si>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</si>
  <si>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</si>
  <si>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</si>
  <si>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</si>
  <si>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</si>
  <si>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</si>
  <si>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</si>
  <si>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</si>
  <si>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</si>
  <si>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</si>
  <si>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</si>
  <si>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</si>
  <si>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</si>
  <si>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</si>
  <si>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</si>
  <si>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</si>
  <si>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</si>
  <si>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</si>
  <si>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</si>
  <si>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</si>
  <si>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</si>
  <si>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</si>
  <si>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</si>
  <si>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</si>
  <si>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</si>
  <si>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</si>
  <si>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</si>
  <si>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</si>
  <si>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</si>
  <si>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</si>
  <si>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</si>
  <si>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</si>
  <si>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</si>
  <si>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</si>
  <si>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</si>
  <si>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</si>
  <si>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</si>
  <si>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</si>
  <si>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Dividente per tu paguar.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</si>
  <si>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</si>
  <si>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</si>
  <si>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</si>
  <si>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</si>
  <si>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</si>
  <si>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</si>
  <si>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</si>
  <si>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</si>
  <si>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</si>
  <si>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</si>
  <si>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</si>
  <si>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</si>
  <si>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</si>
  <si>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</si>
  <si>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</si>
  <si>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</si>
  <si>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</si>
  <si>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</si>
  <si>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</si>
  <si>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</si>
  <si>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</si>
  <si>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</si>
  <si>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</si>
  <si>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</si>
  <si>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</si>
  <si>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</si>
  <si>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</si>
  <si>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</si>
  <si>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</si>
  <si>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</si>
  <si>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</si>
  <si>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</si>
  <si>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</si>
  <si>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</si>
  <si>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</si>
  <si>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</si>
  <si>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</si>
  <si>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</si>
  <si>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</si>
  <si>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</si>
  <si>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</si>
  <si>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</si>
  <si>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</si>
  <si>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</si>
  <si>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HUMBJET E VITEVE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</si>
  <si>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</si>
  <si>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</si>
  <si>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</si>
  <si>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</si>
  <si>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</si>
  <si>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</si>
  <si>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</si>
  <si>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</si>
  <si>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</si>
  <si>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</si>
  <si>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</si>
  <si>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</si>
  <si>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</si>
  <si>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</si>
  <si>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</si>
  <si>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</si>
  <si>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</si>
  <si>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</si>
  <si>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</si>
  <si>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</si>
  <si>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</si>
  <si>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</si>
  <si>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</si>
  <si>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</si>
  <si>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</si>
  <si>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</si>
  <si>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</si>
  <si>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</si>
  <si>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</si>
  <si>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</si>
  <si>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</si>
  <si>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</si>
  <si>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</si>
  <si>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</si>
  <si>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</si>
  <si>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6=2+4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</si>
  <si>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</si>
  <si>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</si>
  <si>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</si>
  <si>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</si>
  <si>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</si>
  <si>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</si>
  <si>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</si>
  <si>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</si>
  <si>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</si>
  <si>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</si>
  <si>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>BLLOKU I FURRAVE</t>
  </si>
  <si>
    <t>SH.P.K</t>
  </si>
  <si>
    <t>Tregeti e pergjithshme</t>
  </si>
  <si>
    <t>ADMINISTRATORI</t>
  </si>
  <si>
    <t>NERITAN BIZHGA</t>
  </si>
  <si>
    <t xml:space="preserve">RINA -3 </t>
  </si>
  <si>
    <t>18.03.2003</t>
  </si>
  <si>
    <t>Mallra, cigare, artikuj.etj.</t>
  </si>
  <si>
    <t>Pagesa per kreditore</t>
  </si>
  <si>
    <t>Taksa bashkie</t>
  </si>
  <si>
    <t>Divident te paguara</t>
  </si>
  <si>
    <t>Shpenzimet e shitjes  (687)</t>
  </si>
  <si>
    <t>Pozicioni i rregulluar</t>
  </si>
  <si>
    <t>Pozicioni me 31.12.2014</t>
  </si>
  <si>
    <t>Tatimpaguesi</t>
  </si>
  <si>
    <t>RINA - 3 SH.P.K</t>
  </si>
  <si>
    <t xml:space="preserve">  NIPT</t>
  </si>
  <si>
    <t>K 23116611 O</t>
  </si>
  <si>
    <t>Aktiviteti</t>
  </si>
  <si>
    <t xml:space="preserve">TREGETI E  PERGJITHESHME </t>
  </si>
  <si>
    <t>N</t>
  </si>
  <si>
    <t>Muaji</t>
  </si>
  <si>
    <t>Paga</t>
  </si>
  <si>
    <t>Punedhens</t>
  </si>
  <si>
    <t>Punemarres</t>
  </si>
  <si>
    <t>Sig. shendetsore</t>
  </si>
  <si>
    <t>Tatimi   mbi</t>
  </si>
  <si>
    <t>R</t>
  </si>
  <si>
    <t>Bruto</t>
  </si>
  <si>
    <t>te  Ardhurat</t>
  </si>
  <si>
    <t>Neto</t>
  </si>
  <si>
    <t>JANAR</t>
  </si>
  <si>
    <t>SHKURT</t>
  </si>
  <si>
    <t xml:space="preserve">MARS 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</si>
  <si>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</si>
  <si>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</si>
  <si>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</si>
  <si>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</si>
  <si>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</si>
  <si>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</si>
  <si>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</si>
  <si>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</si>
  <si>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</si>
  <si>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@</t>
  </si>
  <si>
    <t>SHUMA</t>
  </si>
  <si>
    <t>Shpenzime paga</t>
  </si>
  <si>
    <t>Shpen. sigurime</t>
  </si>
  <si>
    <t>TATIM PAGUESI</t>
  </si>
  <si>
    <t>SHENIMET SHPJEGUESE</t>
  </si>
  <si>
    <r>
      <t>Per Drejtimin e Njesise Ekonomike</t>
    </r>
    <r>
      <rPr>
        <b/>
        <sz val="10"/>
        <rFont val="Arial"/>
        <family val="2"/>
      </rPr>
      <t xml:space="preserve"> </t>
    </r>
  </si>
  <si>
    <t>Neritan  Bizhga</t>
  </si>
  <si>
    <t xml:space="preserve">FORMULAR I DEKLARIMIT DHE </t>
  </si>
  <si>
    <t>Numri I Vendosjes se Dokumentit (NVD)</t>
  </si>
  <si>
    <t>PAGESES SE TATIMIT MBI FITIMIN</t>
  </si>
  <si>
    <t>( Vetem per perdorim zyrtar )</t>
  </si>
  <si>
    <t>(2) Periudha Tatimore</t>
  </si>
  <si>
    <t>(1) Numeri Serial</t>
  </si>
  <si>
    <t>Numri Indentifikus I Personit teTatushem( NIPT ) :</t>
  </si>
  <si>
    <t>3)</t>
  </si>
  <si>
    <t>K23116611O</t>
  </si>
  <si>
    <t>Emri Tregetar I Personit te Tatushem:</t>
  </si>
  <si>
    <t>4)</t>
  </si>
  <si>
    <t>Rina-3 sh.p.k</t>
  </si>
  <si>
    <t>Emeri Mbiemeri personit Fizik:</t>
  </si>
  <si>
    <t>5)</t>
  </si>
  <si>
    <t>Adresa :</t>
  </si>
  <si>
    <t>6)</t>
  </si>
  <si>
    <t>Blloku I Furrave</t>
  </si>
  <si>
    <t>Qyteti/Komuna/Rrethi:</t>
  </si>
  <si>
    <t>Numuri Telefonit :</t>
  </si>
  <si>
    <t>7)</t>
  </si>
  <si>
    <t>lajmeroni ne se informacioni eshte jo i  plote ose ka ndryshuar</t>
  </si>
  <si>
    <t xml:space="preserve">             Llogaritja e rezultatit</t>
  </si>
  <si>
    <t>Te ardhurat dhe shpenzimet</t>
  </si>
  <si>
    <t>Te ushtrimit</t>
  </si>
  <si>
    <t>Tatimore</t>
  </si>
  <si>
    <t>(8/9)</t>
  </si>
  <si>
    <t>Te ardhurat</t>
  </si>
  <si>
    <t xml:space="preserve"> 8)</t>
  </si>
  <si>
    <t xml:space="preserve"> 9)</t>
  </si>
  <si>
    <t>(10/11)</t>
  </si>
  <si>
    <t>Shpenzimet</t>
  </si>
  <si>
    <t>10)</t>
  </si>
  <si>
    <t>11)</t>
  </si>
  <si>
    <t>12)</t>
  </si>
  <si>
    <t>Shpenzimet e pazbritshme</t>
  </si>
  <si>
    <t>Rezultati</t>
  </si>
  <si>
    <t>(13/14)</t>
  </si>
  <si>
    <t>Humbja</t>
  </si>
  <si>
    <t>13)</t>
  </si>
  <si>
    <t>14)</t>
  </si>
  <si>
    <t>(15/16)</t>
  </si>
  <si>
    <t>Fitimi</t>
  </si>
  <si>
    <t>15)</t>
  </si>
  <si>
    <t>16)</t>
  </si>
  <si>
    <t>17)</t>
  </si>
  <si>
    <t>Humbja e mbartur</t>
  </si>
  <si>
    <t>18)</t>
  </si>
  <si>
    <t>Fitimi  tatushem neto (16-17)</t>
  </si>
  <si>
    <t>Llogaritja e tatim fitimit</t>
  </si>
  <si>
    <t>19)</t>
  </si>
  <si>
    <t>Tatim  fitimi  me 15%</t>
  </si>
  <si>
    <t>20)</t>
  </si>
  <si>
    <t>Tatim fitimi me perqindje te tjera</t>
  </si>
  <si>
    <t>21)</t>
  </si>
  <si>
    <t>Tatim fitimi  (19+20)</t>
  </si>
  <si>
    <t>22)</t>
  </si>
  <si>
    <t xml:space="preserve"> Tatim  fitimi  shtyre</t>
  </si>
  <si>
    <t>23)</t>
  </si>
  <si>
    <t>Parapagime</t>
  </si>
  <si>
    <t>24)</t>
  </si>
  <si>
    <t>Kredi e mbartur nga periudha e meparshme</t>
  </si>
  <si>
    <t>25)</t>
  </si>
  <si>
    <t>Tatim fitimi mbipaguar</t>
  </si>
  <si>
    <t>26)</t>
  </si>
  <si>
    <t xml:space="preserve">Kerkese per rimbursim </t>
  </si>
  <si>
    <t>27)</t>
  </si>
  <si>
    <t xml:space="preserve"> Tatim fitimi I detyrushem per te paguar</t>
  </si>
  <si>
    <t>28)</t>
  </si>
  <si>
    <t xml:space="preserve"> Denime/interesa per vonesa</t>
  </si>
  <si>
    <t>29)</t>
  </si>
  <si>
    <t>TOTALI PER TE PAGUAR</t>
  </si>
  <si>
    <t>Data dhe Firma e Personit te Tatushem .</t>
  </si>
  <si>
    <t xml:space="preserve">       Deklaroj nen pergjegjesine time se informacioni mesiperm eshte I plote e i sakte</t>
  </si>
  <si>
    <t>PAGESA</t>
  </si>
  <si>
    <t xml:space="preserve">  vetem per perdorim zyrtar</t>
  </si>
  <si>
    <t xml:space="preserve">c  </t>
  </si>
  <si>
    <t>Leke</t>
  </si>
  <si>
    <t>c</t>
  </si>
  <si>
    <t>Xhirim</t>
  </si>
  <si>
    <t xml:space="preserve">      SHUMA  E PAGUAR :   </t>
  </si>
  <si>
    <t>Cek</t>
  </si>
  <si>
    <t>Te tjera……………….</t>
  </si>
  <si>
    <t xml:space="preserve">            Orgjinali-Zyra e tatimeve</t>
  </si>
  <si>
    <t>FIRMA PRIVATE</t>
  </si>
  <si>
    <t xml:space="preserve">SHOQERIA   "RINA- 3"  SH.P.K </t>
  </si>
  <si>
    <t xml:space="preserve">NR </t>
  </si>
  <si>
    <t>MUAJI</t>
  </si>
  <si>
    <t>XHIRO</t>
  </si>
  <si>
    <t>TVSH  e llogaritur</t>
  </si>
  <si>
    <t>TVSH   E PAGUAR</t>
  </si>
  <si>
    <t>S A K T E S I M E</t>
  </si>
  <si>
    <t>Shitje te perjashtuara</t>
  </si>
  <si>
    <t>Eksporte</t>
  </si>
  <si>
    <t>Shitjet e tatue. 20%</t>
  </si>
  <si>
    <t>Shitjet e tatu. 10%</t>
  </si>
  <si>
    <t>Blerje te perjashtuara e me TVSH jo te zbriteshme</t>
  </si>
  <si>
    <t>IMPORTE 20%</t>
  </si>
  <si>
    <t>IMPORTE 10%</t>
  </si>
  <si>
    <t>Bl. nga furni. Vendas 20%</t>
  </si>
  <si>
    <t>Bl. nga furni. Vendas 10%</t>
  </si>
  <si>
    <t>Bl. nga fermeret</t>
  </si>
  <si>
    <t>TVSH i zbritshem nga muaji i kaluar</t>
  </si>
  <si>
    <t>Kerkesa ribursimi</t>
  </si>
  <si>
    <t>Gjendja e tvsh zbriteshmenga muaji I kaluar</t>
  </si>
  <si>
    <t>Totali i tvsh se zbritshem</t>
  </si>
  <si>
    <t>Teprica e tvsh se zbriteshme</t>
  </si>
  <si>
    <t>TVSH detyrueshem per tu paguar</t>
  </si>
  <si>
    <t>Gjoba per vonesa</t>
  </si>
  <si>
    <t>Totali per tu paguar</t>
  </si>
  <si>
    <t>Vlera e tatueshme</t>
  </si>
  <si>
    <t>TVSH e llogaritur</t>
  </si>
  <si>
    <t>Vlerta e tatueshme</t>
  </si>
  <si>
    <t>TVSH i zbritshem</t>
  </si>
  <si>
    <t>Vlera e taueshme</t>
  </si>
  <si>
    <t>Vlera e tauesh.</t>
  </si>
  <si>
    <t>CELJA</t>
  </si>
  <si>
    <t>MARS</t>
  </si>
  <si>
    <t>akt kontroll</t>
  </si>
  <si>
    <t>shitje</t>
  </si>
  <si>
    <t>ADMINISTRATOR</t>
  </si>
  <si>
    <t>blerje</t>
  </si>
  <si>
    <t>Arketime</t>
  </si>
  <si>
    <t xml:space="preserve">             DEKLARATA E TATIMIT MBI TE ARDHURAT NGA BURIME TE TJERA</t>
  </si>
  <si>
    <t>RINA- 3  sh.p.k</t>
  </si>
  <si>
    <t xml:space="preserve">    ___________________________________________________________________________________________________________</t>
  </si>
  <si>
    <t xml:space="preserve">          Perfituesi I te ardhurave</t>
  </si>
  <si>
    <t>Paguesi te ardhurave</t>
  </si>
  <si>
    <t>Emri Mbiemri [1]</t>
  </si>
  <si>
    <t>Emri Mbiemri [3]</t>
  </si>
  <si>
    <t>Adresa e banimit [2]</t>
  </si>
  <si>
    <t>Adresa [4]</t>
  </si>
  <si>
    <t xml:space="preserve">  Deklaroj ne pergjegjesine time se te ardhurat qe kam perfituar,mbibazen e te cilave do te logaritet</t>
  </si>
  <si>
    <t xml:space="preserve">  Dhe derdhet tatimi mbi te ardhurat personale ne baze te ligjit Nr. 8438,  date 28.12.1988 “per tatimin mbi</t>
  </si>
  <si>
    <t xml:space="preserve">  Te ardhurat” jane:</t>
  </si>
  <si>
    <t xml:space="preserve">  </t>
  </si>
  <si>
    <t>LLOJI TE ARDHURA PERSONALE</t>
  </si>
  <si>
    <t>TE ARDHURAT  E REALIZUARA</t>
  </si>
  <si>
    <t>TARIFAT E TATIMIT MBI TE ARDHURAT</t>
  </si>
  <si>
    <t>TATIMI  I   LLOGARITUR</t>
  </si>
  <si>
    <t>Te  ardhurat  mga  dhenja  me qira</t>
  </si>
  <si>
    <t>Te ardhurat nga huate</t>
  </si>
  <si>
    <t>x</t>
  </si>
  <si>
    <t>Te ardhurat nga pronesia  intelektuale: e drejta e autorit</t>
  </si>
  <si>
    <t>Te ardhurat me burim jashte Teritorit te Republikes se Shqiperise</t>
  </si>
  <si>
    <t>Te ardhura te tjera</t>
  </si>
  <si>
    <t>SHUMA E TE ARDHURAVE QE      DEKLAROHEN</t>
  </si>
  <si>
    <t xml:space="preserve">Shenim:  Ne kete deklarate nuk perfshihen te ardhurat personale te realizuara,per te cilat tatimi eshte </t>
  </si>
  <si>
    <t>Mbajtur ne burim sipas nenit 33 dhe paragrafit te pare te nenit 10 (te ardhura nga punesimi) te ligjit te cituar .</t>
  </si>
  <si>
    <t>me siper</t>
  </si>
  <si>
    <t xml:space="preserve">    Data e deklarimit:</t>
  </si>
  <si>
    <t>DEKLARUESI</t>
  </si>
  <si>
    <t xml:space="preserve">                    (emeri,mbiemeri,nenshkrimi   )</t>
  </si>
  <si>
    <t xml:space="preserve">                                                                                                            </t>
  </si>
  <si>
    <t xml:space="preserve"> SHOQ.RINA- 3 SH.P.K</t>
  </si>
  <si>
    <t>D  E  K  L  A  R  A  TE</t>
  </si>
  <si>
    <t>Une i  nenshkruari</t>
  </si>
  <si>
    <t>NERITAN   BIZHGA</t>
  </si>
  <si>
    <t>,</t>
  </si>
  <si>
    <t>me detyre</t>
  </si>
  <si>
    <t>dhe perfaqesues ligjor I subjektit</t>
  </si>
  <si>
    <t>RINA- 3 sh.p.k</t>
  </si>
  <si>
    <t xml:space="preserve">nen pergjegjesine time </t>
  </si>
  <si>
    <t>personale</t>
  </si>
  <si>
    <t>D E K L A R O J   S E:</t>
  </si>
  <si>
    <t xml:space="preserve">            Objekt ku ushtroj aktivitetin  eshte me qera</t>
  </si>
  <si>
    <t xml:space="preserve">ku </t>
  </si>
  <si>
    <t>SHOQ. "RINA - 3" sh.p.k ku ushtron</t>
  </si>
  <si>
    <t>aktivitetin e tij eshte</t>
  </si>
  <si>
    <t>Blloku i Furrave</t>
  </si>
  <si>
    <t>dhe  ka abjente me qera</t>
  </si>
  <si>
    <t>xxxxxxxx</t>
  </si>
  <si>
    <t>Gjirokaster me :</t>
  </si>
  <si>
    <t>VO: Ne rastin kur objekti eshte marre me qira deklarata e mesiperme</t>
  </si>
  <si>
    <t xml:space="preserve">shoqerohet me kontraten  e  qerase dhe eshte rasti ligjor I pageses se tatimit mbi te </t>
  </si>
  <si>
    <t>ardhurat per ne burim dhe me kopjen e arketimit perkates.</t>
  </si>
  <si>
    <t>SUBJEKTI:</t>
  </si>
  <si>
    <t>RINA -3 SHPK</t>
  </si>
  <si>
    <t>EMERTIMI</t>
  </si>
  <si>
    <t>MONEDHA</t>
  </si>
  <si>
    <t>EURO</t>
  </si>
  <si>
    <t>B.K.T</t>
  </si>
  <si>
    <t>INVENTARI I AUTOMJETEVE NE PRONESI PER VITIN:</t>
  </si>
  <si>
    <t>NR</t>
  </si>
  <si>
    <t>LLOJI</t>
  </si>
  <si>
    <t>Kapaciteti   ne TON</t>
  </si>
  <si>
    <t>TARGA</t>
  </si>
  <si>
    <t>Vlefta fillestare ne leke</t>
  </si>
  <si>
    <t>BENZ</t>
  </si>
  <si>
    <t>VOLKSWAGEN</t>
  </si>
  <si>
    <t>VOLCK</t>
  </si>
  <si>
    <t>GJ9278A</t>
  </si>
  <si>
    <t xml:space="preserve">FURGON MERCEDES </t>
  </si>
  <si>
    <t>GJ9940A</t>
  </si>
  <si>
    <t>MERCEDES BENZ</t>
  </si>
  <si>
    <t>GJ9990A</t>
  </si>
  <si>
    <t>SPRINTER FRIGORIFER</t>
  </si>
  <si>
    <t>BEZ</t>
  </si>
  <si>
    <t>XXXXX</t>
  </si>
  <si>
    <t xml:space="preserve"> NERITAN BIZHGA</t>
  </si>
  <si>
    <t>V.O  Shuma totale e vleftes fillestare te automjeteve duhet te jete e barabarte me tepricen e</t>
  </si>
  <si>
    <t>llogarise "Mjete transporti" te pasqyres "Gjendja dhe ndryshimet e A/Q" me vleren bruto.</t>
  </si>
  <si>
    <t>01.01.2015 DERI 31.12.2015</t>
  </si>
  <si>
    <r>
      <t xml:space="preserve">PASQYRE  RAKORDIMI E DEKLARIMIT DHE PAGESES      </t>
    </r>
    <r>
      <rPr>
        <b/>
        <sz val="10"/>
        <rFont val="Arial"/>
        <family val="2"/>
      </rPr>
      <t xml:space="preserve"> TVSH</t>
    </r>
    <r>
      <rPr>
        <sz val="10"/>
        <rFont val="Arial"/>
        <family val="0"/>
      </rPr>
      <t xml:space="preserve">  PER VITIN 2015</t>
    </r>
  </si>
  <si>
    <r>
      <t xml:space="preserve">Tabela  e  Pagave, Sigurimeve e Ndalesave, Viti  </t>
    </r>
    <r>
      <rPr>
        <u val="single"/>
        <sz val="14"/>
        <rFont val="Arial"/>
        <family val="2"/>
      </rPr>
      <t xml:space="preserve">  2015  </t>
    </r>
  </si>
  <si>
    <t xml:space="preserve">LIKJUDUAR </t>
  </si>
  <si>
    <t xml:space="preserve">Likujdim </t>
  </si>
  <si>
    <t>BANK</t>
  </si>
  <si>
    <t>paga</t>
  </si>
  <si>
    <t>VLERA</t>
  </si>
  <si>
    <t>viti 2015</t>
  </si>
  <si>
    <t>SHOQERIA RINA - 3 SH.P.K   GJIROKASTER</t>
  </si>
  <si>
    <t>Gjendaje e magazinave date 31.12.2015</t>
  </si>
  <si>
    <t>Emertimi i magazines</t>
  </si>
  <si>
    <t>Vlera leke</t>
  </si>
  <si>
    <t>Market pallati i sportit</t>
  </si>
  <si>
    <t>Magazina rruga nacionale</t>
  </si>
  <si>
    <t>Frigoriferike</t>
  </si>
  <si>
    <t>BANKAT GJENDAJ ELLOGARIVE DATE 31.12.2015</t>
  </si>
  <si>
    <t xml:space="preserve">LLOGARIA </t>
  </si>
  <si>
    <t>RAIFFESEN BANK</t>
  </si>
  <si>
    <t>LEK</t>
  </si>
  <si>
    <t>ALFA</t>
  </si>
  <si>
    <t>PERMBLEDHJE E FURNITOR RINA-3 SHP.K VITIT 2015</t>
  </si>
  <si>
    <t>DATE 31.12.2015</t>
  </si>
  <si>
    <t xml:space="preserve">EMRI I SUBJKETIT </t>
  </si>
  <si>
    <t>VLERA E DERTYRIMIT</t>
  </si>
  <si>
    <t>DEBI</t>
  </si>
  <si>
    <t>KREDI</t>
  </si>
  <si>
    <t>AGNA SHA</t>
  </si>
  <si>
    <t>ALFA SHA</t>
  </si>
  <si>
    <t>EURONOVO MAP</t>
  </si>
  <si>
    <t>EURONOVO FIER</t>
  </si>
  <si>
    <t>BOLV-OIL SHA</t>
  </si>
  <si>
    <t>INTERBRANDS</t>
  </si>
  <si>
    <t>UJESJELLESI</t>
  </si>
  <si>
    <t>ELKA SA</t>
  </si>
  <si>
    <t>OSHEE</t>
  </si>
  <si>
    <t>COSMOS VIROI SH.P.K</t>
  </si>
  <si>
    <t>INTER LOGJISTIK</t>
  </si>
  <si>
    <t>BNT ELEKTRONICS</t>
  </si>
  <si>
    <t>LICI PLASTIC</t>
  </si>
  <si>
    <t>MARKETING DISTRIBUTION</t>
  </si>
  <si>
    <t>ALKOS SH.P.K</t>
  </si>
  <si>
    <t>UNITRANS AL</t>
  </si>
  <si>
    <t>ALBASAMOS TRANS</t>
  </si>
  <si>
    <t>VIZION SH.P.K</t>
  </si>
  <si>
    <t>ALB ARON SH.P.K</t>
  </si>
  <si>
    <t>N&amp;N SH.P.K</t>
  </si>
  <si>
    <t>ERBIRON SH.P.K</t>
  </si>
  <si>
    <t>AFRIM LANI SH.P.K</t>
  </si>
  <si>
    <t>BEJKO BUCI</t>
  </si>
  <si>
    <t>PULARIA KORCE</t>
  </si>
  <si>
    <t>O&amp; B</t>
  </si>
  <si>
    <t>CINI 2009 SHPK</t>
  </si>
  <si>
    <t>SIGAL UNIQA GRUP AUSTRIA</t>
  </si>
  <si>
    <t>TEUTA DURRES SHPK</t>
  </si>
  <si>
    <t>SIGI SHPK</t>
  </si>
  <si>
    <t>EGEMA SHPK</t>
  </si>
  <si>
    <t>KUMANATI SHPK</t>
  </si>
  <si>
    <t>E.T SHPK</t>
  </si>
  <si>
    <t>FERUNI SHPK</t>
  </si>
  <si>
    <t>SPRINT SHPK</t>
  </si>
  <si>
    <t>FRIGO-FIX SHPK</t>
  </si>
  <si>
    <t>INTER TRADE DISTRIBUTION</t>
  </si>
  <si>
    <t>GJIROFARMA</t>
  </si>
  <si>
    <t>NEXHI 09 SHPK</t>
  </si>
  <si>
    <t>MAGIC SOFT 2011 SHPK</t>
  </si>
  <si>
    <t>LINEKX-1 SHPK</t>
  </si>
  <si>
    <t>ERZENI SHPK</t>
  </si>
  <si>
    <t>AIBA SH.A</t>
  </si>
  <si>
    <t>ALBSIG SH.A</t>
  </si>
  <si>
    <t>MEGA DISTRIBUTION</t>
  </si>
  <si>
    <t>LUFRA</t>
  </si>
  <si>
    <t>E.H.W GMBH</t>
  </si>
  <si>
    <t>ATLAS SHPK</t>
  </si>
  <si>
    <t>HAKO</t>
  </si>
  <si>
    <t>AVEX SHPK</t>
  </si>
  <si>
    <t>ARANI SHPK</t>
  </si>
  <si>
    <t>ELTON MAHMUTAJ PF</t>
  </si>
  <si>
    <t>JETNOR SHATRO</t>
  </si>
  <si>
    <t>DELTA DONI SHPK</t>
  </si>
  <si>
    <t>DHIMITRA SHPK</t>
  </si>
  <si>
    <t>MANDI 2013 SHPK</t>
  </si>
  <si>
    <t>BASHA  CO SHPK</t>
  </si>
  <si>
    <t>ROYAL SHPK</t>
  </si>
  <si>
    <t>VAKO-TREG SHPK</t>
  </si>
  <si>
    <t>IRIS COSMETIC SHPK</t>
  </si>
  <si>
    <t>KALIMERA</t>
  </si>
  <si>
    <t>INTERSIG</t>
  </si>
  <si>
    <t>HOME -STYLE</t>
  </si>
  <si>
    <t>HARI LENA SHPK</t>
  </si>
  <si>
    <t>KASTRIOT KORE</t>
  </si>
  <si>
    <t>COSM&amp;FARM</t>
  </si>
  <si>
    <t>EUROGRAMA</t>
  </si>
  <si>
    <t>ALL BALCANS</t>
  </si>
  <si>
    <t>DENIS SHPK</t>
  </si>
  <si>
    <t>ZIKO &amp;CO</t>
  </si>
  <si>
    <t>LINEKS SHPK</t>
  </si>
  <si>
    <t xml:space="preserve">EMPORIO ENA </t>
  </si>
  <si>
    <t>EUGEN SKREMO</t>
  </si>
  <si>
    <t>ARREDO FAB</t>
  </si>
  <si>
    <t>RADIO TV GJIROKASTRA</t>
  </si>
  <si>
    <t>RIGELS ALIKAJ</t>
  </si>
  <si>
    <t>ABEDINI SHPK</t>
  </si>
  <si>
    <t>ATC SHPK</t>
  </si>
  <si>
    <t>ARTUR BEQAJ</t>
  </si>
  <si>
    <t>GENTIAN KOKO</t>
  </si>
  <si>
    <t>JORDIL FRUIT</t>
  </si>
  <si>
    <t>BLEGER SHPK</t>
  </si>
  <si>
    <t>VASIL LENA</t>
  </si>
  <si>
    <t>LORENC SINO</t>
  </si>
  <si>
    <t>GJOKSI SHPK</t>
  </si>
  <si>
    <t xml:space="preserve">ADMINISTRATORI </t>
  </si>
  <si>
    <t>01.01.2015</t>
  </si>
  <si>
    <t>31.12.2015</t>
  </si>
  <si>
    <t>18.01.2016</t>
  </si>
  <si>
    <t>B  I  L  A  N  C  I     2015</t>
  </si>
  <si>
    <t>Pasqyra   e   te   Ardhurave   dhe   Shpenzimeve   2015</t>
  </si>
  <si>
    <t>Dhjetor 31,2015</t>
  </si>
  <si>
    <t>Totali I amortizimit 2015</t>
  </si>
  <si>
    <t>VITI 2015</t>
  </si>
  <si>
    <t>Neritan Bizhga</t>
  </si>
  <si>
    <t>Amortizim I mbartur 2014</t>
  </si>
  <si>
    <t>Shpenzime per qirate</t>
  </si>
  <si>
    <t>Shpenzimet admi. pagat + sigurimet(6216000 ; 1038072 )</t>
  </si>
  <si>
    <t>Fitimi i ushtrimit 2015</t>
  </si>
  <si>
    <t>Nga viti 22014</t>
  </si>
  <si>
    <t>Nga viti 2013</t>
  </si>
  <si>
    <t>Nga viti 2012</t>
  </si>
  <si>
    <t>Pozicioni me 1.01.2014</t>
  </si>
  <si>
    <t>Pozicioni me 31.12.2015</t>
  </si>
  <si>
    <t>Gjirokaster me , 18.03.2016</t>
  </si>
  <si>
    <t>Pasqyra   e   Fluksit Monetar - Metoda Direkte   2015</t>
  </si>
  <si>
    <t xml:space="preserve">Financiere </t>
  </si>
  <si>
    <t>Rudina Kore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</si>
</sst>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_L_e_k_-;\-* #,##0_L_e_k_-;_-* &quot;-&quot;_L_e_k_-;_-@_-"/>
    <numFmt numFmtId="173" formatCode="_-* #,##0.00_L_e_k_-;\-* #,##0.00_L_e_k_-;_-* &quot;-&quot;??_L_e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0.000"/>
    <numFmt numFmtId="184" formatCode="_(* #,##0_);_(* \(#,##0\);_(* &quot;-&quot;??_);_(@_)"/>
    <numFmt numFmtId="185" formatCode="0.0%"/>
    <numFmt numFmtId="186" formatCode="_-* #,##0_-;\-* #,##0_-;_-* &quot;-&quot;??_-;_-@_-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Ναι&quot;;&quot;Ναι&quot;;&quot;'Οχι&quot;"/>
    <numFmt numFmtId="193" formatCode="&quot;Αληθές&quot;;&quot;Αληθές&quot;;&quot;Ψευδές&quot;"/>
    <numFmt numFmtId="194" formatCode="&quot;Ενεργοποίηση&quot;;&quot;Ενεργοποίηση&quot;;&quot;Απενεργοποίηση&quot;"/>
    <numFmt numFmtId="195" formatCode="_(* #,##0.0_);_(* \(#,##0.0\);_(* &quot;-&quot;??_);_(@_)"/>
    <numFmt numFmtId="196" formatCode="#,##0.0"/>
    <numFmt numFmtId="197" formatCode="_-* #,##0.0_L_e_k_-;\-* #,##0.0_L_e_k_-;_-* &quot;-&quot;??_L_e_k_-;_-@_-"/>
    <numFmt numFmtId="198" formatCode="_-* #,##0_L_e_k_-;\-* #,##0_L_e_k_-;_-* &quot;-&quot;??_L_e_k_-;_-@_-"/>
    <numFmt numFmtId="199" formatCode="[$-409]dddd\,\ mmmm\ dd\,\ yyyy"/>
    <numFmt numFmtId="200" formatCode="#,##0_ ;[Red]\-#,##0\ "/>
    <numFmt numFmtId="201" formatCode="#,##0_ ;\-#,##0\ "/>
    <numFmt numFmtId="202" formatCode="dd\.mm\.yy"/>
    <numFmt numFmtId="203" formatCode="d\-mmm\-yyyy"/>
    <numFmt numFmtId="204" formatCode="#,##0.000"/>
  </numFmts>
  <fonts count="7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Elephant"/>
      <family val="1"/>
    </font>
    <font>
      <sz val="11.5"/>
      <name val="Arial"/>
      <family val="2"/>
    </font>
    <font>
      <sz val="11"/>
      <name val="Elephant"/>
      <family val="1"/>
    </font>
    <font>
      <sz val="10"/>
      <name val="Elephant"/>
      <family val="1"/>
    </font>
    <font>
      <sz val="7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name val="Arial Rounded MT Bold"/>
      <family val="2"/>
    </font>
    <font>
      <i/>
      <sz val="11"/>
      <name val="Arial"/>
      <family val="0"/>
    </font>
    <font>
      <i/>
      <sz val="8"/>
      <name val="Arial"/>
      <family val="0"/>
    </font>
    <font>
      <i/>
      <sz val="10"/>
      <name val="Monotype Corsiva"/>
      <family val="4"/>
    </font>
    <font>
      <sz val="6"/>
      <name val="Arial"/>
      <family val="2"/>
    </font>
    <font>
      <sz val="10"/>
      <name val="Webdings"/>
      <family val="1"/>
    </font>
    <font>
      <u val="single"/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Agency FB"/>
      <family val="2"/>
    </font>
    <font>
      <sz val="12"/>
      <color indexed="8"/>
      <name val="Agency FB"/>
      <family val="2"/>
    </font>
    <font>
      <b/>
      <sz val="10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Book Antiqua"/>
      <family val="1"/>
    </font>
    <font>
      <b/>
      <sz val="12"/>
      <color theme="1"/>
      <name val="Agency FB"/>
      <family val="2"/>
    </font>
    <font>
      <sz val="12"/>
      <color theme="1"/>
      <name val="Agency FB"/>
      <family val="2"/>
    </font>
    <font>
      <b/>
      <sz val="10"/>
      <color theme="1"/>
      <name val="Agency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85">
    <xf numFmtId="1" fontId="0" fillId="0" borderId="0" xfId="0" applyAlignment="1">
      <alignment/>
    </xf>
    <xf numFmtId="1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1" fontId="0" fillId="33" borderId="0" xfId="0" applyFill="1" applyAlignment="1">
      <alignment/>
    </xf>
    <xf numFmtId="1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" fontId="0" fillId="0" borderId="0" xfId="0" applyFont="1" applyAlignment="1">
      <alignment/>
    </xf>
    <xf numFmtId="1" fontId="0" fillId="0" borderId="11" xfId="0" applyFont="1" applyBorder="1" applyAlignment="1">
      <alignment horizontal="center" vertical="center"/>
    </xf>
    <xf numFmtId="1" fontId="0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1" fontId="0" fillId="0" borderId="12" xfId="0" applyFont="1" applyBorder="1" applyAlignment="1">
      <alignment/>
    </xf>
    <xf numFmtId="1" fontId="0" fillId="0" borderId="13" xfId="0" applyFont="1" applyBorder="1" applyAlignment="1">
      <alignment/>
    </xf>
    <xf numFmtId="1" fontId="0" fillId="0" borderId="14" xfId="0" applyFont="1" applyBorder="1" applyAlignment="1">
      <alignment/>
    </xf>
    <xf numFmtId="1" fontId="0" fillId="0" borderId="15" xfId="0" applyFont="1" applyBorder="1" applyAlignment="1">
      <alignment/>
    </xf>
    <xf numFmtId="1" fontId="6" fillId="0" borderId="0" xfId="0" applyFont="1" applyBorder="1" applyAlignment="1">
      <alignment/>
    </xf>
    <xf numFmtId="1" fontId="0" fillId="0" borderId="16" xfId="0" applyFont="1" applyBorder="1" applyAlignment="1">
      <alignment/>
    </xf>
    <xf numFmtId="1" fontId="7" fillId="0" borderId="16" xfId="0" applyFont="1" applyBorder="1" applyAlignment="1">
      <alignment horizontal="right"/>
    </xf>
    <xf numFmtId="1" fontId="0" fillId="0" borderId="16" xfId="0" applyFont="1" applyBorder="1" applyAlignment="1">
      <alignment horizontal="center"/>
    </xf>
    <xf numFmtId="1" fontId="0" fillId="0" borderId="17" xfId="0" applyFont="1" applyBorder="1" applyAlignment="1">
      <alignment/>
    </xf>
    <xf numFmtId="1" fontId="0" fillId="0" borderId="18" xfId="0" applyFont="1" applyBorder="1" applyAlignment="1">
      <alignment/>
    </xf>
    <xf numFmtId="1" fontId="7" fillId="0" borderId="18" xfId="0" applyFont="1" applyBorder="1" applyAlignment="1">
      <alignment/>
    </xf>
    <xf numFmtId="1" fontId="7" fillId="0" borderId="18" xfId="0" applyFont="1" applyBorder="1" applyAlignment="1">
      <alignment horizontal="center"/>
    </xf>
    <xf numFmtId="1" fontId="7" fillId="0" borderId="0" xfId="0" applyFont="1" applyBorder="1" applyAlignment="1">
      <alignment/>
    </xf>
    <xf numFmtId="1" fontId="7" fillId="0" borderId="16" xfId="0" applyFont="1" applyBorder="1" applyAlignment="1">
      <alignment/>
    </xf>
    <xf numFmtId="1" fontId="7" fillId="0" borderId="0" xfId="0" applyFont="1" applyBorder="1" applyAlignment="1">
      <alignment horizontal="center"/>
    </xf>
    <xf numFmtId="1" fontId="9" fillId="0" borderId="0" xfId="0" applyFont="1" applyAlignment="1">
      <alignment/>
    </xf>
    <xf numFmtId="1" fontId="10" fillId="0" borderId="0" xfId="0" applyFont="1" applyBorder="1" applyAlignment="1">
      <alignment/>
    </xf>
    <xf numFmtId="1" fontId="7" fillId="0" borderId="16" xfId="0" applyFont="1" applyBorder="1" applyAlignment="1">
      <alignment horizontal="center"/>
    </xf>
    <xf numFmtId="1" fontId="0" fillId="0" borderId="19" xfId="0" applyFont="1" applyBorder="1" applyAlignment="1">
      <alignment/>
    </xf>
    <xf numFmtId="1" fontId="0" fillId="0" borderId="2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1" fontId="0" fillId="0" borderId="11" xfId="0" applyFont="1" applyBorder="1" applyAlignment="1">
      <alignment vertical="center"/>
    </xf>
    <xf numFmtId="1" fontId="11" fillId="0" borderId="21" xfId="0" applyFont="1" applyBorder="1" applyAlignment="1">
      <alignment/>
    </xf>
    <xf numFmtId="3" fontId="0" fillId="0" borderId="21" xfId="42" applyNumberFormat="1" applyFont="1" applyBorder="1" applyAlignment="1">
      <alignment/>
    </xf>
    <xf numFmtId="1" fontId="8" fillId="0" borderId="11" xfId="0" applyFont="1" applyBorder="1" applyAlignment="1">
      <alignment/>
    </xf>
    <xf numFmtId="3" fontId="0" fillId="0" borderId="11" xfId="42" applyNumberFormat="1" applyFont="1" applyBorder="1" applyAlignment="1">
      <alignment/>
    </xf>
    <xf numFmtId="1" fontId="11" fillId="0" borderId="11" xfId="0" applyFont="1" applyBorder="1" applyAlignment="1">
      <alignment/>
    </xf>
    <xf numFmtId="3" fontId="0" fillId="33" borderId="11" xfId="42" applyNumberFormat="1" applyFont="1" applyFill="1" applyBorder="1" applyAlignment="1">
      <alignment/>
    </xf>
    <xf numFmtId="1" fontId="12" fillId="0" borderId="21" xfId="0" applyFont="1" applyBorder="1" applyAlignment="1">
      <alignment/>
    </xf>
    <xf numFmtId="1" fontId="13" fillId="0" borderId="0" xfId="0" applyFont="1" applyBorder="1" applyAlignment="1">
      <alignment/>
    </xf>
    <xf numFmtId="3" fontId="13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1" fontId="14" fillId="0" borderId="0" xfId="0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1" fontId="0" fillId="0" borderId="11" xfId="0" applyFont="1" applyBorder="1" applyAlignment="1">
      <alignment/>
    </xf>
    <xf numFmtId="1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Font="1" applyBorder="1" applyAlignment="1">
      <alignment horizontal="left" vertical="center"/>
    </xf>
    <xf numFmtId="1" fontId="0" fillId="0" borderId="0" xfId="0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0" xfId="0" applyFont="1" applyFill="1" applyAlignment="1">
      <alignment/>
    </xf>
    <xf numFmtId="1" fontId="0" fillId="0" borderId="21" xfId="0" applyFont="1" applyFill="1" applyBorder="1" applyAlignment="1">
      <alignment horizontal="center" vertical="center"/>
    </xf>
    <xf numFmtId="1" fontId="0" fillId="0" borderId="19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1" fontId="0" fillId="0" borderId="22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horizontal="center" vertical="center"/>
    </xf>
    <xf numFmtId="1" fontId="0" fillId="0" borderId="11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horizontal="left" vertical="center"/>
    </xf>
    <xf numFmtId="1" fontId="0" fillId="0" borderId="2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" fontId="4" fillId="0" borderId="23" xfId="0" applyFont="1" applyFill="1" applyBorder="1" applyAlignment="1">
      <alignment vertical="center"/>
    </xf>
    <xf numFmtId="1" fontId="0" fillId="0" borderId="11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Font="1" applyFill="1" applyBorder="1" applyAlignment="1">
      <alignment horizontal="center"/>
    </xf>
    <xf numFmtId="1" fontId="0" fillId="0" borderId="0" xfId="0" applyFont="1" applyFill="1" applyBorder="1" applyAlignment="1">
      <alignment horizontal="right"/>
    </xf>
    <xf numFmtId="1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" fontId="0" fillId="0" borderId="22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173" fontId="0" fillId="0" borderId="0" xfId="42" applyFont="1" applyFill="1" applyAlignment="1">
      <alignment/>
    </xf>
    <xf numFmtId="1" fontId="0" fillId="0" borderId="22" xfId="0" applyFont="1" applyFill="1" applyBorder="1" applyAlignment="1">
      <alignment vertical="center"/>
    </xf>
    <xf numFmtId="1" fontId="0" fillId="0" borderId="18" xfId="0" applyFont="1" applyFill="1" applyBorder="1" applyAlignment="1">
      <alignment vertical="center"/>
    </xf>
    <xf numFmtId="173" fontId="0" fillId="0" borderId="0" xfId="42" applyFont="1" applyFill="1" applyBorder="1" applyAlignment="1">
      <alignment vertical="center"/>
    </xf>
    <xf numFmtId="49" fontId="0" fillId="0" borderId="0" xfId="42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vertical="center"/>
    </xf>
    <xf numFmtId="3" fontId="0" fillId="0" borderId="11" xfId="42" applyNumberFormat="1" applyFont="1" applyFill="1" applyBorder="1" applyAlignment="1">
      <alignment/>
    </xf>
    <xf numFmtId="0" fontId="0" fillId="33" borderId="11" xfId="58" applyFont="1" applyFill="1" applyBorder="1" applyAlignment="1">
      <alignment horizontal="center" vertical="center" wrapText="1"/>
      <protection/>
    </xf>
    <xf numFmtId="0" fontId="0" fillId="33" borderId="11" xfId="58" applyFont="1" applyFill="1" applyBorder="1" applyAlignment="1">
      <alignment horizontal="right"/>
      <protection/>
    </xf>
    <xf numFmtId="0" fontId="0" fillId="33" borderId="11" xfId="58" applyFont="1" applyFill="1" applyBorder="1">
      <alignment/>
      <protection/>
    </xf>
    <xf numFmtId="3" fontId="0" fillId="33" borderId="11" xfId="44" applyNumberFormat="1" applyFont="1" applyFill="1" applyBorder="1" applyAlignment="1">
      <alignment/>
    </xf>
    <xf numFmtId="1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" fontId="0" fillId="0" borderId="0" xfId="0" applyFont="1" applyAlignment="1">
      <alignment vertical="center"/>
    </xf>
    <xf numFmtId="1" fontId="0" fillId="0" borderId="0" xfId="0" applyFont="1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11" xfId="42" applyNumberFormat="1" applyFont="1" applyBorder="1" applyAlignment="1">
      <alignment vertical="center"/>
    </xf>
    <xf numFmtId="3" fontId="0" fillId="0" borderId="11" xfId="42" applyNumberFormat="1" applyFont="1" applyFill="1" applyBorder="1" applyAlignment="1">
      <alignment vertical="center"/>
    </xf>
    <xf numFmtId="3" fontId="0" fillId="0" borderId="24" xfId="42" applyNumberFormat="1" applyFont="1" applyFill="1" applyBorder="1" applyAlignment="1">
      <alignment vertical="center"/>
    </xf>
    <xf numFmtId="3" fontId="0" fillId="0" borderId="24" xfId="42" applyNumberFormat="1" applyFont="1" applyBorder="1" applyAlignment="1">
      <alignment vertical="center"/>
    </xf>
    <xf numFmtId="3" fontId="0" fillId="0" borderId="25" xfId="42" applyNumberFormat="1" applyFont="1" applyBorder="1" applyAlignment="1">
      <alignment vertical="center"/>
    </xf>
    <xf numFmtId="3" fontId="0" fillId="0" borderId="26" xfId="42" applyNumberFormat="1" applyFont="1" applyBorder="1" applyAlignment="1">
      <alignment vertical="center"/>
    </xf>
    <xf numFmtId="3" fontId="0" fillId="0" borderId="27" xfId="42" applyNumberFormat="1" applyFont="1" applyBorder="1" applyAlignment="1">
      <alignment vertical="center"/>
    </xf>
    <xf numFmtId="3" fontId="0" fillId="0" borderId="28" xfId="42" applyNumberFormat="1" applyFont="1" applyBorder="1" applyAlignment="1">
      <alignment vertical="center"/>
    </xf>
    <xf numFmtId="3" fontId="4" fillId="0" borderId="11" xfId="42" applyNumberFormat="1" applyFont="1" applyBorder="1" applyAlignment="1">
      <alignment vertical="center"/>
    </xf>
    <xf numFmtId="3" fontId="4" fillId="0" borderId="29" xfId="42" applyNumberFormat="1" applyFont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202" fontId="7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/>
    </xf>
    <xf numFmtId="0" fontId="17" fillId="0" borderId="16" xfId="0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/>
    </xf>
    <xf numFmtId="0" fontId="17" fillId="0" borderId="18" xfId="0" applyNumberFormat="1" applyFont="1" applyFill="1" applyBorder="1" applyAlignment="1">
      <alignment/>
    </xf>
    <xf numFmtId="0" fontId="16" fillId="0" borderId="18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distributed" wrapText="1"/>
    </xf>
    <xf numFmtId="0" fontId="8" fillId="0" borderId="0" xfId="0" applyNumberFormat="1" applyFont="1" applyFill="1" applyAlignment="1">
      <alignment/>
    </xf>
    <xf numFmtId="9" fontId="15" fillId="0" borderId="11" xfId="0" applyNumberFormat="1" applyFont="1" applyFill="1" applyBorder="1" applyAlignment="1">
      <alignment horizontal="center" vertical="center" wrapText="1"/>
    </xf>
    <xf numFmtId="10" fontId="15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0" fillId="0" borderId="11" xfId="0" applyNumberForma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11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15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16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0" fillId="0" borderId="0" xfId="0" applyNumberFormat="1" applyFont="1" applyBorder="1" applyAlignment="1">
      <alignment textRotation="90"/>
    </xf>
    <xf numFmtId="0" fontId="27" fillId="0" borderId="0" xfId="0" applyNumberFormat="1" applyFont="1" applyAlignment="1">
      <alignment/>
    </xf>
    <xf numFmtId="0" fontId="0" fillId="0" borderId="11" xfId="0" applyNumberForma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 vertical="distributed"/>
    </xf>
    <xf numFmtId="0" fontId="3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distributed"/>
    </xf>
    <xf numFmtId="0" fontId="3" fillId="0" borderId="11" xfId="0" applyNumberFormat="1" applyFont="1" applyBorder="1" applyAlignment="1">
      <alignment horizontal="center" vertical="distributed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NumberForma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33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7" fillId="0" borderId="0" xfId="0" applyNumberFormat="1" applyFont="1" applyAlignment="1">
      <alignment/>
    </xf>
    <xf numFmtId="0" fontId="29" fillId="0" borderId="11" xfId="0" applyNumberFormat="1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3" fontId="18" fillId="35" borderId="11" xfId="0" applyNumberFormat="1" applyFont="1" applyFill="1" applyBorder="1" applyAlignment="1">
      <alignment horizontal="center"/>
    </xf>
    <xf numFmtId="3" fontId="75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43" fontId="75" fillId="0" borderId="0" xfId="42" applyNumberFormat="1" applyFont="1" applyAlignment="1">
      <alignment/>
    </xf>
    <xf numFmtId="3" fontId="75" fillId="0" borderId="11" xfId="0" applyNumberFormat="1" applyFont="1" applyBorder="1" applyAlignment="1">
      <alignment horizontal="center"/>
    </xf>
    <xf numFmtId="2" fontId="75" fillId="0" borderId="11" xfId="0" applyNumberFormat="1" applyFont="1" applyBorder="1" applyAlignment="1">
      <alignment/>
    </xf>
    <xf numFmtId="3" fontId="75" fillId="0" borderId="11" xfId="0" applyNumberFormat="1" applyFont="1" applyBorder="1" applyAlignment="1">
      <alignment horizontal="right"/>
    </xf>
    <xf numFmtId="0" fontId="72" fillId="0" borderId="11" xfId="0" applyNumberFormat="1" applyFont="1" applyBorder="1" applyAlignment="1">
      <alignment horizontal="center"/>
    </xf>
    <xf numFmtId="0" fontId="72" fillId="0" borderId="11" xfId="0" applyNumberFormat="1" applyFont="1" applyBorder="1" applyAlignment="1">
      <alignment/>
    </xf>
    <xf numFmtId="0" fontId="76" fillId="0" borderId="0" xfId="0" applyNumberFormat="1" applyFont="1" applyBorder="1" applyAlignment="1">
      <alignment horizontal="center"/>
    </xf>
    <xf numFmtId="14" fontId="77" fillId="0" borderId="0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0" fontId="77" fillId="0" borderId="0" xfId="0" applyNumberFormat="1" applyFont="1" applyBorder="1" applyAlignment="1">
      <alignment horizontal="center"/>
    </xf>
    <xf numFmtId="3" fontId="77" fillId="0" borderId="11" xfId="0" applyNumberFormat="1" applyFont="1" applyBorder="1" applyAlignment="1">
      <alignment horizontal="center"/>
    </xf>
    <xf numFmtId="0" fontId="77" fillId="0" borderId="11" xfId="0" applyNumberFormat="1" applyFont="1" applyBorder="1" applyAlignment="1">
      <alignment horizontal="center"/>
    </xf>
    <xf numFmtId="0" fontId="77" fillId="0" borderId="11" xfId="0" applyNumberFormat="1" applyFont="1" applyFill="1" applyBorder="1" applyAlignment="1">
      <alignment horizontal="center"/>
    </xf>
    <xf numFmtId="3" fontId="77" fillId="0" borderId="11" xfId="0" applyNumberFormat="1" applyFont="1" applyFill="1" applyBorder="1" applyAlignment="1">
      <alignment horizontal="center"/>
    </xf>
    <xf numFmtId="1" fontId="0" fillId="0" borderId="16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7" fillId="0" borderId="36" xfId="0" applyFont="1" applyBorder="1" applyAlignment="1">
      <alignment horizontal="center"/>
    </xf>
    <xf numFmtId="1" fontId="7" fillId="0" borderId="26" xfId="0" applyFont="1" applyBorder="1" applyAlignment="1">
      <alignment horizontal="center"/>
    </xf>
    <xf numFmtId="1" fontId="0" fillId="0" borderId="22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horizontal="center" vertical="center"/>
    </xf>
    <xf numFmtId="1" fontId="0" fillId="0" borderId="23" xfId="0" applyFont="1" applyFill="1" applyBorder="1" applyAlignment="1">
      <alignment horizontal="center" vertical="center"/>
    </xf>
    <xf numFmtId="1" fontId="7" fillId="0" borderId="0" xfId="0" applyFont="1" applyFill="1" applyAlignment="1">
      <alignment horizontal="center" vertical="center"/>
    </xf>
    <xf numFmtId="1" fontId="6" fillId="0" borderId="0" xfId="0" applyFont="1" applyFill="1" applyAlignment="1">
      <alignment horizontal="center" vertical="center"/>
    </xf>
    <xf numFmtId="1" fontId="0" fillId="0" borderId="37" xfId="0" applyFont="1" applyFill="1" applyBorder="1" applyAlignment="1">
      <alignment horizontal="center" vertical="center"/>
    </xf>
    <xf numFmtId="1" fontId="0" fillId="0" borderId="21" xfId="0" applyFont="1" applyFill="1" applyBorder="1" applyAlignment="1">
      <alignment horizontal="center" vertical="center"/>
    </xf>
    <xf numFmtId="1" fontId="0" fillId="0" borderId="12" xfId="0" applyFont="1" applyFill="1" applyBorder="1" applyAlignment="1">
      <alignment horizontal="center" vertical="center"/>
    </xf>
    <xf numFmtId="1" fontId="0" fillId="0" borderId="13" xfId="0" applyFont="1" applyFill="1" applyBorder="1" applyAlignment="1">
      <alignment horizontal="center" vertical="center"/>
    </xf>
    <xf numFmtId="1" fontId="0" fillId="0" borderId="14" xfId="0" applyFont="1" applyFill="1" applyBorder="1" applyAlignment="1">
      <alignment horizontal="center" vertical="center"/>
    </xf>
    <xf numFmtId="1" fontId="0" fillId="0" borderId="19" xfId="0" applyFont="1" applyFill="1" applyBorder="1" applyAlignment="1">
      <alignment horizontal="center" vertical="center"/>
    </xf>
    <xf numFmtId="1" fontId="0" fillId="0" borderId="16" xfId="0" applyFont="1" applyFill="1" applyBorder="1" applyAlignment="1">
      <alignment horizontal="center" vertical="center"/>
    </xf>
    <xf numFmtId="1" fontId="0" fillId="0" borderId="20" xfId="0" applyFont="1" applyFill="1" applyBorder="1" applyAlignment="1">
      <alignment horizontal="center" vertical="center"/>
    </xf>
    <xf numFmtId="1" fontId="0" fillId="0" borderId="12" xfId="0" applyFont="1" applyFill="1" applyBorder="1" applyAlignment="1">
      <alignment horizontal="left" vertical="center"/>
    </xf>
    <xf numFmtId="1" fontId="0" fillId="0" borderId="13" xfId="0" applyFont="1" applyFill="1" applyBorder="1" applyAlignment="1">
      <alignment horizontal="left" vertical="center"/>
    </xf>
    <xf numFmtId="1" fontId="0" fillId="0" borderId="14" xfId="0" applyFont="1" applyFill="1" applyBorder="1" applyAlignment="1">
      <alignment horizontal="left" vertical="center"/>
    </xf>
    <xf numFmtId="1" fontId="0" fillId="0" borderId="19" xfId="0" applyFont="1" applyFill="1" applyBorder="1" applyAlignment="1">
      <alignment horizontal="left" vertical="center"/>
    </xf>
    <xf numFmtId="1" fontId="0" fillId="0" borderId="16" xfId="0" applyFont="1" applyFill="1" applyBorder="1" applyAlignment="1">
      <alignment horizontal="left" vertical="center"/>
    </xf>
    <xf numFmtId="1" fontId="0" fillId="0" borderId="20" xfId="0" applyFont="1" applyFill="1" applyBorder="1" applyAlignment="1">
      <alignment horizontal="left"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" fontId="0" fillId="0" borderId="22" xfId="0" applyFont="1" applyFill="1" applyBorder="1" applyAlignment="1">
      <alignment horizontal="left" vertical="center"/>
    </xf>
    <xf numFmtId="1" fontId="0" fillId="0" borderId="18" xfId="0" applyFont="1" applyFill="1" applyBorder="1" applyAlignment="1">
      <alignment horizontal="left" vertical="center"/>
    </xf>
    <xf numFmtId="1" fontId="0" fillId="0" borderId="23" xfId="0" applyFont="1" applyFill="1" applyBorder="1" applyAlignment="1">
      <alignment horizontal="left" vertical="center"/>
    </xf>
    <xf numFmtId="1" fontId="5" fillId="0" borderId="0" xfId="0" applyFont="1" applyFill="1" applyAlignment="1">
      <alignment horizontal="center" vertical="center"/>
    </xf>
    <xf numFmtId="1" fontId="7" fillId="0" borderId="37" xfId="0" applyFont="1" applyFill="1" applyBorder="1" applyAlignment="1">
      <alignment horizontal="center" vertical="center"/>
    </xf>
    <xf numFmtId="1" fontId="7" fillId="0" borderId="21" xfId="0" applyFont="1" applyFill="1" applyBorder="1" applyAlignment="1">
      <alignment horizontal="center" vertical="center"/>
    </xf>
    <xf numFmtId="1" fontId="7" fillId="0" borderId="12" xfId="0" applyFont="1" applyFill="1" applyBorder="1" applyAlignment="1">
      <alignment horizontal="center" vertical="center"/>
    </xf>
    <xf numFmtId="1" fontId="7" fillId="0" borderId="13" xfId="0" applyFont="1" applyFill="1" applyBorder="1" applyAlignment="1">
      <alignment horizontal="center" vertical="center"/>
    </xf>
    <xf numFmtId="1" fontId="7" fillId="0" borderId="14" xfId="0" applyFont="1" applyFill="1" applyBorder="1" applyAlignment="1">
      <alignment horizontal="center" vertical="center"/>
    </xf>
    <xf numFmtId="1" fontId="7" fillId="0" borderId="19" xfId="0" applyFont="1" applyFill="1" applyBorder="1" applyAlignment="1">
      <alignment horizontal="center" vertical="center"/>
    </xf>
    <xf numFmtId="1" fontId="7" fillId="0" borderId="16" xfId="0" applyFont="1" applyFill="1" applyBorder="1" applyAlignment="1">
      <alignment horizontal="center" vertical="center"/>
    </xf>
    <xf numFmtId="1" fontId="7" fillId="0" borderId="20" xfId="0" applyFont="1" applyFill="1" applyBorder="1" applyAlignment="1">
      <alignment horizontal="center" vertical="center"/>
    </xf>
    <xf numFmtId="1" fontId="5" fillId="0" borderId="11" xfId="0" applyFont="1" applyBorder="1" applyAlignment="1">
      <alignment horizontal="center" vertical="center"/>
    </xf>
    <xf numFmtId="1" fontId="0" fillId="0" borderId="11" xfId="0" applyFont="1" applyBorder="1" applyAlignment="1">
      <alignment horizontal="center" vertical="center"/>
    </xf>
    <xf numFmtId="1" fontId="0" fillId="0" borderId="38" xfId="0" applyFont="1" applyBorder="1" applyAlignment="1">
      <alignment horizontal="center" vertical="center"/>
    </xf>
    <xf numFmtId="1" fontId="0" fillId="0" borderId="39" xfId="0" applyFont="1" applyBorder="1" applyAlignment="1">
      <alignment horizontal="center" vertical="center"/>
    </xf>
    <xf numFmtId="1" fontId="0" fillId="0" borderId="40" xfId="0" applyFont="1" applyBorder="1" applyAlignment="1">
      <alignment horizontal="center" vertical="center"/>
    </xf>
    <xf numFmtId="1" fontId="3" fillId="0" borderId="38" xfId="0" applyFont="1" applyBorder="1" applyAlignment="1">
      <alignment horizontal="center" vertical="center" wrapText="1"/>
    </xf>
    <xf numFmtId="1" fontId="3" fillId="0" borderId="39" xfId="0" applyFont="1" applyBorder="1" applyAlignment="1">
      <alignment horizontal="center" vertical="center" wrapText="1"/>
    </xf>
    <xf numFmtId="1" fontId="3" fillId="0" borderId="40" xfId="0" applyFont="1" applyBorder="1" applyAlignment="1">
      <alignment horizontal="center" vertical="center" wrapText="1"/>
    </xf>
    <xf numFmtId="1" fontId="3" fillId="0" borderId="41" xfId="0" applyFont="1" applyBorder="1" applyAlignment="1">
      <alignment horizontal="center"/>
    </xf>
    <xf numFmtId="1" fontId="3" fillId="0" borderId="26" xfId="0" applyFont="1" applyBorder="1" applyAlignment="1">
      <alignment horizontal="center"/>
    </xf>
    <xf numFmtId="1" fontId="3" fillId="0" borderId="42" xfId="0" applyFont="1" applyBorder="1" applyAlignment="1">
      <alignment horizontal="center"/>
    </xf>
    <xf numFmtId="0" fontId="0" fillId="33" borderId="11" xfId="58" applyFont="1" applyFill="1" applyBorder="1" applyAlignment="1">
      <alignment horizontal="center" vertical="center" wrapText="1"/>
      <protection/>
    </xf>
    <xf numFmtId="3" fontId="0" fillId="33" borderId="11" xfId="0" applyNumberFormat="1" applyFont="1" applyFill="1" applyBorder="1" applyAlignment="1">
      <alignment horizontal="center"/>
    </xf>
    <xf numFmtId="1" fontId="14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1" xfId="0" applyFont="1" applyBorder="1" applyAlignment="1">
      <alignment horizontal="center" vertical="center" wrapText="1"/>
    </xf>
    <xf numFmtId="1" fontId="0" fillId="0" borderId="11" xfId="0" applyFont="1" applyBorder="1" applyAlignment="1">
      <alignment horizontal="left"/>
    </xf>
    <xf numFmtId="1" fontId="0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distributed" wrapText="1"/>
    </xf>
    <xf numFmtId="0" fontId="0" fillId="0" borderId="11" xfId="0" applyNumberFormat="1" applyBorder="1" applyAlignment="1">
      <alignment horizontal="center"/>
    </xf>
    <xf numFmtId="0" fontId="3" fillId="0" borderId="11" xfId="0" applyNumberFormat="1" applyFont="1" applyBorder="1" applyAlignment="1">
      <alignment horizontal="center" vertical="distributed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distributed"/>
    </xf>
    <xf numFmtId="0" fontId="3" fillId="0" borderId="11" xfId="0" applyNumberFormat="1" applyFont="1" applyBorder="1" applyAlignment="1">
      <alignment horizontal="distributed" vertical="distributed" textRotation="90"/>
    </xf>
    <xf numFmtId="0" fontId="28" fillId="0" borderId="11" xfId="0" applyNumberFormat="1" applyFont="1" applyBorder="1" applyAlignment="1">
      <alignment horizontal="center" vertical="center" readingOrder="1"/>
    </xf>
    <xf numFmtId="0" fontId="0" fillId="0" borderId="11" xfId="0" applyNumberForma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distributed" textRotation="90"/>
    </xf>
    <xf numFmtId="0" fontId="13" fillId="0" borderId="11" xfId="0" applyNumberFormat="1" applyFont="1" applyBorder="1" applyAlignment="1">
      <alignment horizontal="center" vertical="distributed"/>
    </xf>
    <xf numFmtId="0" fontId="18" fillId="0" borderId="11" xfId="0" applyNumberFormat="1" applyFont="1" applyBorder="1" applyAlignment="1">
      <alignment horizontal="center" vertical="center" readingOrder="1"/>
    </xf>
    <xf numFmtId="0" fontId="3" fillId="0" borderId="11" xfId="0" applyNumberFormat="1" applyFont="1" applyBorder="1" applyAlignment="1">
      <alignment horizontal="right" vertical="distributed" textRotation="90"/>
    </xf>
    <xf numFmtId="0" fontId="29" fillId="35" borderId="11" xfId="0" applyNumberFormat="1" applyFont="1" applyFill="1" applyBorder="1" applyAlignment="1">
      <alignment horizontal="center" vertical="distributed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distributed"/>
    </xf>
    <xf numFmtId="3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 vertical="distributed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left"/>
    </xf>
    <xf numFmtId="0" fontId="18" fillId="0" borderId="23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03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14" fillId="0" borderId="11" xfId="0" applyNumberFormat="1" applyFont="1" applyFill="1" applyBorder="1" applyAlignment="1">
      <alignment horizontal="left"/>
    </xf>
    <xf numFmtId="0" fontId="14" fillId="0" borderId="37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32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19" fillId="34" borderId="12" xfId="0" applyNumberFormat="1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/>
    </xf>
    <xf numFmtId="0" fontId="19" fillId="34" borderId="15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Border="1" applyAlignment="1">
      <alignment horizontal="center" vertical="center"/>
    </xf>
    <xf numFmtId="0" fontId="19" fillId="34" borderId="17" xfId="0" applyNumberFormat="1" applyFont="1" applyFill="1" applyBorder="1" applyAlignment="1">
      <alignment horizontal="center" vertical="center"/>
    </xf>
    <xf numFmtId="0" fontId="19" fillId="34" borderId="45" xfId="0" applyNumberFormat="1" applyFont="1" applyFill="1" applyBorder="1" applyAlignment="1">
      <alignment horizontal="center" vertical="center"/>
    </xf>
    <xf numFmtId="0" fontId="19" fillId="34" borderId="36" xfId="0" applyNumberFormat="1" applyFont="1" applyFill="1" applyBorder="1" applyAlignment="1">
      <alignment horizontal="center" vertical="center"/>
    </xf>
    <xf numFmtId="0" fontId="19" fillId="34" borderId="46" xfId="0" applyNumberFormat="1" applyFont="1" applyFill="1" applyBorder="1" applyAlignment="1">
      <alignment horizontal="center" vertical="center"/>
    </xf>
    <xf numFmtId="0" fontId="20" fillId="34" borderId="0" xfId="0" applyNumberFormat="1" applyFont="1" applyFill="1" applyBorder="1" applyAlignment="1">
      <alignment horizontal="center"/>
    </xf>
    <xf numFmtId="0" fontId="20" fillId="34" borderId="17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4" fontId="77" fillId="0" borderId="11" xfId="0" applyNumberFormat="1" applyFont="1" applyBorder="1" applyAlignment="1">
      <alignment horizontal="center"/>
    </xf>
    <xf numFmtId="0" fontId="77" fillId="0" borderId="11" xfId="0" applyNumberFormat="1" applyFont="1" applyBorder="1" applyAlignment="1">
      <alignment horizontal="center"/>
    </xf>
    <xf numFmtId="3" fontId="77" fillId="0" borderId="11" xfId="0" applyNumberFormat="1" applyFont="1" applyBorder="1" applyAlignment="1">
      <alignment horizontal="center"/>
    </xf>
    <xf numFmtId="2" fontId="0" fillId="0" borderId="11" xfId="42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42" applyNumberFormat="1" applyFont="1" applyBorder="1" applyAlignment="1">
      <alignment horizontal="right"/>
    </xf>
    <xf numFmtId="20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42" applyNumberFormat="1" applyFont="1" applyFill="1" applyAlignment="1">
      <alignment/>
    </xf>
    <xf numFmtId="3" fontId="72" fillId="0" borderId="11" xfId="0" applyNumberFormat="1" applyFont="1" applyBorder="1" applyAlignment="1">
      <alignment/>
    </xf>
    <xf numFmtId="0" fontId="78" fillId="0" borderId="0" xfId="0" applyNumberFormat="1" applyFont="1" applyBorder="1" applyAlignment="1">
      <alignment horizontal="center"/>
    </xf>
    <xf numFmtId="3" fontId="78" fillId="0" borderId="0" xfId="0" applyNumberFormat="1" applyFont="1" applyBorder="1" applyAlignment="1">
      <alignment horizontal="center"/>
    </xf>
    <xf numFmtId="0" fontId="0" fillId="34" borderId="15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fit &amp; Loss acc. Albavi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fit &amp; Loss acc. Albavi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85725</xdr:rowOff>
    </xdr:from>
    <xdr:to>
      <xdr:col>1</xdr:col>
      <xdr:colOff>304800</xdr:colOff>
      <xdr:row>8</xdr:row>
      <xdr:rowOff>161925</xdr:rowOff>
    </xdr:to>
    <xdr:pic>
      <xdr:nvPicPr>
        <xdr:cNvPr id="1" name="Picture 5" descr="stem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52475"/>
          <a:ext cx="352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28575</xdr:rowOff>
    </xdr:from>
    <xdr:to>
      <xdr:col>1</xdr:col>
      <xdr:colOff>504825</xdr:colOff>
      <xdr:row>8</xdr:row>
      <xdr:rowOff>200025</xdr:rowOff>
    </xdr:to>
    <xdr:sp>
      <xdr:nvSpPr>
        <xdr:cNvPr id="2" name="WordArt 6"/>
        <xdr:cNvSpPr>
          <a:spLocks/>
        </xdr:cNvSpPr>
      </xdr:nvSpPr>
      <xdr:spPr>
        <a:xfrm>
          <a:off x="238125" y="695325"/>
          <a:ext cx="704850" cy="600075"/>
        </a:xfrm>
        <a:prstGeom prst="rect"/>
        <a:noFill/>
      </xdr:spPr>
      <xdr:txBody>
        <a:bodyPr fromWordArt="1" wrap="none" lIns="91440" tIns="45720" rIns="91440" bIns="45720">
          <a:prstTxWarp prst="textCircleCurve">
            <a:avLst>
              <a:gd name="adj" fmla="val -54311481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REPUBLIKA E SHQIPERISE  MINISTRIA E FINANCAVE</a:t>
          </a:r>
        </a:p>
      </xdr:txBody>
    </xdr:sp>
    <xdr:clientData/>
  </xdr:twoCellAnchor>
  <xdr:twoCellAnchor>
    <xdr:from>
      <xdr:col>0</xdr:col>
      <xdr:colOff>390525</xdr:colOff>
      <xdr:row>6</xdr:row>
      <xdr:rowOff>85725</xdr:rowOff>
    </xdr:from>
    <xdr:to>
      <xdr:col>1</xdr:col>
      <xdr:colOff>304800</xdr:colOff>
      <xdr:row>8</xdr:row>
      <xdr:rowOff>161925</xdr:rowOff>
    </xdr:to>
    <xdr:pic>
      <xdr:nvPicPr>
        <xdr:cNvPr id="3" name="Picture 7" descr="stem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52475"/>
          <a:ext cx="352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28575</xdr:rowOff>
    </xdr:from>
    <xdr:to>
      <xdr:col>1</xdr:col>
      <xdr:colOff>504825</xdr:colOff>
      <xdr:row>8</xdr:row>
      <xdr:rowOff>200025</xdr:rowOff>
    </xdr:to>
    <xdr:sp>
      <xdr:nvSpPr>
        <xdr:cNvPr id="4" name="WordArt 8"/>
        <xdr:cNvSpPr>
          <a:spLocks/>
        </xdr:cNvSpPr>
      </xdr:nvSpPr>
      <xdr:spPr>
        <a:xfrm>
          <a:off x="238125" y="695325"/>
          <a:ext cx="704850" cy="600075"/>
        </a:xfrm>
        <a:prstGeom prst="rect"/>
        <a:noFill/>
      </xdr:spPr>
      <xdr:txBody>
        <a:bodyPr fromWordArt="1" wrap="none" lIns="91440" tIns="45720" rIns="91440" bIns="45720">
          <a:prstTxWarp prst="textCircleCurve">
            <a:avLst>
              <a:gd name="adj" fmla="val -54311481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REPUBLIKA E SHQIPERISE  MINISTRIA E FINANCAVE</a:t>
          </a:r>
        </a:p>
      </xdr:txBody>
    </xdr:sp>
    <xdr:clientData/>
  </xdr:twoCellAnchor>
  <xdr:twoCellAnchor>
    <xdr:from>
      <xdr:col>0</xdr:col>
      <xdr:colOff>390525</xdr:colOff>
      <xdr:row>6</xdr:row>
      <xdr:rowOff>85725</xdr:rowOff>
    </xdr:from>
    <xdr:to>
      <xdr:col>1</xdr:col>
      <xdr:colOff>304800</xdr:colOff>
      <xdr:row>8</xdr:row>
      <xdr:rowOff>161925</xdr:rowOff>
    </xdr:to>
    <xdr:pic>
      <xdr:nvPicPr>
        <xdr:cNvPr id="5" name="Picture 9" descr="stem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52475"/>
          <a:ext cx="352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28575</xdr:rowOff>
    </xdr:from>
    <xdr:to>
      <xdr:col>1</xdr:col>
      <xdr:colOff>504825</xdr:colOff>
      <xdr:row>8</xdr:row>
      <xdr:rowOff>200025</xdr:rowOff>
    </xdr:to>
    <xdr:sp>
      <xdr:nvSpPr>
        <xdr:cNvPr id="6" name="WordArt 10"/>
        <xdr:cNvSpPr>
          <a:spLocks/>
        </xdr:cNvSpPr>
      </xdr:nvSpPr>
      <xdr:spPr>
        <a:xfrm>
          <a:off x="238125" y="695325"/>
          <a:ext cx="704850" cy="600075"/>
        </a:xfrm>
        <a:prstGeom prst="rect"/>
        <a:noFill/>
      </xdr:spPr>
      <xdr:txBody>
        <a:bodyPr fromWordArt="1" wrap="none" lIns="91440" tIns="45720" rIns="91440" bIns="45720">
          <a:prstTxWarp prst="textCircleCurve">
            <a:avLst>
              <a:gd name="adj" fmla="val -54311481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Unicode MS"/>
              <a:cs typeface="Arial Unicode MS"/>
            </a:rPr>
            <a:t>REPUBLIKA E SHQIPERISE  MINISTRIA E FINANCAVE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49"/>
  <sheetViews>
    <sheetView view="pageBreakPreview" zoomScale="60" zoomScalePageLayoutView="0" workbookViewId="0" topLeftCell="A13">
      <selection activeCell="E47" sqref="E47"/>
    </sheetView>
  </sheetViews>
  <sheetFormatPr defaultColWidth="9.140625" defaultRowHeight="12.75"/>
  <cols>
    <col min="1" max="1" width="3.28125" style="7" customWidth="1"/>
    <col min="2" max="2" width="3.7109375" style="7" customWidth="1"/>
    <col min="3" max="4" width="9.140625" style="7" customWidth="1"/>
    <col min="5" max="5" width="10.140625" style="7" customWidth="1"/>
    <col min="6" max="10" width="9.140625" style="7" customWidth="1"/>
    <col min="11" max="11" width="7.00390625" style="7" customWidth="1"/>
    <col min="12" max="12" width="3.7109375" style="7" customWidth="1"/>
    <col min="13" max="16384" width="9.140625" style="7" customWidth="1"/>
  </cols>
  <sheetData>
    <row r="2" spans="2:12" ht="12.75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">
      <c r="B3" s="14"/>
      <c r="C3" s="15" t="s">
        <v>8</v>
      </c>
      <c r="D3" s="10"/>
      <c r="E3" s="10"/>
      <c r="F3" s="16" t="s">
        <v>268</v>
      </c>
      <c r="G3" s="17"/>
      <c r="H3" s="18"/>
      <c r="I3" s="16"/>
      <c r="J3" s="16"/>
      <c r="K3" s="10"/>
      <c r="L3" s="19"/>
    </row>
    <row r="4" spans="2:12" ht="15">
      <c r="B4" s="14"/>
      <c r="C4" s="10"/>
      <c r="D4" s="10"/>
      <c r="E4" s="10"/>
      <c r="F4" s="20" t="s">
        <v>263</v>
      </c>
      <c r="G4" s="20"/>
      <c r="H4" s="21"/>
      <c r="I4" s="20"/>
      <c r="J4" s="20"/>
      <c r="K4" s="10"/>
      <c r="L4" s="19"/>
    </row>
    <row r="5" spans="2:12" ht="12.75">
      <c r="B5" s="14"/>
      <c r="C5" s="10"/>
      <c r="D5" s="10"/>
      <c r="E5" s="10"/>
      <c r="F5" s="20" t="s">
        <v>56</v>
      </c>
      <c r="G5" s="20"/>
      <c r="H5" s="20"/>
      <c r="I5" s="20"/>
      <c r="J5" s="20"/>
      <c r="K5" s="10"/>
      <c r="L5" s="19"/>
    </row>
    <row r="6" spans="2:12" ht="15">
      <c r="B6" s="14"/>
      <c r="C6" s="10"/>
      <c r="D6" s="10"/>
      <c r="E6" s="10"/>
      <c r="F6" s="10"/>
      <c r="G6" s="10"/>
      <c r="H6" s="10"/>
      <c r="I6" s="22" t="s">
        <v>57</v>
      </c>
      <c r="J6" s="20"/>
      <c r="K6" s="10"/>
      <c r="L6" s="19"/>
    </row>
    <row r="7" spans="2:12" ht="12.75">
      <c r="B7" s="14"/>
      <c r="C7" s="10"/>
      <c r="D7" s="10"/>
      <c r="E7" s="10"/>
      <c r="F7" s="10"/>
      <c r="G7" s="10"/>
      <c r="H7" s="10"/>
      <c r="I7" s="10"/>
      <c r="J7" s="10"/>
      <c r="K7" s="10"/>
      <c r="L7" s="19"/>
    </row>
    <row r="8" spans="2:12" ht="12.75">
      <c r="B8" s="14"/>
      <c r="C8" s="10"/>
      <c r="D8" s="10"/>
      <c r="E8" s="10"/>
      <c r="F8" s="10"/>
      <c r="G8" s="10"/>
      <c r="H8" s="10"/>
      <c r="I8" s="10"/>
      <c r="J8" s="10"/>
      <c r="K8" s="10"/>
      <c r="L8" s="19"/>
    </row>
    <row r="9" spans="2:12" ht="15">
      <c r="B9" s="14"/>
      <c r="C9" s="23" t="s">
        <v>9</v>
      </c>
      <c r="D9" s="10"/>
      <c r="E9" s="10"/>
      <c r="F9" s="315" t="s">
        <v>269</v>
      </c>
      <c r="G9" s="315"/>
      <c r="H9" s="315"/>
      <c r="I9" s="315"/>
      <c r="J9" s="10"/>
      <c r="K9" s="10"/>
      <c r="L9" s="19"/>
    </row>
    <row r="10" spans="2:12" ht="15">
      <c r="B10" s="14"/>
      <c r="C10" s="23" t="s">
        <v>10</v>
      </c>
      <c r="D10" s="10"/>
      <c r="E10" s="10"/>
      <c r="F10" s="315">
        <v>1202757</v>
      </c>
      <c r="G10" s="315"/>
      <c r="H10" s="315"/>
      <c r="I10" s="315"/>
      <c r="J10" s="10"/>
      <c r="K10" s="10"/>
      <c r="L10" s="19"/>
    </row>
    <row r="11" spans="2:12" ht="12.75"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9"/>
    </row>
    <row r="12" spans="2:12" ht="12.75"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9"/>
    </row>
    <row r="13" spans="2:12" ht="12.75">
      <c r="B13" s="14"/>
      <c r="C13" s="10"/>
      <c r="D13" s="10"/>
      <c r="E13" s="10"/>
      <c r="F13" s="10"/>
      <c r="G13" s="10"/>
      <c r="H13" s="10"/>
      <c r="I13" s="10"/>
      <c r="J13" s="10"/>
      <c r="K13" s="10"/>
      <c r="L13" s="19"/>
    </row>
    <row r="14" spans="2:12" ht="12.75"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9"/>
    </row>
    <row r="15" spans="2:12" ht="12.75"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9"/>
    </row>
    <row r="16" spans="2:12" ht="15">
      <c r="B16" s="14"/>
      <c r="C16" s="23" t="s">
        <v>11</v>
      </c>
      <c r="D16" s="10"/>
      <c r="E16" s="10"/>
      <c r="F16" s="16"/>
      <c r="G16" s="24" t="s">
        <v>264</v>
      </c>
      <c r="H16" s="16"/>
      <c r="I16" s="16"/>
      <c r="J16" s="16"/>
      <c r="K16" s="16"/>
      <c r="L16" s="19"/>
    </row>
    <row r="17" spans="2:12" ht="12.75"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9"/>
    </row>
    <row r="18" spans="2:12" ht="15">
      <c r="B18" s="14"/>
      <c r="C18" s="10"/>
      <c r="D18" s="10"/>
      <c r="E18" s="10"/>
      <c r="F18" s="10"/>
      <c r="G18" s="25" t="s">
        <v>12</v>
      </c>
      <c r="H18" s="10"/>
      <c r="I18" s="10"/>
      <c r="J18" s="10"/>
      <c r="K18" s="10"/>
      <c r="L18" s="19"/>
    </row>
    <row r="19" spans="2:12" ht="12.75"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9"/>
    </row>
    <row r="20" spans="2:12" ht="12.75"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9"/>
    </row>
    <row r="21" spans="2:12" ht="12.75"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9"/>
    </row>
    <row r="22" spans="2:12" ht="12.75"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9"/>
    </row>
    <row r="23" spans="2:12" ht="12.75"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9"/>
    </row>
    <row r="24" spans="2:12" ht="12.75"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9"/>
    </row>
    <row r="25" spans="1:12" ht="19.5">
      <c r="A25" s="26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9"/>
    </row>
    <row r="26" spans="2:12" ht="15.75" thickBot="1">
      <c r="B26" s="14"/>
      <c r="C26" s="27" t="s">
        <v>13</v>
      </c>
      <c r="D26" s="10"/>
      <c r="E26" s="10"/>
      <c r="F26" s="316" t="s">
        <v>265</v>
      </c>
      <c r="G26" s="316"/>
      <c r="H26" s="316"/>
      <c r="I26" s="316"/>
      <c r="J26" s="10"/>
      <c r="K26" s="10"/>
      <c r="L26" s="19"/>
    </row>
    <row r="27" spans="2:12" ht="15.75" thickBot="1">
      <c r="B27" s="14"/>
      <c r="C27" s="10"/>
      <c r="D27" s="10"/>
      <c r="E27" s="10"/>
      <c r="F27" s="317" t="s">
        <v>270</v>
      </c>
      <c r="G27" s="317"/>
      <c r="H27" s="317"/>
      <c r="I27" s="317"/>
      <c r="J27" s="10"/>
      <c r="K27" s="10"/>
      <c r="L27" s="19"/>
    </row>
    <row r="28" spans="2:12" ht="12.75"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9"/>
    </row>
    <row r="29" spans="2:12" ht="12.75"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9"/>
    </row>
    <row r="30" spans="2:12" ht="12.75"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9"/>
    </row>
    <row r="31" spans="2:12" ht="12.75"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9"/>
    </row>
    <row r="32" spans="2:12" ht="12.75"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9"/>
    </row>
    <row r="33" spans="2:12" ht="12.75"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9"/>
    </row>
    <row r="34" spans="2:12" ht="12.75"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9"/>
    </row>
    <row r="35" spans="2:12" ht="12.75"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9"/>
    </row>
    <row r="36" spans="2:12" ht="12.75"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9"/>
    </row>
    <row r="37" spans="2:12" ht="12.75"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9"/>
    </row>
    <row r="38" spans="2:12" ht="12.75">
      <c r="B38" s="14"/>
      <c r="C38" s="11"/>
      <c r="D38" s="12"/>
      <c r="E38" s="12"/>
      <c r="F38" s="12"/>
      <c r="G38" s="12"/>
      <c r="H38" s="12"/>
      <c r="I38" s="12"/>
      <c r="J38" s="13"/>
      <c r="K38" s="10"/>
      <c r="L38" s="19"/>
    </row>
    <row r="39" spans="2:12" ht="15">
      <c r="B39" s="14"/>
      <c r="C39" s="14"/>
      <c r="D39" s="10"/>
      <c r="E39" s="10"/>
      <c r="F39" s="10"/>
      <c r="G39" s="25" t="s">
        <v>14</v>
      </c>
      <c r="H39" s="10"/>
      <c r="I39" s="10"/>
      <c r="J39" s="19"/>
      <c r="K39" s="10"/>
      <c r="L39" s="19"/>
    </row>
    <row r="40" spans="2:12" ht="15">
      <c r="B40" s="14"/>
      <c r="C40" s="14"/>
      <c r="D40" s="10"/>
      <c r="E40" s="10"/>
      <c r="F40" s="10"/>
      <c r="G40" s="25" t="s">
        <v>15</v>
      </c>
      <c r="H40" s="10"/>
      <c r="I40" s="10"/>
      <c r="J40" s="19"/>
      <c r="K40" s="10"/>
      <c r="L40" s="19"/>
    </row>
    <row r="41" spans="2:12" ht="12.75">
      <c r="B41" s="14"/>
      <c r="C41" s="14"/>
      <c r="D41" s="10"/>
      <c r="E41" s="10"/>
      <c r="F41" s="10"/>
      <c r="G41" s="10"/>
      <c r="H41" s="10"/>
      <c r="I41" s="10"/>
      <c r="J41" s="19"/>
      <c r="K41" s="10"/>
      <c r="L41" s="19"/>
    </row>
    <row r="42" spans="2:12" ht="15">
      <c r="B42" s="14"/>
      <c r="C42" s="14" t="s">
        <v>16</v>
      </c>
      <c r="E42" s="24" t="s">
        <v>627</v>
      </c>
      <c r="F42" s="16"/>
      <c r="G42" s="9" t="s">
        <v>17</v>
      </c>
      <c r="H42" s="24" t="s">
        <v>628</v>
      </c>
      <c r="I42" s="16"/>
      <c r="J42" s="19"/>
      <c r="K42" s="10"/>
      <c r="L42" s="19"/>
    </row>
    <row r="43" spans="2:12" ht="15">
      <c r="B43" s="14"/>
      <c r="C43" s="14" t="s">
        <v>18</v>
      </c>
      <c r="D43" s="10"/>
      <c r="E43" s="16"/>
      <c r="F43" s="28"/>
      <c r="G43" s="16" t="s">
        <v>629</v>
      </c>
      <c r="H43" s="16"/>
      <c r="I43" s="16"/>
      <c r="J43" s="19"/>
      <c r="K43" s="10"/>
      <c r="L43" s="19"/>
    </row>
    <row r="44" spans="2:12" ht="15">
      <c r="B44" s="14"/>
      <c r="C44" s="14" t="s">
        <v>19</v>
      </c>
      <c r="D44" s="10"/>
      <c r="E44" s="20"/>
      <c r="F44" s="22"/>
      <c r="G44" s="20"/>
      <c r="H44" s="22"/>
      <c r="I44" s="20"/>
      <c r="J44" s="19"/>
      <c r="K44" s="10"/>
      <c r="L44" s="19"/>
    </row>
    <row r="45" spans="2:12" ht="15">
      <c r="B45" s="14"/>
      <c r="C45" s="14"/>
      <c r="D45" s="10"/>
      <c r="E45" s="10"/>
      <c r="F45" s="9" t="s">
        <v>20</v>
      </c>
      <c r="G45" s="21"/>
      <c r="H45" s="20"/>
      <c r="I45" s="20"/>
      <c r="J45" s="19"/>
      <c r="K45" s="10"/>
      <c r="L45" s="19"/>
    </row>
    <row r="46" spans="2:12" ht="12.75">
      <c r="B46" s="14"/>
      <c r="C46" s="14" t="s">
        <v>21</v>
      </c>
      <c r="D46" s="10"/>
      <c r="E46" s="314"/>
      <c r="F46" s="314"/>
      <c r="G46" s="314"/>
      <c r="H46" s="314"/>
      <c r="I46" s="16"/>
      <c r="J46" s="19"/>
      <c r="K46" s="10"/>
      <c r="L46" s="19"/>
    </row>
    <row r="47" spans="2:12" ht="12.75">
      <c r="B47" s="14"/>
      <c r="C47" s="29"/>
      <c r="D47" s="16"/>
      <c r="E47" s="16"/>
      <c r="F47" s="16"/>
      <c r="G47" s="16"/>
      <c r="H47" s="16"/>
      <c r="I47" s="16"/>
      <c r="J47" s="30"/>
      <c r="K47" s="10"/>
      <c r="L47" s="19"/>
    </row>
    <row r="48" spans="2:12" ht="12.75"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9"/>
    </row>
    <row r="49" spans="2:12" ht="12.75">
      <c r="B49" s="29"/>
      <c r="C49" s="16"/>
      <c r="D49" s="16"/>
      <c r="E49" s="16"/>
      <c r="F49" s="16"/>
      <c r="G49" s="16"/>
      <c r="H49" s="16"/>
      <c r="I49" s="16"/>
      <c r="J49" s="16"/>
      <c r="K49" s="16"/>
      <c r="L49" s="30"/>
    </row>
  </sheetData>
  <sheetProtection/>
  <mergeCells count="5">
    <mergeCell ref="E46:H46"/>
    <mergeCell ref="F9:I9"/>
    <mergeCell ref="F10:I10"/>
    <mergeCell ref="F26:I26"/>
    <mergeCell ref="F27:I27"/>
  </mergeCells>
  <printOptions/>
  <pageMargins left="0.75" right="0.75" top="1" bottom="1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2.75"/>
  <cols>
    <col min="1" max="1" width="3.57421875" style="148" bestFit="1" customWidth="1"/>
    <col min="2" max="2" width="18.00390625" style="154" bestFit="1" customWidth="1"/>
    <col min="3" max="5" width="12.7109375" style="148" customWidth="1"/>
    <col min="6" max="6" width="18.421875" style="148" bestFit="1" customWidth="1"/>
    <col min="7" max="7" width="12.7109375" style="148" customWidth="1"/>
    <col min="8" max="8" width="13.7109375" style="148" bestFit="1" customWidth="1"/>
    <col min="9" max="9" width="10.7109375" style="156" customWidth="1"/>
    <col min="10" max="10" width="10.8515625" style="156" bestFit="1" customWidth="1"/>
    <col min="11" max="16384" width="9.140625" style="148" customWidth="1"/>
  </cols>
  <sheetData>
    <row r="1" spans="1:14" s="124" customFormat="1" ht="15">
      <c r="A1" s="119"/>
      <c r="B1" s="120"/>
      <c r="C1" s="121"/>
      <c r="D1" s="121"/>
      <c r="E1" s="122"/>
      <c r="F1" s="123"/>
      <c r="G1" s="123"/>
      <c r="H1" s="123"/>
      <c r="I1" s="287"/>
      <c r="J1" s="287"/>
      <c r="K1" s="123"/>
      <c r="L1" s="123"/>
      <c r="M1" s="123"/>
      <c r="N1" s="123"/>
    </row>
    <row r="2" spans="2:10" s="125" customFormat="1" ht="18">
      <c r="B2" s="126"/>
      <c r="D2" s="125" t="s">
        <v>517</v>
      </c>
      <c r="I2" s="288"/>
      <c r="J2" s="288"/>
    </row>
    <row r="3" spans="2:10" s="125" customFormat="1" ht="12" customHeight="1">
      <c r="B3" s="126"/>
      <c r="I3" s="288"/>
      <c r="J3" s="288"/>
    </row>
    <row r="4" spans="2:10" s="127" customFormat="1" ht="21.75" customHeight="1">
      <c r="B4" s="126" t="s">
        <v>277</v>
      </c>
      <c r="C4" s="128" t="s">
        <v>278</v>
      </c>
      <c r="D4" s="129"/>
      <c r="E4" s="129"/>
      <c r="F4" s="129"/>
      <c r="G4" s="125"/>
      <c r="H4" s="125"/>
      <c r="I4" s="289"/>
      <c r="J4" s="289"/>
    </row>
    <row r="5" spans="2:10" s="127" customFormat="1" ht="21.75" customHeight="1">
      <c r="B5" s="126" t="s">
        <v>279</v>
      </c>
      <c r="C5" s="130" t="s">
        <v>280</v>
      </c>
      <c r="D5" s="131"/>
      <c r="E5" s="131"/>
      <c r="F5" s="125"/>
      <c r="G5" s="125"/>
      <c r="H5" s="125"/>
      <c r="I5" s="289"/>
      <c r="J5" s="289"/>
    </row>
    <row r="6" spans="2:10" s="127" customFormat="1" ht="21.75" customHeight="1">
      <c r="B6" s="126" t="s">
        <v>281</v>
      </c>
      <c r="C6" s="128" t="s">
        <v>282</v>
      </c>
      <c r="D6" s="129"/>
      <c r="E6" s="129"/>
      <c r="F6" s="129"/>
      <c r="G6" s="125"/>
      <c r="H6" s="125"/>
      <c r="I6" s="289"/>
      <c r="J6" s="289"/>
    </row>
    <row r="7" spans="1:14" s="124" customFormat="1" ht="15">
      <c r="A7" s="119"/>
      <c r="B7" s="120"/>
      <c r="C7" s="121"/>
      <c r="D7" s="121"/>
      <c r="E7" s="122"/>
      <c r="F7" s="123"/>
      <c r="G7" s="123"/>
      <c r="H7" s="123"/>
      <c r="I7" s="287"/>
      <c r="J7" s="287"/>
      <c r="K7" s="123"/>
      <c r="L7" s="123"/>
      <c r="M7" s="123"/>
      <c r="N7" s="123"/>
    </row>
    <row r="8" spans="1:10" s="137" customFormat="1" ht="18" customHeight="1">
      <c r="A8" s="132" t="s">
        <v>283</v>
      </c>
      <c r="B8" s="371" t="s">
        <v>284</v>
      </c>
      <c r="C8" s="133" t="s">
        <v>285</v>
      </c>
      <c r="D8" s="134" t="s">
        <v>286</v>
      </c>
      <c r="E8" s="135" t="s">
        <v>287</v>
      </c>
      <c r="F8" s="134" t="s">
        <v>288</v>
      </c>
      <c r="G8" s="133" t="s">
        <v>289</v>
      </c>
      <c r="H8" s="136" t="s">
        <v>285</v>
      </c>
      <c r="I8" s="141" t="s">
        <v>518</v>
      </c>
      <c r="J8" s="141" t="s">
        <v>519</v>
      </c>
    </row>
    <row r="9" spans="1:10" s="140" customFormat="1" ht="18" customHeight="1">
      <c r="A9" s="133" t="s">
        <v>290</v>
      </c>
      <c r="B9" s="371"/>
      <c r="C9" s="133" t="s">
        <v>291</v>
      </c>
      <c r="D9" s="138">
        <v>0.15</v>
      </c>
      <c r="E9" s="139">
        <v>0.095</v>
      </c>
      <c r="F9" s="139">
        <v>0.034</v>
      </c>
      <c r="G9" s="133" t="s">
        <v>292</v>
      </c>
      <c r="H9" s="136" t="s">
        <v>293</v>
      </c>
      <c r="I9" s="141" t="s">
        <v>520</v>
      </c>
      <c r="J9" s="133" t="s">
        <v>521</v>
      </c>
    </row>
    <row r="10" spans="1:10" s="142" customFormat="1" ht="18" customHeight="1">
      <c r="A10" s="141"/>
      <c r="B10" s="371"/>
      <c r="C10" s="141">
        <v>641</v>
      </c>
      <c r="D10" s="141">
        <v>644</v>
      </c>
      <c r="E10" s="141">
        <v>645</v>
      </c>
      <c r="F10" s="141">
        <v>431</v>
      </c>
      <c r="G10" s="141">
        <v>442</v>
      </c>
      <c r="H10" s="141">
        <v>421</v>
      </c>
      <c r="I10" s="141" t="s">
        <v>522</v>
      </c>
      <c r="J10" s="133" t="s">
        <v>523</v>
      </c>
    </row>
    <row r="11" spans="1:11" ht="18" customHeight="1">
      <c r="A11" s="143">
        <v>1</v>
      </c>
      <c r="B11" s="144"/>
      <c r="C11" s="145"/>
      <c r="D11" s="145"/>
      <c r="E11" s="145"/>
      <c r="F11" s="145"/>
      <c r="G11" s="145"/>
      <c r="H11" s="145"/>
      <c r="I11" s="290"/>
      <c r="J11" s="291"/>
      <c r="K11" s="147"/>
    </row>
    <row r="12" spans="1:11" ht="18" customHeight="1">
      <c r="A12" s="143">
        <v>2</v>
      </c>
      <c r="B12" s="144" t="s">
        <v>294</v>
      </c>
      <c r="C12" s="145">
        <v>288000</v>
      </c>
      <c r="D12" s="145">
        <f aca="true" t="shared" si="0" ref="D12:D23">C12*15%</f>
        <v>43200</v>
      </c>
      <c r="E12" s="145">
        <f aca="true" t="shared" si="1" ref="E12:E23">C12*9.5%</f>
        <v>27360</v>
      </c>
      <c r="F12" s="145">
        <f aca="true" t="shared" si="2" ref="F12:F23">C12*3.4%</f>
        <v>9792</v>
      </c>
      <c r="G12" s="145"/>
      <c r="H12" s="145">
        <f>C12-E12-F12/2-G12</f>
        <v>255744</v>
      </c>
      <c r="I12" s="141"/>
      <c r="J12" s="292"/>
      <c r="K12" s="147"/>
    </row>
    <row r="13" spans="1:11" ht="18" customHeight="1">
      <c r="A13" s="143">
        <v>3</v>
      </c>
      <c r="B13" s="144" t="s">
        <v>295</v>
      </c>
      <c r="C13" s="145">
        <v>288000</v>
      </c>
      <c r="D13" s="145">
        <f t="shared" si="0"/>
        <v>43200</v>
      </c>
      <c r="E13" s="145">
        <f t="shared" si="1"/>
        <v>27360</v>
      </c>
      <c r="F13" s="145">
        <f t="shared" si="2"/>
        <v>9792</v>
      </c>
      <c r="G13" s="145"/>
      <c r="H13" s="145">
        <f aca="true" t="shared" si="3" ref="H13:H23">C13-E13-F13/2-G13</f>
        <v>255744</v>
      </c>
      <c r="I13" s="290"/>
      <c r="J13" s="292"/>
      <c r="K13" s="147"/>
    </row>
    <row r="14" spans="1:10" ht="18" customHeight="1">
      <c r="A14" s="143">
        <v>4</v>
      </c>
      <c r="B14" s="144" t="s">
        <v>296</v>
      </c>
      <c r="C14" s="145">
        <v>239000</v>
      </c>
      <c r="D14" s="145">
        <f t="shared" si="0"/>
        <v>35850</v>
      </c>
      <c r="E14" s="145">
        <f t="shared" si="1"/>
        <v>22705</v>
      </c>
      <c r="F14" s="145">
        <f t="shared" si="2"/>
        <v>8126.000000000001</v>
      </c>
      <c r="G14" s="145"/>
      <c r="H14" s="145">
        <f t="shared" si="3"/>
        <v>212232</v>
      </c>
      <c r="I14" s="290"/>
      <c r="J14" s="292"/>
    </row>
    <row r="15" spans="1:10" ht="18" customHeight="1">
      <c r="A15" s="143">
        <v>5</v>
      </c>
      <c r="B15" s="144" t="s">
        <v>297</v>
      </c>
      <c r="C15" s="145">
        <v>536000</v>
      </c>
      <c r="D15" s="145">
        <f t="shared" si="0"/>
        <v>80400</v>
      </c>
      <c r="E15" s="145">
        <f t="shared" si="1"/>
        <v>50920</v>
      </c>
      <c r="F15" s="145">
        <f t="shared" si="2"/>
        <v>18224</v>
      </c>
      <c r="G15" s="145"/>
      <c r="H15" s="145">
        <f t="shared" si="3"/>
        <v>475968</v>
      </c>
      <c r="I15" s="290"/>
      <c r="J15" s="292"/>
    </row>
    <row r="16" spans="1:10" ht="18" customHeight="1">
      <c r="A16" s="143">
        <v>6</v>
      </c>
      <c r="B16" s="144" t="s">
        <v>298</v>
      </c>
      <c r="C16" s="145">
        <v>507000</v>
      </c>
      <c r="D16" s="145">
        <f t="shared" si="0"/>
        <v>76050</v>
      </c>
      <c r="E16" s="145">
        <f t="shared" si="1"/>
        <v>48165</v>
      </c>
      <c r="F16" s="145">
        <f t="shared" si="2"/>
        <v>17238</v>
      </c>
      <c r="G16" s="145"/>
      <c r="H16" s="145">
        <f t="shared" si="3"/>
        <v>450216</v>
      </c>
      <c r="I16" s="290"/>
      <c r="J16" s="292"/>
    </row>
    <row r="17" spans="1:10" ht="18" customHeight="1">
      <c r="A17" s="143">
        <v>7</v>
      </c>
      <c r="B17" s="144" t="s">
        <v>299</v>
      </c>
      <c r="C17" s="145">
        <v>507000</v>
      </c>
      <c r="D17" s="145">
        <f>C17*15%</f>
        <v>76050</v>
      </c>
      <c r="E17" s="145">
        <f>C17*9.5%</f>
        <v>48165</v>
      </c>
      <c r="F17" s="145">
        <f>C17*3.4%</f>
        <v>17238</v>
      </c>
      <c r="G17" s="145"/>
      <c r="H17" s="145">
        <f>C17-E17-F17/2-G17</f>
        <v>450216</v>
      </c>
      <c r="I17" s="290"/>
      <c r="J17" s="292"/>
    </row>
    <row r="18" spans="1:10" ht="18" customHeight="1">
      <c r="A18" s="143">
        <v>8</v>
      </c>
      <c r="B18" s="144" t="s">
        <v>300</v>
      </c>
      <c r="C18" s="145">
        <v>501000</v>
      </c>
      <c r="D18" s="145">
        <f t="shared" si="0"/>
        <v>75150</v>
      </c>
      <c r="E18" s="145">
        <f t="shared" si="1"/>
        <v>47595</v>
      </c>
      <c r="F18" s="145">
        <f t="shared" si="2"/>
        <v>17034</v>
      </c>
      <c r="G18" s="145"/>
      <c r="H18" s="145">
        <f t="shared" si="3"/>
        <v>444888</v>
      </c>
      <c r="I18" s="290"/>
      <c r="J18" s="292"/>
    </row>
    <row r="19" spans="1:12" ht="18" customHeight="1">
      <c r="A19" s="143">
        <v>9</v>
      </c>
      <c r="B19" s="149" t="s">
        <v>301</v>
      </c>
      <c r="C19" s="145">
        <v>634000</v>
      </c>
      <c r="D19" s="145">
        <f t="shared" si="0"/>
        <v>95100</v>
      </c>
      <c r="E19" s="145">
        <f t="shared" si="1"/>
        <v>60230</v>
      </c>
      <c r="F19" s="145">
        <f t="shared" si="2"/>
        <v>21556</v>
      </c>
      <c r="G19" s="145"/>
      <c r="H19" s="145">
        <f t="shared" si="3"/>
        <v>562992</v>
      </c>
      <c r="I19" s="141"/>
      <c r="J19" s="292"/>
      <c r="K19" s="147"/>
      <c r="L19" s="147"/>
    </row>
    <row r="20" spans="1:10" ht="18" customHeight="1">
      <c r="A20" s="143">
        <v>10</v>
      </c>
      <c r="B20" s="149" t="s">
        <v>302</v>
      </c>
      <c r="C20" s="145">
        <v>514000</v>
      </c>
      <c r="D20" s="145">
        <f t="shared" si="0"/>
        <v>77100</v>
      </c>
      <c r="E20" s="145">
        <f t="shared" si="1"/>
        <v>48830</v>
      </c>
      <c r="F20" s="145">
        <f t="shared" si="2"/>
        <v>17476</v>
      </c>
      <c r="G20" s="145"/>
      <c r="H20" s="145">
        <f t="shared" si="3"/>
        <v>456432</v>
      </c>
      <c r="I20" s="141"/>
      <c r="J20" s="292"/>
    </row>
    <row r="21" spans="1:10" ht="18" customHeight="1">
      <c r="A21" s="143">
        <v>11</v>
      </c>
      <c r="B21" s="149" t="s">
        <v>303</v>
      </c>
      <c r="C21" s="145">
        <v>753000</v>
      </c>
      <c r="D21" s="145">
        <f t="shared" si="0"/>
        <v>112950</v>
      </c>
      <c r="E21" s="145">
        <f t="shared" si="1"/>
        <v>71535</v>
      </c>
      <c r="F21" s="145">
        <f t="shared" si="2"/>
        <v>25602.000000000004</v>
      </c>
      <c r="G21" s="145"/>
      <c r="H21" s="145">
        <f t="shared" si="3"/>
        <v>668664</v>
      </c>
      <c r="I21" s="141"/>
      <c r="J21" s="133"/>
    </row>
    <row r="22" spans="1:10" ht="18" customHeight="1">
      <c r="A22" s="143">
        <v>12</v>
      </c>
      <c r="B22" s="149" t="s">
        <v>304</v>
      </c>
      <c r="C22" s="145">
        <v>738000</v>
      </c>
      <c r="D22" s="145">
        <f t="shared" si="0"/>
        <v>110700</v>
      </c>
      <c r="E22" s="145">
        <f t="shared" si="1"/>
        <v>70110</v>
      </c>
      <c r="F22" s="145">
        <f t="shared" si="2"/>
        <v>25092</v>
      </c>
      <c r="G22" s="145"/>
      <c r="H22" s="145">
        <f t="shared" si="3"/>
        <v>655344</v>
      </c>
      <c r="I22" s="141"/>
      <c r="J22" s="133"/>
    </row>
    <row r="23" spans="1:10" ht="18" customHeight="1">
      <c r="A23" s="143">
        <v>13</v>
      </c>
      <c r="B23" s="149" t="s">
        <v>305</v>
      </c>
      <c r="C23" s="145">
        <v>711000</v>
      </c>
      <c r="D23" s="145">
        <f t="shared" si="0"/>
        <v>106650</v>
      </c>
      <c r="E23" s="145">
        <f t="shared" si="1"/>
        <v>67545</v>
      </c>
      <c r="F23" s="145">
        <f t="shared" si="2"/>
        <v>24174</v>
      </c>
      <c r="G23" s="145"/>
      <c r="H23" s="145">
        <f t="shared" si="3"/>
        <v>631368</v>
      </c>
      <c r="I23" s="293"/>
      <c r="J23" s="293"/>
    </row>
    <row r="24" spans="1:10" s="153" customFormat="1" ht="18" customHeight="1">
      <c r="A24" s="150" t="s">
        <v>306</v>
      </c>
      <c r="B24" s="151" t="s">
        <v>307</v>
      </c>
      <c r="C24" s="152">
        <f aca="true" t="shared" si="4" ref="C24:H24">SUM(C12:C23)</f>
        <v>6216000</v>
      </c>
      <c r="D24" s="152">
        <f t="shared" si="4"/>
        <v>932400</v>
      </c>
      <c r="E24" s="152">
        <f t="shared" si="4"/>
        <v>590520</v>
      </c>
      <c r="F24" s="152">
        <f t="shared" si="4"/>
        <v>211344</v>
      </c>
      <c r="G24" s="152">
        <f t="shared" si="4"/>
        <v>0</v>
      </c>
      <c r="H24" s="152">
        <f t="shared" si="4"/>
        <v>5519808</v>
      </c>
      <c r="I24" s="294">
        <v>5025192</v>
      </c>
      <c r="J24" s="295">
        <f>H24-I24</f>
        <v>494616</v>
      </c>
    </row>
    <row r="25" spans="4:6" ht="15">
      <c r="D25" s="146"/>
      <c r="F25" s="148">
        <f>F24/2</f>
        <v>105672</v>
      </c>
    </row>
    <row r="26" spans="2:8" ht="15">
      <c r="B26" s="126" t="s">
        <v>308</v>
      </c>
      <c r="C26" s="146"/>
      <c r="D26" s="146"/>
      <c r="E26" s="146"/>
      <c r="F26" s="146"/>
      <c r="G26" s="146"/>
      <c r="H26" s="146"/>
    </row>
    <row r="27" spans="2:6" ht="15">
      <c r="B27" s="154" t="s">
        <v>309</v>
      </c>
      <c r="C27" s="155"/>
      <c r="F27" s="156" t="s">
        <v>310</v>
      </c>
    </row>
    <row r="28" ht="15">
      <c r="F28" s="157" t="s">
        <v>267</v>
      </c>
    </row>
    <row r="29" ht="15">
      <c r="D29" s="158"/>
    </row>
  </sheetData>
  <sheetProtection/>
  <mergeCells count="1">
    <mergeCell ref="B8:B10"/>
  </mergeCells>
  <printOptions/>
  <pageMargins left="0.7" right="0.7" top="0.75" bottom="0.75" header="0.3" footer="0.3"/>
  <pageSetup horizontalDpi="600" verticalDpi="600" orientation="portrait" scale="7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2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2.75"/>
  <cols>
    <col min="1" max="1" width="2.8515625" style="160" customWidth="1"/>
    <col min="2" max="2" width="10.28125" style="160" bestFit="1" customWidth="1"/>
    <col min="3" max="3" width="13.00390625" style="160" customWidth="1"/>
    <col min="4" max="4" width="8.8515625" style="160" customWidth="1"/>
    <col min="5" max="5" width="3.8515625" style="160" customWidth="1"/>
    <col min="6" max="6" width="12.140625" style="160" customWidth="1"/>
    <col min="7" max="7" width="12.57421875" style="160" bestFit="1" customWidth="1"/>
    <col min="8" max="9" width="3.7109375" style="160" customWidth="1"/>
    <col min="10" max="10" width="10.28125" style="160" customWidth="1"/>
    <col min="11" max="12" width="11.421875" style="160" customWidth="1"/>
    <col min="13" max="13" width="3.7109375" style="160" customWidth="1"/>
    <col min="14" max="14" width="5.28125" style="160" customWidth="1"/>
    <col min="15" max="16" width="11.00390625" style="160" customWidth="1"/>
    <col min="17" max="17" width="4.140625" style="160" customWidth="1"/>
    <col min="18" max="18" width="3.57421875" style="160" customWidth="1"/>
    <col min="19" max="19" width="3.8515625" style="160" customWidth="1"/>
    <col min="20" max="20" width="4.28125" style="160" customWidth="1"/>
    <col min="21" max="21" width="3.57421875" style="160" customWidth="1"/>
    <col min="22" max="22" width="3.00390625" style="160" customWidth="1"/>
    <col min="23" max="23" width="3.421875" style="160" customWidth="1"/>
    <col min="24" max="24" width="2.7109375" style="160" customWidth="1"/>
    <col min="25" max="25" width="1.8515625" style="160" customWidth="1"/>
    <col min="26" max="26" width="2.8515625" style="160" customWidth="1"/>
    <col min="27" max="27" width="4.421875" style="160" customWidth="1"/>
    <col min="28" max="28" width="2.421875" style="160" customWidth="1"/>
    <col min="29" max="29" width="3.7109375" style="160" customWidth="1"/>
    <col min="30" max="30" width="5.8515625" style="160" customWidth="1"/>
    <col min="31" max="31" width="3.421875" style="160" customWidth="1"/>
    <col min="32" max="32" width="5.8515625" style="160" customWidth="1"/>
    <col min="33" max="34" width="2.57421875" style="218" customWidth="1"/>
    <col min="35" max="35" width="4.00390625" style="160" customWidth="1"/>
    <col min="36" max="36" width="0.5625" style="160" customWidth="1"/>
    <col min="37" max="37" width="2.57421875" style="160" customWidth="1"/>
    <col min="38" max="38" width="9.7109375" style="160" customWidth="1"/>
    <col min="39" max="39" width="10.8515625" style="160" customWidth="1"/>
    <col min="40" max="16384" width="9.140625" style="160" customWidth="1"/>
  </cols>
  <sheetData>
    <row r="1" spans="16:21" ht="12.75">
      <c r="P1" s="226"/>
      <c r="Q1" s="226"/>
      <c r="R1" s="226"/>
      <c r="S1" s="226"/>
      <c r="T1" s="226"/>
      <c r="U1" s="226"/>
    </row>
    <row r="2" ht="12.75">
      <c r="A2" s="160" t="s">
        <v>397</v>
      </c>
    </row>
    <row r="3" spans="1:10" ht="12.75">
      <c r="A3" s="160" t="s">
        <v>398</v>
      </c>
      <c r="J3" s="283" t="s">
        <v>515</v>
      </c>
    </row>
    <row r="5" ht="12.75">
      <c r="A5" s="160" t="s">
        <v>516</v>
      </c>
    </row>
    <row r="8" spans="1:38" ht="15.75" customHeight="1">
      <c r="A8" s="378" t="s">
        <v>399</v>
      </c>
      <c r="B8" s="378" t="s">
        <v>400</v>
      </c>
      <c r="C8" s="378" t="s">
        <v>401</v>
      </c>
      <c r="D8" s="379" t="s">
        <v>402</v>
      </c>
      <c r="E8" s="379"/>
      <c r="F8" s="379"/>
      <c r="G8" s="379"/>
      <c r="H8" s="228"/>
      <c r="I8" s="228"/>
      <c r="J8" s="379" t="s">
        <v>403</v>
      </c>
      <c r="K8" s="379"/>
      <c r="L8" s="379"/>
      <c r="M8" s="379"/>
      <c r="N8" s="379"/>
      <c r="O8" s="379"/>
      <c r="P8" s="229"/>
      <c r="Q8" s="229"/>
      <c r="R8" s="229"/>
      <c r="S8" s="229"/>
      <c r="T8" s="229"/>
      <c r="U8" s="372" t="s">
        <v>404</v>
      </c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</row>
    <row r="9" spans="1:38" ht="20.25" customHeight="1">
      <c r="A9" s="378"/>
      <c r="B9" s="378"/>
      <c r="C9" s="378"/>
      <c r="D9" s="373" t="s">
        <v>405</v>
      </c>
      <c r="E9" s="374" t="s">
        <v>406</v>
      </c>
      <c r="F9" s="372" t="s">
        <v>407</v>
      </c>
      <c r="G9" s="372"/>
      <c r="H9" s="372" t="s">
        <v>408</v>
      </c>
      <c r="I9" s="372"/>
      <c r="J9" s="381" t="s">
        <v>409</v>
      </c>
      <c r="K9" s="382" t="s">
        <v>410</v>
      </c>
      <c r="L9" s="382"/>
      <c r="M9" s="382" t="s">
        <v>411</v>
      </c>
      <c r="N9" s="382"/>
      <c r="O9" s="377" t="s">
        <v>412</v>
      </c>
      <c r="P9" s="377"/>
      <c r="Q9" s="377" t="s">
        <v>413</v>
      </c>
      <c r="R9" s="377"/>
      <c r="S9" s="377" t="s">
        <v>414</v>
      </c>
      <c r="T9" s="377"/>
      <c r="U9" s="380" t="s">
        <v>415</v>
      </c>
      <c r="V9" s="380"/>
      <c r="W9" s="380"/>
      <c r="X9" s="383" t="s">
        <v>416</v>
      </c>
      <c r="Y9" s="383"/>
      <c r="Z9" s="380" t="s">
        <v>417</v>
      </c>
      <c r="AA9" s="380"/>
      <c r="AB9" s="380"/>
      <c r="AC9" s="380" t="s">
        <v>418</v>
      </c>
      <c r="AD9" s="380"/>
      <c r="AE9" s="380" t="s">
        <v>419</v>
      </c>
      <c r="AF9" s="380"/>
      <c r="AG9" s="376" t="s">
        <v>420</v>
      </c>
      <c r="AH9" s="376"/>
      <c r="AI9" s="380" t="s">
        <v>421</v>
      </c>
      <c r="AJ9" s="380"/>
      <c r="AK9" s="380" t="s">
        <v>422</v>
      </c>
      <c r="AL9" s="380"/>
    </row>
    <row r="10" spans="1:38" ht="17.25" customHeight="1">
      <c r="A10" s="378"/>
      <c r="B10" s="378"/>
      <c r="C10" s="378"/>
      <c r="D10" s="373"/>
      <c r="E10" s="374"/>
      <c r="F10" s="375" t="s">
        <v>423</v>
      </c>
      <c r="G10" s="375" t="s">
        <v>424</v>
      </c>
      <c r="H10" s="375" t="s">
        <v>423</v>
      </c>
      <c r="I10" s="375" t="s">
        <v>424</v>
      </c>
      <c r="J10" s="381"/>
      <c r="K10" s="375" t="s">
        <v>425</v>
      </c>
      <c r="L10" s="375" t="s">
        <v>426</v>
      </c>
      <c r="M10" s="375" t="s">
        <v>425</v>
      </c>
      <c r="N10" s="375" t="s">
        <v>426</v>
      </c>
      <c r="O10" s="375" t="s">
        <v>427</v>
      </c>
      <c r="P10" s="375" t="s">
        <v>426</v>
      </c>
      <c r="Q10" s="375" t="s">
        <v>427</v>
      </c>
      <c r="R10" s="375" t="s">
        <v>426</v>
      </c>
      <c r="S10" s="375" t="s">
        <v>428</v>
      </c>
      <c r="T10" s="375" t="s">
        <v>426</v>
      </c>
      <c r="U10" s="380"/>
      <c r="V10" s="380"/>
      <c r="W10" s="380"/>
      <c r="X10" s="383"/>
      <c r="Y10" s="383"/>
      <c r="Z10" s="380"/>
      <c r="AA10" s="380"/>
      <c r="AB10" s="380"/>
      <c r="AC10" s="380"/>
      <c r="AD10" s="380"/>
      <c r="AE10" s="380"/>
      <c r="AF10" s="380"/>
      <c r="AG10" s="376"/>
      <c r="AH10" s="376"/>
      <c r="AI10" s="380"/>
      <c r="AJ10" s="380"/>
      <c r="AK10" s="380"/>
      <c r="AL10" s="380"/>
    </row>
    <row r="11" spans="1:38" ht="30.75" customHeight="1">
      <c r="A11" s="378"/>
      <c r="B11" s="378"/>
      <c r="C11" s="378"/>
      <c r="D11" s="373"/>
      <c r="E11" s="374"/>
      <c r="F11" s="375"/>
      <c r="G11" s="375"/>
      <c r="H11" s="375"/>
      <c r="I11" s="375"/>
      <c r="J11" s="381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80"/>
      <c r="V11" s="380"/>
      <c r="W11" s="380"/>
      <c r="X11" s="383"/>
      <c r="Y11" s="383"/>
      <c r="Z11" s="380"/>
      <c r="AA11" s="380"/>
      <c r="AB11" s="380"/>
      <c r="AC11" s="380"/>
      <c r="AD11" s="380"/>
      <c r="AE11" s="380"/>
      <c r="AF11" s="380"/>
      <c r="AG11" s="376"/>
      <c r="AH11" s="376"/>
      <c r="AI11" s="380"/>
      <c r="AJ11" s="380"/>
      <c r="AK11" s="380"/>
      <c r="AL11" s="380"/>
    </row>
    <row r="12" spans="1:38" ht="15.75" customHeight="1">
      <c r="A12" s="227"/>
      <c r="B12" s="227"/>
      <c r="C12" s="227"/>
      <c r="D12" s="230">
        <v>9</v>
      </c>
      <c r="E12" s="231">
        <v>10</v>
      </c>
      <c r="F12" s="233">
        <v>11</v>
      </c>
      <c r="G12" s="233">
        <v>12</v>
      </c>
      <c r="H12" s="233">
        <v>13</v>
      </c>
      <c r="I12" s="233">
        <v>14</v>
      </c>
      <c r="J12" s="233">
        <v>15</v>
      </c>
      <c r="K12" s="233">
        <v>16</v>
      </c>
      <c r="L12" s="233">
        <v>17</v>
      </c>
      <c r="M12" s="233">
        <v>18</v>
      </c>
      <c r="N12" s="233">
        <v>19</v>
      </c>
      <c r="O12" s="233">
        <v>20</v>
      </c>
      <c r="P12" s="233">
        <v>21</v>
      </c>
      <c r="Q12" s="233">
        <v>22</v>
      </c>
      <c r="R12" s="233">
        <v>23</v>
      </c>
      <c r="S12" s="233">
        <v>24</v>
      </c>
      <c r="T12" s="233">
        <v>25</v>
      </c>
      <c r="U12" s="375">
        <v>26</v>
      </c>
      <c r="V12" s="375"/>
      <c r="W12" s="375"/>
      <c r="X12" s="375">
        <v>27</v>
      </c>
      <c r="Y12" s="375"/>
      <c r="Z12" s="375">
        <v>28</v>
      </c>
      <c r="AA12" s="375"/>
      <c r="AB12" s="375"/>
      <c r="AC12" s="375">
        <v>29</v>
      </c>
      <c r="AD12" s="375"/>
      <c r="AE12" s="375">
        <v>30</v>
      </c>
      <c r="AF12" s="375"/>
      <c r="AG12" s="375">
        <v>31</v>
      </c>
      <c r="AH12" s="375"/>
      <c r="AI12" s="375">
        <v>32</v>
      </c>
      <c r="AJ12" s="375"/>
      <c r="AK12" s="375">
        <v>33</v>
      </c>
      <c r="AL12" s="375"/>
    </row>
    <row r="13" spans="1:38" ht="15.75" customHeight="1">
      <c r="A13" s="227"/>
      <c r="B13" s="227" t="s">
        <v>429</v>
      </c>
      <c r="C13" s="227"/>
      <c r="D13" s="230"/>
      <c r="E13" s="231"/>
      <c r="F13" s="233"/>
      <c r="G13" s="233"/>
      <c r="H13" s="233"/>
      <c r="I13" s="233"/>
      <c r="J13" s="232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384">
        <v>16950108</v>
      </c>
      <c r="V13" s="384"/>
      <c r="W13" s="384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</row>
    <row r="14" spans="1:38" ht="15.75" customHeight="1">
      <c r="A14" s="229">
        <v>1</v>
      </c>
      <c r="B14" s="229" t="s">
        <v>294</v>
      </c>
      <c r="C14" s="234">
        <f>D14+E14+F14+H14</f>
        <v>13547625</v>
      </c>
      <c r="D14" s="234">
        <v>1235130</v>
      </c>
      <c r="E14" s="234">
        <v>0</v>
      </c>
      <c r="F14" s="234">
        <f>G14/20%</f>
        <v>12312495</v>
      </c>
      <c r="G14" s="234">
        <v>2462499</v>
      </c>
      <c r="H14" s="234"/>
      <c r="I14" s="234">
        <v>0</v>
      </c>
      <c r="J14" s="234">
        <v>364975</v>
      </c>
      <c r="K14" s="234">
        <f>L14/20%</f>
        <v>1433150</v>
      </c>
      <c r="L14" s="234">
        <v>286630</v>
      </c>
      <c r="M14" s="234">
        <v>0</v>
      </c>
      <c r="N14" s="234">
        <v>0</v>
      </c>
      <c r="O14" s="234">
        <f>P14/20%</f>
        <v>1844985</v>
      </c>
      <c r="P14" s="234">
        <v>368997</v>
      </c>
      <c r="Q14" s="234">
        <v>0</v>
      </c>
      <c r="R14" s="234">
        <v>0</v>
      </c>
      <c r="S14" s="234">
        <v>0</v>
      </c>
      <c r="T14" s="234">
        <v>0</v>
      </c>
      <c r="U14" s="385">
        <f>U13+L14+N16++P14+R14+T14</f>
        <v>17605735</v>
      </c>
      <c r="V14" s="385"/>
      <c r="W14" s="385"/>
      <c r="X14" s="385">
        <v>0</v>
      </c>
      <c r="Y14" s="385"/>
      <c r="Z14" s="386">
        <f>U14-X14</f>
        <v>17605735</v>
      </c>
      <c r="AA14" s="386"/>
      <c r="AB14" s="386"/>
      <c r="AC14" s="385">
        <f>Z14</f>
        <v>17605735</v>
      </c>
      <c r="AD14" s="385"/>
      <c r="AE14" s="385">
        <f>AC14-I14-G14</f>
        <v>15143236</v>
      </c>
      <c r="AF14" s="385"/>
      <c r="AG14" s="385">
        <v>0</v>
      </c>
      <c r="AH14" s="385"/>
      <c r="AI14" s="385">
        <v>0</v>
      </c>
      <c r="AJ14" s="385"/>
      <c r="AK14" s="385">
        <f>AE14</f>
        <v>15143236</v>
      </c>
      <c r="AL14" s="385"/>
    </row>
    <row r="15" spans="1:38" ht="15.75" customHeight="1">
      <c r="A15" s="229">
        <v>2</v>
      </c>
      <c r="B15" s="229" t="s">
        <v>295</v>
      </c>
      <c r="C15" s="234">
        <f aca="true" t="shared" si="0" ref="C15:C25">D15+E15+F15+H15</f>
        <v>10470200</v>
      </c>
      <c r="D15" s="234">
        <v>0</v>
      </c>
      <c r="E15" s="234">
        <v>0</v>
      </c>
      <c r="F15" s="234">
        <f aca="true" t="shared" si="1" ref="F15:F25">G15/20%</f>
        <v>10470200</v>
      </c>
      <c r="G15" s="234">
        <v>2094040</v>
      </c>
      <c r="H15" s="234">
        <f>I15/10%</f>
        <v>0</v>
      </c>
      <c r="I15" s="234">
        <v>0</v>
      </c>
      <c r="J15" s="234">
        <v>243880</v>
      </c>
      <c r="K15" s="234">
        <f aca="true" t="shared" si="2" ref="K15:K25">L15/20%</f>
        <v>2158690</v>
      </c>
      <c r="L15" s="234">
        <v>431738</v>
      </c>
      <c r="M15" s="234">
        <v>0</v>
      </c>
      <c r="N15" s="234">
        <v>0</v>
      </c>
      <c r="O15" s="234">
        <f aca="true" t="shared" si="3" ref="O15:O25">P15/20%</f>
        <v>3476660</v>
      </c>
      <c r="P15" s="234">
        <v>695332</v>
      </c>
      <c r="Q15" s="234">
        <f>R15/10%</f>
        <v>0</v>
      </c>
      <c r="R15" s="234">
        <v>0</v>
      </c>
      <c r="S15" s="234">
        <f>T15/6%</f>
        <v>0</v>
      </c>
      <c r="T15" s="234">
        <v>0</v>
      </c>
      <c r="U15" s="385">
        <f>AE14</f>
        <v>15143236</v>
      </c>
      <c r="V15" s="385"/>
      <c r="W15" s="385"/>
      <c r="X15" s="385">
        <v>0</v>
      </c>
      <c r="Y15" s="385"/>
      <c r="Z15" s="386">
        <f aca="true" t="shared" si="4" ref="Z15:Z25">U15-X15</f>
        <v>15143236</v>
      </c>
      <c r="AA15" s="386"/>
      <c r="AB15" s="386"/>
      <c r="AC15" s="385">
        <f aca="true" t="shared" si="5" ref="AC15:AC25">Z15</f>
        <v>15143236</v>
      </c>
      <c r="AD15" s="385"/>
      <c r="AE15" s="385">
        <f>U15+P15+L15+R15+T15-I15-G15</f>
        <v>14176266</v>
      </c>
      <c r="AF15" s="385"/>
      <c r="AG15" s="385">
        <v>0</v>
      </c>
      <c r="AH15" s="385"/>
      <c r="AI15" s="385">
        <v>0</v>
      </c>
      <c r="AJ15" s="385"/>
      <c r="AK15" s="385">
        <f aca="true" t="shared" si="6" ref="AK15:AK25">AE15</f>
        <v>14176266</v>
      </c>
      <c r="AL15" s="385"/>
    </row>
    <row r="16" spans="1:38" ht="15.75" customHeight="1">
      <c r="A16" s="229">
        <v>3</v>
      </c>
      <c r="B16" s="229" t="s">
        <v>430</v>
      </c>
      <c r="C16" s="234">
        <f t="shared" si="0"/>
        <v>16330690</v>
      </c>
      <c r="D16" s="234">
        <v>0</v>
      </c>
      <c r="E16" s="234">
        <v>0</v>
      </c>
      <c r="F16" s="234">
        <f t="shared" si="1"/>
        <v>16330690</v>
      </c>
      <c r="G16" s="234">
        <v>3266138</v>
      </c>
      <c r="H16" s="234">
        <f aca="true" t="shared" si="7" ref="H16:H25">I16/10%</f>
        <v>0</v>
      </c>
      <c r="I16" s="234">
        <v>0</v>
      </c>
      <c r="J16" s="234">
        <v>302920</v>
      </c>
      <c r="K16" s="234">
        <f t="shared" si="2"/>
        <v>12694985</v>
      </c>
      <c r="L16" s="234">
        <v>2538997</v>
      </c>
      <c r="M16" s="234">
        <v>0</v>
      </c>
      <c r="N16" s="234">
        <v>0</v>
      </c>
      <c r="O16" s="234">
        <f t="shared" si="3"/>
        <v>3222250</v>
      </c>
      <c r="P16" s="234">
        <v>644450</v>
      </c>
      <c r="Q16" s="234">
        <f aca="true" t="shared" si="8" ref="Q16:Q25">R16/10%</f>
        <v>0</v>
      </c>
      <c r="R16" s="234">
        <v>0</v>
      </c>
      <c r="S16" s="234">
        <f aca="true" t="shared" si="9" ref="S16:S25">T16/6%</f>
        <v>0</v>
      </c>
      <c r="T16" s="234">
        <v>0</v>
      </c>
      <c r="U16" s="385">
        <f aca="true" t="shared" si="10" ref="U16:U25">AE15</f>
        <v>14176266</v>
      </c>
      <c r="V16" s="385"/>
      <c r="W16" s="385"/>
      <c r="X16" s="385">
        <v>0</v>
      </c>
      <c r="Y16" s="385"/>
      <c r="Z16" s="386">
        <f t="shared" si="4"/>
        <v>14176266</v>
      </c>
      <c r="AA16" s="386"/>
      <c r="AB16" s="386"/>
      <c r="AC16" s="385">
        <f t="shared" si="5"/>
        <v>14176266</v>
      </c>
      <c r="AD16" s="385"/>
      <c r="AE16" s="385">
        <f aca="true" t="shared" si="11" ref="AE16:AE25">U16+P16+L16+R16+T16-I16-G16</f>
        <v>14093575</v>
      </c>
      <c r="AF16" s="385"/>
      <c r="AG16" s="385">
        <v>0</v>
      </c>
      <c r="AH16" s="385"/>
      <c r="AI16" s="385">
        <v>0</v>
      </c>
      <c r="AJ16" s="385"/>
      <c r="AK16" s="385">
        <f t="shared" si="6"/>
        <v>14093575</v>
      </c>
      <c r="AL16" s="385"/>
    </row>
    <row r="17" spans="1:38" ht="15.75" customHeight="1">
      <c r="A17" s="229">
        <v>4</v>
      </c>
      <c r="B17" s="229" t="s">
        <v>297</v>
      </c>
      <c r="C17" s="234">
        <f t="shared" si="0"/>
        <v>15124065</v>
      </c>
      <c r="D17" s="234">
        <v>41300</v>
      </c>
      <c r="E17" s="234">
        <v>0</v>
      </c>
      <c r="F17" s="234">
        <f t="shared" si="1"/>
        <v>15082765</v>
      </c>
      <c r="G17" s="234">
        <v>3016553</v>
      </c>
      <c r="H17" s="234">
        <f t="shared" si="7"/>
        <v>0</v>
      </c>
      <c r="I17" s="234">
        <v>0</v>
      </c>
      <c r="J17" s="234">
        <v>211202</v>
      </c>
      <c r="K17" s="234">
        <f t="shared" si="2"/>
        <v>5121375</v>
      </c>
      <c r="L17" s="234">
        <v>1024275</v>
      </c>
      <c r="M17" s="234">
        <v>0</v>
      </c>
      <c r="N17" s="234">
        <v>0</v>
      </c>
      <c r="O17" s="234">
        <f t="shared" si="3"/>
        <v>3958670</v>
      </c>
      <c r="P17" s="234">
        <v>791734</v>
      </c>
      <c r="Q17" s="234">
        <f t="shared" si="8"/>
        <v>0</v>
      </c>
      <c r="R17" s="234">
        <v>0</v>
      </c>
      <c r="S17" s="234">
        <f t="shared" si="9"/>
        <v>0</v>
      </c>
      <c r="T17" s="234">
        <v>0</v>
      </c>
      <c r="U17" s="385">
        <f t="shared" si="10"/>
        <v>14093575</v>
      </c>
      <c r="V17" s="385"/>
      <c r="W17" s="385"/>
      <c r="X17" s="385">
        <v>0</v>
      </c>
      <c r="Y17" s="385"/>
      <c r="Z17" s="386">
        <f t="shared" si="4"/>
        <v>14093575</v>
      </c>
      <c r="AA17" s="386"/>
      <c r="AB17" s="386"/>
      <c r="AC17" s="385">
        <f t="shared" si="5"/>
        <v>14093575</v>
      </c>
      <c r="AD17" s="385"/>
      <c r="AE17" s="385">
        <f t="shared" si="11"/>
        <v>12893031</v>
      </c>
      <c r="AF17" s="385"/>
      <c r="AG17" s="385">
        <v>0</v>
      </c>
      <c r="AH17" s="385"/>
      <c r="AI17" s="385">
        <v>0</v>
      </c>
      <c r="AJ17" s="385"/>
      <c r="AK17" s="385">
        <f t="shared" si="6"/>
        <v>12893031</v>
      </c>
      <c r="AL17" s="385"/>
    </row>
    <row r="18" spans="1:38" ht="15.75" customHeight="1">
      <c r="A18" s="229">
        <v>5</v>
      </c>
      <c r="B18" s="229" t="s">
        <v>298</v>
      </c>
      <c r="C18" s="234">
        <f t="shared" si="0"/>
        <v>10730540</v>
      </c>
      <c r="D18" s="234"/>
      <c r="E18" s="234">
        <v>0</v>
      </c>
      <c r="F18" s="234">
        <f t="shared" si="1"/>
        <v>10730540</v>
      </c>
      <c r="G18" s="234">
        <v>2146108</v>
      </c>
      <c r="H18" s="234">
        <f t="shared" si="7"/>
        <v>0</v>
      </c>
      <c r="I18" s="234">
        <v>0</v>
      </c>
      <c r="J18" s="234">
        <v>230719</v>
      </c>
      <c r="K18" s="234">
        <f t="shared" si="2"/>
        <v>6178310</v>
      </c>
      <c r="L18" s="234">
        <v>1235662</v>
      </c>
      <c r="M18" s="234">
        <v>0</v>
      </c>
      <c r="N18" s="234">
        <v>0</v>
      </c>
      <c r="O18" s="234">
        <f t="shared" si="3"/>
        <v>4267280</v>
      </c>
      <c r="P18" s="234">
        <v>853456</v>
      </c>
      <c r="Q18" s="234">
        <f t="shared" si="8"/>
        <v>0</v>
      </c>
      <c r="R18" s="234">
        <v>0</v>
      </c>
      <c r="S18" s="234">
        <f t="shared" si="9"/>
        <v>0</v>
      </c>
      <c r="T18" s="234">
        <v>0</v>
      </c>
      <c r="U18" s="385">
        <f t="shared" si="10"/>
        <v>12893031</v>
      </c>
      <c r="V18" s="385"/>
      <c r="W18" s="385"/>
      <c r="X18" s="385">
        <v>0</v>
      </c>
      <c r="Y18" s="385"/>
      <c r="Z18" s="386">
        <f t="shared" si="4"/>
        <v>12893031</v>
      </c>
      <c r="AA18" s="386"/>
      <c r="AB18" s="386"/>
      <c r="AC18" s="385">
        <f t="shared" si="5"/>
        <v>12893031</v>
      </c>
      <c r="AD18" s="385"/>
      <c r="AE18" s="385">
        <f t="shared" si="11"/>
        <v>12836041</v>
      </c>
      <c r="AF18" s="385"/>
      <c r="AG18" s="385">
        <v>0</v>
      </c>
      <c r="AH18" s="385"/>
      <c r="AI18" s="385">
        <v>0</v>
      </c>
      <c r="AJ18" s="385"/>
      <c r="AK18" s="385">
        <f t="shared" si="6"/>
        <v>12836041</v>
      </c>
      <c r="AL18" s="385"/>
    </row>
    <row r="19" spans="1:38" ht="15.75" customHeight="1">
      <c r="A19" s="229">
        <v>6</v>
      </c>
      <c r="B19" s="229" t="s">
        <v>299</v>
      </c>
      <c r="C19" s="234">
        <f t="shared" si="0"/>
        <v>14368240</v>
      </c>
      <c r="D19" s="234">
        <v>144000</v>
      </c>
      <c r="E19" s="234">
        <v>0</v>
      </c>
      <c r="F19" s="234">
        <f t="shared" si="1"/>
        <v>14224240</v>
      </c>
      <c r="G19" s="234">
        <v>2844848</v>
      </c>
      <c r="H19" s="234">
        <f t="shared" si="7"/>
        <v>0</v>
      </c>
      <c r="I19" s="234">
        <v>0</v>
      </c>
      <c r="J19" s="234">
        <v>716412</v>
      </c>
      <c r="K19" s="234">
        <f t="shared" si="2"/>
        <v>10440325</v>
      </c>
      <c r="L19" s="234">
        <v>2088065</v>
      </c>
      <c r="M19" s="234">
        <v>0</v>
      </c>
      <c r="N19" s="234">
        <v>0</v>
      </c>
      <c r="O19" s="234">
        <f t="shared" si="3"/>
        <v>3673470</v>
      </c>
      <c r="P19" s="234">
        <v>734694</v>
      </c>
      <c r="Q19" s="234">
        <f t="shared" si="8"/>
        <v>0</v>
      </c>
      <c r="R19" s="234">
        <v>0</v>
      </c>
      <c r="S19" s="234">
        <f t="shared" si="9"/>
        <v>0</v>
      </c>
      <c r="T19" s="234">
        <v>0</v>
      </c>
      <c r="U19" s="385">
        <f>AE18</f>
        <v>12836041</v>
      </c>
      <c r="V19" s="385"/>
      <c r="W19" s="385"/>
      <c r="X19" s="385">
        <v>0</v>
      </c>
      <c r="Y19" s="385"/>
      <c r="Z19" s="386">
        <f t="shared" si="4"/>
        <v>12836041</v>
      </c>
      <c r="AA19" s="386"/>
      <c r="AB19" s="386"/>
      <c r="AC19" s="385">
        <f t="shared" si="5"/>
        <v>12836041</v>
      </c>
      <c r="AD19" s="385"/>
      <c r="AE19" s="385">
        <f t="shared" si="11"/>
        <v>12813952</v>
      </c>
      <c r="AF19" s="385"/>
      <c r="AG19" s="385">
        <v>0</v>
      </c>
      <c r="AH19" s="385"/>
      <c r="AI19" s="385">
        <v>0</v>
      </c>
      <c r="AJ19" s="385"/>
      <c r="AK19" s="385">
        <f t="shared" si="6"/>
        <v>12813952</v>
      </c>
      <c r="AL19" s="385"/>
    </row>
    <row r="20" spans="1:38" ht="15.75" customHeight="1">
      <c r="A20" s="229">
        <v>7</v>
      </c>
      <c r="B20" s="229" t="s">
        <v>300</v>
      </c>
      <c r="C20" s="234">
        <f t="shared" si="0"/>
        <v>11117290</v>
      </c>
      <c r="D20" s="234">
        <v>45700</v>
      </c>
      <c r="E20" s="234">
        <v>0</v>
      </c>
      <c r="F20" s="234">
        <f t="shared" si="1"/>
        <v>11071590</v>
      </c>
      <c r="G20" s="234">
        <v>2214318</v>
      </c>
      <c r="H20" s="234">
        <f t="shared" si="7"/>
        <v>0</v>
      </c>
      <c r="I20" s="234">
        <v>0</v>
      </c>
      <c r="J20" s="234">
        <v>238782</v>
      </c>
      <c r="K20" s="234">
        <f t="shared" si="2"/>
        <v>0</v>
      </c>
      <c r="L20" s="234">
        <v>0</v>
      </c>
      <c r="M20" s="234">
        <v>0</v>
      </c>
      <c r="N20" s="234">
        <v>0</v>
      </c>
      <c r="O20" s="234">
        <f t="shared" si="3"/>
        <v>5722430</v>
      </c>
      <c r="P20" s="234">
        <v>1144486</v>
      </c>
      <c r="Q20" s="234">
        <f t="shared" si="8"/>
        <v>0</v>
      </c>
      <c r="R20" s="234">
        <v>0</v>
      </c>
      <c r="S20" s="234">
        <f t="shared" si="9"/>
        <v>0</v>
      </c>
      <c r="T20" s="234">
        <v>0</v>
      </c>
      <c r="U20" s="385">
        <f>AE19</f>
        <v>12813952</v>
      </c>
      <c r="V20" s="385"/>
      <c r="W20" s="385"/>
      <c r="X20" s="385">
        <v>0</v>
      </c>
      <c r="Y20" s="385"/>
      <c r="Z20" s="386">
        <f t="shared" si="4"/>
        <v>12813952</v>
      </c>
      <c r="AA20" s="386"/>
      <c r="AB20" s="386"/>
      <c r="AC20" s="385">
        <f t="shared" si="5"/>
        <v>12813952</v>
      </c>
      <c r="AD20" s="385"/>
      <c r="AE20" s="385">
        <f t="shared" si="11"/>
        <v>11744120</v>
      </c>
      <c r="AF20" s="385"/>
      <c r="AG20" s="385">
        <v>0</v>
      </c>
      <c r="AH20" s="385"/>
      <c r="AI20" s="385">
        <v>0</v>
      </c>
      <c r="AJ20" s="385"/>
      <c r="AK20" s="385">
        <f t="shared" si="6"/>
        <v>11744120</v>
      </c>
      <c r="AL20" s="385"/>
    </row>
    <row r="21" spans="1:38" ht="15.75" customHeight="1">
      <c r="A21" s="229">
        <v>8</v>
      </c>
      <c r="B21" s="229" t="s">
        <v>301</v>
      </c>
      <c r="C21" s="234">
        <f t="shared" si="0"/>
        <v>20131245</v>
      </c>
      <c r="D21" s="234">
        <v>150925</v>
      </c>
      <c r="E21" s="234">
        <v>0</v>
      </c>
      <c r="F21" s="234">
        <f t="shared" si="1"/>
        <v>19980320</v>
      </c>
      <c r="G21" s="234">
        <v>3996064</v>
      </c>
      <c r="H21" s="234">
        <f t="shared" si="7"/>
        <v>0</v>
      </c>
      <c r="I21" s="234">
        <v>0</v>
      </c>
      <c r="J21" s="234">
        <v>868340</v>
      </c>
      <c r="K21" s="234">
        <f t="shared" si="2"/>
        <v>6267730</v>
      </c>
      <c r="L21" s="234">
        <v>1253546</v>
      </c>
      <c r="M21" s="234">
        <v>0</v>
      </c>
      <c r="N21" s="234">
        <v>0</v>
      </c>
      <c r="O21" s="234">
        <f t="shared" si="3"/>
        <v>10488360</v>
      </c>
      <c r="P21" s="234">
        <v>2097672</v>
      </c>
      <c r="Q21" s="234">
        <f t="shared" si="8"/>
        <v>0</v>
      </c>
      <c r="R21" s="234">
        <v>0</v>
      </c>
      <c r="S21" s="234">
        <f t="shared" si="9"/>
        <v>0</v>
      </c>
      <c r="T21" s="234">
        <v>0</v>
      </c>
      <c r="U21" s="385">
        <f t="shared" si="10"/>
        <v>11744120</v>
      </c>
      <c r="V21" s="385"/>
      <c r="W21" s="385"/>
      <c r="X21" s="385">
        <v>0</v>
      </c>
      <c r="Y21" s="385"/>
      <c r="Z21" s="386">
        <f t="shared" si="4"/>
        <v>11744120</v>
      </c>
      <c r="AA21" s="386"/>
      <c r="AB21" s="386"/>
      <c r="AC21" s="385">
        <f t="shared" si="5"/>
        <v>11744120</v>
      </c>
      <c r="AD21" s="385"/>
      <c r="AE21" s="385">
        <f t="shared" si="11"/>
        <v>11099274</v>
      </c>
      <c r="AF21" s="385"/>
      <c r="AG21" s="385">
        <v>0</v>
      </c>
      <c r="AH21" s="385"/>
      <c r="AI21" s="385">
        <v>0</v>
      </c>
      <c r="AJ21" s="385"/>
      <c r="AK21" s="385">
        <f t="shared" si="6"/>
        <v>11099274</v>
      </c>
      <c r="AL21" s="385"/>
    </row>
    <row r="22" spans="1:38" ht="15.75" customHeight="1">
      <c r="A22" s="229">
        <v>9</v>
      </c>
      <c r="B22" s="229" t="s">
        <v>302</v>
      </c>
      <c r="C22" s="234">
        <f t="shared" si="0"/>
        <v>29674938</v>
      </c>
      <c r="D22" s="234">
        <v>969450</v>
      </c>
      <c r="E22" s="234">
        <v>0</v>
      </c>
      <c r="F22" s="234">
        <v>28705488</v>
      </c>
      <c r="G22" s="234">
        <v>5741110</v>
      </c>
      <c r="H22" s="234">
        <f t="shared" si="7"/>
        <v>0</v>
      </c>
      <c r="I22" s="234">
        <v>0</v>
      </c>
      <c r="J22" s="234">
        <v>2425160</v>
      </c>
      <c r="K22" s="234">
        <f t="shared" si="2"/>
        <v>17444580</v>
      </c>
      <c r="L22" s="234">
        <v>3488916</v>
      </c>
      <c r="M22" s="234">
        <v>0</v>
      </c>
      <c r="N22" s="234">
        <v>0</v>
      </c>
      <c r="O22" s="234">
        <f t="shared" si="3"/>
        <v>14754310</v>
      </c>
      <c r="P22" s="234">
        <v>2950862</v>
      </c>
      <c r="Q22" s="234">
        <f t="shared" si="8"/>
        <v>0</v>
      </c>
      <c r="R22" s="234">
        <v>0</v>
      </c>
      <c r="S22" s="234">
        <f t="shared" si="9"/>
        <v>0</v>
      </c>
      <c r="T22" s="234">
        <v>0</v>
      </c>
      <c r="U22" s="385">
        <f t="shared" si="10"/>
        <v>11099274</v>
      </c>
      <c r="V22" s="385"/>
      <c r="W22" s="385"/>
      <c r="X22" s="385">
        <v>0</v>
      </c>
      <c r="Y22" s="385"/>
      <c r="Z22" s="386">
        <f t="shared" si="4"/>
        <v>11099274</v>
      </c>
      <c r="AA22" s="386"/>
      <c r="AB22" s="386"/>
      <c r="AC22" s="385">
        <f t="shared" si="5"/>
        <v>11099274</v>
      </c>
      <c r="AD22" s="385"/>
      <c r="AE22" s="385">
        <f t="shared" si="11"/>
        <v>11797942</v>
      </c>
      <c r="AF22" s="385"/>
      <c r="AG22" s="385">
        <v>0</v>
      </c>
      <c r="AH22" s="385"/>
      <c r="AI22" s="385">
        <v>0</v>
      </c>
      <c r="AJ22" s="385"/>
      <c r="AK22" s="385">
        <f t="shared" si="6"/>
        <v>11797942</v>
      </c>
      <c r="AL22" s="385"/>
    </row>
    <row r="23" spans="1:38" ht="15.75" customHeight="1">
      <c r="A23" s="229">
        <v>10</v>
      </c>
      <c r="B23" s="229" t="s">
        <v>303</v>
      </c>
      <c r="C23" s="234">
        <f t="shared" si="0"/>
        <v>23197935</v>
      </c>
      <c r="D23" s="234">
        <v>904695</v>
      </c>
      <c r="E23" s="234"/>
      <c r="F23" s="234">
        <f t="shared" si="1"/>
        <v>22293240</v>
      </c>
      <c r="G23" s="234">
        <v>4458648</v>
      </c>
      <c r="H23" s="234">
        <f t="shared" si="7"/>
        <v>0</v>
      </c>
      <c r="I23" s="234">
        <v>0</v>
      </c>
      <c r="J23" s="234">
        <v>1400906</v>
      </c>
      <c r="K23" s="234">
        <f t="shared" si="2"/>
        <v>7051800</v>
      </c>
      <c r="L23" s="234">
        <f>390291+1020069</f>
        <v>1410360</v>
      </c>
      <c r="M23" s="234">
        <v>0</v>
      </c>
      <c r="N23" s="234">
        <v>0</v>
      </c>
      <c r="O23" s="234">
        <f t="shared" si="3"/>
        <v>13396920</v>
      </c>
      <c r="P23" s="234">
        <v>2679384</v>
      </c>
      <c r="Q23" s="234">
        <f t="shared" si="8"/>
        <v>0</v>
      </c>
      <c r="R23" s="234">
        <v>0</v>
      </c>
      <c r="S23" s="234">
        <f t="shared" si="9"/>
        <v>0</v>
      </c>
      <c r="T23" s="234">
        <v>0</v>
      </c>
      <c r="U23" s="385">
        <f t="shared" si="10"/>
        <v>11797942</v>
      </c>
      <c r="V23" s="385"/>
      <c r="W23" s="385"/>
      <c r="X23" s="385">
        <v>0</v>
      </c>
      <c r="Y23" s="385"/>
      <c r="Z23" s="386">
        <f t="shared" si="4"/>
        <v>11797942</v>
      </c>
      <c r="AA23" s="386"/>
      <c r="AB23" s="386"/>
      <c r="AC23" s="385">
        <f t="shared" si="5"/>
        <v>11797942</v>
      </c>
      <c r="AD23" s="385"/>
      <c r="AE23" s="385">
        <f t="shared" si="11"/>
        <v>11429038</v>
      </c>
      <c r="AF23" s="385"/>
      <c r="AG23" s="385">
        <v>0</v>
      </c>
      <c r="AH23" s="385"/>
      <c r="AI23" s="385">
        <v>0</v>
      </c>
      <c r="AJ23" s="385"/>
      <c r="AK23" s="385">
        <f t="shared" si="6"/>
        <v>11429038</v>
      </c>
      <c r="AL23" s="385"/>
    </row>
    <row r="24" spans="1:38" ht="15.75" customHeight="1">
      <c r="A24" s="229">
        <v>11</v>
      </c>
      <c r="B24" s="229" t="s">
        <v>304</v>
      </c>
      <c r="C24" s="234">
        <f t="shared" si="0"/>
        <v>20180942</v>
      </c>
      <c r="D24" s="234">
        <v>488977</v>
      </c>
      <c r="E24" s="234"/>
      <c r="F24" s="234">
        <f t="shared" si="1"/>
        <v>19691965</v>
      </c>
      <c r="G24" s="234">
        <v>3938393</v>
      </c>
      <c r="H24" s="234">
        <f t="shared" si="7"/>
        <v>0</v>
      </c>
      <c r="I24" s="234">
        <v>0</v>
      </c>
      <c r="J24" s="234">
        <v>766780</v>
      </c>
      <c r="K24" s="234">
        <f t="shared" si="2"/>
        <v>5825465</v>
      </c>
      <c r="L24" s="234">
        <v>1165093</v>
      </c>
      <c r="M24" s="234">
        <v>0</v>
      </c>
      <c r="N24" s="234">
        <v>0</v>
      </c>
      <c r="O24" s="234">
        <f t="shared" si="3"/>
        <v>8914365</v>
      </c>
      <c r="P24" s="234">
        <v>1782873</v>
      </c>
      <c r="Q24" s="234">
        <f t="shared" si="8"/>
        <v>0</v>
      </c>
      <c r="R24" s="234">
        <v>0</v>
      </c>
      <c r="S24" s="234">
        <f t="shared" si="9"/>
        <v>0</v>
      </c>
      <c r="T24" s="234">
        <v>0</v>
      </c>
      <c r="U24" s="385">
        <f t="shared" si="10"/>
        <v>11429038</v>
      </c>
      <c r="V24" s="385"/>
      <c r="W24" s="385"/>
      <c r="X24" s="385">
        <v>0</v>
      </c>
      <c r="Y24" s="385"/>
      <c r="Z24" s="386">
        <f t="shared" si="4"/>
        <v>11429038</v>
      </c>
      <c r="AA24" s="386"/>
      <c r="AB24" s="386"/>
      <c r="AC24" s="385">
        <f t="shared" si="5"/>
        <v>11429038</v>
      </c>
      <c r="AD24" s="385"/>
      <c r="AE24" s="385">
        <f t="shared" si="11"/>
        <v>10438611</v>
      </c>
      <c r="AF24" s="385"/>
      <c r="AG24" s="385">
        <v>0</v>
      </c>
      <c r="AH24" s="385"/>
      <c r="AI24" s="385">
        <v>0</v>
      </c>
      <c r="AJ24" s="385"/>
      <c r="AK24" s="385">
        <f t="shared" si="6"/>
        <v>10438611</v>
      </c>
      <c r="AL24" s="385"/>
    </row>
    <row r="25" spans="1:38" s="148" customFormat="1" ht="15.75" customHeight="1">
      <c r="A25" s="143">
        <v>12</v>
      </c>
      <c r="B25" s="143" t="s">
        <v>305</v>
      </c>
      <c r="C25" s="235">
        <f t="shared" si="0"/>
        <v>27540064</v>
      </c>
      <c r="D25" s="235">
        <v>343434</v>
      </c>
      <c r="E25" s="235"/>
      <c r="F25" s="234">
        <f t="shared" si="1"/>
        <v>27196630</v>
      </c>
      <c r="G25" s="235">
        <v>5439326</v>
      </c>
      <c r="H25" s="235">
        <f t="shared" si="7"/>
        <v>0</v>
      </c>
      <c r="I25" s="235">
        <v>0</v>
      </c>
      <c r="J25" s="235">
        <v>879004</v>
      </c>
      <c r="K25" s="234">
        <f t="shared" si="2"/>
        <v>10885185</v>
      </c>
      <c r="L25" s="235">
        <v>2177037</v>
      </c>
      <c r="M25" s="235">
        <v>0</v>
      </c>
      <c r="N25" s="235">
        <v>0</v>
      </c>
      <c r="O25" s="234">
        <f t="shared" si="3"/>
        <v>10830635</v>
      </c>
      <c r="P25" s="235">
        <v>2166127</v>
      </c>
      <c r="Q25" s="235">
        <f t="shared" si="8"/>
        <v>0</v>
      </c>
      <c r="R25" s="235">
        <v>0</v>
      </c>
      <c r="S25" s="235">
        <f t="shared" si="9"/>
        <v>0</v>
      </c>
      <c r="T25" s="235">
        <v>0</v>
      </c>
      <c r="U25" s="388">
        <f t="shared" si="10"/>
        <v>10438611</v>
      </c>
      <c r="V25" s="388"/>
      <c r="W25" s="388"/>
      <c r="X25" s="388">
        <v>0</v>
      </c>
      <c r="Y25" s="388"/>
      <c r="Z25" s="389">
        <f t="shared" si="4"/>
        <v>10438611</v>
      </c>
      <c r="AA25" s="389"/>
      <c r="AB25" s="389"/>
      <c r="AC25" s="388">
        <f t="shared" si="5"/>
        <v>10438611</v>
      </c>
      <c r="AD25" s="388"/>
      <c r="AE25" s="388">
        <f t="shared" si="11"/>
        <v>9342449</v>
      </c>
      <c r="AF25" s="388"/>
      <c r="AG25" s="388">
        <v>0</v>
      </c>
      <c r="AH25" s="388"/>
      <c r="AI25" s="388">
        <v>0</v>
      </c>
      <c r="AJ25" s="388"/>
      <c r="AK25" s="392">
        <f t="shared" si="6"/>
        <v>9342449</v>
      </c>
      <c r="AL25" s="392"/>
    </row>
    <row r="26" spans="1:38" s="286" customFormat="1" ht="18" customHeight="1">
      <c r="A26" s="284" t="s">
        <v>306</v>
      </c>
      <c r="B26" s="285" t="s">
        <v>307</v>
      </c>
      <c r="C26" s="236">
        <f aca="true" t="shared" si="12" ref="C26:T26">SUM(C14:C25)</f>
        <v>212413774</v>
      </c>
      <c r="D26" s="236">
        <f t="shared" si="12"/>
        <v>4323611</v>
      </c>
      <c r="E26" s="236">
        <f t="shared" si="12"/>
        <v>0</v>
      </c>
      <c r="F26" s="236">
        <f t="shared" si="12"/>
        <v>208090163</v>
      </c>
      <c r="G26" s="236">
        <f t="shared" si="12"/>
        <v>41618045</v>
      </c>
      <c r="H26" s="236">
        <f t="shared" si="12"/>
        <v>0</v>
      </c>
      <c r="I26" s="236">
        <f t="shared" si="12"/>
        <v>0</v>
      </c>
      <c r="J26" s="236">
        <f t="shared" si="12"/>
        <v>8649080</v>
      </c>
      <c r="K26" s="236">
        <f t="shared" si="12"/>
        <v>85501595</v>
      </c>
      <c r="L26" s="236">
        <f t="shared" si="12"/>
        <v>17100319</v>
      </c>
      <c r="M26" s="236">
        <f t="shared" si="12"/>
        <v>0</v>
      </c>
      <c r="N26" s="236">
        <f t="shared" si="12"/>
        <v>0</v>
      </c>
      <c r="O26" s="236">
        <f t="shared" si="12"/>
        <v>84550335</v>
      </c>
      <c r="P26" s="236">
        <f t="shared" si="12"/>
        <v>16910067</v>
      </c>
      <c r="Q26" s="236">
        <f t="shared" si="12"/>
        <v>0</v>
      </c>
      <c r="R26" s="236">
        <f t="shared" si="12"/>
        <v>0</v>
      </c>
      <c r="S26" s="236">
        <f t="shared" si="12"/>
        <v>0</v>
      </c>
      <c r="T26" s="236">
        <f t="shared" si="12"/>
        <v>0</v>
      </c>
      <c r="U26" s="393">
        <v>0</v>
      </c>
      <c r="V26" s="394"/>
      <c r="W26" s="395"/>
      <c r="X26" s="396">
        <v>0</v>
      </c>
      <c r="Y26" s="396"/>
      <c r="Z26" s="397">
        <v>0</v>
      </c>
      <c r="AA26" s="397"/>
      <c r="AB26" s="397"/>
      <c r="AC26" s="396">
        <v>0</v>
      </c>
      <c r="AD26" s="396"/>
      <c r="AE26" s="387">
        <v>0</v>
      </c>
      <c r="AF26" s="387"/>
      <c r="AG26" s="387">
        <v>0</v>
      </c>
      <c r="AH26" s="387"/>
      <c r="AI26" s="387"/>
      <c r="AJ26" s="387"/>
      <c r="AK26" s="387">
        <v>0</v>
      </c>
      <c r="AL26" s="387"/>
    </row>
    <row r="27" spans="2:38" ht="12.75">
      <c r="B27" s="237" t="s">
        <v>431</v>
      </c>
      <c r="F27" s="238">
        <f>G27/20%</f>
        <v>0</v>
      </c>
      <c r="G27" s="239"/>
      <c r="J27" s="240"/>
      <c r="AK27" s="390"/>
      <c r="AL27" s="391"/>
    </row>
    <row r="28" spans="4:18" ht="12.75">
      <c r="D28" s="241"/>
      <c r="F28" s="2"/>
      <c r="G28" s="2"/>
      <c r="H28" s="2"/>
      <c r="I28" s="2"/>
      <c r="L28" s="2"/>
      <c r="O28" s="242"/>
      <c r="P28" s="243"/>
      <c r="Q28" s="2"/>
      <c r="R28" s="243"/>
    </row>
    <row r="29" spans="2:38" ht="12.75">
      <c r="B29" s="160" t="s">
        <v>432</v>
      </c>
      <c r="C29" s="2">
        <f>C26</f>
        <v>212413774</v>
      </c>
      <c r="F29" s="244"/>
      <c r="G29" s="240"/>
      <c r="H29" s="240"/>
      <c r="I29" s="240"/>
      <c r="K29" s="245" t="s">
        <v>433</v>
      </c>
      <c r="L29" s="245"/>
      <c r="M29" s="245"/>
      <c r="N29" s="245"/>
      <c r="AL29" s="246"/>
    </row>
    <row r="30" spans="2:39" ht="12.75">
      <c r="B30" s="160" t="s">
        <v>434</v>
      </c>
      <c r="C30" s="146">
        <f>J26+K26+O26</f>
        <v>178701010</v>
      </c>
      <c r="K30" s="245" t="s">
        <v>267</v>
      </c>
      <c r="L30" s="245"/>
      <c r="M30" s="245"/>
      <c r="N30" s="245"/>
      <c r="P30" s="2"/>
      <c r="Q30" s="2"/>
      <c r="AL30" s="2"/>
      <c r="AM30" s="2"/>
    </row>
    <row r="31" spans="2:16" ht="12.75">
      <c r="B31" s="160" t="s">
        <v>435</v>
      </c>
      <c r="C31" s="2">
        <f>D26+F26+G26</f>
        <v>254031819</v>
      </c>
      <c r="P31" s="2"/>
    </row>
    <row r="32" spans="16:21" ht="12.75">
      <c r="P32" s="243"/>
      <c r="Q32" s="243"/>
      <c r="R32" s="243"/>
      <c r="S32" s="243"/>
      <c r="T32" s="243"/>
      <c r="U32" s="243"/>
    </row>
  </sheetData>
  <sheetProtection/>
  <mergeCells count="152">
    <mergeCell ref="AK27:AL27"/>
    <mergeCell ref="AI25:AJ25"/>
    <mergeCell ref="AK25:AL25"/>
    <mergeCell ref="U26:W26"/>
    <mergeCell ref="X26:Y26"/>
    <mergeCell ref="Z26:AB26"/>
    <mergeCell ref="AC26:AD26"/>
    <mergeCell ref="AE26:AF26"/>
    <mergeCell ref="AG26:AH26"/>
    <mergeCell ref="AI26:AJ26"/>
    <mergeCell ref="AK26:AL26"/>
    <mergeCell ref="U25:W25"/>
    <mergeCell ref="X25:Y25"/>
    <mergeCell ref="Z25:AB25"/>
    <mergeCell ref="AC25:AD25"/>
    <mergeCell ref="AE25:AF25"/>
    <mergeCell ref="AG25:AH25"/>
    <mergeCell ref="AI23:AJ23"/>
    <mergeCell ref="AK23:AL23"/>
    <mergeCell ref="U24:W24"/>
    <mergeCell ref="X24:Y24"/>
    <mergeCell ref="Z24:AB24"/>
    <mergeCell ref="AC24:AD24"/>
    <mergeCell ref="AE24:AF24"/>
    <mergeCell ref="AG24:AH24"/>
    <mergeCell ref="AI24:AJ24"/>
    <mergeCell ref="AK24:AL24"/>
    <mergeCell ref="U23:W23"/>
    <mergeCell ref="X23:Y23"/>
    <mergeCell ref="Z23:AB23"/>
    <mergeCell ref="AC23:AD23"/>
    <mergeCell ref="AE23:AF23"/>
    <mergeCell ref="AG23:AH23"/>
    <mergeCell ref="AI21:AJ21"/>
    <mergeCell ref="AK21:AL21"/>
    <mergeCell ref="U22:W22"/>
    <mergeCell ref="X22:Y22"/>
    <mergeCell ref="Z22:AB22"/>
    <mergeCell ref="AC22:AD22"/>
    <mergeCell ref="AE22:AF22"/>
    <mergeCell ref="AG22:AH22"/>
    <mergeCell ref="AI22:AJ22"/>
    <mergeCell ref="AK22:AL22"/>
    <mergeCell ref="U21:W21"/>
    <mergeCell ref="X21:Y21"/>
    <mergeCell ref="Z21:AB21"/>
    <mergeCell ref="AC21:AD21"/>
    <mergeCell ref="AE21:AF21"/>
    <mergeCell ref="AG21:AH21"/>
    <mergeCell ref="AI19:AJ19"/>
    <mergeCell ref="AK19:AL19"/>
    <mergeCell ref="U20:W20"/>
    <mergeCell ref="X20:Y20"/>
    <mergeCell ref="Z20:AB20"/>
    <mergeCell ref="AC20:AD20"/>
    <mergeCell ref="AE20:AF20"/>
    <mergeCell ref="AG20:AH20"/>
    <mergeCell ref="AI20:AJ20"/>
    <mergeCell ref="AK20:AL20"/>
    <mergeCell ref="U19:W19"/>
    <mergeCell ref="X19:Y19"/>
    <mergeCell ref="Z19:AB19"/>
    <mergeCell ref="AC19:AD19"/>
    <mergeCell ref="AE19:AF19"/>
    <mergeCell ref="AG19:AH19"/>
    <mergeCell ref="AI17:AJ17"/>
    <mergeCell ref="AK17:AL17"/>
    <mergeCell ref="U18:W18"/>
    <mergeCell ref="X18:Y18"/>
    <mergeCell ref="Z18:AB18"/>
    <mergeCell ref="AC18:AD18"/>
    <mergeCell ref="AE18:AF18"/>
    <mergeCell ref="AG18:AH18"/>
    <mergeCell ref="AI18:AJ18"/>
    <mergeCell ref="AK18:AL18"/>
    <mergeCell ref="U17:W17"/>
    <mergeCell ref="X17:Y17"/>
    <mergeCell ref="Z17:AB17"/>
    <mergeCell ref="AC17:AD17"/>
    <mergeCell ref="AE17:AF17"/>
    <mergeCell ref="AG17:AH17"/>
    <mergeCell ref="AK15:AL15"/>
    <mergeCell ref="U16:W16"/>
    <mergeCell ref="X16:Y16"/>
    <mergeCell ref="Z16:AB16"/>
    <mergeCell ref="AC16:AD16"/>
    <mergeCell ref="AE16:AF16"/>
    <mergeCell ref="AG16:AH16"/>
    <mergeCell ref="AI16:AJ16"/>
    <mergeCell ref="AK16:AL16"/>
    <mergeCell ref="AG14:AH14"/>
    <mergeCell ref="AI14:AJ14"/>
    <mergeCell ref="AK14:AL14"/>
    <mergeCell ref="U15:W15"/>
    <mergeCell ref="X15:Y15"/>
    <mergeCell ref="Z15:AB15"/>
    <mergeCell ref="AC15:AD15"/>
    <mergeCell ref="AE15:AF15"/>
    <mergeCell ref="AG15:AH15"/>
    <mergeCell ref="AI15:AJ15"/>
    <mergeCell ref="AE12:AF12"/>
    <mergeCell ref="AG12:AH12"/>
    <mergeCell ref="AI12:AJ12"/>
    <mergeCell ref="AK12:AL12"/>
    <mergeCell ref="U13:W13"/>
    <mergeCell ref="U14:W14"/>
    <mergeCell ref="X14:Y14"/>
    <mergeCell ref="Z14:AB14"/>
    <mergeCell ref="AC14:AD14"/>
    <mergeCell ref="AE14:AF14"/>
    <mergeCell ref="Z12:AB12"/>
    <mergeCell ref="AC12:AD12"/>
    <mergeCell ref="U9:W11"/>
    <mergeCell ref="X9:Y11"/>
    <mergeCell ref="Z9:AB11"/>
    <mergeCell ref="AC9:AD11"/>
    <mergeCell ref="S10:S11"/>
    <mergeCell ref="T10:T11"/>
    <mergeCell ref="U12:W12"/>
    <mergeCell ref="X12:Y12"/>
    <mergeCell ref="O10:O11"/>
    <mergeCell ref="P10:P11"/>
    <mergeCell ref="AI9:AJ11"/>
    <mergeCell ref="AK9:AL11"/>
    <mergeCell ref="F10:F11"/>
    <mergeCell ref="G10:G11"/>
    <mergeCell ref="H10:H11"/>
    <mergeCell ref="I10:I11"/>
    <mergeCell ref="K10:K11"/>
    <mergeCell ref="L10:L11"/>
    <mergeCell ref="M10:M11"/>
    <mergeCell ref="N10:N11"/>
    <mergeCell ref="A8:A11"/>
    <mergeCell ref="B8:B11"/>
    <mergeCell ref="C8:C11"/>
    <mergeCell ref="D8:G8"/>
    <mergeCell ref="J8:O8"/>
    <mergeCell ref="AE9:AF11"/>
    <mergeCell ref="J9:J11"/>
    <mergeCell ref="K9:L9"/>
    <mergeCell ref="M9:N9"/>
    <mergeCell ref="O9:P9"/>
    <mergeCell ref="U8:AL8"/>
    <mergeCell ref="D9:D11"/>
    <mergeCell ref="E9:E11"/>
    <mergeCell ref="F9:G9"/>
    <mergeCell ref="H9:I9"/>
    <mergeCell ref="Q10:Q11"/>
    <mergeCell ref="R10:R11"/>
    <mergeCell ref="AG9:AH11"/>
    <mergeCell ref="Q9:R9"/>
    <mergeCell ref="S9:T9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7">
      <selection activeCell="H23" sqref="H23"/>
    </sheetView>
  </sheetViews>
  <sheetFormatPr defaultColWidth="9.140625" defaultRowHeight="12.75"/>
  <cols>
    <col min="1" max="1" width="31.00390625" style="160" customWidth="1"/>
    <col min="2" max="2" width="15.7109375" style="160" customWidth="1"/>
    <col min="3" max="4" width="19.7109375" style="160" customWidth="1"/>
    <col min="5" max="5" width="9.140625" style="160" customWidth="1"/>
    <col min="6" max="6" width="9.140625" style="2" customWidth="1"/>
    <col min="7" max="16384" width="9.140625" style="160" customWidth="1"/>
  </cols>
  <sheetData>
    <row r="1" spans="1:4" ht="12.75">
      <c r="A1" s="426" t="s">
        <v>436</v>
      </c>
      <c r="B1" s="426"/>
      <c r="C1" s="426"/>
      <c r="D1" s="244" t="s">
        <v>437</v>
      </c>
    </row>
    <row r="2" spans="1:4" ht="12.75">
      <c r="A2" s="160" t="s">
        <v>438</v>
      </c>
      <c r="D2" s="244">
        <v>2015</v>
      </c>
    </row>
    <row r="3" ht="12.75">
      <c r="D3" s="244" t="s">
        <v>322</v>
      </c>
    </row>
    <row r="4" spans="1:4" ht="21" customHeight="1">
      <c r="A4" s="427" t="s">
        <v>439</v>
      </c>
      <c r="B4" s="428"/>
      <c r="C4" s="429" t="s">
        <v>440</v>
      </c>
      <c r="D4" s="430"/>
    </row>
    <row r="5" spans="1:4" ht="12.75">
      <c r="A5" s="229" t="s">
        <v>441</v>
      </c>
      <c r="B5" s="229"/>
      <c r="C5" s="229" t="s">
        <v>442</v>
      </c>
      <c r="D5" s="229"/>
    </row>
    <row r="6" spans="1:4" ht="12.75">
      <c r="A6" s="229" t="s">
        <v>443</v>
      </c>
      <c r="B6" s="229"/>
      <c r="C6" s="229"/>
      <c r="D6" s="229"/>
    </row>
    <row r="7" spans="1:4" ht="12.75">
      <c r="A7" s="229"/>
      <c r="B7" s="229"/>
      <c r="C7" s="229" t="s">
        <v>444</v>
      </c>
      <c r="D7" s="229"/>
    </row>
    <row r="8" spans="1:4" ht="12.75">
      <c r="A8" s="229"/>
      <c r="B8" s="229"/>
      <c r="C8" s="229"/>
      <c r="D8" s="229"/>
    </row>
    <row r="9" ht="12.75">
      <c r="A9" s="160" t="s">
        <v>445</v>
      </c>
    </row>
    <row r="10" ht="12.75">
      <c r="A10" s="160" t="s">
        <v>446</v>
      </c>
    </row>
    <row r="11" ht="12.75">
      <c r="A11" s="160" t="s">
        <v>447</v>
      </c>
    </row>
    <row r="13" ht="12.75">
      <c r="A13" s="160" t="s">
        <v>448</v>
      </c>
    </row>
    <row r="14" spans="1:4" ht="12.75">
      <c r="A14" s="431" t="s">
        <v>449</v>
      </c>
      <c r="B14" s="432" t="s">
        <v>450</v>
      </c>
      <c r="C14" s="432" t="s">
        <v>451</v>
      </c>
      <c r="D14" s="432" t="s">
        <v>452</v>
      </c>
    </row>
    <row r="15" spans="1:4" ht="12.75">
      <c r="A15" s="431"/>
      <c r="B15" s="432"/>
      <c r="C15" s="432"/>
      <c r="D15" s="432"/>
    </row>
    <row r="16" spans="1:4" ht="15" customHeight="1">
      <c r="A16" s="431"/>
      <c r="B16" s="432"/>
      <c r="C16" s="432"/>
      <c r="D16" s="432"/>
    </row>
    <row r="17" spans="1:4" ht="33" customHeight="1">
      <c r="A17" s="229" t="s">
        <v>453</v>
      </c>
      <c r="B17" s="247">
        <v>513000</v>
      </c>
      <c r="C17" s="248">
        <v>0.15</v>
      </c>
      <c r="D17" s="249">
        <f>B17*15%</f>
        <v>76950</v>
      </c>
    </row>
    <row r="18" spans="1:4" ht="33" customHeight="1">
      <c r="A18" s="229" t="s">
        <v>454</v>
      </c>
      <c r="B18" s="247" t="s">
        <v>455</v>
      </c>
      <c r="C18" s="248">
        <v>0.1</v>
      </c>
      <c r="D18" s="249" t="s">
        <v>455</v>
      </c>
    </row>
    <row r="19" spans="1:4" ht="33" customHeight="1">
      <c r="A19" s="250" t="s">
        <v>456</v>
      </c>
      <c r="B19" s="247" t="s">
        <v>455</v>
      </c>
      <c r="C19" s="248">
        <v>0.1</v>
      </c>
      <c r="D19" s="249" t="s">
        <v>455</v>
      </c>
    </row>
    <row r="20" spans="1:4" ht="32.25" customHeight="1">
      <c r="A20" s="250" t="s">
        <v>457</v>
      </c>
      <c r="B20" s="247" t="s">
        <v>455</v>
      </c>
      <c r="C20" s="248">
        <v>0.1</v>
      </c>
      <c r="D20" s="249" t="s">
        <v>455</v>
      </c>
    </row>
    <row r="21" spans="1:4" ht="31.5" customHeight="1">
      <c r="A21" s="229" t="s">
        <v>458</v>
      </c>
      <c r="B21" s="247" t="s">
        <v>455</v>
      </c>
      <c r="C21" s="248">
        <v>0.1</v>
      </c>
      <c r="D21" s="249" t="s">
        <v>455</v>
      </c>
    </row>
    <row r="22" spans="1:4" ht="30.75" customHeight="1">
      <c r="A22" s="251" t="s">
        <v>459</v>
      </c>
      <c r="B22" s="247">
        <f>SUM(B17:B21)</f>
        <v>513000</v>
      </c>
      <c r="C22" s="247"/>
      <c r="D22" s="247">
        <f>SUM(D17:D21)</f>
        <v>76950</v>
      </c>
    </row>
    <row r="23" ht="12.75">
      <c r="C23" s="243"/>
    </row>
    <row r="26" ht="12.75">
      <c r="C26" s="243"/>
    </row>
    <row r="27" ht="12.75">
      <c r="A27" s="252"/>
    </row>
    <row r="29" ht="12.75">
      <c r="A29" s="160" t="s">
        <v>460</v>
      </c>
    </row>
    <row r="30" ht="12.75">
      <c r="A30" s="160" t="s">
        <v>461</v>
      </c>
    </row>
    <row r="31" ht="12.75">
      <c r="A31" s="160" t="s">
        <v>462</v>
      </c>
    </row>
    <row r="35" spans="1:4" ht="12.75">
      <c r="A35" s="244" t="s">
        <v>463</v>
      </c>
      <c r="D35" s="244" t="s">
        <v>464</v>
      </c>
    </row>
    <row r="36" spans="1:4" ht="12.75">
      <c r="A36" s="242" t="s">
        <v>645</v>
      </c>
      <c r="D36" s="244" t="s">
        <v>267</v>
      </c>
    </row>
    <row r="37" spans="3:4" ht="12.75">
      <c r="C37" s="425" t="s">
        <v>465</v>
      </c>
      <c r="D37" s="425"/>
    </row>
    <row r="39" ht="12.75">
      <c r="A39" s="160" t="s">
        <v>466</v>
      </c>
    </row>
  </sheetData>
  <sheetProtection/>
  <mergeCells count="8">
    <mergeCell ref="C37:D37"/>
    <mergeCell ref="A1:C1"/>
    <mergeCell ref="A4:B4"/>
    <mergeCell ref="C4:D4"/>
    <mergeCell ref="A14:A16"/>
    <mergeCell ref="B14:B16"/>
    <mergeCell ref="C14:C16"/>
    <mergeCell ref="D14:D16"/>
  </mergeCells>
  <printOptions/>
  <pageMargins left="0.7" right="0.7" top="0.75" bottom="0.75" header="0.3" footer="0.3"/>
  <pageSetup horizontalDpi="600" verticalDpi="600" orientation="portrait" scale="97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K21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2.75"/>
  <cols>
    <col min="1" max="1" width="10.7109375" style="254" customWidth="1"/>
    <col min="2" max="2" width="11.00390625" style="254" customWidth="1"/>
    <col min="3" max="3" width="9.140625" style="254" customWidth="1"/>
    <col min="4" max="4" width="5.28125" style="254" customWidth="1"/>
    <col min="5" max="5" width="28.7109375" style="254" customWidth="1"/>
    <col min="6" max="6" width="0.9921875" style="254" customWidth="1"/>
    <col min="7" max="7" width="3.57421875" style="254" customWidth="1"/>
    <col min="8" max="8" width="12.421875" style="254" customWidth="1"/>
    <col min="9" max="9" width="9.140625" style="254" customWidth="1"/>
    <col min="10" max="10" width="10.28125" style="254" customWidth="1"/>
    <col min="11" max="16384" width="9.140625" style="254" customWidth="1"/>
  </cols>
  <sheetData>
    <row r="2" spans="1:3" ht="15">
      <c r="A2" s="253" t="s">
        <v>467</v>
      </c>
      <c r="B2" s="253"/>
      <c r="C2" s="253"/>
    </row>
    <row r="3" spans="1:3" ht="15">
      <c r="A3" s="433" t="s">
        <v>56</v>
      </c>
      <c r="B3" s="433"/>
      <c r="C3" s="433"/>
    </row>
    <row r="5" spans="1:10" ht="21.75" customHeight="1">
      <c r="A5" s="434" t="s">
        <v>468</v>
      </c>
      <c r="B5" s="434"/>
      <c r="C5" s="434"/>
      <c r="D5" s="434"/>
      <c r="E5" s="434"/>
      <c r="F5" s="434"/>
      <c r="G5" s="434"/>
      <c r="H5" s="434"/>
      <c r="I5" s="434"/>
      <c r="J5" s="434"/>
    </row>
    <row r="6" ht="15">
      <c r="C6" s="255"/>
    </row>
    <row r="7" spans="1:10" ht="15">
      <c r="A7" s="435" t="s">
        <v>469</v>
      </c>
      <c r="B7" s="435"/>
      <c r="C7" s="436" t="s">
        <v>470</v>
      </c>
      <c r="D7" s="436"/>
      <c r="E7" s="436"/>
      <c r="F7" s="257" t="s">
        <v>471</v>
      </c>
      <c r="H7" s="254" t="s">
        <v>472</v>
      </c>
      <c r="I7" s="437" t="s">
        <v>433</v>
      </c>
      <c r="J7" s="437"/>
    </row>
    <row r="8" spans="1:9" ht="15">
      <c r="A8" s="254" t="s">
        <v>473</v>
      </c>
      <c r="E8" s="437" t="s">
        <v>474</v>
      </c>
      <c r="F8" s="437"/>
      <c r="G8" s="437"/>
      <c r="H8" s="437"/>
      <c r="I8" s="254" t="s">
        <v>475</v>
      </c>
    </row>
    <row r="9" ht="15">
      <c r="A9" s="254" t="s">
        <v>476</v>
      </c>
    </row>
    <row r="10" spans="1:11" ht="15">
      <c r="A10" s="435" t="s">
        <v>477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</row>
    <row r="11" spans="1:11" ht="15">
      <c r="A11" s="254" t="s">
        <v>478</v>
      </c>
      <c r="B11" s="258"/>
      <c r="C11" s="258"/>
      <c r="D11" s="258"/>
      <c r="E11" s="258"/>
      <c r="F11" s="256" t="s">
        <v>471</v>
      </c>
      <c r="G11" s="254" t="s">
        <v>479</v>
      </c>
      <c r="H11" s="435" t="s">
        <v>480</v>
      </c>
      <c r="I11" s="435"/>
      <c r="J11" s="435"/>
      <c r="K11" s="435"/>
    </row>
    <row r="12" spans="1:11" ht="15">
      <c r="A12" s="254" t="s">
        <v>481</v>
      </c>
      <c r="C12" s="435" t="s">
        <v>482</v>
      </c>
      <c r="D12" s="435"/>
      <c r="E12" s="435"/>
      <c r="G12" s="435" t="s">
        <v>483</v>
      </c>
      <c r="H12" s="435"/>
      <c r="I12" s="435"/>
      <c r="J12" s="435"/>
      <c r="K12" s="254" t="s">
        <v>484</v>
      </c>
    </row>
    <row r="13" spans="1:3" ht="15.75">
      <c r="A13" s="440"/>
      <c r="B13" s="440"/>
      <c r="C13" s="440"/>
    </row>
    <row r="14" spans="1:3" ht="15.75">
      <c r="A14" s="259"/>
      <c r="B14" s="259"/>
      <c r="C14" s="259"/>
    </row>
    <row r="16" spans="9:11" ht="15">
      <c r="I16" s="441" t="s">
        <v>464</v>
      </c>
      <c r="J16" s="441"/>
      <c r="K16" s="441"/>
    </row>
    <row r="17" spans="1:11" ht="15">
      <c r="A17" s="435" t="s">
        <v>485</v>
      </c>
      <c r="B17" s="435"/>
      <c r="C17" s="438"/>
      <c r="D17" s="438"/>
      <c r="I17" s="439" t="s">
        <v>267</v>
      </c>
      <c r="J17" s="439"/>
      <c r="K17" s="439"/>
    </row>
    <row r="19" ht="15">
      <c r="B19" s="254" t="s">
        <v>486</v>
      </c>
    </row>
    <row r="20" ht="15">
      <c r="A20" s="254" t="s">
        <v>487</v>
      </c>
    </row>
    <row r="21" ht="15">
      <c r="A21" s="254" t="s">
        <v>488</v>
      </c>
    </row>
  </sheetData>
  <sheetProtection/>
  <mergeCells count="15">
    <mergeCell ref="A17:B17"/>
    <mergeCell ref="C17:D17"/>
    <mergeCell ref="I17:K17"/>
    <mergeCell ref="A10:K10"/>
    <mergeCell ref="H11:K11"/>
    <mergeCell ref="C12:E12"/>
    <mergeCell ref="G12:J12"/>
    <mergeCell ref="A13:C13"/>
    <mergeCell ref="I16:K16"/>
    <mergeCell ref="A3:C3"/>
    <mergeCell ref="A5:J5"/>
    <mergeCell ref="A7:B7"/>
    <mergeCell ref="C7:E7"/>
    <mergeCell ref="I7:J7"/>
    <mergeCell ref="E8:H8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0"/>
  <sheetViews>
    <sheetView view="pageBreakPreview" zoomScale="60" zoomScalePageLayoutView="0" workbookViewId="0" topLeftCell="A1">
      <selection activeCell="A47" sqref="A47:E47"/>
    </sheetView>
  </sheetViews>
  <sheetFormatPr defaultColWidth="9.140625" defaultRowHeight="12.75"/>
  <cols>
    <col min="1" max="1" width="5.7109375" style="157" customWidth="1"/>
    <col min="2" max="2" width="25.00390625" style="260" customWidth="1"/>
    <col min="3" max="3" width="19.421875" style="260" customWidth="1"/>
    <col min="4" max="4" width="13.8515625" style="260" customWidth="1"/>
    <col min="5" max="5" width="16.7109375" style="260" customWidth="1"/>
    <col min="6" max="6" width="13.421875" style="260" customWidth="1"/>
    <col min="7" max="16384" width="9.140625" style="260" customWidth="1"/>
  </cols>
  <sheetData>
    <row r="1" ht="9" customHeight="1"/>
    <row r="2" spans="2:5" ht="21" customHeight="1">
      <c r="B2" s="261" t="s">
        <v>489</v>
      </c>
      <c r="C2" s="442" t="s">
        <v>490</v>
      </c>
      <c r="D2" s="443"/>
      <c r="E2" s="271"/>
    </row>
    <row r="3" spans="1:5" ht="18.75" customHeight="1">
      <c r="A3" s="444"/>
      <c r="B3" s="444"/>
      <c r="C3" s="444"/>
      <c r="D3" s="445" t="s">
        <v>56</v>
      </c>
      <c r="E3" s="445"/>
    </row>
    <row r="4" ht="6.75" customHeight="1" thickBot="1"/>
    <row r="5" spans="1:6" ht="14.25" thickBot="1" thickTop="1">
      <c r="A5" s="446" t="s">
        <v>495</v>
      </c>
      <c r="B5" s="446"/>
      <c r="C5" s="446"/>
      <c r="D5" s="446"/>
      <c r="E5" s="446"/>
      <c r="F5" s="262">
        <v>2015</v>
      </c>
    </row>
    <row r="6" ht="13.5" thickTop="1"/>
    <row r="7" spans="1:7" ht="38.25" customHeight="1">
      <c r="A7" s="263" t="s">
        <v>496</v>
      </c>
      <c r="B7" s="263" t="s">
        <v>491</v>
      </c>
      <c r="C7" s="263" t="s">
        <v>497</v>
      </c>
      <c r="D7" s="264" t="s">
        <v>498</v>
      </c>
      <c r="E7" s="263" t="s">
        <v>499</v>
      </c>
      <c r="F7" s="264" t="s">
        <v>500</v>
      </c>
      <c r="G7" s="265"/>
    </row>
    <row r="8" spans="1:7" ht="3.75" customHeight="1">
      <c r="A8" s="447"/>
      <c r="B8" s="448"/>
      <c r="C8" s="448"/>
      <c r="D8" s="448"/>
      <c r="E8" s="448"/>
      <c r="F8" s="449"/>
      <c r="G8" s="265"/>
    </row>
    <row r="9" spans="1:6" ht="18" customHeight="1">
      <c r="A9" s="272">
        <v>2</v>
      </c>
      <c r="B9" s="267" t="s">
        <v>502</v>
      </c>
      <c r="C9" s="266" t="s">
        <v>503</v>
      </c>
      <c r="D9" s="269">
        <v>1</v>
      </c>
      <c r="E9" s="269" t="s">
        <v>504</v>
      </c>
      <c r="F9" s="268">
        <v>500000</v>
      </c>
    </row>
    <row r="10" spans="1:6" ht="18" customHeight="1">
      <c r="A10" s="272">
        <v>4</v>
      </c>
      <c r="B10" s="267" t="s">
        <v>505</v>
      </c>
      <c r="C10" s="266" t="s">
        <v>501</v>
      </c>
      <c r="D10" s="269">
        <v>3.5</v>
      </c>
      <c r="E10" s="269" t="s">
        <v>506</v>
      </c>
      <c r="F10" s="268">
        <v>200000</v>
      </c>
    </row>
    <row r="11" spans="1:6" ht="18" customHeight="1">
      <c r="A11" s="272">
        <v>5</v>
      </c>
      <c r="B11" s="267" t="s">
        <v>507</v>
      </c>
      <c r="C11" s="266" t="s">
        <v>501</v>
      </c>
      <c r="D11" s="269">
        <v>0.5</v>
      </c>
      <c r="E11" s="269" t="s">
        <v>508</v>
      </c>
      <c r="F11" s="268">
        <v>604901</v>
      </c>
    </row>
    <row r="12" spans="1:6" ht="18" customHeight="1">
      <c r="A12" s="272">
        <v>6</v>
      </c>
      <c r="B12" s="267" t="s">
        <v>509</v>
      </c>
      <c r="C12" s="266" t="s">
        <v>510</v>
      </c>
      <c r="D12" s="269"/>
      <c r="E12" s="269"/>
      <c r="F12" s="268">
        <v>1540000</v>
      </c>
    </row>
    <row r="13" spans="1:7" ht="18" customHeight="1">
      <c r="A13" s="272">
        <v>7</v>
      </c>
      <c r="B13" s="267"/>
      <c r="C13" s="269"/>
      <c r="D13" s="269"/>
      <c r="E13" s="269"/>
      <c r="F13" s="268"/>
      <c r="G13" s="72"/>
    </row>
    <row r="14" spans="1:6" ht="18" customHeight="1">
      <c r="A14" s="272">
        <v>8</v>
      </c>
      <c r="B14" s="273"/>
      <c r="C14" s="269"/>
      <c r="D14" s="269"/>
      <c r="E14" s="269"/>
      <c r="F14" s="268"/>
    </row>
    <row r="15" spans="1:6" ht="18" customHeight="1">
      <c r="A15" s="272">
        <v>9</v>
      </c>
      <c r="B15" s="273"/>
      <c r="C15" s="269"/>
      <c r="D15" s="269"/>
      <c r="E15" s="269"/>
      <c r="F15" s="268"/>
    </row>
    <row r="16" spans="1:6" ht="18" customHeight="1">
      <c r="A16" s="272">
        <v>10</v>
      </c>
      <c r="B16" s="273"/>
      <c r="C16" s="269"/>
      <c r="D16" s="269"/>
      <c r="E16" s="269"/>
      <c r="F16" s="268"/>
    </row>
    <row r="17" spans="1:6" ht="18" customHeight="1">
      <c r="A17" s="272">
        <v>11</v>
      </c>
      <c r="B17" s="273"/>
      <c r="C17" s="269"/>
      <c r="D17" s="269"/>
      <c r="E17" s="269"/>
      <c r="F17" s="268"/>
    </row>
    <row r="18" spans="1:6" ht="18" customHeight="1">
      <c r="A18" s="272">
        <v>12</v>
      </c>
      <c r="B18" s="273"/>
      <c r="C18" s="269"/>
      <c r="D18" s="269"/>
      <c r="E18" s="269"/>
      <c r="F18" s="268"/>
    </row>
    <row r="19" spans="1:6" ht="18" customHeight="1">
      <c r="A19" s="272">
        <v>13</v>
      </c>
      <c r="B19" s="273"/>
      <c r="C19" s="269"/>
      <c r="D19" s="269"/>
      <c r="E19" s="269"/>
      <c r="F19" s="268"/>
    </row>
    <row r="20" spans="1:6" ht="18" customHeight="1">
      <c r="A20" s="272">
        <v>14</v>
      </c>
      <c r="B20" s="273"/>
      <c r="C20" s="269"/>
      <c r="D20" s="269"/>
      <c r="E20" s="269"/>
      <c r="F20" s="268"/>
    </row>
    <row r="21" spans="1:6" ht="18" customHeight="1">
      <c r="A21" s="272">
        <v>15</v>
      </c>
      <c r="B21" s="273"/>
      <c r="C21" s="269"/>
      <c r="D21" s="269"/>
      <c r="E21" s="269"/>
      <c r="F21" s="268"/>
    </row>
    <row r="22" spans="1:6" ht="18" customHeight="1">
      <c r="A22" s="272">
        <v>16</v>
      </c>
      <c r="B22" s="273"/>
      <c r="C22" s="269"/>
      <c r="D22" s="269"/>
      <c r="E22" s="269"/>
      <c r="F22" s="268"/>
    </row>
    <row r="23" spans="1:6" ht="18" customHeight="1">
      <c r="A23" s="272">
        <v>17</v>
      </c>
      <c r="B23" s="273"/>
      <c r="C23" s="269"/>
      <c r="D23" s="269"/>
      <c r="E23" s="269"/>
      <c r="F23" s="268"/>
    </row>
    <row r="24" spans="1:6" ht="18" customHeight="1">
      <c r="A24" s="272">
        <v>18</v>
      </c>
      <c r="B24" s="273"/>
      <c r="C24" s="269"/>
      <c r="D24" s="269"/>
      <c r="E24" s="269"/>
      <c r="F24" s="268"/>
    </row>
    <row r="25" spans="1:6" ht="18" customHeight="1">
      <c r="A25" s="272">
        <v>19</v>
      </c>
      <c r="B25" s="273"/>
      <c r="C25" s="269"/>
      <c r="D25" s="269"/>
      <c r="E25" s="269"/>
      <c r="F25" s="268"/>
    </row>
    <row r="26" spans="1:6" ht="18" customHeight="1">
      <c r="A26" s="274">
        <v>20</v>
      </c>
      <c r="B26" s="275"/>
      <c r="C26" s="276"/>
      <c r="D26" s="276"/>
      <c r="E26" s="276"/>
      <c r="F26" s="277"/>
    </row>
    <row r="27" spans="1:6" ht="25.5" customHeight="1">
      <c r="A27" s="450" t="s">
        <v>33</v>
      </c>
      <c r="B27" s="450"/>
      <c r="C27" s="263" t="s">
        <v>511</v>
      </c>
      <c r="D27" s="263" t="s">
        <v>511</v>
      </c>
      <c r="E27" s="263" t="s">
        <v>511</v>
      </c>
      <c r="F27" s="278">
        <f>SUM(F9:F26)</f>
        <v>2844901</v>
      </c>
    </row>
    <row r="28" ht="18" customHeight="1"/>
    <row r="29" spans="4:6" ht="12.75">
      <c r="D29" s="452" t="s">
        <v>266</v>
      </c>
      <c r="E29" s="452"/>
      <c r="F29" s="452"/>
    </row>
    <row r="30" spans="4:6" ht="12.75">
      <c r="D30" s="452" t="s">
        <v>512</v>
      </c>
      <c r="E30" s="452"/>
      <c r="F30" s="452"/>
    </row>
    <row r="31" spans="4:6" ht="12.75">
      <c r="D31" s="270"/>
      <c r="E31" s="270"/>
      <c r="F31" s="270"/>
    </row>
    <row r="35" ht="6.75" customHeight="1"/>
    <row r="46" spans="1:5" ht="12.75">
      <c r="A46" s="453" t="s">
        <v>513</v>
      </c>
      <c r="B46" s="453"/>
      <c r="C46" s="453"/>
      <c r="D46" s="453"/>
      <c r="E46" s="453"/>
    </row>
    <row r="47" spans="1:5" ht="12.75">
      <c r="A47" s="453" t="s">
        <v>514</v>
      </c>
      <c r="B47" s="453"/>
      <c r="C47" s="453"/>
      <c r="D47" s="453"/>
      <c r="E47" s="453"/>
    </row>
    <row r="48" spans="1:5" ht="12.75">
      <c r="A48" s="454"/>
      <c r="B48" s="454"/>
      <c r="C48" s="454"/>
      <c r="D48" s="454"/>
      <c r="E48" s="454"/>
    </row>
    <row r="49" spans="1:5" ht="12.75">
      <c r="A49" s="451"/>
      <c r="B49" s="451"/>
      <c r="C49" s="451"/>
      <c r="D49" s="451"/>
      <c r="E49" s="451"/>
    </row>
    <row r="50" spans="1:5" ht="12.75">
      <c r="A50" s="451"/>
      <c r="B50" s="451"/>
      <c r="C50" s="451"/>
      <c r="D50" s="451"/>
      <c r="E50" s="451"/>
    </row>
  </sheetData>
  <sheetProtection/>
  <mergeCells count="13">
    <mergeCell ref="A50:E50"/>
    <mergeCell ref="D29:F29"/>
    <mergeCell ref="D30:F30"/>
    <mergeCell ref="A46:E46"/>
    <mergeCell ref="A47:E47"/>
    <mergeCell ref="A48:E48"/>
    <mergeCell ref="A49:E49"/>
    <mergeCell ref="C2:D2"/>
    <mergeCell ref="A3:C3"/>
    <mergeCell ref="D3:E3"/>
    <mergeCell ref="A5:E5"/>
    <mergeCell ref="A8:F8"/>
    <mergeCell ref="A27:B2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="60" zoomScalePageLayoutView="0" workbookViewId="0" topLeftCell="A1">
      <selection activeCell="E47" sqref="E47"/>
    </sheetView>
  </sheetViews>
  <sheetFormatPr defaultColWidth="20.421875" defaultRowHeight="12.75"/>
  <cols>
    <col min="1" max="1" width="11.7109375" style="296" customWidth="1"/>
    <col min="2" max="2" width="20.421875" style="297" customWidth="1"/>
    <col min="3" max="3" width="20.421875" style="298" customWidth="1"/>
    <col min="4" max="5" width="20.421875" style="297" customWidth="1"/>
    <col min="6" max="6" width="20.421875" style="299" customWidth="1"/>
    <col min="7" max="7" width="20.421875" style="297" customWidth="1"/>
    <col min="8" max="16384" width="20.421875" style="160" customWidth="1"/>
  </cols>
  <sheetData>
    <row r="2" ht="15.75">
      <c r="B2" s="297" t="s">
        <v>524</v>
      </c>
    </row>
    <row r="4" ht="15.75">
      <c r="B4" s="297" t="s">
        <v>525</v>
      </c>
    </row>
    <row r="6" spans="1:3" ht="15.75">
      <c r="A6" s="300" t="s">
        <v>4</v>
      </c>
      <c r="B6" s="301" t="s">
        <v>526</v>
      </c>
      <c r="C6" s="302" t="s">
        <v>527</v>
      </c>
    </row>
    <row r="7" spans="1:3" ht="15.75">
      <c r="A7" s="300">
        <v>1</v>
      </c>
      <c r="B7" s="301" t="s">
        <v>528</v>
      </c>
      <c r="C7" s="302">
        <v>45354671</v>
      </c>
    </row>
    <row r="8" spans="1:3" ht="15.75">
      <c r="A8" s="300">
        <v>2</v>
      </c>
      <c r="B8" s="301" t="s">
        <v>529</v>
      </c>
      <c r="C8" s="302">
        <v>15032042</v>
      </c>
    </row>
    <row r="9" spans="1:3" ht="15.75">
      <c r="A9" s="300">
        <v>3</v>
      </c>
      <c r="B9" s="301" t="s">
        <v>530</v>
      </c>
      <c r="C9" s="302">
        <v>4770483</v>
      </c>
    </row>
    <row r="10" spans="1:3" ht="15.75">
      <c r="A10" s="300" t="s">
        <v>306</v>
      </c>
      <c r="B10" s="301" t="s">
        <v>33</v>
      </c>
      <c r="C10" s="302">
        <f>SUM(C7:C9)</f>
        <v>65157196</v>
      </c>
    </row>
    <row r="12" ht="15.75">
      <c r="B12" s="297" t="s">
        <v>267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7"/>
  <sheetViews>
    <sheetView view="pageBreakPreview" zoomScale="60" zoomScalePageLayoutView="0" workbookViewId="0" topLeftCell="A76">
      <selection activeCell="E47" sqref="E47"/>
    </sheetView>
  </sheetViews>
  <sheetFormatPr defaultColWidth="9.140625" defaultRowHeight="12.75"/>
  <cols>
    <col min="1" max="1" width="4.00390625" style="160" bestFit="1" customWidth="1"/>
    <col min="2" max="2" width="39.28125" style="160" bestFit="1" customWidth="1"/>
    <col min="3" max="3" width="10.8515625" style="160" bestFit="1" customWidth="1"/>
    <col min="4" max="4" width="22.28125" style="160" bestFit="1" customWidth="1"/>
    <col min="5" max="16384" width="9.140625" style="160" customWidth="1"/>
  </cols>
  <sheetData>
    <row r="1" spans="1:5" ht="15.75">
      <c r="A1" s="305"/>
      <c r="B1" s="305"/>
      <c r="C1" s="305"/>
      <c r="D1" s="305"/>
      <c r="E1" s="305"/>
    </row>
    <row r="2" spans="1:5" ht="15.75">
      <c r="A2" s="482"/>
      <c r="B2" s="483" t="s">
        <v>536</v>
      </c>
      <c r="D2" s="305" t="s">
        <v>537</v>
      </c>
      <c r="E2" s="305"/>
    </row>
    <row r="3" spans="1:5" ht="15.75">
      <c r="A3" s="306"/>
      <c r="B3" s="307"/>
      <c r="C3" s="308"/>
      <c r="D3" s="308"/>
      <c r="E3" s="309"/>
    </row>
    <row r="4" spans="1:5" ht="15.75">
      <c r="A4" s="469" t="s">
        <v>496</v>
      </c>
      <c r="B4" s="470" t="s">
        <v>538</v>
      </c>
      <c r="C4" s="471" t="s">
        <v>539</v>
      </c>
      <c r="D4" s="471"/>
      <c r="E4" s="309"/>
    </row>
    <row r="5" spans="1:5" ht="15.75">
      <c r="A5" s="469"/>
      <c r="B5" s="470"/>
      <c r="C5" s="310" t="s">
        <v>540</v>
      </c>
      <c r="D5" s="310" t="s">
        <v>541</v>
      </c>
      <c r="E5" s="309"/>
    </row>
    <row r="6" spans="1:5" ht="15.75">
      <c r="A6" s="311">
        <v>1</v>
      </c>
      <c r="B6" s="311" t="s">
        <v>542</v>
      </c>
      <c r="C6" s="310">
        <v>2368758</v>
      </c>
      <c r="D6" s="310">
        <v>0</v>
      </c>
      <c r="E6" s="309"/>
    </row>
    <row r="7" spans="1:5" ht="15.75">
      <c r="A7" s="311">
        <v>2</v>
      </c>
      <c r="B7" s="311" t="s">
        <v>543</v>
      </c>
      <c r="C7" s="310"/>
      <c r="D7" s="310">
        <v>8551288</v>
      </c>
      <c r="E7" s="309"/>
    </row>
    <row r="8" spans="1:5" ht="15.75">
      <c r="A8" s="311">
        <v>3</v>
      </c>
      <c r="B8" s="311" t="s">
        <v>544</v>
      </c>
      <c r="C8" s="310"/>
      <c r="D8" s="310">
        <v>672251</v>
      </c>
      <c r="E8" s="309"/>
    </row>
    <row r="9" spans="1:5" ht="15.75">
      <c r="A9" s="311">
        <v>4</v>
      </c>
      <c r="B9" s="311" t="s">
        <v>545</v>
      </c>
      <c r="C9" s="310"/>
      <c r="D9" s="310">
        <v>239547</v>
      </c>
      <c r="E9" s="309"/>
    </row>
    <row r="10" spans="1:5" ht="15.75">
      <c r="A10" s="311">
        <v>5</v>
      </c>
      <c r="B10" s="311" t="s">
        <v>546</v>
      </c>
      <c r="C10" s="310"/>
      <c r="D10" s="310">
        <v>158000</v>
      </c>
      <c r="E10" s="309"/>
    </row>
    <row r="11" spans="1:5" ht="15.75">
      <c r="A11" s="311">
        <v>6</v>
      </c>
      <c r="B11" s="311" t="s">
        <v>547</v>
      </c>
      <c r="C11" s="310"/>
      <c r="D11" s="310">
        <v>354973</v>
      </c>
      <c r="E11" s="309"/>
    </row>
    <row r="12" spans="1:5" ht="15.75">
      <c r="A12" s="311">
        <v>8</v>
      </c>
      <c r="B12" s="311" t="s">
        <v>548</v>
      </c>
      <c r="C12" s="310"/>
      <c r="D12" s="310">
        <v>4498</v>
      </c>
      <c r="E12" s="309"/>
    </row>
    <row r="13" spans="1:5" ht="15.75">
      <c r="A13" s="311">
        <v>10</v>
      </c>
      <c r="B13" s="311" t="s">
        <v>549</v>
      </c>
      <c r="C13" s="310"/>
      <c r="D13" s="310">
        <v>253201</v>
      </c>
      <c r="E13" s="309"/>
    </row>
    <row r="14" spans="1:5" ht="15.75">
      <c r="A14" s="311">
        <v>11</v>
      </c>
      <c r="B14" s="311" t="s">
        <v>550</v>
      </c>
      <c r="C14" s="310"/>
      <c r="D14" s="310">
        <v>533348</v>
      </c>
      <c r="E14" s="309"/>
    </row>
    <row r="15" spans="1:4" ht="15.75">
      <c r="A15" s="311">
        <v>13</v>
      </c>
      <c r="B15" s="312" t="s">
        <v>551</v>
      </c>
      <c r="C15" s="247"/>
      <c r="D15" s="313">
        <v>129137</v>
      </c>
    </row>
    <row r="16" spans="1:4" ht="15.75">
      <c r="A16" s="311">
        <v>14</v>
      </c>
      <c r="B16" s="312" t="s">
        <v>552</v>
      </c>
      <c r="C16" s="247"/>
      <c r="D16" s="313">
        <v>180575</v>
      </c>
    </row>
    <row r="17" spans="1:4" ht="15.75">
      <c r="A17" s="311">
        <v>15</v>
      </c>
      <c r="B17" s="312" t="s">
        <v>553</v>
      </c>
      <c r="C17" s="247"/>
      <c r="D17" s="313">
        <v>10900</v>
      </c>
    </row>
    <row r="18" spans="1:4" ht="15.75">
      <c r="A18" s="311">
        <v>18</v>
      </c>
      <c r="B18" s="312" t="s">
        <v>554</v>
      </c>
      <c r="C18" s="247"/>
      <c r="D18" s="313">
        <v>135386</v>
      </c>
    </row>
    <row r="19" spans="1:4" ht="15.75">
      <c r="A19" s="311">
        <v>20</v>
      </c>
      <c r="B19" s="312" t="s">
        <v>555</v>
      </c>
      <c r="C19" s="247">
        <v>60119</v>
      </c>
      <c r="D19" s="313">
        <v>0</v>
      </c>
    </row>
    <row r="20" spans="1:4" ht="15.75">
      <c r="A20" s="311">
        <v>21</v>
      </c>
      <c r="B20" s="312" t="s">
        <v>556</v>
      </c>
      <c r="C20" s="247"/>
      <c r="D20" s="313">
        <v>119276</v>
      </c>
    </row>
    <row r="21" spans="1:4" ht="15.75">
      <c r="A21" s="311">
        <v>22</v>
      </c>
      <c r="B21" s="312" t="s">
        <v>557</v>
      </c>
      <c r="C21" s="247">
        <v>193410</v>
      </c>
      <c r="D21" s="313">
        <v>0</v>
      </c>
    </row>
    <row r="22" spans="1:4" ht="15.75">
      <c r="A22" s="311">
        <v>24</v>
      </c>
      <c r="B22" s="312" t="s">
        <v>558</v>
      </c>
      <c r="C22" s="247"/>
      <c r="D22" s="247">
        <v>2850</v>
      </c>
    </row>
    <row r="23" spans="1:4" ht="15.75">
      <c r="A23" s="311">
        <v>25</v>
      </c>
      <c r="B23" s="312" t="s">
        <v>559</v>
      </c>
      <c r="C23" s="247"/>
      <c r="D23" s="247">
        <v>3528</v>
      </c>
    </row>
    <row r="24" spans="1:4" ht="15.75">
      <c r="A24" s="311">
        <v>26</v>
      </c>
      <c r="B24" s="312" t="s">
        <v>560</v>
      </c>
      <c r="C24" s="247"/>
      <c r="D24" s="247">
        <v>142992</v>
      </c>
    </row>
    <row r="25" spans="1:4" ht="15.75">
      <c r="A25" s="311">
        <v>27</v>
      </c>
      <c r="B25" s="312" t="s">
        <v>561</v>
      </c>
      <c r="C25" s="247"/>
      <c r="D25" s="247">
        <v>11970</v>
      </c>
    </row>
    <row r="26" spans="1:4" ht="15.75">
      <c r="A26" s="311">
        <v>28</v>
      </c>
      <c r="B26" s="312" t="s">
        <v>562</v>
      </c>
      <c r="C26" s="247"/>
      <c r="D26" s="247">
        <v>34640</v>
      </c>
    </row>
    <row r="27" spans="1:4" s="148" customFormat="1" ht="15.75">
      <c r="A27" s="312">
        <v>29</v>
      </c>
      <c r="B27" s="312" t="s">
        <v>563</v>
      </c>
      <c r="C27" s="291"/>
      <c r="D27" s="291">
        <v>1338066</v>
      </c>
    </row>
    <row r="28" spans="1:4" ht="15.75">
      <c r="A28" s="311">
        <v>30</v>
      </c>
      <c r="B28" s="312" t="s">
        <v>564</v>
      </c>
      <c r="C28" s="247"/>
      <c r="D28" s="247">
        <v>423389</v>
      </c>
    </row>
    <row r="29" spans="1:4" ht="15.75">
      <c r="A29" s="311">
        <v>31</v>
      </c>
      <c r="B29" s="312" t="s">
        <v>565</v>
      </c>
      <c r="C29" s="247">
        <v>65780</v>
      </c>
      <c r="D29" s="247">
        <v>0</v>
      </c>
    </row>
    <row r="30" spans="1:4" ht="15.75">
      <c r="A30" s="311">
        <v>33</v>
      </c>
      <c r="B30" s="312" t="s">
        <v>566</v>
      </c>
      <c r="C30" s="247"/>
      <c r="D30" s="247">
        <v>198840</v>
      </c>
    </row>
    <row r="31" spans="1:4" ht="15.75">
      <c r="A31" s="311">
        <v>34</v>
      </c>
      <c r="B31" s="312" t="s">
        <v>567</v>
      </c>
      <c r="C31" s="247"/>
      <c r="D31" s="247">
        <v>19577</v>
      </c>
    </row>
    <row r="32" spans="1:4" ht="15.75">
      <c r="A32" s="311">
        <v>36</v>
      </c>
      <c r="B32" s="312" t="s">
        <v>568</v>
      </c>
      <c r="C32" s="247"/>
      <c r="D32" s="247">
        <v>23700</v>
      </c>
    </row>
    <row r="33" spans="1:4" ht="15.75">
      <c r="A33" s="311">
        <v>39</v>
      </c>
      <c r="B33" s="312" t="s">
        <v>569</v>
      </c>
      <c r="C33" s="247"/>
      <c r="D33" s="247">
        <v>574092</v>
      </c>
    </row>
    <row r="34" spans="1:4" ht="15.75">
      <c r="A34" s="311">
        <v>41</v>
      </c>
      <c r="B34" s="312" t="s">
        <v>570</v>
      </c>
      <c r="C34" s="247"/>
      <c r="D34" s="247">
        <v>142233</v>
      </c>
    </row>
    <row r="35" spans="1:4" ht="15.75">
      <c r="A35" s="311">
        <v>42</v>
      </c>
      <c r="B35" s="312" t="s">
        <v>571</v>
      </c>
      <c r="C35" s="247"/>
      <c r="D35" s="247">
        <v>97957</v>
      </c>
    </row>
    <row r="36" spans="1:4" ht="15.75">
      <c r="A36" s="311">
        <v>43</v>
      </c>
      <c r="B36" s="312" t="s">
        <v>572</v>
      </c>
      <c r="C36" s="247"/>
      <c r="D36" s="247">
        <v>18720</v>
      </c>
    </row>
    <row r="37" spans="1:4" ht="15.75">
      <c r="A37" s="311">
        <v>44</v>
      </c>
      <c r="B37" s="312" t="s">
        <v>573</v>
      </c>
      <c r="C37" s="247">
        <v>2885</v>
      </c>
      <c r="D37" s="247">
        <v>0</v>
      </c>
    </row>
    <row r="38" spans="1:4" ht="15.75">
      <c r="A38" s="311">
        <v>45</v>
      </c>
      <c r="B38" s="312" t="s">
        <v>574</v>
      </c>
      <c r="C38" s="247"/>
      <c r="D38" s="247">
        <v>93139</v>
      </c>
    </row>
    <row r="39" spans="1:4" ht="15.75">
      <c r="A39" s="311">
        <v>47</v>
      </c>
      <c r="B39" s="312" t="s">
        <v>575</v>
      </c>
      <c r="C39" s="247"/>
      <c r="D39" s="247">
        <v>7291</v>
      </c>
    </row>
    <row r="40" spans="1:4" ht="15.75">
      <c r="A40" s="311">
        <v>48</v>
      </c>
      <c r="B40" s="312" t="s">
        <v>576</v>
      </c>
      <c r="C40" s="247"/>
      <c r="D40" s="247">
        <v>60692</v>
      </c>
    </row>
    <row r="41" spans="1:4" ht="15.75">
      <c r="A41" s="311">
        <v>49</v>
      </c>
      <c r="B41" s="312" t="s">
        <v>577</v>
      </c>
      <c r="C41" s="247"/>
      <c r="D41" s="247">
        <v>336447</v>
      </c>
    </row>
    <row r="42" spans="1:4" ht="15.75">
      <c r="A42" s="311">
        <v>50</v>
      </c>
      <c r="B42" s="312" t="s">
        <v>578</v>
      </c>
      <c r="C42" s="247"/>
      <c r="D42" s="247">
        <v>100800</v>
      </c>
    </row>
    <row r="43" spans="1:4" ht="15.75">
      <c r="A43" s="311">
        <v>51</v>
      </c>
      <c r="B43" s="312" t="s">
        <v>579</v>
      </c>
      <c r="C43" s="247"/>
      <c r="D43" s="247">
        <v>21253</v>
      </c>
    </row>
    <row r="44" spans="1:4" ht="15.75">
      <c r="A44" s="311">
        <v>52</v>
      </c>
      <c r="B44" s="312" t="s">
        <v>580</v>
      </c>
      <c r="C44" s="247"/>
      <c r="D44" s="247">
        <v>33469</v>
      </c>
    </row>
    <row r="45" spans="1:4" ht="15.75">
      <c r="A45" s="311">
        <v>53</v>
      </c>
      <c r="B45" s="312" t="s">
        <v>581</v>
      </c>
      <c r="C45" s="247"/>
      <c r="D45" s="247">
        <v>111037</v>
      </c>
    </row>
    <row r="46" spans="1:4" ht="15.75">
      <c r="A46" s="311">
        <v>54</v>
      </c>
      <c r="B46" s="312" t="s">
        <v>582</v>
      </c>
      <c r="C46" s="247"/>
      <c r="D46" s="247">
        <v>228253</v>
      </c>
    </row>
    <row r="47" spans="1:4" ht="15.75">
      <c r="A47" s="311">
        <v>55</v>
      </c>
      <c r="B47" s="312" t="s">
        <v>583</v>
      </c>
      <c r="C47" s="247"/>
      <c r="D47" s="247">
        <v>146590</v>
      </c>
    </row>
    <row r="48" spans="1:4" ht="15.75">
      <c r="A48" s="311">
        <v>56</v>
      </c>
      <c r="B48" s="312" t="s">
        <v>584</v>
      </c>
      <c r="C48" s="247"/>
      <c r="D48" s="247">
        <v>23730</v>
      </c>
    </row>
    <row r="49" spans="1:4" ht="15.75">
      <c r="A49" s="311">
        <v>57</v>
      </c>
      <c r="B49" s="312" t="s">
        <v>585</v>
      </c>
      <c r="C49" s="247">
        <v>11988</v>
      </c>
      <c r="D49" s="247">
        <v>0</v>
      </c>
    </row>
    <row r="50" spans="1:4" ht="15.75">
      <c r="A50" s="311">
        <v>58</v>
      </c>
      <c r="B50" s="312" t="s">
        <v>586</v>
      </c>
      <c r="C50" s="247"/>
      <c r="D50" s="247">
        <v>211012</v>
      </c>
    </row>
    <row r="51" spans="1:4" ht="15.75">
      <c r="A51" s="311">
        <v>60</v>
      </c>
      <c r="B51" s="312" t="s">
        <v>587</v>
      </c>
      <c r="C51" s="247"/>
      <c r="D51" s="247">
        <v>97979</v>
      </c>
    </row>
    <row r="52" spans="1:4" ht="15.75">
      <c r="A52" s="311">
        <v>61</v>
      </c>
      <c r="B52" s="312" t="s">
        <v>588</v>
      </c>
      <c r="C52" s="247"/>
      <c r="D52" s="247">
        <v>152748</v>
      </c>
    </row>
    <row r="53" spans="1:4" ht="15.75">
      <c r="A53" s="311">
        <v>62</v>
      </c>
      <c r="B53" s="312" t="s">
        <v>589</v>
      </c>
      <c r="C53" s="247"/>
      <c r="D53" s="247">
        <v>124622</v>
      </c>
    </row>
    <row r="54" spans="1:4" ht="15.75">
      <c r="A54" s="311">
        <v>63</v>
      </c>
      <c r="B54" s="312" t="s">
        <v>590</v>
      </c>
      <c r="C54" s="247"/>
      <c r="D54" s="247">
        <v>259315</v>
      </c>
    </row>
    <row r="55" spans="1:4" ht="15.75">
      <c r="A55" s="311">
        <v>64</v>
      </c>
      <c r="B55" s="312" t="s">
        <v>591</v>
      </c>
      <c r="C55" s="247"/>
      <c r="D55" s="247">
        <v>50562</v>
      </c>
    </row>
    <row r="56" spans="1:4" ht="15.75">
      <c r="A56" s="311">
        <v>65</v>
      </c>
      <c r="B56" s="312" t="s">
        <v>592</v>
      </c>
      <c r="C56" s="247"/>
      <c r="D56" s="247">
        <v>104937</v>
      </c>
    </row>
    <row r="57" spans="1:4" ht="15.75">
      <c r="A57" s="311">
        <v>66</v>
      </c>
      <c r="B57" s="312" t="s">
        <v>593</v>
      </c>
      <c r="C57" s="247"/>
      <c r="D57" s="247">
        <v>49160</v>
      </c>
    </row>
    <row r="58" spans="1:4" ht="15.75">
      <c r="A58" s="311">
        <v>67</v>
      </c>
      <c r="B58" s="312" t="s">
        <v>594</v>
      </c>
      <c r="C58" s="247"/>
      <c r="D58" s="247">
        <v>18550</v>
      </c>
    </row>
    <row r="59" spans="1:4" ht="15.75">
      <c r="A59" s="311">
        <v>68</v>
      </c>
      <c r="B59" s="312" t="s">
        <v>595</v>
      </c>
      <c r="C59" s="247"/>
      <c r="D59" s="247">
        <v>27900</v>
      </c>
    </row>
    <row r="60" spans="1:4" ht="15.75">
      <c r="A60" s="311">
        <v>69</v>
      </c>
      <c r="B60" s="312" t="s">
        <v>596</v>
      </c>
      <c r="C60" s="247"/>
      <c r="D60" s="247">
        <v>311942</v>
      </c>
    </row>
    <row r="61" spans="1:4" ht="15.75">
      <c r="A61" s="311">
        <v>71</v>
      </c>
      <c r="B61" s="312" t="s">
        <v>597</v>
      </c>
      <c r="C61" s="247"/>
      <c r="D61" s="247">
        <v>3081</v>
      </c>
    </row>
    <row r="62" spans="1:4" ht="15.75">
      <c r="A62" s="311">
        <v>72</v>
      </c>
      <c r="B62" s="312" t="s">
        <v>598</v>
      </c>
      <c r="C62" s="247">
        <v>7533</v>
      </c>
      <c r="D62" s="247">
        <v>0</v>
      </c>
    </row>
    <row r="63" spans="1:4" ht="15.75">
      <c r="A63" s="311">
        <v>73</v>
      </c>
      <c r="B63" s="312" t="s">
        <v>599</v>
      </c>
      <c r="C63" s="247"/>
      <c r="D63" s="247">
        <v>460297</v>
      </c>
    </row>
    <row r="64" spans="1:4" ht="15.75">
      <c r="A64" s="311">
        <v>74</v>
      </c>
      <c r="B64" s="312" t="s">
        <v>600</v>
      </c>
      <c r="C64" s="247"/>
      <c r="D64" s="247">
        <v>224152</v>
      </c>
    </row>
    <row r="65" spans="1:4" ht="15.75">
      <c r="A65" s="311">
        <v>75</v>
      </c>
      <c r="B65" s="312" t="s">
        <v>601</v>
      </c>
      <c r="C65" s="247"/>
      <c r="D65" s="247">
        <v>32162</v>
      </c>
    </row>
    <row r="66" spans="1:4" ht="15.75">
      <c r="A66" s="311">
        <v>76</v>
      </c>
      <c r="B66" s="312" t="s">
        <v>602</v>
      </c>
      <c r="C66" s="247"/>
      <c r="D66" s="247">
        <v>15910</v>
      </c>
    </row>
    <row r="67" spans="1:4" ht="15.75">
      <c r="A67" s="311">
        <v>78</v>
      </c>
      <c r="B67" s="312" t="s">
        <v>603</v>
      </c>
      <c r="C67" s="247"/>
      <c r="D67" s="247">
        <v>143109</v>
      </c>
    </row>
    <row r="68" spans="1:4" ht="15.75">
      <c r="A68" s="311">
        <v>79</v>
      </c>
      <c r="B68" s="312" t="s">
        <v>604</v>
      </c>
      <c r="C68" s="247"/>
      <c r="D68" s="247">
        <v>8840</v>
      </c>
    </row>
    <row r="69" spans="1:4" ht="15.75">
      <c r="A69" s="311">
        <v>80</v>
      </c>
      <c r="B69" s="312" t="s">
        <v>605</v>
      </c>
      <c r="C69" s="247"/>
      <c r="D69" s="247">
        <v>6000</v>
      </c>
    </row>
    <row r="70" spans="1:4" ht="15.75">
      <c r="A70" s="311">
        <v>81</v>
      </c>
      <c r="B70" s="312" t="s">
        <v>606</v>
      </c>
      <c r="C70" s="247"/>
      <c r="D70" s="247">
        <v>71847</v>
      </c>
    </row>
    <row r="71" spans="1:4" ht="15.75">
      <c r="A71" s="311">
        <v>82</v>
      </c>
      <c r="B71" s="312" t="s">
        <v>607</v>
      </c>
      <c r="C71" s="247">
        <v>23803</v>
      </c>
      <c r="D71" s="247">
        <v>0</v>
      </c>
    </row>
    <row r="72" spans="1:4" ht="15.75">
      <c r="A72" s="311">
        <v>83</v>
      </c>
      <c r="B72" s="312" t="s">
        <v>608</v>
      </c>
      <c r="C72" s="247">
        <v>128700</v>
      </c>
      <c r="D72" s="247">
        <v>0</v>
      </c>
    </row>
    <row r="73" spans="1:4" ht="15.75">
      <c r="A73" s="311">
        <v>84</v>
      </c>
      <c r="B73" s="312" t="s">
        <v>609</v>
      </c>
      <c r="C73" s="247"/>
      <c r="D73" s="247">
        <v>260725</v>
      </c>
    </row>
    <row r="74" spans="1:4" ht="15.75">
      <c r="A74" s="311">
        <v>85</v>
      </c>
      <c r="B74" s="312" t="s">
        <v>610</v>
      </c>
      <c r="C74" s="247"/>
      <c r="D74" s="247">
        <v>27500</v>
      </c>
    </row>
    <row r="75" spans="1:4" ht="15.75">
      <c r="A75" s="311">
        <v>86</v>
      </c>
      <c r="B75" s="312" t="s">
        <v>611</v>
      </c>
      <c r="C75" s="247"/>
      <c r="D75" s="247">
        <v>58112</v>
      </c>
    </row>
    <row r="76" spans="1:4" ht="15.75">
      <c r="A76" s="311">
        <v>87</v>
      </c>
      <c r="B76" s="312" t="s">
        <v>612</v>
      </c>
      <c r="C76" s="247"/>
      <c r="D76" s="247">
        <v>123609</v>
      </c>
    </row>
    <row r="77" spans="1:4" ht="15.75">
      <c r="A77" s="311">
        <v>88</v>
      </c>
      <c r="B77" s="312" t="s">
        <v>613</v>
      </c>
      <c r="C77" s="247"/>
      <c r="D77" s="247">
        <v>19814</v>
      </c>
    </row>
    <row r="78" spans="1:4" ht="15.75">
      <c r="A78" s="311">
        <v>89</v>
      </c>
      <c r="B78" s="312" t="s">
        <v>614</v>
      </c>
      <c r="C78" s="247">
        <v>4000</v>
      </c>
      <c r="D78" s="247">
        <v>0</v>
      </c>
    </row>
    <row r="79" spans="1:4" ht="15.75">
      <c r="A79" s="311">
        <v>90</v>
      </c>
      <c r="B79" s="312" t="s">
        <v>615</v>
      </c>
      <c r="C79" s="247"/>
      <c r="D79" s="247">
        <v>20000</v>
      </c>
    </row>
    <row r="80" spans="1:4" ht="15.75">
      <c r="A80" s="311">
        <v>91</v>
      </c>
      <c r="B80" s="312" t="s">
        <v>616</v>
      </c>
      <c r="C80" s="247"/>
      <c r="D80" s="247">
        <v>132981</v>
      </c>
    </row>
    <row r="81" spans="1:4" ht="15.75">
      <c r="A81" s="311">
        <v>92</v>
      </c>
      <c r="B81" s="312" t="s">
        <v>617</v>
      </c>
      <c r="C81" s="247"/>
      <c r="D81" s="247">
        <v>2700</v>
      </c>
    </row>
    <row r="82" spans="1:4" ht="15.75">
      <c r="A82" s="311">
        <v>93</v>
      </c>
      <c r="B82" s="312" t="s">
        <v>618</v>
      </c>
      <c r="C82" s="247"/>
      <c r="D82" s="247">
        <v>71425</v>
      </c>
    </row>
    <row r="83" spans="1:4" ht="15.75">
      <c r="A83" s="311">
        <v>94</v>
      </c>
      <c r="B83" s="312" t="s">
        <v>619</v>
      </c>
      <c r="C83" s="247"/>
      <c r="D83" s="247">
        <v>8690</v>
      </c>
    </row>
    <row r="84" spans="1:4" ht="15.75">
      <c r="A84" s="311">
        <v>95</v>
      </c>
      <c r="B84" s="312" t="s">
        <v>620</v>
      </c>
      <c r="C84" s="247"/>
      <c r="D84" s="247">
        <v>22000</v>
      </c>
    </row>
    <row r="85" spans="1:4" ht="15.75">
      <c r="A85" s="311">
        <v>96</v>
      </c>
      <c r="B85" s="312" t="s">
        <v>576</v>
      </c>
      <c r="C85" s="247"/>
      <c r="D85" s="247">
        <v>56472</v>
      </c>
    </row>
    <row r="86" spans="1:4" ht="15.75">
      <c r="A86" s="311">
        <v>97</v>
      </c>
      <c r="B86" s="312" t="s">
        <v>621</v>
      </c>
      <c r="C86" s="247"/>
      <c r="D86" s="247">
        <v>21150</v>
      </c>
    </row>
    <row r="87" spans="1:4" ht="15.75">
      <c r="A87" s="311">
        <v>98</v>
      </c>
      <c r="B87" s="312" t="s">
        <v>622</v>
      </c>
      <c r="C87" s="247"/>
      <c r="D87" s="247">
        <v>228000</v>
      </c>
    </row>
    <row r="88" spans="1:4" ht="15.75">
      <c r="A88" s="311">
        <v>99</v>
      </c>
      <c r="B88" s="312" t="s">
        <v>623</v>
      </c>
      <c r="C88" s="247"/>
      <c r="D88" s="247">
        <v>8000</v>
      </c>
    </row>
    <row r="89" spans="1:4" ht="15.75">
      <c r="A89" s="311">
        <v>100</v>
      </c>
      <c r="B89" s="312" t="s">
        <v>624</v>
      </c>
      <c r="C89" s="247"/>
      <c r="D89" s="247">
        <v>47440</v>
      </c>
    </row>
    <row r="90" spans="1:4" ht="15.75">
      <c r="A90" s="311">
        <v>101</v>
      </c>
      <c r="B90" s="312" t="s">
        <v>625</v>
      </c>
      <c r="C90" s="247"/>
      <c r="D90" s="247">
        <v>77790</v>
      </c>
    </row>
    <row r="91" spans="1:4" ht="12.75">
      <c r="A91" s="229"/>
      <c r="B91" s="229" t="s">
        <v>307</v>
      </c>
      <c r="C91" s="247">
        <f>SUM(C6:C90)</f>
        <v>2866976</v>
      </c>
      <c r="D91" s="247">
        <f>SUM(D6:D90)</f>
        <v>19098168</v>
      </c>
    </row>
    <row r="93" ht="15.75">
      <c r="D93" s="307" t="s">
        <v>626</v>
      </c>
    </row>
    <row r="94" ht="15.75">
      <c r="D94" s="307" t="s">
        <v>267</v>
      </c>
    </row>
    <row r="97" ht="12.75">
      <c r="C97" s="2"/>
    </row>
  </sheetData>
  <sheetProtection/>
  <mergeCells count="3"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60" zoomScalePageLayoutView="0" workbookViewId="0" topLeftCell="A13">
      <selection activeCell="I46" sqref="I46"/>
    </sheetView>
  </sheetViews>
  <sheetFormatPr defaultColWidth="9.140625" defaultRowHeight="12.75"/>
  <cols>
    <col min="1" max="1" width="6.57421875" style="173" customWidth="1"/>
    <col min="2" max="2" width="12.00390625" style="173" customWidth="1"/>
    <col min="3" max="3" width="9.140625" style="173" customWidth="1"/>
    <col min="4" max="4" width="8.7109375" style="173" customWidth="1"/>
    <col min="5" max="5" width="3.140625" style="173" customWidth="1"/>
    <col min="6" max="6" width="11.140625" style="173" customWidth="1"/>
    <col min="7" max="7" width="4.8515625" style="173" customWidth="1"/>
    <col min="8" max="8" width="3.57421875" style="173" customWidth="1"/>
    <col min="9" max="9" width="15.7109375" style="173" customWidth="1"/>
    <col min="10" max="10" width="3.57421875" style="173" customWidth="1"/>
    <col min="11" max="11" width="13.57421875" style="173" customWidth="1"/>
    <col min="12" max="12" width="4.57421875" style="173" customWidth="1"/>
    <col min="13" max="13" width="14.8515625" style="173" bestFit="1" customWidth="1"/>
    <col min="14" max="14" width="9.57421875" style="173" bestFit="1" customWidth="1"/>
    <col min="15" max="16384" width="9.140625" style="173" customWidth="1"/>
  </cols>
  <sheetData>
    <row r="1" spans="7:10" ht="9.75" customHeight="1">
      <c r="G1" s="174"/>
      <c r="H1" s="174"/>
      <c r="I1" s="174"/>
      <c r="J1" s="174"/>
    </row>
    <row r="2" spans="1:11" ht="14.25" customHeight="1">
      <c r="A2" s="175" t="s">
        <v>314</v>
      </c>
      <c r="B2" s="175"/>
      <c r="C2" s="175"/>
      <c r="D2" s="176"/>
      <c r="E2" s="176"/>
      <c r="F2" s="176"/>
      <c r="G2" s="177"/>
      <c r="H2" s="398" t="s">
        <v>315</v>
      </c>
      <c r="I2" s="399"/>
      <c r="J2" s="399"/>
      <c r="K2" s="400"/>
    </row>
    <row r="3" spans="1:11" ht="15">
      <c r="A3" s="175" t="s">
        <v>316</v>
      </c>
      <c r="B3" s="175"/>
      <c r="C3" s="175"/>
      <c r="D3" s="176"/>
      <c r="E3" s="176"/>
      <c r="F3" s="176"/>
      <c r="G3" s="174"/>
      <c r="H3" s="401" t="s">
        <v>317</v>
      </c>
      <c r="I3" s="402"/>
      <c r="J3" s="402"/>
      <c r="K3" s="403"/>
    </row>
    <row r="4" spans="1:11" ht="13.5" customHeight="1">
      <c r="A4" s="404"/>
      <c r="B4" s="404"/>
      <c r="C4" s="179"/>
      <c r="D4" s="179"/>
      <c r="E4" s="179"/>
      <c r="F4" s="179"/>
      <c r="G4" s="174"/>
      <c r="H4" s="180"/>
      <c r="I4" s="181"/>
      <c r="J4" s="181"/>
      <c r="K4" s="182"/>
    </row>
    <row r="5" spans="1:11" ht="9" customHeight="1" hidden="1">
      <c r="A5" s="404"/>
      <c r="B5" s="40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0.75" customHeight="1" hidden="1">
      <c r="A6" s="404"/>
      <c r="B6" s="40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15.75" customHeight="1">
      <c r="A7" s="404"/>
      <c r="B7" s="404"/>
      <c r="C7" s="406" t="s">
        <v>318</v>
      </c>
      <c r="D7" s="406"/>
      <c r="E7" s="183"/>
      <c r="F7" s="407" t="s">
        <v>319</v>
      </c>
      <c r="G7" s="391"/>
      <c r="H7" s="184"/>
      <c r="I7" s="185"/>
      <c r="J7" s="184"/>
      <c r="K7" s="186"/>
    </row>
    <row r="8" spans="1:11" ht="18" customHeight="1">
      <c r="A8" s="404"/>
      <c r="B8" s="404"/>
      <c r="C8" s="408" t="s">
        <v>634</v>
      </c>
      <c r="D8" s="408"/>
      <c r="E8" s="187"/>
      <c r="F8" s="180"/>
      <c r="G8" s="181"/>
      <c r="H8" s="184"/>
      <c r="I8" s="184"/>
      <c r="J8" s="184"/>
      <c r="K8" s="182"/>
    </row>
    <row r="9" spans="1:11" ht="25.5" customHeight="1">
      <c r="A9" s="405"/>
      <c r="B9" s="405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14.25" customHeight="1">
      <c r="A10" s="409" t="s">
        <v>320</v>
      </c>
      <c r="B10" s="410"/>
      <c r="C10" s="410"/>
      <c r="D10" s="410"/>
      <c r="E10" s="410"/>
      <c r="F10" s="410"/>
      <c r="G10" s="174"/>
      <c r="H10" s="189" t="s">
        <v>321</v>
      </c>
      <c r="I10" s="408" t="s">
        <v>322</v>
      </c>
      <c r="J10" s="408"/>
      <c r="K10" s="408"/>
    </row>
    <row r="11" spans="1:11" ht="12.75">
      <c r="A11" s="412" t="s">
        <v>323</v>
      </c>
      <c r="B11" s="413"/>
      <c r="C11" s="413"/>
      <c r="D11" s="413"/>
      <c r="E11" s="413"/>
      <c r="F11" s="413"/>
      <c r="G11" s="174"/>
      <c r="H11" s="189" t="s">
        <v>324</v>
      </c>
      <c r="I11" s="408" t="s">
        <v>325</v>
      </c>
      <c r="J11" s="408"/>
      <c r="K11" s="408"/>
    </row>
    <row r="12" spans="1:11" ht="12.75">
      <c r="A12" s="412" t="s">
        <v>326</v>
      </c>
      <c r="B12" s="413"/>
      <c r="C12" s="413"/>
      <c r="D12" s="413"/>
      <c r="E12" s="413"/>
      <c r="F12" s="413"/>
      <c r="G12" s="174"/>
      <c r="H12" s="189" t="s">
        <v>327</v>
      </c>
      <c r="I12" s="408"/>
      <c r="J12" s="408"/>
      <c r="K12" s="408"/>
    </row>
    <row r="13" spans="1:11" ht="12.75">
      <c r="A13" s="409" t="s">
        <v>328</v>
      </c>
      <c r="B13" s="410"/>
      <c r="C13" s="410"/>
      <c r="D13" s="410"/>
      <c r="E13" s="410"/>
      <c r="F13" s="410"/>
      <c r="G13" s="174"/>
      <c r="H13" s="190" t="s">
        <v>329</v>
      </c>
      <c r="I13" s="408" t="s">
        <v>330</v>
      </c>
      <c r="J13" s="408"/>
      <c r="K13" s="408"/>
    </row>
    <row r="14" spans="1:11" ht="12.75">
      <c r="A14" s="409" t="s">
        <v>331</v>
      </c>
      <c r="B14" s="410"/>
      <c r="C14" s="410"/>
      <c r="D14" s="410"/>
      <c r="E14" s="410"/>
      <c r="F14" s="410"/>
      <c r="G14" s="174"/>
      <c r="H14" s="191"/>
      <c r="I14" s="408" t="s">
        <v>56</v>
      </c>
      <c r="J14" s="408"/>
      <c r="K14" s="408"/>
    </row>
    <row r="15" spans="1:11" ht="12.75">
      <c r="A15" s="409" t="s">
        <v>332</v>
      </c>
      <c r="B15" s="410"/>
      <c r="C15" s="410"/>
      <c r="D15" s="410"/>
      <c r="E15" s="410"/>
      <c r="F15" s="410"/>
      <c r="G15" s="174"/>
      <c r="H15" s="190" t="s">
        <v>333</v>
      </c>
      <c r="I15" s="408"/>
      <c r="J15" s="408"/>
      <c r="K15" s="408"/>
    </row>
    <row r="16" spans="1:11" ht="12.75">
      <c r="A16" s="421" t="s">
        <v>334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3"/>
    </row>
    <row r="17" spans="1:8" ht="24.75" customHeight="1">
      <c r="A17" s="192"/>
      <c r="B17" s="192"/>
      <c r="C17" s="193" t="s">
        <v>335</v>
      </c>
      <c r="D17" s="194"/>
      <c r="E17" s="194"/>
      <c r="F17" s="194"/>
      <c r="G17" s="194"/>
      <c r="H17" s="194"/>
    </row>
    <row r="18" spans="1:11" ht="15" customHeight="1">
      <c r="A18" s="424" t="s">
        <v>336</v>
      </c>
      <c r="B18" s="424"/>
      <c r="C18" s="424"/>
      <c r="D18" s="424"/>
      <c r="E18" s="424"/>
      <c r="F18" s="424"/>
      <c r="H18" s="418" t="s">
        <v>337</v>
      </c>
      <c r="I18" s="418"/>
      <c r="J18" s="418" t="s">
        <v>338</v>
      </c>
      <c r="K18" s="418"/>
    </row>
    <row r="19" spans="1:13" ht="16.5" customHeight="1">
      <c r="A19" s="195" t="s">
        <v>339</v>
      </c>
      <c r="B19" s="176" t="s">
        <v>340</v>
      </c>
      <c r="C19" s="176"/>
      <c r="H19" s="196" t="s">
        <v>341</v>
      </c>
      <c r="I19" s="197">
        <v>212413774</v>
      </c>
      <c r="J19" s="198" t="s">
        <v>342</v>
      </c>
      <c r="K19" s="197">
        <f>I19</f>
        <v>212413774</v>
      </c>
      <c r="M19" s="199"/>
    </row>
    <row r="20" spans="1:13" ht="15" customHeight="1">
      <c r="A20" s="200" t="s">
        <v>343</v>
      </c>
      <c r="B20" s="179" t="s">
        <v>344</v>
      </c>
      <c r="C20" s="179"/>
      <c r="D20" s="179"/>
      <c r="E20" s="179"/>
      <c r="F20" s="179"/>
      <c r="G20" s="179"/>
      <c r="H20" s="196" t="s">
        <v>345</v>
      </c>
      <c r="I20" s="197">
        <v>204342051</v>
      </c>
      <c r="J20" s="198" t="s">
        <v>346</v>
      </c>
      <c r="K20" s="197">
        <f>I20</f>
        <v>204342051</v>
      </c>
      <c r="L20" s="174"/>
      <c r="M20" s="174"/>
    </row>
    <row r="21" spans="1:13" ht="16.5" customHeight="1">
      <c r="A21" s="200" t="s">
        <v>347</v>
      </c>
      <c r="B21" s="179" t="s">
        <v>348</v>
      </c>
      <c r="C21" s="179"/>
      <c r="D21" s="174"/>
      <c r="E21" s="174"/>
      <c r="F21" s="174"/>
      <c r="G21" s="174"/>
      <c r="H21" s="196" t="s">
        <v>346</v>
      </c>
      <c r="I21" s="197"/>
      <c r="J21" s="198" t="s">
        <v>347</v>
      </c>
      <c r="K21" s="197">
        <f>I21</f>
        <v>0</v>
      </c>
      <c r="L21" s="174"/>
      <c r="M21" s="201"/>
    </row>
    <row r="22" spans="1:13" ht="15.75" customHeight="1">
      <c r="A22" s="414" t="s">
        <v>349</v>
      </c>
      <c r="B22" s="414"/>
      <c r="C22" s="414"/>
      <c r="D22" s="414"/>
      <c r="E22" s="414"/>
      <c r="F22" s="414"/>
      <c r="G22" s="179"/>
      <c r="H22" s="178"/>
      <c r="I22" s="202"/>
      <c r="J22" s="203"/>
      <c r="K22" s="204"/>
      <c r="L22" s="174"/>
      <c r="M22" s="174"/>
    </row>
    <row r="23" spans="1:13" ht="17.25" customHeight="1">
      <c r="A23" s="205" t="s">
        <v>350</v>
      </c>
      <c r="B23" s="206" t="s">
        <v>351</v>
      </c>
      <c r="C23" s="206"/>
      <c r="D23" s="206"/>
      <c r="E23" s="206"/>
      <c r="F23" s="206"/>
      <c r="G23" s="174"/>
      <c r="H23" s="196" t="s">
        <v>352</v>
      </c>
      <c r="I23" s="197">
        <v>0</v>
      </c>
      <c r="J23" s="198" t="s">
        <v>353</v>
      </c>
      <c r="K23" s="197">
        <v>0</v>
      </c>
      <c r="L23" s="174"/>
      <c r="M23" s="174"/>
    </row>
    <row r="24" spans="1:13" ht="16.5" customHeight="1">
      <c r="A24" s="200" t="s">
        <v>354</v>
      </c>
      <c r="B24" s="206" t="s">
        <v>355</v>
      </c>
      <c r="C24" s="206"/>
      <c r="D24" s="206"/>
      <c r="E24" s="206"/>
      <c r="F24" s="206"/>
      <c r="G24" s="174"/>
      <c r="H24" s="196" t="s">
        <v>356</v>
      </c>
      <c r="I24" s="197">
        <f>I19-I20+I21</f>
        <v>8071723</v>
      </c>
      <c r="J24" s="198" t="s">
        <v>357</v>
      </c>
      <c r="K24" s="197">
        <f>K19-K20+K21</f>
        <v>8071723</v>
      </c>
      <c r="L24" s="174"/>
      <c r="M24" s="476"/>
    </row>
    <row r="25" spans="1:13" ht="15" customHeight="1">
      <c r="A25" s="205" t="s">
        <v>358</v>
      </c>
      <c r="B25" s="206" t="s">
        <v>359</v>
      </c>
      <c r="C25" s="206"/>
      <c r="D25" s="206"/>
      <c r="E25" s="206"/>
      <c r="F25" s="206"/>
      <c r="G25" s="174"/>
      <c r="H25" s="207"/>
      <c r="I25" s="208"/>
      <c r="J25" s="198" t="s">
        <v>358</v>
      </c>
      <c r="K25" s="197">
        <v>0</v>
      </c>
      <c r="L25" s="174"/>
      <c r="M25" s="174"/>
    </row>
    <row r="26" spans="1:13" ht="16.5" customHeight="1">
      <c r="A26" s="200" t="s">
        <v>360</v>
      </c>
      <c r="B26" s="206" t="s">
        <v>361</v>
      </c>
      <c r="C26" s="206"/>
      <c r="D26" s="206"/>
      <c r="E26" s="206"/>
      <c r="F26" s="206"/>
      <c r="G26" s="179"/>
      <c r="H26" s="207"/>
      <c r="I26" s="208"/>
      <c r="J26" s="198" t="s">
        <v>360</v>
      </c>
      <c r="K26" s="197">
        <f>K24</f>
        <v>8071723</v>
      </c>
      <c r="L26" s="174"/>
      <c r="M26" s="174"/>
    </row>
    <row r="27" spans="1:13" ht="18" customHeight="1">
      <c r="A27" s="414" t="s">
        <v>362</v>
      </c>
      <c r="B27" s="414"/>
      <c r="C27" s="414"/>
      <c r="D27" s="414"/>
      <c r="E27" s="414"/>
      <c r="F27" s="414"/>
      <c r="G27" s="209"/>
      <c r="H27" s="210"/>
      <c r="I27" s="208"/>
      <c r="J27" s="203"/>
      <c r="K27" s="202"/>
      <c r="L27" s="174"/>
      <c r="M27" s="174"/>
    </row>
    <row r="28" spans="1:13" ht="16.5" customHeight="1">
      <c r="A28" s="200" t="s">
        <v>363</v>
      </c>
      <c r="B28" s="179" t="s">
        <v>364</v>
      </c>
      <c r="C28" s="179"/>
      <c r="D28" s="179"/>
      <c r="E28" s="179"/>
      <c r="F28" s="179"/>
      <c r="G28" s="174"/>
      <c r="H28" s="207"/>
      <c r="I28" s="208"/>
      <c r="J28" s="198" t="s">
        <v>363</v>
      </c>
      <c r="K28" s="197">
        <f>K26*15%</f>
        <v>1210758.45</v>
      </c>
      <c r="L28" s="174"/>
      <c r="M28" s="174"/>
    </row>
    <row r="29" spans="1:13" ht="17.25" customHeight="1">
      <c r="A29" s="205" t="s">
        <v>365</v>
      </c>
      <c r="B29" s="174" t="s">
        <v>366</v>
      </c>
      <c r="C29" s="174"/>
      <c r="D29" s="174"/>
      <c r="E29" s="174"/>
      <c r="F29" s="174"/>
      <c r="G29" s="174"/>
      <c r="H29" s="207"/>
      <c r="I29" s="208"/>
      <c r="J29" s="198" t="s">
        <v>365</v>
      </c>
      <c r="K29" s="197">
        <v>0</v>
      </c>
      <c r="L29" s="174"/>
      <c r="M29" s="174"/>
    </row>
    <row r="30" spans="1:13" ht="16.5" customHeight="1">
      <c r="A30" s="200" t="s">
        <v>367</v>
      </c>
      <c r="B30" s="179" t="s">
        <v>368</v>
      </c>
      <c r="C30" s="179"/>
      <c r="D30" s="179"/>
      <c r="E30" s="179"/>
      <c r="F30" s="211"/>
      <c r="G30" s="174"/>
      <c r="H30" s="207"/>
      <c r="I30" s="208"/>
      <c r="J30" s="198" t="s">
        <v>367</v>
      </c>
      <c r="K30" s="197">
        <f>SUM(K28:K29)</f>
        <v>1210758.45</v>
      </c>
      <c r="L30" s="174"/>
      <c r="M30" s="174"/>
    </row>
    <row r="31" spans="1:13" ht="15.75" customHeight="1">
      <c r="A31" s="205" t="s">
        <v>369</v>
      </c>
      <c r="B31" s="174" t="s">
        <v>370</v>
      </c>
      <c r="C31" s="174"/>
      <c r="D31" s="174"/>
      <c r="E31" s="174"/>
      <c r="F31" s="174"/>
      <c r="G31" s="174"/>
      <c r="H31" s="196" t="s">
        <v>369</v>
      </c>
      <c r="I31" s="197"/>
      <c r="J31" s="212"/>
      <c r="K31" s="478">
        <f>K26-K30</f>
        <v>6860964.55</v>
      </c>
      <c r="L31" s="174"/>
      <c r="M31" s="477"/>
    </row>
    <row r="32" spans="1:13" ht="15.75" customHeight="1">
      <c r="A32" s="200" t="s">
        <v>371</v>
      </c>
      <c r="B32" s="179" t="s">
        <v>372</v>
      </c>
      <c r="C32" s="179"/>
      <c r="D32" s="179"/>
      <c r="E32" s="179"/>
      <c r="F32" s="179"/>
      <c r="G32" s="174"/>
      <c r="H32" s="196" t="s">
        <v>371</v>
      </c>
      <c r="I32" s="197">
        <v>979109</v>
      </c>
      <c r="J32" s="212"/>
      <c r="K32" s="208"/>
      <c r="L32" s="174"/>
      <c r="M32" s="174"/>
    </row>
    <row r="33" spans="1:13" ht="15.75" customHeight="1">
      <c r="A33" s="200" t="s">
        <v>373</v>
      </c>
      <c r="B33" s="179" t="s">
        <v>374</v>
      </c>
      <c r="C33" s="179"/>
      <c r="D33" s="179"/>
      <c r="E33" s="179"/>
      <c r="F33" s="179"/>
      <c r="G33" s="174"/>
      <c r="H33" s="196" t="s">
        <v>373</v>
      </c>
      <c r="I33" s="197">
        <v>249916</v>
      </c>
      <c r="J33" s="212"/>
      <c r="K33" s="208"/>
      <c r="L33" s="174"/>
      <c r="M33" s="174"/>
    </row>
    <row r="34" spans="1:13" ht="15" customHeight="1">
      <c r="A34" s="200" t="s">
        <v>375</v>
      </c>
      <c r="B34" s="179" t="s">
        <v>376</v>
      </c>
      <c r="C34" s="179"/>
      <c r="D34" s="179"/>
      <c r="E34" s="179"/>
      <c r="F34" s="179"/>
      <c r="G34" s="174"/>
      <c r="H34" s="196" t="s">
        <v>375</v>
      </c>
      <c r="I34" s="197">
        <f>I32+I33-K30</f>
        <v>18266.550000000047</v>
      </c>
      <c r="J34" s="212"/>
      <c r="K34" s="208"/>
      <c r="L34" s="174"/>
      <c r="M34" s="174"/>
    </row>
    <row r="35" spans="1:14" ht="15" customHeight="1">
      <c r="A35" s="205" t="s">
        <v>377</v>
      </c>
      <c r="B35" s="179" t="s">
        <v>378</v>
      </c>
      <c r="C35" s="179"/>
      <c r="D35" s="179"/>
      <c r="E35" s="179"/>
      <c r="F35" s="179"/>
      <c r="G35" s="174"/>
      <c r="H35" s="196" t="s">
        <v>377</v>
      </c>
      <c r="I35" s="197">
        <v>0</v>
      </c>
      <c r="J35" s="212"/>
      <c r="K35" s="208"/>
      <c r="L35" s="174"/>
      <c r="M35" s="174"/>
      <c r="N35" s="213"/>
    </row>
    <row r="36" spans="1:13" ht="17.25" customHeight="1">
      <c r="A36" s="200" t="s">
        <v>379</v>
      </c>
      <c r="B36" s="174" t="s">
        <v>380</v>
      </c>
      <c r="C36" s="174"/>
      <c r="D36" s="174"/>
      <c r="E36" s="174"/>
      <c r="F36" s="174"/>
      <c r="G36" s="174"/>
      <c r="H36" s="207"/>
      <c r="I36" s="207"/>
      <c r="J36" s="196" t="s">
        <v>379</v>
      </c>
      <c r="K36" s="197">
        <v>0</v>
      </c>
      <c r="L36" s="174"/>
      <c r="M36" s="174"/>
    </row>
    <row r="37" spans="1:13" ht="17.25" customHeight="1">
      <c r="A37" s="200" t="s">
        <v>381</v>
      </c>
      <c r="B37" s="174" t="s">
        <v>382</v>
      </c>
      <c r="C37" s="174"/>
      <c r="D37" s="174"/>
      <c r="E37" s="174"/>
      <c r="F37" s="174"/>
      <c r="G37" s="174"/>
      <c r="H37" s="415"/>
      <c r="I37" s="415"/>
      <c r="J37" s="196" t="s">
        <v>381</v>
      </c>
      <c r="K37" s="197">
        <v>0</v>
      </c>
      <c r="L37" s="174"/>
      <c r="M37" s="174"/>
    </row>
    <row r="38" spans="1:13" ht="16.5" customHeight="1">
      <c r="A38" s="200" t="s">
        <v>383</v>
      </c>
      <c r="B38" s="214" t="s">
        <v>384</v>
      </c>
      <c r="C38" s="174"/>
      <c r="D38" s="174"/>
      <c r="E38" s="174"/>
      <c r="F38" s="174"/>
      <c r="G38" s="174"/>
      <c r="H38" s="207"/>
      <c r="I38" s="207"/>
      <c r="J38" s="196" t="s">
        <v>383</v>
      </c>
      <c r="K38" s="197">
        <f>K36+K37</f>
        <v>0</v>
      </c>
      <c r="L38" s="174"/>
      <c r="M38" s="174"/>
    </row>
    <row r="39" spans="1:13" ht="20.25" customHeight="1">
      <c r="A39" s="411" t="s">
        <v>635</v>
      </c>
      <c r="B39" s="411"/>
      <c r="C39" s="411"/>
      <c r="D39" s="411"/>
      <c r="E39" s="215"/>
      <c r="F39" s="215"/>
      <c r="G39" s="215"/>
      <c r="H39" s="215"/>
      <c r="I39" s="215"/>
      <c r="J39" s="215"/>
      <c r="K39" s="215"/>
      <c r="L39" s="174"/>
      <c r="M39" s="174"/>
    </row>
    <row r="40" spans="1:13" ht="15.75" customHeight="1">
      <c r="A40" s="216" t="s">
        <v>385</v>
      </c>
      <c r="B40" s="181"/>
      <c r="C40" s="181"/>
      <c r="D40" s="181"/>
      <c r="E40" s="181"/>
      <c r="F40" s="416" t="s">
        <v>386</v>
      </c>
      <c r="G40" s="416"/>
      <c r="H40" s="416"/>
      <c r="I40" s="416"/>
      <c r="J40" s="416"/>
      <c r="K40" s="416"/>
      <c r="L40" s="217"/>
      <c r="M40" s="218"/>
    </row>
    <row r="41" spans="1:11" ht="17.25" customHeight="1">
      <c r="A41" s="219"/>
      <c r="B41" s="219"/>
      <c r="C41" s="219"/>
      <c r="D41" s="219"/>
      <c r="E41" s="219"/>
      <c r="F41" s="219"/>
      <c r="G41" s="220" t="s">
        <v>387</v>
      </c>
      <c r="H41" s="219"/>
      <c r="I41" s="219"/>
      <c r="J41" s="219"/>
      <c r="K41" s="219"/>
    </row>
    <row r="42" spans="1:3" ht="12.75">
      <c r="A42" s="221" t="s">
        <v>388</v>
      </c>
      <c r="B42" s="221"/>
      <c r="C42" s="221"/>
    </row>
    <row r="43" spans="1:2" ht="15" thickBot="1">
      <c r="A43" s="222" t="s">
        <v>389</v>
      </c>
      <c r="B43" s="223" t="s">
        <v>390</v>
      </c>
    </row>
    <row r="44" spans="1:11" ht="15" thickBot="1">
      <c r="A44" s="222" t="s">
        <v>391</v>
      </c>
      <c r="B44" s="223" t="s">
        <v>392</v>
      </c>
      <c r="G44" s="417" t="s">
        <v>393</v>
      </c>
      <c r="H44" s="417"/>
      <c r="I44" s="418"/>
      <c r="J44" s="419"/>
      <c r="K44" s="420"/>
    </row>
    <row r="45" spans="1:2" ht="14.25">
      <c r="A45" s="222" t="s">
        <v>391</v>
      </c>
      <c r="B45" s="223" t="s">
        <v>394</v>
      </c>
    </row>
    <row r="46" spans="1:12" ht="14.25">
      <c r="A46" s="222" t="s">
        <v>391</v>
      </c>
      <c r="B46" s="223" t="s">
        <v>395</v>
      </c>
      <c r="I46" s="217" t="s">
        <v>396</v>
      </c>
      <c r="L46" s="217"/>
    </row>
    <row r="47" spans="6:13" ht="11.25" customHeight="1">
      <c r="F47" s="224"/>
      <c r="G47" s="224"/>
      <c r="H47" s="224"/>
      <c r="I47" s="224"/>
      <c r="K47" s="217"/>
      <c r="M47" s="217"/>
    </row>
    <row r="48" ht="9.75" customHeight="1">
      <c r="F48" s="217"/>
    </row>
    <row r="49" spans="1:12" ht="12.75">
      <c r="A49" s="225"/>
      <c r="B49" s="225"/>
      <c r="C49" s="174"/>
      <c r="D49" s="174"/>
      <c r="E49" s="174"/>
      <c r="F49" s="174"/>
      <c r="G49" s="174"/>
      <c r="H49" s="174"/>
      <c r="I49" s="174"/>
      <c r="J49" s="174"/>
      <c r="K49" s="174"/>
      <c r="L49" s="174"/>
    </row>
    <row r="50" spans="1:11" ht="12.75">
      <c r="A50" s="174"/>
      <c r="B50" s="174"/>
      <c r="C50" s="174"/>
      <c r="D50" s="174"/>
      <c r="E50" s="174"/>
      <c r="F50" s="174"/>
      <c r="G50" s="174"/>
      <c r="H50" s="218"/>
      <c r="I50" s="218"/>
      <c r="J50" s="218"/>
      <c r="K50" s="174"/>
    </row>
  </sheetData>
  <sheetProtection/>
  <mergeCells count="29">
    <mergeCell ref="H37:I37"/>
    <mergeCell ref="A39:D39"/>
    <mergeCell ref="F40:K40"/>
    <mergeCell ref="G44:I44"/>
    <mergeCell ref="J44:K44"/>
    <mergeCell ref="A16:K16"/>
    <mergeCell ref="A18:F18"/>
    <mergeCell ref="H18:I18"/>
    <mergeCell ref="J18:K18"/>
    <mergeCell ref="A22:F22"/>
    <mergeCell ref="A27:F27"/>
    <mergeCell ref="A13:F13"/>
    <mergeCell ref="I13:K13"/>
    <mergeCell ref="A14:F14"/>
    <mergeCell ref="I14:K14"/>
    <mergeCell ref="A15:F15"/>
    <mergeCell ref="I15:K15"/>
    <mergeCell ref="A10:F10"/>
    <mergeCell ref="I10:K10"/>
    <mergeCell ref="A11:F11"/>
    <mergeCell ref="I11:K11"/>
    <mergeCell ref="A12:F12"/>
    <mergeCell ref="I12:K12"/>
    <mergeCell ref="H2:K2"/>
    <mergeCell ref="H3:K3"/>
    <mergeCell ref="A4:B9"/>
    <mergeCell ref="C7:D7"/>
    <mergeCell ref="F7:G7"/>
    <mergeCell ref="C8:D8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zoomScalePageLayoutView="0" workbookViewId="0" topLeftCell="A16">
      <selection activeCell="L45" sqref="L45"/>
    </sheetView>
  </sheetViews>
  <sheetFormatPr defaultColWidth="9.140625" defaultRowHeight="12.75"/>
  <cols>
    <col min="1" max="5" width="9.140625" style="160" customWidth="1"/>
    <col min="6" max="6" width="11.28125" style="160" customWidth="1"/>
    <col min="7" max="7" width="21.140625" style="160" customWidth="1"/>
    <col min="8" max="8" width="9.28125" style="160" customWidth="1"/>
    <col min="9" max="16384" width="9.140625" style="160" customWidth="1"/>
  </cols>
  <sheetData>
    <row r="1" spans="1:7" ht="12.75">
      <c r="A1" s="159"/>
      <c r="B1" s="159"/>
      <c r="C1" s="159"/>
      <c r="D1" s="159"/>
      <c r="E1" s="159"/>
      <c r="F1" s="159"/>
      <c r="G1" s="159"/>
    </row>
    <row r="2" spans="1:7" ht="12.75" customHeight="1">
      <c r="A2" s="455" t="s">
        <v>311</v>
      </c>
      <c r="B2" s="456"/>
      <c r="C2" s="456"/>
      <c r="D2" s="456"/>
      <c r="E2" s="456"/>
      <c r="F2" s="456"/>
      <c r="G2" s="457"/>
    </row>
    <row r="3" spans="1:7" ht="15.75" customHeight="1">
      <c r="A3" s="458"/>
      <c r="B3" s="459"/>
      <c r="C3" s="459"/>
      <c r="D3" s="459"/>
      <c r="E3" s="459"/>
      <c r="F3" s="459"/>
      <c r="G3" s="460"/>
    </row>
    <row r="4" spans="1:7" ht="12.75" customHeight="1" thickBot="1">
      <c r="A4" s="461"/>
      <c r="B4" s="462"/>
      <c r="C4" s="462"/>
      <c r="D4" s="462"/>
      <c r="E4" s="462"/>
      <c r="F4" s="462"/>
      <c r="G4" s="463"/>
    </row>
    <row r="5" spans="1:7" ht="18" customHeight="1">
      <c r="A5" s="161"/>
      <c r="B5" s="162"/>
      <c r="C5" s="162"/>
      <c r="D5" s="162"/>
      <c r="E5" s="162"/>
      <c r="F5" s="162"/>
      <c r="G5" s="163"/>
    </row>
    <row r="6" spans="1:7" ht="18" customHeight="1">
      <c r="A6" s="164"/>
      <c r="B6" s="165"/>
      <c r="C6" s="165"/>
      <c r="D6" s="165"/>
      <c r="E6" s="165"/>
      <c r="F6" s="165"/>
      <c r="G6" s="166"/>
    </row>
    <row r="7" spans="1:7" ht="18" customHeight="1">
      <c r="A7" s="167"/>
      <c r="B7" s="168"/>
      <c r="C7" s="168"/>
      <c r="D7" s="168"/>
      <c r="E7" s="168"/>
      <c r="F7" s="168"/>
      <c r="G7" s="169"/>
    </row>
    <row r="8" spans="1:7" ht="18" customHeight="1">
      <c r="A8" s="161"/>
      <c r="B8" s="162"/>
      <c r="C8" s="162"/>
      <c r="D8" s="162"/>
      <c r="E8" s="162"/>
      <c r="F8" s="162"/>
      <c r="G8" s="163"/>
    </row>
    <row r="9" spans="1:7" ht="18" customHeight="1">
      <c r="A9" s="164"/>
      <c r="B9" s="165"/>
      <c r="C9" s="165"/>
      <c r="D9" s="165"/>
      <c r="E9" s="165"/>
      <c r="F9" s="165"/>
      <c r="G9" s="166"/>
    </row>
    <row r="10" spans="1:7" ht="18" customHeight="1">
      <c r="A10" s="167"/>
      <c r="B10" s="168"/>
      <c r="C10" s="168"/>
      <c r="D10" s="168"/>
      <c r="E10" s="168"/>
      <c r="F10" s="168"/>
      <c r="G10" s="169"/>
    </row>
    <row r="11" spans="1:7" ht="18" customHeight="1">
      <c r="A11" s="170"/>
      <c r="B11" s="171"/>
      <c r="C11" s="171"/>
      <c r="D11" s="171"/>
      <c r="E11" s="171"/>
      <c r="F11" s="171"/>
      <c r="G11" s="172"/>
    </row>
    <row r="12" spans="1:7" ht="18" customHeight="1">
      <c r="A12" s="170"/>
      <c r="B12" s="171"/>
      <c r="C12" s="171"/>
      <c r="D12" s="171"/>
      <c r="E12" s="171"/>
      <c r="F12" s="171"/>
      <c r="G12" s="172"/>
    </row>
    <row r="13" spans="1:7" ht="18" customHeight="1">
      <c r="A13" s="161"/>
      <c r="B13" s="162"/>
      <c r="C13" s="162"/>
      <c r="D13" s="162"/>
      <c r="E13" s="162"/>
      <c r="F13" s="162"/>
      <c r="G13" s="163"/>
    </row>
    <row r="14" spans="1:7" ht="18" customHeight="1">
      <c r="A14" s="167"/>
      <c r="B14" s="168"/>
      <c r="C14" s="168"/>
      <c r="D14" s="168"/>
      <c r="E14" s="168"/>
      <c r="F14" s="168"/>
      <c r="G14" s="169"/>
    </row>
    <row r="15" spans="1:7" ht="18" customHeight="1">
      <c r="A15" s="170"/>
      <c r="B15" s="171"/>
      <c r="C15" s="171"/>
      <c r="D15" s="171"/>
      <c r="E15" s="171"/>
      <c r="F15" s="171"/>
      <c r="G15" s="172"/>
    </row>
    <row r="16" spans="1:7" ht="18" customHeight="1">
      <c r="A16" s="170"/>
      <c r="B16" s="171"/>
      <c r="C16" s="171"/>
      <c r="D16" s="171"/>
      <c r="E16" s="171"/>
      <c r="F16" s="171"/>
      <c r="G16" s="172"/>
    </row>
    <row r="17" spans="1:7" ht="18" customHeight="1">
      <c r="A17" s="170"/>
      <c r="B17" s="171"/>
      <c r="C17" s="171"/>
      <c r="D17" s="171"/>
      <c r="E17" s="171"/>
      <c r="F17" s="171"/>
      <c r="G17" s="172"/>
    </row>
    <row r="18" spans="1:7" ht="18" customHeight="1">
      <c r="A18" s="170"/>
      <c r="B18" s="171"/>
      <c r="C18" s="171"/>
      <c r="D18" s="171"/>
      <c r="E18" s="171"/>
      <c r="F18" s="171"/>
      <c r="G18" s="172"/>
    </row>
    <row r="19" spans="1:7" ht="18" customHeight="1">
      <c r="A19" s="170"/>
      <c r="B19" s="171"/>
      <c r="C19" s="171"/>
      <c r="D19" s="171"/>
      <c r="E19" s="171"/>
      <c r="F19" s="171"/>
      <c r="G19" s="172"/>
    </row>
    <row r="20" spans="1:7" ht="18" customHeight="1">
      <c r="A20" s="170"/>
      <c r="B20" s="171"/>
      <c r="C20" s="171"/>
      <c r="D20" s="171"/>
      <c r="E20" s="171"/>
      <c r="F20" s="171"/>
      <c r="G20" s="172"/>
    </row>
    <row r="21" spans="1:7" ht="18" customHeight="1">
      <c r="A21" s="170"/>
      <c r="B21" s="171"/>
      <c r="C21" s="171"/>
      <c r="D21" s="171"/>
      <c r="E21" s="171"/>
      <c r="F21" s="171"/>
      <c r="G21" s="172"/>
    </row>
    <row r="22" spans="1:7" ht="18" customHeight="1">
      <c r="A22" s="170"/>
      <c r="B22" s="171"/>
      <c r="C22" s="171"/>
      <c r="D22" s="171"/>
      <c r="E22" s="171"/>
      <c r="F22" s="171"/>
      <c r="G22" s="172"/>
    </row>
    <row r="23" spans="1:7" ht="18" customHeight="1">
      <c r="A23" s="170"/>
      <c r="B23" s="171"/>
      <c r="C23" s="171"/>
      <c r="D23" s="171"/>
      <c r="E23" s="171"/>
      <c r="F23" s="171"/>
      <c r="G23" s="172"/>
    </row>
    <row r="24" spans="1:7" ht="18" customHeight="1">
      <c r="A24" s="170"/>
      <c r="B24" s="171"/>
      <c r="C24" s="171"/>
      <c r="D24" s="171"/>
      <c r="E24" s="171"/>
      <c r="F24" s="171"/>
      <c r="G24" s="172"/>
    </row>
    <row r="25" spans="1:7" ht="18" customHeight="1">
      <c r="A25" s="170"/>
      <c r="B25" s="171"/>
      <c r="C25" s="171"/>
      <c r="D25" s="171"/>
      <c r="E25" s="171"/>
      <c r="F25" s="171"/>
      <c r="G25" s="172"/>
    </row>
    <row r="26" spans="1:7" ht="18" customHeight="1">
      <c r="A26" s="170"/>
      <c r="B26" s="171"/>
      <c r="C26" s="171"/>
      <c r="D26" s="171"/>
      <c r="E26" s="171"/>
      <c r="F26" s="171"/>
      <c r="G26" s="172"/>
    </row>
    <row r="27" spans="1:7" ht="18" customHeight="1">
      <c r="A27" s="170"/>
      <c r="B27" s="171"/>
      <c r="C27" s="171"/>
      <c r="D27" s="171"/>
      <c r="E27" s="171"/>
      <c r="F27" s="171"/>
      <c r="G27" s="172"/>
    </row>
    <row r="28" spans="1:7" ht="18" customHeight="1">
      <c r="A28" s="170"/>
      <c r="B28" s="171"/>
      <c r="C28" s="171"/>
      <c r="D28" s="171"/>
      <c r="E28" s="171"/>
      <c r="F28" s="171"/>
      <c r="G28" s="172"/>
    </row>
    <row r="29" spans="1:7" ht="18" customHeight="1">
      <c r="A29" s="170"/>
      <c r="B29" s="171"/>
      <c r="C29" s="171"/>
      <c r="D29" s="171"/>
      <c r="E29" s="171"/>
      <c r="F29" s="171"/>
      <c r="G29" s="172"/>
    </row>
    <row r="30" spans="1:7" ht="18" customHeight="1">
      <c r="A30" s="170"/>
      <c r="B30" s="171"/>
      <c r="C30" s="171"/>
      <c r="D30" s="171"/>
      <c r="E30" s="171"/>
      <c r="F30" s="171"/>
      <c r="G30" s="172"/>
    </row>
    <row r="31" spans="1:7" ht="18" customHeight="1">
      <c r="A31" s="170"/>
      <c r="B31" s="171"/>
      <c r="C31" s="171"/>
      <c r="D31" s="171"/>
      <c r="E31" s="171"/>
      <c r="F31" s="171"/>
      <c r="G31" s="172"/>
    </row>
    <row r="32" spans="1:7" ht="12.75">
      <c r="A32" s="161"/>
      <c r="B32" s="162"/>
      <c r="C32" s="162"/>
      <c r="D32" s="162"/>
      <c r="E32" s="165"/>
      <c r="F32" s="165"/>
      <c r="G32" s="166"/>
    </row>
    <row r="33" spans="1:7" ht="12.75">
      <c r="A33" s="161"/>
      <c r="B33" s="162"/>
      <c r="C33" s="162"/>
      <c r="D33" s="162"/>
      <c r="E33" s="162"/>
      <c r="F33" s="162"/>
      <c r="G33" s="163"/>
    </row>
    <row r="34" spans="1:7" ht="12.75">
      <c r="A34" s="161"/>
      <c r="B34" s="162"/>
      <c r="C34" s="162"/>
      <c r="D34" s="162"/>
      <c r="E34" s="162"/>
      <c r="F34" s="162"/>
      <c r="G34" s="163"/>
    </row>
    <row r="35" spans="1:7" ht="12.75">
      <c r="A35" s="484" t="s">
        <v>647</v>
      </c>
      <c r="B35" s="162"/>
      <c r="C35" s="162"/>
      <c r="D35" s="162"/>
      <c r="E35" s="464" t="s">
        <v>312</v>
      </c>
      <c r="F35" s="464"/>
      <c r="G35" s="465"/>
    </row>
    <row r="36" spans="1:7" ht="12.75">
      <c r="A36" s="484" t="s">
        <v>648</v>
      </c>
      <c r="B36" s="162"/>
      <c r="C36" s="162"/>
      <c r="D36" s="162"/>
      <c r="E36" s="279"/>
      <c r="F36" s="279"/>
      <c r="G36" s="280"/>
    </row>
    <row r="37" spans="1:7" ht="12.75">
      <c r="A37" s="161"/>
      <c r="B37" s="162"/>
      <c r="C37" s="162"/>
      <c r="D37" s="162"/>
      <c r="E37" s="466" t="s">
        <v>313</v>
      </c>
      <c r="F37" s="467"/>
      <c r="G37" s="468"/>
    </row>
    <row r="38" spans="1:7" ht="12.75">
      <c r="A38" s="161"/>
      <c r="B38" s="162"/>
      <c r="C38" s="162"/>
      <c r="D38" s="162"/>
      <c r="E38" s="162"/>
      <c r="F38" s="162"/>
      <c r="G38" s="163"/>
    </row>
    <row r="39" spans="1:7" ht="32.25" customHeight="1">
      <c r="A39" s="170"/>
      <c r="B39" s="171"/>
      <c r="C39" s="171"/>
      <c r="D39" s="171"/>
      <c r="E39" s="171"/>
      <c r="F39" s="171"/>
      <c r="G39" s="172"/>
    </row>
  </sheetData>
  <sheetProtection/>
  <mergeCells count="3">
    <mergeCell ref="A2:G4"/>
    <mergeCell ref="E35:G35"/>
    <mergeCell ref="E37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9"/>
  <sheetViews>
    <sheetView view="pageBreakPreview" zoomScale="60" zoomScalePageLayoutView="0" workbookViewId="0" topLeftCell="A13">
      <selection activeCell="E47" sqref="E47"/>
    </sheetView>
  </sheetViews>
  <sheetFormatPr defaultColWidth="9.140625" defaultRowHeight="12.75"/>
  <cols>
    <col min="1" max="1" width="3.7109375" style="71" customWidth="1"/>
    <col min="2" max="2" width="2.7109375" style="71" customWidth="1"/>
    <col min="3" max="3" width="4.00390625" style="71" customWidth="1"/>
    <col min="4" max="4" width="40.57421875" style="55" customWidth="1"/>
    <col min="5" max="5" width="8.28125" style="55" bestFit="1" customWidth="1"/>
    <col min="6" max="7" width="15.7109375" style="72" customWidth="1"/>
    <col min="8" max="8" width="7.00390625" style="55" customWidth="1"/>
    <col min="9" max="16384" width="9.140625" style="55" customWidth="1"/>
  </cols>
  <sheetData>
    <row r="1" spans="1:7" s="53" customFormat="1" ht="18" customHeight="1">
      <c r="A1" s="321" t="s">
        <v>630</v>
      </c>
      <c r="B1" s="322"/>
      <c r="C1" s="322"/>
      <c r="D1" s="322"/>
      <c r="E1" s="322"/>
      <c r="F1" s="322"/>
      <c r="G1" s="322"/>
    </row>
    <row r="3" spans="1:7" ht="18.75" customHeight="1">
      <c r="A3" s="323" t="s">
        <v>4</v>
      </c>
      <c r="B3" s="325" t="s">
        <v>110</v>
      </c>
      <c r="C3" s="326"/>
      <c r="D3" s="327"/>
      <c r="E3" s="323" t="s">
        <v>24</v>
      </c>
      <c r="F3" s="54" t="s">
        <v>85</v>
      </c>
      <c r="G3" s="54" t="s">
        <v>85</v>
      </c>
    </row>
    <row r="4" spans="1:7" ht="18" customHeight="1">
      <c r="A4" s="324"/>
      <c r="B4" s="328"/>
      <c r="C4" s="329"/>
      <c r="D4" s="330"/>
      <c r="E4" s="324"/>
      <c r="F4" s="58" t="s">
        <v>86</v>
      </c>
      <c r="G4" s="59" t="s">
        <v>111</v>
      </c>
    </row>
    <row r="5" spans="1:7" s="53" customFormat="1" ht="19.5" customHeight="1">
      <c r="A5" s="56" t="s">
        <v>5</v>
      </c>
      <c r="B5" s="318" t="s">
        <v>112</v>
      </c>
      <c r="C5" s="319"/>
      <c r="D5" s="320"/>
      <c r="E5" s="56"/>
      <c r="F5" s="32"/>
      <c r="G5" s="32"/>
    </row>
    <row r="6" spans="1:7" s="53" customFormat="1" ht="15" customHeight="1">
      <c r="A6" s="62"/>
      <c r="B6" s="60">
        <v>1</v>
      </c>
      <c r="C6" s="63" t="s">
        <v>113</v>
      </c>
      <c r="D6" s="64"/>
      <c r="E6" s="65" t="s">
        <v>217</v>
      </c>
      <c r="F6" s="32">
        <f>F7+F8</f>
        <v>857464</v>
      </c>
      <c r="G6" s="32">
        <f>G7+G8</f>
        <v>18459127</v>
      </c>
    </row>
    <row r="7" spans="1:7" s="53" customFormat="1" ht="15" customHeight="1">
      <c r="A7" s="62"/>
      <c r="B7" s="60"/>
      <c r="C7" s="61" t="s">
        <v>114</v>
      </c>
      <c r="D7" s="66" t="s">
        <v>115</v>
      </c>
      <c r="E7" s="65"/>
      <c r="F7" s="32">
        <v>400664</v>
      </c>
      <c r="G7" s="32">
        <v>18459127</v>
      </c>
    </row>
    <row r="8" spans="1:7" s="53" customFormat="1" ht="15" customHeight="1">
      <c r="A8" s="62"/>
      <c r="B8" s="60"/>
      <c r="C8" s="61" t="s">
        <v>116</v>
      </c>
      <c r="D8" s="66" t="s">
        <v>117</v>
      </c>
      <c r="E8" s="65"/>
      <c r="F8" s="32">
        <v>456800</v>
      </c>
      <c r="G8" s="32">
        <v>0</v>
      </c>
    </row>
    <row r="9" spans="1:7" s="53" customFormat="1" ht="15" customHeight="1">
      <c r="A9" s="62"/>
      <c r="B9" s="60">
        <v>2</v>
      </c>
      <c r="C9" s="63" t="s">
        <v>118</v>
      </c>
      <c r="D9" s="64"/>
      <c r="E9" s="65"/>
      <c r="F9" s="32"/>
      <c r="G9" s="32"/>
    </row>
    <row r="10" spans="1:7" s="53" customFormat="1" ht="15" customHeight="1">
      <c r="A10" s="62"/>
      <c r="B10" s="60"/>
      <c r="C10" s="61" t="s">
        <v>114</v>
      </c>
      <c r="D10" s="66" t="s">
        <v>119</v>
      </c>
      <c r="E10" s="65"/>
      <c r="F10" s="32"/>
      <c r="G10" s="32"/>
    </row>
    <row r="11" spans="1:7" s="53" customFormat="1" ht="15" customHeight="1">
      <c r="A11" s="62"/>
      <c r="B11" s="60"/>
      <c r="C11" s="61" t="s">
        <v>116</v>
      </c>
      <c r="D11" s="66" t="s">
        <v>120</v>
      </c>
      <c r="E11" s="65"/>
      <c r="F11" s="32"/>
      <c r="G11" s="32"/>
    </row>
    <row r="12" spans="1:7" s="53" customFormat="1" ht="15" customHeight="1">
      <c r="A12" s="62"/>
      <c r="B12" s="60">
        <v>3</v>
      </c>
      <c r="C12" s="63" t="s">
        <v>121</v>
      </c>
      <c r="D12" s="64"/>
      <c r="E12" s="65" t="s">
        <v>218</v>
      </c>
      <c r="F12" s="32">
        <f>F15+F16+F13</f>
        <v>9360716</v>
      </c>
      <c r="G12" s="32">
        <f>G15+G16+G13</f>
        <v>17200024</v>
      </c>
    </row>
    <row r="13" spans="1:7" s="53" customFormat="1" ht="15" customHeight="1">
      <c r="A13" s="62"/>
      <c r="B13" s="60"/>
      <c r="C13" s="61" t="s">
        <v>114</v>
      </c>
      <c r="D13" s="66" t="s">
        <v>122</v>
      </c>
      <c r="E13" s="65"/>
      <c r="F13" s="32"/>
      <c r="G13" s="32"/>
    </row>
    <row r="14" spans="1:7" s="53" customFormat="1" ht="15" customHeight="1">
      <c r="A14" s="62"/>
      <c r="B14" s="60"/>
      <c r="C14" s="61" t="s">
        <v>116</v>
      </c>
      <c r="D14" s="66" t="s">
        <v>123</v>
      </c>
      <c r="E14" s="65"/>
      <c r="F14" s="32"/>
      <c r="G14" s="32"/>
    </row>
    <row r="15" spans="1:7" s="53" customFormat="1" ht="15" customHeight="1">
      <c r="A15" s="62"/>
      <c r="B15" s="60"/>
      <c r="C15" s="61" t="s">
        <v>124</v>
      </c>
      <c r="D15" s="66" t="s">
        <v>125</v>
      </c>
      <c r="E15" s="65"/>
      <c r="F15" s="32">
        <v>18267</v>
      </c>
      <c r="G15" s="32">
        <v>249916</v>
      </c>
    </row>
    <row r="16" spans="1:7" s="53" customFormat="1" ht="15" customHeight="1">
      <c r="A16" s="62"/>
      <c r="B16" s="60"/>
      <c r="C16" s="61" t="s">
        <v>126</v>
      </c>
      <c r="D16" s="66" t="s">
        <v>127</v>
      </c>
      <c r="E16" s="65"/>
      <c r="F16" s="32">
        <v>9342449</v>
      </c>
      <c r="G16" s="32">
        <v>16950108</v>
      </c>
    </row>
    <row r="17" spans="1:7" s="53" customFormat="1" ht="15" customHeight="1">
      <c r="A17" s="62"/>
      <c r="B17" s="60"/>
      <c r="C17" s="61" t="s">
        <v>128</v>
      </c>
      <c r="D17" s="66" t="s">
        <v>129</v>
      </c>
      <c r="E17" s="65"/>
      <c r="F17" s="32"/>
      <c r="G17" s="32"/>
    </row>
    <row r="18" spans="1:7" s="53" customFormat="1" ht="15" customHeight="1">
      <c r="A18" s="62"/>
      <c r="B18" s="60">
        <v>4</v>
      </c>
      <c r="C18" s="63" t="s">
        <v>22</v>
      </c>
      <c r="D18" s="64"/>
      <c r="E18" s="65" t="s">
        <v>219</v>
      </c>
      <c r="F18" s="32">
        <f>F22+F23</f>
        <v>65157196</v>
      </c>
      <c r="G18" s="32">
        <f>G22+G23</f>
        <v>51260687</v>
      </c>
    </row>
    <row r="19" spans="1:7" s="53" customFormat="1" ht="15" customHeight="1">
      <c r="A19" s="62"/>
      <c r="B19" s="60"/>
      <c r="C19" s="61" t="s">
        <v>114</v>
      </c>
      <c r="D19" s="66" t="s">
        <v>130</v>
      </c>
      <c r="E19" s="65"/>
      <c r="F19" s="32"/>
      <c r="G19" s="32"/>
    </row>
    <row r="20" spans="1:7" s="53" customFormat="1" ht="15" customHeight="1">
      <c r="A20" s="62"/>
      <c r="B20" s="60"/>
      <c r="C20" s="61" t="s">
        <v>116</v>
      </c>
      <c r="D20" s="66" t="s">
        <v>131</v>
      </c>
      <c r="E20" s="65"/>
      <c r="F20" s="32"/>
      <c r="G20" s="32"/>
    </row>
    <row r="21" spans="1:7" s="53" customFormat="1" ht="15" customHeight="1">
      <c r="A21" s="62"/>
      <c r="B21" s="60"/>
      <c r="C21" s="61" t="s">
        <v>124</v>
      </c>
      <c r="D21" s="66" t="s">
        <v>132</v>
      </c>
      <c r="E21" s="65"/>
      <c r="F21" s="32"/>
      <c r="G21" s="32"/>
    </row>
    <row r="22" spans="1:7" s="53" customFormat="1" ht="15" customHeight="1">
      <c r="A22" s="62"/>
      <c r="B22" s="60"/>
      <c r="C22" s="61" t="s">
        <v>126</v>
      </c>
      <c r="D22" s="66" t="s">
        <v>133</v>
      </c>
      <c r="E22" s="65"/>
      <c r="F22" s="32">
        <v>65157196</v>
      </c>
      <c r="G22" s="32">
        <f>51260392+295</f>
        <v>51260687</v>
      </c>
    </row>
    <row r="23" spans="1:7" s="53" customFormat="1" ht="15" customHeight="1">
      <c r="A23" s="62"/>
      <c r="B23" s="60"/>
      <c r="C23" s="61" t="s">
        <v>128</v>
      </c>
      <c r="D23" s="66" t="s">
        <v>134</v>
      </c>
      <c r="E23" s="65"/>
      <c r="F23" s="32"/>
      <c r="G23" s="32"/>
    </row>
    <row r="24" spans="1:7" s="53" customFormat="1" ht="15" customHeight="1">
      <c r="A24" s="62"/>
      <c r="B24" s="60">
        <v>5</v>
      </c>
      <c r="C24" s="63" t="s">
        <v>135</v>
      </c>
      <c r="D24" s="64"/>
      <c r="E24" s="65"/>
      <c r="F24" s="32"/>
      <c r="G24" s="32"/>
    </row>
    <row r="25" spans="1:7" s="53" customFormat="1" ht="15" customHeight="1">
      <c r="A25" s="62"/>
      <c r="B25" s="60">
        <v>6</v>
      </c>
      <c r="C25" s="63" t="s">
        <v>136</v>
      </c>
      <c r="D25" s="64"/>
      <c r="E25" s="65"/>
      <c r="F25" s="32"/>
      <c r="G25" s="32"/>
    </row>
    <row r="26" spans="1:7" s="53" customFormat="1" ht="15" customHeight="1">
      <c r="A26" s="62"/>
      <c r="B26" s="60">
        <v>7</v>
      </c>
      <c r="C26" s="63" t="s">
        <v>137</v>
      </c>
      <c r="D26" s="64"/>
      <c r="E26" s="65"/>
      <c r="F26" s="32">
        <v>2866976</v>
      </c>
      <c r="G26" s="32"/>
    </row>
    <row r="27" spans="1:7" s="53" customFormat="1" ht="15" customHeight="1">
      <c r="A27" s="62"/>
      <c r="B27" s="60"/>
      <c r="C27" s="61" t="s">
        <v>114</v>
      </c>
      <c r="D27" s="64" t="s">
        <v>80</v>
      </c>
      <c r="E27" s="65"/>
      <c r="F27" s="32"/>
      <c r="G27" s="32"/>
    </row>
    <row r="28" spans="1:7" s="53" customFormat="1" ht="15" customHeight="1">
      <c r="A28" s="62"/>
      <c r="B28" s="60"/>
      <c r="C28" s="61" t="s">
        <v>116</v>
      </c>
      <c r="D28" s="64" t="s">
        <v>138</v>
      </c>
      <c r="E28" s="65"/>
      <c r="F28" s="32"/>
      <c r="G28" s="32"/>
    </row>
    <row r="29" spans="1:7" s="53" customFormat="1" ht="19.5" customHeight="1">
      <c r="A29" s="62" t="s">
        <v>6</v>
      </c>
      <c r="B29" s="318" t="s">
        <v>139</v>
      </c>
      <c r="C29" s="319"/>
      <c r="D29" s="320"/>
      <c r="E29" s="65"/>
      <c r="F29" s="32"/>
      <c r="G29" s="32"/>
    </row>
    <row r="30" spans="1:7" s="53" customFormat="1" ht="15" customHeight="1">
      <c r="A30" s="62"/>
      <c r="B30" s="60">
        <v>1</v>
      </c>
      <c r="C30" s="63" t="s">
        <v>140</v>
      </c>
      <c r="D30" s="64"/>
      <c r="E30" s="65" t="s">
        <v>220</v>
      </c>
      <c r="F30" s="32"/>
      <c r="G30" s="32"/>
    </row>
    <row r="31" spans="1:7" s="53" customFormat="1" ht="15" customHeight="1">
      <c r="A31" s="62"/>
      <c r="B31" s="60"/>
      <c r="C31" s="61" t="s">
        <v>141</v>
      </c>
      <c r="D31" s="66" t="s">
        <v>142</v>
      </c>
      <c r="E31" s="65"/>
      <c r="F31" s="32"/>
      <c r="G31" s="32"/>
    </row>
    <row r="32" spans="1:7" s="53" customFormat="1" ht="15" customHeight="1">
      <c r="A32" s="62"/>
      <c r="B32" s="60"/>
      <c r="C32" s="61" t="s">
        <v>116</v>
      </c>
      <c r="D32" s="66" t="s">
        <v>143</v>
      </c>
      <c r="E32" s="65"/>
      <c r="F32" s="32"/>
      <c r="G32" s="32"/>
    </row>
    <row r="33" spans="1:7" s="53" customFormat="1" ht="15" customHeight="1">
      <c r="A33" s="62"/>
      <c r="B33" s="60"/>
      <c r="C33" s="61" t="s">
        <v>124</v>
      </c>
      <c r="D33" s="66" t="s">
        <v>144</v>
      </c>
      <c r="E33" s="65"/>
      <c r="F33" s="32"/>
      <c r="G33" s="32"/>
    </row>
    <row r="34" spans="1:7" s="53" customFormat="1" ht="15" customHeight="1">
      <c r="A34" s="62"/>
      <c r="B34" s="60"/>
      <c r="C34" s="61" t="s">
        <v>126</v>
      </c>
      <c r="D34" s="66" t="s">
        <v>145</v>
      </c>
      <c r="E34" s="65"/>
      <c r="F34" s="32"/>
      <c r="G34" s="32"/>
    </row>
    <row r="35" spans="1:7" s="53" customFormat="1" ht="15" customHeight="1">
      <c r="A35" s="62"/>
      <c r="B35" s="60">
        <v>2</v>
      </c>
      <c r="C35" s="63" t="s">
        <v>146</v>
      </c>
      <c r="D35" s="64"/>
      <c r="E35" s="65" t="s">
        <v>221</v>
      </c>
      <c r="F35" s="32">
        <f>F38+F39</f>
        <v>13613157</v>
      </c>
      <c r="G35" s="32">
        <f>G38+G39</f>
        <v>13743157</v>
      </c>
    </row>
    <row r="36" spans="1:7" s="53" customFormat="1" ht="15" customHeight="1">
      <c r="A36" s="62"/>
      <c r="B36" s="60"/>
      <c r="C36" s="61" t="s">
        <v>114</v>
      </c>
      <c r="D36" s="66" t="s">
        <v>147</v>
      </c>
      <c r="E36" s="65"/>
      <c r="F36" s="32"/>
      <c r="G36" s="32"/>
    </row>
    <row r="37" spans="1:7" s="53" customFormat="1" ht="15" customHeight="1">
      <c r="A37" s="62"/>
      <c r="B37" s="60"/>
      <c r="C37" s="61" t="s">
        <v>116</v>
      </c>
      <c r="D37" s="66" t="s">
        <v>148</v>
      </c>
      <c r="E37" s="65"/>
      <c r="F37" s="32"/>
      <c r="G37" s="32"/>
    </row>
    <row r="38" spans="1:7" s="53" customFormat="1" ht="15" customHeight="1">
      <c r="A38" s="62"/>
      <c r="B38" s="60"/>
      <c r="C38" s="61" t="s">
        <v>124</v>
      </c>
      <c r="D38" s="66" t="s">
        <v>192</v>
      </c>
      <c r="E38" s="65"/>
      <c r="F38" s="32">
        <f>9590187+112655-130000</f>
        <v>9572842</v>
      </c>
      <c r="G38" s="32">
        <f>9590187+112655</f>
        <v>9702842</v>
      </c>
    </row>
    <row r="39" spans="1:7" s="53" customFormat="1" ht="15" customHeight="1">
      <c r="A39" s="62"/>
      <c r="B39" s="60"/>
      <c r="C39" s="61" t="s">
        <v>126</v>
      </c>
      <c r="D39" s="66" t="s">
        <v>149</v>
      </c>
      <c r="E39" s="65"/>
      <c r="F39" s="32">
        <f>4018227+22088</f>
        <v>4040315</v>
      </c>
      <c r="G39" s="32">
        <f>4018227+22088</f>
        <v>4040315</v>
      </c>
    </row>
    <row r="40" spans="1:7" s="53" customFormat="1" ht="15" customHeight="1">
      <c r="A40" s="62"/>
      <c r="B40" s="60">
        <v>3</v>
      </c>
      <c r="C40" s="63" t="s">
        <v>150</v>
      </c>
      <c r="D40" s="64"/>
      <c r="E40" s="65"/>
      <c r="F40" s="32"/>
      <c r="G40" s="32"/>
    </row>
    <row r="41" spans="1:7" s="53" customFormat="1" ht="15" customHeight="1">
      <c r="A41" s="62"/>
      <c r="B41" s="60">
        <v>4</v>
      </c>
      <c r="C41" s="63" t="s">
        <v>151</v>
      </c>
      <c r="D41" s="64"/>
      <c r="E41" s="65"/>
      <c r="F41" s="32">
        <f>F42</f>
        <v>0</v>
      </c>
      <c r="G41" s="32">
        <f>G42</f>
        <v>0</v>
      </c>
    </row>
    <row r="42" spans="1:7" s="53" customFormat="1" ht="15" customHeight="1">
      <c r="A42" s="62"/>
      <c r="B42" s="60"/>
      <c r="C42" s="61" t="s">
        <v>114</v>
      </c>
      <c r="D42" s="66" t="s">
        <v>152</v>
      </c>
      <c r="E42" s="65"/>
      <c r="F42" s="32"/>
      <c r="G42" s="32"/>
    </row>
    <row r="43" spans="1:7" s="53" customFormat="1" ht="15" customHeight="1">
      <c r="A43" s="62"/>
      <c r="B43" s="60"/>
      <c r="C43" s="61" t="s">
        <v>116</v>
      </c>
      <c r="D43" s="66" t="s">
        <v>153</v>
      </c>
      <c r="E43" s="65"/>
      <c r="F43" s="32">
        <v>0</v>
      </c>
      <c r="G43" s="32">
        <v>0</v>
      </c>
    </row>
    <row r="44" spans="1:7" s="53" customFormat="1" ht="15" customHeight="1">
      <c r="A44" s="62"/>
      <c r="B44" s="60"/>
      <c r="C44" s="61" t="s">
        <v>124</v>
      </c>
      <c r="D44" s="66" t="s">
        <v>154</v>
      </c>
      <c r="E44" s="65"/>
      <c r="F44" s="32"/>
      <c r="G44" s="32"/>
    </row>
    <row r="45" spans="1:7" s="53" customFormat="1" ht="15" customHeight="1">
      <c r="A45" s="62"/>
      <c r="B45" s="60">
        <v>5</v>
      </c>
      <c r="C45" s="63" t="s">
        <v>155</v>
      </c>
      <c r="D45" s="64"/>
      <c r="E45" s="65"/>
      <c r="F45" s="32"/>
      <c r="G45" s="32"/>
    </row>
    <row r="46" spans="1:7" s="53" customFormat="1" ht="15" customHeight="1">
      <c r="A46" s="62"/>
      <c r="B46" s="60">
        <v>6</v>
      </c>
      <c r="C46" s="63" t="s">
        <v>23</v>
      </c>
      <c r="D46" s="64"/>
      <c r="E46" s="65"/>
      <c r="F46" s="32"/>
      <c r="G46" s="32"/>
    </row>
    <row r="47" spans="1:7" s="53" customFormat="1" ht="35.25" customHeight="1">
      <c r="A47" s="67"/>
      <c r="B47" s="318" t="s">
        <v>156</v>
      </c>
      <c r="C47" s="319"/>
      <c r="D47" s="320"/>
      <c r="E47" s="65"/>
      <c r="F47" s="32">
        <f>F35+F18+F12+F6+F42</f>
        <v>88988533</v>
      </c>
      <c r="G47" s="32">
        <f>G35+G18+G12+G6+G42</f>
        <v>100662995</v>
      </c>
    </row>
    <row r="48" spans="1:7" s="53" customFormat="1" ht="15.75" customHeight="1">
      <c r="A48" s="68"/>
      <c r="B48" s="68"/>
      <c r="C48" s="68"/>
      <c r="D48" s="68"/>
      <c r="E48" s="69"/>
      <c r="F48" s="70"/>
      <c r="G48" s="70"/>
    </row>
    <row r="49" spans="1:7" s="53" customFormat="1" ht="15.75" customHeight="1">
      <c r="A49" s="68"/>
      <c r="B49" s="68"/>
      <c r="C49" s="68"/>
      <c r="D49" s="68"/>
      <c r="E49" s="69"/>
      <c r="F49" s="70"/>
      <c r="G49" s="70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1" bottom="0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view="pageBreakPreview" zoomScale="60" zoomScalePageLayoutView="0" workbookViewId="0" topLeftCell="A16">
      <selection activeCell="E47" sqref="E47"/>
    </sheetView>
  </sheetViews>
  <sheetFormatPr defaultColWidth="9.140625" defaultRowHeight="12.75"/>
  <cols>
    <col min="1" max="1" width="3.7109375" style="71" customWidth="1"/>
    <col min="2" max="2" width="2.7109375" style="71" customWidth="1"/>
    <col min="3" max="3" width="4.00390625" style="71" customWidth="1"/>
    <col min="4" max="4" width="40.57421875" style="55" customWidth="1"/>
    <col min="5" max="5" width="8.28125" style="55" customWidth="1"/>
    <col min="6" max="7" width="15.7109375" style="72" customWidth="1"/>
    <col min="8" max="8" width="4.00390625" style="55" customWidth="1"/>
    <col min="9" max="16384" width="9.140625" style="55" customWidth="1"/>
  </cols>
  <sheetData>
    <row r="1" spans="1:7" s="53" customFormat="1" ht="18" customHeight="1">
      <c r="A1" s="322" t="s">
        <v>630</v>
      </c>
      <c r="B1" s="322"/>
      <c r="C1" s="322"/>
      <c r="D1" s="322"/>
      <c r="E1" s="322"/>
      <c r="F1" s="322"/>
      <c r="G1" s="322"/>
    </row>
    <row r="3" spans="1:7" s="53" customFormat="1" ht="15.75" customHeight="1">
      <c r="A3" s="323" t="s">
        <v>4</v>
      </c>
      <c r="B3" s="325" t="s">
        <v>157</v>
      </c>
      <c r="C3" s="326"/>
      <c r="D3" s="327"/>
      <c r="E3" s="323" t="s">
        <v>24</v>
      </c>
      <c r="F3" s="54" t="s">
        <v>85</v>
      </c>
      <c r="G3" s="54" t="s">
        <v>85</v>
      </c>
    </row>
    <row r="4" spans="1:7" s="53" customFormat="1" ht="15.75" customHeight="1">
      <c r="A4" s="324"/>
      <c r="B4" s="328"/>
      <c r="C4" s="329"/>
      <c r="D4" s="330"/>
      <c r="E4" s="324"/>
      <c r="F4" s="58" t="s">
        <v>86</v>
      </c>
      <c r="G4" s="59" t="s">
        <v>107</v>
      </c>
    </row>
    <row r="5" spans="1:7" s="53" customFormat="1" ht="24.75" customHeight="1">
      <c r="A5" s="62" t="s">
        <v>5</v>
      </c>
      <c r="B5" s="318" t="s">
        <v>158</v>
      </c>
      <c r="C5" s="319"/>
      <c r="D5" s="320"/>
      <c r="E5" s="62">
        <v>5</v>
      </c>
      <c r="F5" s="32"/>
      <c r="G5" s="32"/>
    </row>
    <row r="6" spans="1:7" s="53" customFormat="1" ht="15.75" customHeight="1">
      <c r="A6" s="62"/>
      <c r="B6" s="60">
        <v>1</v>
      </c>
      <c r="C6" s="63" t="s">
        <v>31</v>
      </c>
      <c r="D6" s="64"/>
      <c r="E6" s="62"/>
      <c r="F6" s="32"/>
      <c r="G6" s="32"/>
    </row>
    <row r="7" spans="1:7" s="53" customFormat="1" ht="15.75" customHeight="1">
      <c r="A7" s="62"/>
      <c r="B7" s="60">
        <v>2</v>
      </c>
      <c r="C7" s="63" t="s">
        <v>159</v>
      </c>
      <c r="D7" s="64"/>
      <c r="E7" s="62"/>
      <c r="F7" s="32">
        <f>F8</f>
        <v>28474658</v>
      </c>
      <c r="G7" s="32">
        <f>G8</f>
        <v>0</v>
      </c>
    </row>
    <row r="8" spans="1:7" s="53" customFormat="1" ht="15.75" customHeight="1">
      <c r="A8" s="62"/>
      <c r="B8" s="60"/>
      <c r="C8" s="61" t="s">
        <v>114</v>
      </c>
      <c r="D8" s="66" t="s">
        <v>160</v>
      </c>
      <c r="E8" s="62"/>
      <c r="F8" s="32">
        <v>28474658</v>
      </c>
      <c r="G8" s="32">
        <v>0</v>
      </c>
    </row>
    <row r="9" spans="1:7" s="53" customFormat="1" ht="15.75" customHeight="1">
      <c r="A9" s="62"/>
      <c r="B9" s="60"/>
      <c r="C9" s="61" t="s">
        <v>116</v>
      </c>
      <c r="D9" s="66" t="s">
        <v>161</v>
      </c>
      <c r="E9" s="62"/>
      <c r="F9" s="32"/>
      <c r="G9" s="32"/>
    </row>
    <row r="10" spans="1:7" s="53" customFormat="1" ht="15.75" customHeight="1">
      <c r="A10" s="62"/>
      <c r="B10" s="60">
        <v>3</v>
      </c>
      <c r="C10" s="63" t="s">
        <v>162</v>
      </c>
      <c r="D10" s="64"/>
      <c r="E10" s="65">
        <v>5.1</v>
      </c>
      <c r="F10" s="32">
        <f>SUM(F11:F20)</f>
        <v>51237910</v>
      </c>
      <c r="G10" s="32">
        <f>G11+G13+G14+G15+G16+G19</f>
        <v>95552735</v>
      </c>
    </row>
    <row r="11" spans="1:7" s="53" customFormat="1" ht="15.75" customHeight="1">
      <c r="A11" s="62"/>
      <c r="B11" s="60"/>
      <c r="C11" s="61" t="s">
        <v>114</v>
      </c>
      <c r="D11" s="66" t="s">
        <v>163</v>
      </c>
      <c r="E11" s="62"/>
      <c r="F11" s="32">
        <v>0</v>
      </c>
      <c r="G11" s="32">
        <v>0</v>
      </c>
    </row>
    <row r="12" spans="1:7" s="53" customFormat="1" ht="15.75" customHeight="1">
      <c r="A12" s="62"/>
      <c r="B12" s="60"/>
      <c r="C12" s="61" t="s">
        <v>116</v>
      </c>
      <c r="D12" s="66" t="s">
        <v>30</v>
      </c>
      <c r="E12" s="62"/>
      <c r="F12" s="32"/>
      <c r="G12" s="32"/>
    </row>
    <row r="13" spans="1:7" s="53" customFormat="1" ht="15.75" customHeight="1">
      <c r="A13" s="62"/>
      <c r="B13" s="60"/>
      <c r="C13" s="61" t="s">
        <v>124</v>
      </c>
      <c r="D13" s="66" t="s">
        <v>164</v>
      </c>
      <c r="E13" s="62"/>
      <c r="F13" s="32">
        <v>494616</v>
      </c>
      <c r="G13" s="32">
        <v>204240</v>
      </c>
    </row>
    <row r="14" spans="1:7" s="53" customFormat="1" ht="15.75" customHeight="1">
      <c r="A14" s="62"/>
      <c r="B14" s="60"/>
      <c r="C14" s="61" t="s">
        <v>126</v>
      </c>
      <c r="D14" s="66" t="s">
        <v>165</v>
      </c>
      <c r="E14" s="62"/>
      <c r="F14" s="32">
        <f>106650+67545+24174</f>
        <v>198369</v>
      </c>
      <c r="G14" s="32">
        <f>34500+21850+7820</f>
        <v>64170</v>
      </c>
    </row>
    <row r="15" spans="1:7" s="53" customFormat="1" ht="15.75" customHeight="1">
      <c r="A15" s="62"/>
      <c r="B15" s="60"/>
      <c r="C15" s="61" t="s">
        <v>128</v>
      </c>
      <c r="D15" s="66" t="s">
        <v>166</v>
      </c>
      <c r="E15" s="62"/>
      <c r="F15" s="32">
        <v>0</v>
      </c>
      <c r="G15" s="32">
        <v>0</v>
      </c>
    </row>
    <row r="16" spans="1:7" s="53" customFormat="1" ht="15.75" customHeight="1">
      <c r="A16" s="62"/>
      <c r="B16" s="60"/>
      <c r="C16" s="61" t="s">
        <v>168</v>
      </c>
      <c r="D16" s="66" t="s">
        <v>167</v>
      </c>
      <c r="E16" s="62"/>
      <c r="F16" s="32">
        <v>0</v>
      </c>
      <c r="G16" s="32">
        <v>0</v>
      </c>
    </row>
    <row r="17" spans="1:7" s="53" customFormat="1" ht="15.75" customHeight="1">
      <c r="A17" s="62"/>
      <c r="B17" s="60"/>
      <c r="C17" s="61" t="s">
        <v>170</v>
      </c>
      <c r="D17" s="66" t="s">
        <v>169</v>
      </c>
      <c r="E17" s="62"/>
      <c r="F17" s="32">
        <v>30417612</v>
      </c>
      <c r="G17" s="32"/>
    </row>
    <row r="18" spans="1:7" s="53" customFormat="1" ht="15.75" customHeight="1">
      <c r="A18" s="62"/>
      <c r="B18" s="60"/>
      <c r="C18" s="61" t="s">
        <v>172</v>
      </c>
      <c r="D18" s="66" t="s">
        <v>171</v>
      </c>
      <c r="E18" s="62"/>
      <c r="F18" s="32">
        <v>1029145</v>
      </c>
      <c r="G18" s="32"/>
    </row>
    <row r="19" spans="1:7" s="53" customFormat="1" ht="15.75" customHeight="1">
      <c r="A19" s="62"/>
      <c r="B19" s="60"/>
      <c r="C19" s="61" t="s">
        <v>193</v>
      </c>
      <c r="D19" s="66" t="s">
        <v>173</v>
      </c>
      <c r="E19" s="62"/>
      <c r="F19" s="32">
        <v>19098168</v>
      </c>
      <c r="G19" s="32">
        <f>95218623+65702</f>
        <v>95284325</v>
      </c>
    </row>
    <row r="20" spans="1:7" s="53" customFormat="1" ht="15.75" customHeight="1">
      <c r="A20" s="62"/>
      <c r="B20" s="60"/>
      <c r="C20" s="61" t="s">
        <v>195</v>
      </c>
      <c r="D20" s="66" t="s">
        <v>81</v>
      </c>
      <c r="E20" s="62"/>
      <c r="F20" s="32"/>
      <c r="G20" s="32"/>
    </row>
    <row r="21" spans="1:7" s="53" customFormat="1" ht="15.75" customHeight="1">
      <c r="A21" s="62"/>
      <c r="B21" s="60">
        <v>4</v>
      </c>
      <c r="C21" s="63" t="s">
        <v>25</v>
      </c>
      <c r="D21" s="64"/>
      <c r="E21" s="62"/>
      <c r="F21" s="32"/>
      <c r="G21" s="32"/>
    </row>
    <row r="22" spans="1:7" s="53" customFormat="1" ht="15.75" customHeight="1">
      <c r="A22" s="62"/>
      <c r="B22" s="60">
        <v>5</v>
      </c>
      <c r="C22" s="63" t="s">
        <v>174</v>
      </c>
      <c r="D22" s="64"/>
      <c r="E22" s="65"/>
      <c r="F22" s="32"/>
      <c r="G22" s="32"/>
    </row>
    <row r="23" spans="1:7" s="53" customFormat="1" ht="24.75" customHeight="1">
      <c r="A23" s="62" t="s">
        <v>6</v>
      </c>
      <c r="B23" s="318" t="s">
        <v>175</v>
      </c>
      <c r="C23" s="319"/>
      <c r="D23" s="320"/>
      <c r="E23" s="65" t="s">
        <v>223</v>
      </c>
      <c r="F23" s="32"/>
      <c r="G23" s="32"/>
    </row>
    <row r="24" spans="1:7" s="53" customFormat="1" ht="15.75" customHeight="1">
      <c r="A24" s="62"/>
      <c r="B24" s="60">
        <v>1</v>
      </c>
      <c r="C24" s="63" t="s">
        <v>176</v>
      </c>
      <c r="D24" s="64"/>
      <c r="E24" s="65"/>
      <c r="F24" s="32"/>
      <c r="G24" s="32"/>
    </row>
    <row r="25" spans="1:7" s="53" customFormat="1" ht="15.75" customHeight="1">
      <c r="A25" s="62"/>
      <c r="B25" s="60"/>
      <c r="C25" s="61" t="s">
        <v>114</v>
      </c>
      <c r="D25" s="66" t="s">
        <v>194</v>
      </c>
      <c r="E25" s="65"/>
      <c r="F25" s="32"/>
      <c r="G25" s="32"/>
    </row>
    <row r="26" spans="1:7" s="53" customFormat="1" ht="15.75" customHeight="1">
      <c r="A26" s="62"/>
      <c r="B26" s="60"/>
      <c r="C26" s="61" t="s">
        <v>116</v>
      </c>
      <c r="D26" s="66" t="s">
        <v>177</v>
      </c>
      <c r="E26" s="65"/>
      <c r="F26" s="32"/>
      <c r="G26" s="32"/>
    </row>
    <row r="27" spans="1:7" s="53" customFormat="1" ht="15.75" customHeight="1">
      <c r="A27" s="62"/>
      <c r="B27" s="60">
        <v>2</v>
      </c>
      <c r="C27" s="63" t="s">
        <v>26</v>
      </c>
      <c r="D27" s="64"/>
      <c r="E27" s="65"/>
      <c r="F27" s="32"/>
      <c r="G27" s="32"/>
    </row>
    <row r="28" spans="1:7" s="53" customFormat="1" ht="15.75" customHeight="1">
      <c r="A28" s="62"/>
      <c r="B28" s="60">
        <v>3</v>
      </c>
      <c r="C28" s="63" t="s">
        <v>25</v>
      </c>
      <c r="D28" s="64"/>
      <c r="E28" s="65"/>
      <c r="F28" s="32"/>
      <c r="G28" s="32"/>
    </row>
    <row r="29" spans="1:7" s="53" customFormat="1" ht="15.75" customHeight="1">
      <c r="A29" s="62"/>
      <c r="B29" s="60">
        <v>4</v>
      </c>
      <c r="C29" s="63" t="s">
        <v>178</v>
      </c>
      <c r="D29" s="64"/>
      <c r="E29" s="65"/>
      <c r="F29" s="32"/>
      <c r="G29" s="32"/>
    </row>
    <row r="30" spans="1:7" s="53" customFormat="1" ht="24.75" customHeight="1">
      <c r="A30" s="62"/>
      <c r="B30" s="318" t="s">
        <v>179</v>
      </c>
      <c r="C30" s="319"/>
      <c r="D30" s="320"/>
      <c r="E30" s="65"/>
      <c r="F30" s="32"/>
      <c r="G30" s="32"/>
    </row>
    <row r="31" spans="1:7" s="53" customFormat="1" ht="24.75" customHeight="1">
      <c r="A31" s="62" t="s">
        <v>7</v>
      </c>
      <c r="B31" s="318" t="s">
        <v>180</v>
      </c>
      <c r="C31" s="319"/>
      <c r="D31" s="320"/>
      <c r="E31" s="65" t="s">
        <v>222</v>
      </c>
      <c r="F31" s="32">
        <f>F34+F38+F41</f>
        <v>9275965</v>
      </c>
      <c r="G31" s="32">
        <f>G34+G38+G41</f>
        <v>5110260</v>
      </c>
    </row>
    <row r="32" spans="1:7" s="53" customFormat="1" ht="15.75" customHeight="1">
      <c r="A32" s="62"/>
      <c r="B32" s="60">
        <v>1</v>
      </c>
      <c r="C32" s="63" t="s">
        <v>181</v>
      </c>
      <c r="D32" s="64"/>
      <c r="E32" s="65"/>
      <c r="F32" s="32"/>
      <c r="G32" s="32"/>
    </row>
    <row r="33" spans="1:7" s="53" customFormat="1" ht="15.75" customHeight="1">
      <c r="A33" s="62"/>
      <c r="B33" s="57">
        <v>2</v>
      </c>
      <c r="C33" s="63" t="s">
        <v>182</v>
      </c>
      <c r="D33" s="64"/>
      <c r="E33" s="65"/>
      <c r="F33" s="32"/>
      <c r="G33" s="32"/>
    </row>
    <row r="34" spans="1:7" s="53" customFormat="1" ht="15.75" customHeight="1">
      <c r="A34" s="62"/>
      <c r="B34" s="60">
        <v>3</v>
      </c>
      <c r="C34" s="63" t="s">
        <v>183</v>
      </c>
      <c r="D34" s="64"/>
      <c r="E34" s="65"/>
      <c r="F34" s="32">
        <v>2400000</v>
      </c>
      <c r="G34" s="32">
        <v>2400000</v>
      </c>
    </row>
    <row r="35" spans="1:7" s="53" customFormat="1" ht="15.75" customHeight="1">
      <c r="A35" s="62"/>
      <c r="B35" s="57">
        <v>4</v>
      </c>
      <c r="C35" s="63" t="s">
        <v>184</v>
      </c>
      <c r="D35" s="64"/>
      <c r="E35" s="65"/>
      <c r="F35" s="32"/>
      <c r="G35" s="32"/>
    </row>
    <row r="36" spans="1:7" s="53" customFormat="1" ht="15.75" customHeight="1">
      <c r="A36" s="62"/>
      <c r="B36" s="60">
        <v>5</v>
      </c>
      <c r="C36" s="63" t="s">
        <v>185</v>
      </c>
      <c r="D36" s="64"/>
      <c r="E36" s="65"/>
      <c r="F36" s="32"/>
      <c r="G36" s="32"/>
    </row>
    <row r="37" spans="1:7" s="53" customFormat="1" ht="15.75" customHeight="1">
      <c r="A37" s="62"/>
      <c r="B37" s="57">
        <v>6</v>
      </c>
      <c r="C37" s="63" t="s">
        <v>186</v>
      </c>
      <c r="D37" s="64"/>
      <c r="E37" s="65"/>
      <c r="F37" s="32"/>
      <c r="G37" s="32"/>
    </row>
    <row r="38" spans="1:7" s="53" customFormat="1" ht="15.75" customHeight="1">
      <c r="A38" s="62"/>
      <c r="B38" s="60">
        <v>7</v>
      </c>
      <c r="C38" s="63" t="s">
        <v>187</v>
      </c>
      <c r="D38" s="64"/>
      <c r="E38" s="65"/>
      <c r="F38" s="32">
        <v>15000</v>
      </c>
      <c r="G38" s="32">
        <v>15000</v>
      </c>
    </row>
    <row r="39" spans="1:7" s="53" customFormat="1" ht="15.75" customHeight="1">
      <c r="A39" s="62"/>
      <c r="B39" s="57">
        <v>8</v>
      </c>
      <c r="C39" s="63" t="s">
        <v>188</v>
      </c>
      <c r="D39" s="64"/>
      <c r="E39" s="65"/>
      <c r="F39" s="32"/>
      <c r="G39" s="32"/>
    </row>
    <row r="40" spans="1:7" s="53" customFormat="1" ht="15.75" customHeight="1">
      <c r="A40" s="62"/>
      <c r="B40" s="60">
        <v>9</v>
      </c>
      <c r="C40" s="63" t="s">
        <v>189</v>
      </c>
      <c r="D40" s="64"/>
      <c r="E40" s="65"/>
      <c r="F40" s="32">
        <v>0</v>
      </c>
      <c r="G40" s="32">
        <v>0</v>
      </c>
    </row>
    <row r="41" spans="1:7" s="53" customFormat="1" ht="15.75" customHeight="1">
      <c r="A41" s="62"/>
      <c r="B41" s="57">
        <v>10</v>
      </c>
      <c r="C41" s="63" t="s">
        <v>190</v>
      </c>
      <c r="D41" s="64"/>
      <c r="E41" s="65"/>
      <c r="F41" s="32">
        <v>6860965</v>
      </c>
      <c r="G41" s="32">
        <v>2695260</v>
      </c>
    </row>
    <row r="42" spans="1:7" s="53" customFormat="1" ht="24.75" customHeight="1">
      <c r="A42" s="62"/>
      <c r="B42" s="318" t="s">
        <v>191</v>
      </c>
      <c r="C42" s="319"/>
      <c r="D42" s="320"/>
      <c r="E42" s="65"/>
      <c r="F42" s="32">
        <f>F31+F10+F7</f>
        <v>88988533</v>
      </c>
      <c r="G42" s="32">
        <f>G31+G10+G7</f>
        <v>100662995</v>
      </c>
    </row>
    <row r="43" spans="1:7" s="53" customFormat="1" ht="15.75" customHeight="1">
      <c r="A43" s="68"/>
      <c r="B43" s="68"/>
      <c r="C43" s="73"/>
      <c r="D43" s="69"/>
      <c r="E43" s="74"/>
      <c r="F43" s="70">
        <f>'AK'!F47</f>
        <v>88988533</v>
      </c>
      <c r="G43" s="70"/>
    </row>
    <row r="44" spans="1:7" s="53" customFormat="1" ht="15.75" customHeight="1">
      <c r="A44" s="68"/>
      <c r="B44" s="68"/>
      <c r="C44" s="73"/>
      <c r="D44" s="69"/>
      <c r="E44" s="68"/>
      <c r="F44" s="70">
        <f>F42-F43</f>
        <v>0</v>
      </c>
      <c r="G44" s="70"/>
    </row>
    <row r="45" spans="1:7" s="53" customFormat="1" ht="15.75" customHeight="1">
      <c r="A45" s="68"/>
      <c r="B45" s="68"/>
      <c r="C45" s="73"/>
      <c r="D45" s="69"/>
      <c r="E45" s="68"/>
      <c r="F45" s="70"/>
      <c r="G45" s="70"/>
    </row>
    <row r="46" spans="1:7" s="53" customFormat="1" ht="15.75" customHeight="1">
      <c r="A46" s="68"/>
      <c r="B46" s="68"/>
      <c r="C46" s="73"/>
      <c r="D46" s="69"/>
      <c r="E46" s="68"/>
      <c r="F46" s="70"/>
      <c r="G46" s="70"/>
    </row>
    <row r="47" spans="1:7" s="53" customFormat="1" ht="15.75" customHeight="1">
      <c r="A47" s="68"/>
      <c r="B47" s="68"/>
      <c r="C47" s="73"/>
      <c r="D47" s="69"/>
      <c r="E47" s="68"/>
      <c r="F47" s="70"/>
      <c r="G47" s="70"/>
    </row>
    <row r="48" spans="1:7" s="53" customFormat="1" ht="15.75" customHeight="1">
      <c r="A48" s="68"/>
      <c r="B48" s="68"/>
      <c r="C48" s="73"/>
      <c r="D48" s="69"/>
      <c r="E48" s="69"/>
      <c r="F48" s="70"/>
      <c r="G48" s="70"/>
    </row>
    <row r="49" spans="1:7" s="53" customFormat="1" ht="15.75" customHeight="1">
      <c r="A49" s="68"/>
      <c r="B49" s="68"/>
      <c r="C49" s="73"/>
      <c r="D49" s="69"/>
      <c r="E49" s="69"/>
      <c r="F49" s="70"/>
      <c r="G49" s="70"/>
    </row>
    <row r="50" spans="1:7" s="53" customFormat="1" ht="15.75" customHeight="1">
      <c r="A50" s="68"/>
      <c r="B50" s="68"/>
      <c r="C50" s="73"/>
      <c r="D50" s="69"/>
      <c r="E50" s="69"/>
      <c r="F50" s="70"/>
      <c r="G50" s="70"/>
    </row>
    <row r="51" spans="1:7" s="53" customFormat="1" ht="15.75" customHeight="1">
      <c r="A51" s="68"/>
      <c r="B51" s="68"/>
      <c r="C51" s="73"/>
      <c r="D51" s="69"/>
      <c r="E51" s="69"/>
      <c r="F51" s="70"/>
      <c r="G51" s="70"/>
    </row>
    <row r="52" spans="1:7" s="53" customFormat="1" ht="15.75" customHeight="1">
      <c r="A52" s="68"/>
      <c r="B52" s="68"/>
      <c r="C52" s="68"/>
      <c r="D52" s="68"/>
      <c r="E52" s="69"/>
      <c r="F52" s="70"/>
      <c r="G52" s="70"/>
    </row>
    <row r="53" spans="1:7" ht="12.75">
      <c r="A53" s="75"/>
      <c r="B53" s="75"/>
      <c r="C53" s="76"/>
      <c r="D53" s="77"/>
      <c r="E53" s="77"/>
      <c r="F53" s="78"/>
      <c r="G53" s="78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J107"/>
  <sheetViews>
    <sheetView view="pageBreakPreview" zoomScale="60" workbookViewId="0" topLeftCell="A13">
      <selection activeCell="E47" sqref="E47"/>
    </sheetView>
  </sheetViews>
  <sheetFormatPr defaultColWidth="9.140625" defaultRowHeight="12.75"/>
  <cols>
    <col min="1" max="2" width="3.7109375" style="71" customWidth="1"/>
    <col min="3" max="3" width="2.7109375" style="71" customWidth="1"/>
    <col min="4" max="4" width="53.8515625" style="55" customWidth="1"/>
    <col min="5" max="5" width="8.28125" style="55" bestFit="1" customWidth="1"/>
    <col min="6" max="6" width="14.57421875" style="72" customWidth="1"/>
    <col min="7" max="7" width="18.140625" style="72" bestFit="1" customWidth="1"/>
    <col min="8" max="8" width="9.57421875" style="55" customWidth="1"/>
    <col min="9" max="9" width="11.140625" style="72" customWidth="1"/>
    <col min="10" max="16384" width="9.140625" style="55" customWidth="1"/>
  </cols>
  <sheetData>
    <row r="1" spans="1:9" s="53" customFormat="1" ht="18" customHeight="1">
      <c r="A1" s="344" t="s">
        <v>631</v>
      </c>
      <c r="B1" s="344"/>
      <c r="C1" s="344"/>
      <c r="D1" s="344"/>
      <c r="E1" s="344"/>
      <c r="F1" s="344"/>
      <c r="G1" s="344"/>
      <c r="I1" s="479"/>
    </row>
    <row r="3" spans="1:9" s="53" customFormat="1" ht="15.75" customHeight="1">
      <c r="A3" s="345" t="s">
        <v>4</v>
      </c>
      <c r="B3" s="347" t="s">
        <v>196</v>
      </c>
      <c r="C3" s="348"/>
      <c r="D3" s="349"/>
      <c r="E3" s="323" t="s">
        <v>24</v>
      </c>
      <c r="F3" s="79" t="s">
        <v>85</v>
      </c>
      <c r="G3" s="79" t="s">
        <v>85</v>
      </c>
      <c r="I3" s="479"/>
    </row>
    <row r="4" spans="1:9" s="53" customFormat="1" ht="15.75" customHeight="1">
      <c r="A4" s="346"/>
      <c r="B4" s="350"/>
      <c r="C4" s="351"/>
      <c r="D4" s="352"/>
      <c r="E4" s="324"/>
      <c r="F4" s="80" t="s">
        <v>86</v>
      </c>
      <c r="G4" s="81" t="s">
        <v>107</v>
      </c>
      <c r="I4" s="479"/>
    </row>
    <row r="5" spans="1:9" s="53" customFormat="1" ht="24.75" customHeight="1">
      <c r="A5" s="62">
        <v>1</v>
      </c>
      <c r="B5" s="341" t="s">
        <v>197</v>
      </c>
      <c r="C5" s="342"/>
      <c r="D5" s="343"/>
      <c r="E5" s="83">
        <v>7.1</v>
      </c>
      <c r="F5" s="84">
        <v>212413774</v>
      </c>
      <c r="G5" s="84">
        <v>144348555</v>
      </c>
      <c r="I5" s="479"/>
    </row>
    <row r="6" spans="1:9" s="53" customFormat="1" ht="25.5" customHeight="1">
      <c r="A6" s="62">
        <v>2</v>
      </c>
      <c r="B6" s="341" t="s">
        <v>198</v>
      </c>
      <c r="C6" s="342"/>
      <c r="D6" s="343"/>
      <c r="E6" s="83" t="s">
        <v>224</v>
      </c>
      <c r="F6" s="84">
        <v>-183492136</v>
      </c>
      <c r="G6" s="84">
        <v>-126373558</v>
      </c>
      <c r="I6" s="479"/>
    </row>
    <row r="7" spans="1:9" s="53" customFormat="1" ht="21.75" customHeight="1">
      <c r="A7" s="323">
        <v>3</v>
      </c>
      <c r="B7" s="331" t="s">
        <v>199</v>
      </c>
      <c r="C7" s="332"/>
      <c r="D7" s="333"/>
      <c r="E7" s="339"/>
      <c r="F7" s="337">
        <f>F5+F6</f>
        <v>28921638</v>
      </c>
      <c r="G7" s="337">
        <f>G5+G6</f>
        <v>17974997</v>
      </c>
      <c r="I7" s="479"/>
    </row>
    <row r="8" spans="1:9" s="53" customFormat="1" ht="12.75">
      <c r="A8" s="324"/>
      <c r="B8" s="334"/>
      <c r="C8" s="335"/>
      <c r="D8" s="336"/>
      <c r="E8" s="340"/>
      <c r="F8" s="338"/>
      <c r="G8" s="338"/>
      <c r="I8" s="479"/>
    </row>
    <row r="9" spans="1:9" s="53" customFormat="1" ht="18.75" customHeight="1">
      <c r="A9" s="323">
        <v>4</v>
      </c>
      <c r="B9" s="331" t="s">
        <v>274</v>
      </c>
      <c r="C9" s="332"/>
      <c r="D9" s="333"/>
      <c r="E9" s="339" t="s">
        <v>225</v>
      </c>
      <c r="F9" s="337"/>
      <c r="G9" s="337"/>
      <c r="I9" s="479"/>
    </row>
    <row r="10" spans="1:9" s="53" customFormat="1" ht="7.5" customHeight="1">
      <c r="A10" s="324"/>
      <c r="B10" s="334"/>
      <c r="C10" s="335"/>
      <c r="D10" s="336"/>
      <c r="E10" s="340"/>
      <c r="F10" s="338"/>
      <c r="G10" s="338"/>
      <c r="I10" s="479"/>
    </row>
    <row r="11" spans="1:9" s="53" customFormat="1" ht="18.75" customHeight="1">
      <c r="A11" s="323">
        <v>5</v>
      </c>
      <c r="B11" s="331" t="s">
        <v>638</v>
      </c>
      <c r="C11" s="332"/>
      <c r="D11" s="333"/>
      <c r="E11" s="339" t="s">
        <v>226</v>
      </c>
      <c r="F11" s="337">
        <v>-7254072</v>
      </c>
      <c r="G11" s="337">
        <f>-3512174-586623</f>
        <v>-4098797</v>
      </c>
      <c r="I11" s="479"/>
    </row>
    <row r="12" spans="1:9" s="53" customFormat="1" ht="12.75">
      <c r="A12" s="324"/>
      <c r="B12" s="334"/>
      <c r="C12" s="335"/>
      <c r="D12" s="336"/>
      <c r="E12" s="340"/>
      <c r="F12" s="338"/>
      <c r="G12" s="338"/>
      <c r="I12" s="479"/>
    </row>
    <row r="13" spans="1:9" s="53" customFormat="1" ht="18.75" customHeight="1">
      <c r="A13" s="323">
        <v>6</v>
      </c>
      <c r="B13" s="331" t="s">
        <v>200</v>
      </c>
      <c r="C13" s="332"/>
      <c r="D13" s="333"/>
      <c r="E13" s="339" t="s">
        <v>227</v>
      </c>
      <c r="F13" s="337"/>
      <c r="G13" s="337"/>
      <c r="I13" s="479"/>
    </row>
    <row r="14" spans="1:9" s="53" customFormat="1" ht="12.75">
      <c r="A14" s="324"/>
      <c r="B14" s="334"/>
      <c r="C14" s="335"/>
      <c r="D14" s="336"/>
      <c r="E14" s="340"/>
      <c r="F14" s="338"/>
      <c r="G14" s="338"/>
      <c r="I14" s="479"/>
    </row>
    <row r="15" spans="1:9" s="53" customFormat="1" ht="18.75" customHeight="1">
      <c r="A15" s="323">
        <v>7</v>
      </c>
      <c r="B15" s="331" t="s">
        <v>201</v>
      </c>
      <c r="C15" s="332"/>
      <c r="D15" s="333"/>
      <c r="E15" s="339" t="s">
        <v>228</v>
      </c>
      <c r="F15" s="337">
        <f>-302180-1198263-11450800</f>
        <v>-12951243</v>
      </c>
      <c r="G15" s="337">
        <v>-10859228</v>
      </c>
      <c r="I15" s="479"/>
    </row>
    <row r="16" spans="1:9" s="53" customFormat="1" ht="12.75">
      <c r="A16" s="324"/>
      <c r="B16" s="334"/>
      <c r="C16" s="335"/>
      <c r="D16" s="336"/>
      <c r="E16" s="340"/>
      <c r="F16" s="338"/>
      <c r="G16" s="338"/>
      <c r="I16" s="479"/>
    </row>
    <row r="17" spans="1:9" s="53" customFormat="1" ht="12.75">
      <c r="A17" s="323">
        <v>8</v>
      </c>
      <c r="B17" s="331" t="s">
        <v>637</v>
      </c>
      <c r="C17" s="332"/>
      <c r="D17" s="333"/>
      <c r="E17" s="339" t="s">
        <v>229</v>
      </c>
      <c r="F17" s="337">
        <v>-513000</v>
      </c>
      <c r="G17" s="337"/>
      <c r="I17" s="479"/>
    </row>
    <row r="18" spans="1:9" s="53" customFormat="1" ht="21.75" customHeight="1">
      <c r="A18" s="324"/>
      <c r="B18" s="334"/>
      <c r="C18" s="335"/>
      <c r="D18" s="336"/>
      <c r="E18" s="340"/>
      <c r="F18" s="338"/>
      <c r="G18" s="338"/>
      <c r="I18" s="479"/>
    </row>
    <row r="19" spans="1:9" s="53" customFormat="1" ht="12.75">
      <c r="A19" s="323">
        <v>9</v>
      </c>
      <c r="B19" s="331" t="s">
        <v>2</v>
      </c>
      <c r="C19" s="332"/>
      <c r="D19" s="333"/>
      <c r="E19" s="339" t="s">
        <v>230</v>
      </c>
      <c r="F19" s="337">
        <v>-160000</v>
      </c>
      <c r="G19" s="337">
        <v>-130000</v>
      </c>
      <c r="I19" s="479"/>
    </row>
    <row r="20" spans="1:9" s="53" customFormat="1" ht="19.5" customHeight="1">
      <c r="A20" s="324"/>
      <c r="B20" s="334"/>
      <c r="C20" s="335"/>
      <c r="D20" s="336"/>
      <c r="E20" s="340"/>
      <c r="F20" s="338"/>
      <c r="G20" s="338"/>
      <c r="I20" s="479"/>
    </row>
    <row r="21" spans="1:9" s="53" customFormat="1" ht="18.75" customHeight="1">
      <c r="A21" s="323">
        <v>10</v>
      </c>
      <c r="B21" s="331" t="s">
        <v>202</v>
      </c>
      <c r="C21" s="332"/>
      <c r="D21" s="333"/>
      <c r="E21" s="339"/>
      <c r="F21" s="337">
        <f>F7+F9+F11+F13+F15+F17+F19</f>
        <v>8043323</v>
      </c>
      <c r="G21" s="337">
        <f>G7+G9+G11+G13+G15+G17+G19</f>
        <v>2886972</v>
      </c>
      <c r="I21" s="479"/>
    </row>
    <row r="22" spans="1:9" s="53" customFormat="1" ht="12.75">
      <c r="A22" s="324"/>
      <c r="B22" s="334"/>
      <c r="C22" s="335" t="s">
        <v>3</v>
      </c>
      <c r="D22" s="336"/>
      <c r="E22" s="340"/>
      <c r="F22" s="338"/>
      <c r="G22" s="338"/>
      <c r="I22" s="479"/>
    </row>
    <row r="23" spans="1:9" s="53" customFormat="1" ht="18.75" customHeight="1">
      <c r="A23" s="323">
        <v>11</v>
      </c>
      <c r="B23" s="331" t="s">
        <v>203</v>
      </c>
      <c r="C23" s="332"/>
      <c r="D23" s="333"/>
      <c r="E23" s="339"/>
      <c r="F23" s="337"/>
      <c r="G23" s="337"/>
      <c r="I23" s="479"/>
    </row>
    <row r="24" spans="1:9" s="53" customFormat="1" ht="9" customHeight="1">
      <c r="A24" s="324"/>
      <c r="B24" s="334"/>
      <c r="C24" s="335"/>
      <c r="D24" s="336"/>
      <c r="E24" s="340"/>
      <c r="F24" s="338"/>
      <c r="G24" s="338"/>
      <c r="I24" s="479"/>
    </row>
    <row r="25" spans="1:9" s="53" customFormat="1" ht="18.75" customHeight="1">
      <c r="A25" s="323">
        <v>12</v>
      </c>
      <c r="B25" s="331" t="s">
        <v>3</v>
      </c>
      <c r="C25" s="332"/>
      <c r="D25" s="333"/>
      <c r="E25" s="339"/>
      <c r="F25" s="337"/>
      <c r="G25" s="337"/>
      <c r="I25" s="479"/>
    </row>
    <row r="26" spans="1:9" s="53" customFormat="1" ht="9" customHeight="1">
      <c r="A26" s="324"/>
      <c r="B26" s="334"/>
      <c r="C26" s="335"/>
      <c r="D26" s="336"/>
      <c r="E26" s="340"/>
      <c r="F26" s="338"/>
      <c r="G26" s="338"/>
      <c r="I26" s="479"/>
    </row>
    <row r="27" spans="1:9" s="53" customFormat="1" ht="18.75" customHeight="1">
      <c r="A27" s="323">
        <v>13</v>
      </c>
      <c r="B27" s="331" t="s">
        <v>204</v>
      </c>
      <c r="C27" s="332"/>
      <c r="D27" s="333"/>
      <c r="E27" s="339" t="s">
        <v>231</v>
      </c>
      <c r="F27" s="337">
        <v>28400</v>
      </c>
      <c r="G27" s="337">
        <f>G29+G30+G31+G32</f>
        <v>216722</v>
      </c>
      <c r="I27" s="479"/>
    </row>
    <row r="28" spans="1:9" s="53" customFormat="1" ht="7.5" customHeight="1">
      <c r="A28" s="324"/>
      <c r="B28" s="334"/>
      <c r="C28" s="335"/>
      <c r="D28" s="336"/>
      <c r="E28" s="340"/>
      <c r="F28" s="338"/>
      <c r="G28" s="338"/>
      <c r="I28" s="479"/>
    </row>
    <row r="29" spans="1:9" s="53" customFormat="1" ht="15.75" customHeight="1">
      <c r="A29" s="62"/>
      <c r="B29" s="86" t="s">
        <v>210</v>
      </c>
      <c r="C29" s="87"/>
      <c r="D29" s="64"/>
      <c r="E29" s="83"/>
      <c r="F29" s="84"/>
      <c r="G29" s="84"/>
      <c r="I29" s="479"/>
    </row>
    <row r="30" spans="1:9" s="53" customFormat="1" ht="15.75" customHeight="1">
      <c r="A30" s="62"/>
      <c r="B30" s="341" t="s">
        <v>211</v>
      </c>
      <c r="C30" s="342"/>
      <c r="D30" s="343"/>
      <c r="E30" s="83"/>
      <c r="F30" s="84">
        <v>0</v>
      </c>
      <c r="G30" s="84">
        <v>0</v>
      </c>
      <c r="I30" s="479"/>
    </row>
    <row r="31" spans="1:9" s="53" customFormat="1" ht="15.75" customHeight="1">
      <c r="A31" s="62"/>
      <c r="B31" s="86" t="s">
        <v>212</v>
      </c>
      <c r="C31" s="87"/>
      <c r="D31" s="64"/>
      <c r="E31" s="83"/>
      <c r="F31" s="84"/>
      <c r="G31" s="84"/>
      <c r="I31" s="479"/>
    </row>
    <row r="32" spans="1:9" s="53" customFormat="1" ht="15.75" customHeight="1">
      <c r="A32" s="62"/>
      <c r="B32" s="341" t="s">
        <v>213</v>
      </c>
      <c r="C32" s="342"/>
      <c r="D32" s="343"/>
      <c r="E32" s="83"/>
      <c r="F32" s="84">
        <v>216722</v>
      </c>
      <c r="G32" s="84">
        <v>216722</v>
      </c>
      <c r="I32" s="479"/>
    </row>
    <row r="33" spans="1:9" s="53" customFormat="1" ht="27.75" customHeight="1">
      <c r="A33" s="62">
        <v>14</v>
      </c>
      <c r="B33" s="318" t="s">
        <v>205</v>
      </c>
      <c r="C33" s="319"/>
      <c r="D33" s="320"/>
      <c r="E33" s="83"/>
      <c r="F33" s="84">
        <f>F30</f>
        <v>0</v>
      </c>
      <c r="G33" s="84">
        <f>G30</f>
        <v>0</v>
      </c>
      <c r="I33" s="479"/>
    </row>
    <row r="34" spans="1:9" s="53" customFormat="1" ht="27.75" customHeight="1">
      <c r="A34" s="62">
        <v>15</v>
      </c>
      <c r="B34" s="341" t="s">
        <v>214</v>
      </c>
      <c r="C34" s="342"/>
      <c r="D34" s="343"/>
      <c r="E34" s="83" t="s">
        <v>232</v>
      </c>
      <c r="F34" s="84"/>
      <c r="G34" s="84"/>
      <c r="I34" s="479"/>
    </row>
    <row r="35" spans="1:9" s="53" customFormat="1" ht="26.25" customHeight="1">
      <c r="A35" s="62">
        <v>16</v>
      </c>
      <c r="B35" s="82" t="s">
        <v>206</v>
      </c>
      <c r="C35" s="63"/>
      <c r="D35" s="64"/>
      <c r="E35" s="83"/>
      <c r="F35" s="84">
        <f>F21+F33+F27</f>
        <v>8071723</v>
      </c>
      <c r="G35" s="84">
        <f>G21+G33+G27</f>
        <v>3103694</v>
      </c>
      <c r="H35" s="93"/>
      <c r="I35" s="479"/>
    </row>
    <row r="36" spans="1:9" s="53" customFormat="1" ht="24.75" customHeight="1">
      <c r="A36" s="62">
        <v>17</v>
      </c>
      <c r="B36" s="341" t="s">
        <v>207</v>
      </c>
      <c r="C36" s="342"/>
      <c r="D36" s="343"/>
      <c r="E36" s="83"/>
      <c r="F36" s="84">
        <f>F35*15%</f>
        <v>1210758.45</v>
      </c>
      <c r="G36" s="84">
        <f>G35*15%</f>
        <v>465554.1</v>
      </c>
      <c r="I36" s="479"/>
    </row>
    <row r="37" spans="1:9" s="53" customFormat="1" ht="24" customHeight="1">
      <c r="A37" s="62">
        <v>18</v>
      </c>
      <c r="B37" s="82" t="s">
        <v>208</v>
      </c>
      <c r="C37" s="63"/>
      <c r="D37" s="64"/>
      <c r="E37" s="83"/>
      <c r="F37" s="84">
        <f>F35-F36</f>
        <v>6860964.55</v>
      </c>
      <c r="G37" s="84">
        <f>G35-G36</f>
        <v>2638139.9</v>
      </c>
      <c r="I37" s="479"/>
    </row>
    <row r="38" spans="1:9" s="53" customFormat="1" ht="24" customHeight="1">
      <c r="A38" s="62">
        <v>19</v>
      </c>
      <c r="B38" s="341" t="s">
        <v>209</v>
      </c>
      <c r="C38" s="342"/>
      <c r="D38" s="343"/>
      <c r="E38" s="83"/>
      <c r="F38" s="84"/>
      <c r="G38" s="84"/>
      <c r="I38" s="479"/>
    </row>
    <row r="39" spans="1:9" s="53" customFormat="1" ht="15.75" customHeight="1">
      <c r="A39" s="68"/>
      <c r="B39" s="68"/>
      <c r="C39" s="68"/>
      <c r="D39" s="69"/>
      <c r="E39" s="74"/>
      <c r="F39" s="70"/>
      <c r="G39" s="70"/>
      <c r="I39" s="479"/>
    </row>
    <row r="40" spans="1:9" s="53" customFormat="1" ht="15.75" customHeight="1">
      <c r="A40" s="68"/>
      <c r="B40" s="68"/>
      <c r="C40" s="68"/>
      <c r="D40" s="69"/>
      <c r="E40" s="74"/>
      <c r="F40" s="70"/>
      <c r="G40" s="70"/>
      <c r="I40" s="479"/>
    </row>
    <row r="41" spans="1:9" s="53" customFormat="1" ht="15.75" customHeight="1">
      <c r="A41" s="68"/>
      <c r="B41" s="68"/>
      <c r="C41" s="68"/>
      <c r="D41" s="70"/>
      <c r="E41" s="74"/>
      <c r="F41" s="70"/>
      <c r="G41" s="70"/>
      <c r="I41" s="479"/>
    </row>
    <row r="42" spans="1:9" s="53" customFormat="1" ht="15.75" customHeight="1">
      <c r="A42" s="68"/>
      <c r="B42" s="68"/>
      <c r="C42" s="68"/>
      <c r="D42" s="69"/>
      <c r="E42" s="74"/>
      <c r="F42" s="70"/>
      <c r="G42" s="70"/>
      <c r="I42" s="479"/>
    </row>
    <row r="43" spans="1:9" s="53" customFormat="1" ht="15.75" customHeight="1">
      <c r="A43" s="68"/>
      <c r="B43" s="68"/>
      <c r="C43" s="68"/>
      <c r="D43" s="88"/>
      <c r="E43" s="89"/>
      <c r="F43" s="70"/>
      <c r="G43" s="70"/>
      <c r="I43" s="479"/>
    </row>
    <row r="44" spans="1:9" s="53" customFormat="1" ht="15.75" customHeight="1">
      <c r="A44" s="68"/>
      <c r="B44" s="68"/>
      <c r="C44" s="68"/>
      <c r="D44" s="90"/>
      <c r="E44" s="74"/>
      <c r="F44" s="70"/>
      <c r="G44" s="70"/>
      <c r="I44" s="479"/>
    </row>
    <row r="45" spans="1:9" s="53" customFormat="1" ht="15.75" customHeight="1">
      <c r="A45" s="68"/>
      <c r="B45" s="68"/>
      <c r="C45" s="68"/>
      <c r="D45" s="69"/>
      <c r="E45" s="74"/>
      <c r="F45" s="70"/>
      <c r="G45" s="70"/>
      <c r="I45" s="479"/>
    </row>
    <row r="46" spans="1:9" s="53" customFormat="1" ht="15.75" customHeight="1">
      <c r="A46" s="68"/>
      <c r="B46" s="68"/>
      <c r="C46" s="68"/>
      <c r="D46" s="69"/>
      <c r="E46" s="74"/>
      <c r="F46" s="70"/>
      <c r="G46" s="70"/>
      <c r="I46" s="479"/>
    </row>
    <row r="47" spans="1:9" s="53" customFormat="1" ht="15.75" customHeight="1">
      <c r="A47" s="68"/>
      <c r="B47" s="68"/>
      <c r="C47" s="68"/>
      <c r="D47" s="69"/>
      <c r="E47" s="74"/>
      <c r="F47" s="70"/>
      <c r="G47" s="70"/>
      <c r="I47" s="479"/>
    </row>
    <row r="48" spans="1:9" s="53" customFormat="1" ht="15.75" customHeight="1">
      <c r="A48" s="68"/>
      <c r="B48" s="68"/>
      <c r="C48" s="68"/>
      <c r="D48" s="68"/>
      <c r="E48" s="74"/>
      <c r="F48" s="70"/>
      <c r="G48" s="70"/>
      <c r="I48" s="479"/>
    </row>
    <row r="49" spans="1:7" ht="12.75">
      <c r="A49" s="75"/>
      <c r="B49" s="75"/>
      <c r="C49" s="75"/>
      <c r="D49" s="77"/>
      <c r="E49" s="91"/>
      <c r="F49" s="78"/>
      <c r="G49" s="78"/>
    </row>
    <row r="50" ht="12.75">
      <c r="E50" s="92"/>
    </row>
    <row r="51" ht="12.75">
      <c r="E51" s="92"/>
    </row>
    <row r="52" ht="12.75">
      <c r="E52" s="92"/>
    </row>
    <row r="53" ht="12.75">
      <c r="E53" s="92"/>
    </row>
    <row r="54" ht="12.75">
      <c r="E54" s="92"/>
    </row>
    <row r="55" ht="12.75">
      <c r="E55" s="92"/>
    </row>
    <row r="56" ht="12.75">
      <c r="E56" s="92"/>
    </row>
    <row r="57" ht="12.75">
      <c r="E57" s="92"/>
    </row>
    <row r="58" ht="12.75">
      <c r="E58" s="92"/>
    </row>
    <row r="59" ht="12.75">
      <c r="E59" s="92"/>
    </row>
    <row r="60" ht="12.75">
      <c r="E60" s="92"/>
    </row>
    <row r="61" ht="12.75">
      <c r="E61" s="92"/>
    </row>
    <row r="62" ht="12.75">
      <c r="E62" s="92"/>
    </row>
    <row r="63" ht="12.75">
      <c r="E63" s="92"/>
    </row>
    <row r="64" ht="12.75">
      <c r="E64" s="92"/>
    </row>
    <row r="65" ht="12.75">
      <c r="E65" s="92"/>
    </row>
    <row r="66" ht="12.75">
      <c r="E66" s="92"/>
    </row>
    <row r="67" ht="12.75">
      <c r="E67" s="92"/>
    </row>
    <row r="68" ht="12.75">
      <c r="E68" s="92"/>
    </row>
    <row r="69" ht="12.75">
      <c r="E69" s="92"/>
    </row>
    <row r="70" ht="12.75">
      <c r="E70" s="92"/>
    </row>
    <row r="71" ht="12.75">
      <c r="E71" s="92"/>
    </row>
    <row r="72" ht="12.75">
      <c r="E72" s="92"/>
    </row>
    <row r="73" ht="12.75">
      <c r="E73" s="92"/>
    </row>
    <row r="74" ht="12.75">
      <c r="E74" s="92"/>
    </row>
    <row r="75" ht="12.75">
      <c r="E75" s="92"/>
    </row>
    <row r="76" spans="5:10" ht="12.75">
      <c r="E76" s="92"/>
      <c r="I76" s="480"/>
      <c r="J76" s="85"/>
    </row>
    <row r="77" spans="5:10" ht="12.75">
      <c r="E77" s="92"/>
      <c r="I77" s="480"/>
      <c r="J77" s="85"/>
    </row>
    <row r="78" spans="5:10" ht="12.75">
      <c r="E78" s="92"/>
      <c r="I78" s="480"/>
      <c r="J78" s="85"/>
    </row>
    <row r="79" spans="5:10" ht="12.75">
      <c r="E79" s="92"/>
      <c r="I79" s="480"/>
      <c r="J79" s="85"/>
    </row>
    <row r="80" spans="5:10" ht="12.75">
      <c r="E80" s="92"/>
      <c r="I80" s="480"/>
      <c r="J80" s="85"/>
    </row>
    <row r="81" spans="5:10" ht="12.75">
      <c r="E81" s="92"/>
      <c r="I81" s="480"/>
      <c r="J81" s="85"/>
    </row>
    <row r="82" spans="5:10" ht="12.75">
      <c r="E82" s="92"/>
      <c r="I82" s="480"/>
      <c r="J82" s="85"/>
    </row>
    <row r="83" spans="5:10" ht="12.75">
      <c r="E83" s="92"/>
      <c r="I83" s="480"/>
      <c r="J83" s="85"/>
    </row>
    <row r="84" spans="5:10" ht="12.75">
      <c r="E84" s="92"/>
      <c r="I84" s="480"/>
      <c r="J84" s="85"/>
    </row>
    <row r="85" ht="12.75">
      <c r="E85" s="92"/>
    </row>
    <row r="86" ht="12.75">
      <c r="E86" s="92"/>
    </row>
    <row r="87" ht="12.75">
      <c r="E87" s="71"/>
    </row>
    <row r="88" ht="12.75">
      <c r="E88" s="71"/>
    </row>
    <row r="89" ht="12.75">
      <c r="E89" s="71"/>
    </row>
    <row r="90" ht="12.75">
      <c r="E90" s="71"/>
    </row>
    <row r="91" ht="12.75">
      <c r="E91" s="71"/>
    </row>
    <row r="92" ht="12.75">
      <c r="E92" s="71"/>
    </row>
    <row r="93" ht="12.75">
      <c r="E93" s="71"/>
    </row>
    <row r="94" ht="12.75">
      <c r="E94" s="71"/>
    </row>
    <row r="95" ht="12.75">
      <c r="E95" s="71"/>
    </row>
    <row r="96" ht="12.75">
      <c r="E96" s="71"/>
    </row>
    <row r="97" ht="12.75">
      <c r="E97" s="71"/>
    </row>
    <row r="98" ht="12.75">
      <c r="E98" s="71"/>
    </row>
    <row r="99" ht="12.75">
      <c r="E99" s="71"/>
    </row>
    <row r="100" ht="12.75">
      <c r="E100" s="71"/>
    </row>
    <row r="101" ht="12.75">
      <c r="E101" s="71"/>
    </row>
    <row r="102" ht="12.75">
      <c r="E102" s="71"/>
    </row>
    <row r="103" ht="12.75">
      <c r="E103" s="71"/>
    </row>
    <row r="104" ht="12.75">
      <c r="E104" s="71"/>
    </row>
    <row r="105" ht="12.75">
      <c r="E105" s="71"/>
    </row>
    <row r="106" ht="12.75">
      <c r="E106" s="71"/>
    </row>
    <row r="107" ht="12.75">
      <c r="E107" s="71"/>
    </row>
  </sheetData>
  <sheetProtection/>
  <mergeCells count="67">
    <mergeCell ref="E7:E8"/>
    <mergeCell ref="E9:E10"/>
    <mergeCell ref="A1:G1"/>
    <mergeCell ref="A3:A4"/>
    <mergeCell ref="B3:D4"/>
    <mergeCell ref="B5:D5"/>
    <mergeCell ref="E3:E4"/>
    <mergeCell ref="B6:D6"/>
    <mergeCell ref="G13:G14"/>
    <mergeCell ref="E13:E14"/>
    <mergeCell ref="A7:A8"/>
    <mergeCell ref="B7:D8"/>
    <mergeCell ref="F7:F8"/>
    <mergeCell ref="G7:G8"/>
    <mergeCell ref="A9:A10"/>
    <mergeCell ref="B9:D10"/>
    <mergeCell ref="F9:F10"/>
    <mergeCell ref="G9:G10"/>
    <mergeCell ref="G21:G22"/>
    <mergeCell ref="E21:E22"/>
    <mergeCell ref="A11:A12"/>
    <mergeCell ref="B11:D12"/>
    <mergeCell ref="F11:F12"/>
    <mergeCell ref="G11:G12"/>
    <mergeCell ref="E11:E12"/>
    <mergeCell ref="A13:A14"/>
    <mergeCell ref="B13:D14"/>
    <mergeCell ref="F13:F14"/>
    <mergeCell ref="G25:G26"/>
    <mergeCell ref="E25:E26"/>
    <mergeCell ref="A15:A16"/>
    <mergeCell ref="B15:D16"/>
    <mergeCell ref="F15:F16"/>
    <mergeCell ref="G15:G16"/>
    <mergeCell ref="E15:E16"/>
    <mergeCell ref="A21:A22"/>
    <mergeCell ref="B21:D22"/>
    <mergeCell ref="F21:F22"/>
    <mergeCell ref="B38:D38"/>
    <mergeCell ref="B34:D34"/>
    <mergeCell ref="B30:D30"/>
    <mergeCell ref="B32:D32"/>
    <mergeCell ref="B33:D33"/>
    <mergeCell ref="A23:A24"/>
    <mergeCell ref="B23:D24"/>
    <mergeCell ref="A25:A26"/>
    <mergeCell ref="B25:D26"/>
    <mergeCell ref="E19:E20"/>
    <mergeCell ref="A27:A28"/>
    <mergeCell ref="B27:D28"/>
    <mergeCell ref="F27:F28"/>
    <mergeCell ref="G27:G28"/>
    <mergeCell ref="E27:E28"/>
    <mergeCell ref="F23:F24"/>
    <mergeCell ref="G23:G24"/>
    <mergeCell ref="E23:E24"/>
    <mergeCell ref="F25:F26"/>
    <mergeCell ref="A17:A18"/>
    <mergeCell ref="B17:D18"/>
    <mergeCell ref="F17:F18"/>
    <mergeCell ref="G17:G18"/>
    <mergeCell ref="E17:E18"/>
    <mergeCell ref="B36:D36"/>
    <mergeCell ref="A19:A20"/>
    <mergeCell ref="B19:D20"/>
    <mergeCell ref="F19:F20"/>
    <mergeCell ref="G19:G20"/>
  </mergeCells>
  <printOptions horizontalCentered="1"/>
  <pageMargins left="0.75" right="0.75" top="1" bottom="1" header="0.5" footer="0.5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H43"/>
  <sheetViews>
    <sheetView view="pageBreakPreview" zoomScale="60" workbookViewId="0" topLeftCell="A1">
      <selection activeCell="E47" sqref="E47"/>
    </sheetView>
  </sheetViews>
  <sheetFormatPr defaultColWidth="9.140625" defaultRowHeight="12.75"/>
  <cols>
    <col min="1" max="1" width="2.8515625" style="106" bestFit="1" customWidth="1"/>
    <col min="2" max="2" width="0.2890625" style="106" customWidth="1"/>
    <col min="3" max="3" width="60.140625" style="7" customWidth="1"/>
    <col min="4" max="4" width="8.28125" style="7" bestFit="1" customWidth="1"/>
    <col min="5" max="6" width="18.00390625" style="107" customWidth="1"/>
    <col min="7" max="7" width="0.13671875" style="107" hidden="1" customWidth="1"/>
    <col min="8" max="8" width="9.140625" style="107" customWidth="1"/>
    <col min="9" max="16384" width="9.140625" style="7" customWidth="1"/>
  </cols>
  <sheetData>
    <row r="1" spans="1:8" s="101" customFormat="1" ht="18" customHeight="1">
      <c r="A1" s="353" t="s">
        <v>646</v>
      </c>
      <c r="B1" s="353"/>
      <c r="C1" s="353"/>
      <c r="D1" s="353"/>
      <c r="E1" s="353"/>
      <c r="F1" s="353"/>
      <c r="G1" s="108"/>
      <c r="H1" s="108"/>
    </row>
    <row r="2" spans="1:8" s="101" customFormat="1" ht="15.75" customHeight="1">
      <c r="A2" s="354" t="s">
        <v>4</v>
      </c>
      <c r="B2" s="354" t="s">
        <v>84</v>
      </c>
      <c r="C2" s="354"/>
      <c r="D2" s="354" t="s">
        <v>24</v>
      </c>
      <c r="E2" s="51" t="s">
        <v>85</v>
      </c>
      <c r="F2" s="51" t="s">
        <v>85</v>
      </c>
      <c r="G2" s="108"/>
      <c r="H2" s="108"/>
    </row>
    <row r="3" spans="1:8" s="101" customFormat="1" ht="15.75" customHeight="1">
      <c r="A3" s="354"/>
      <c r="B3" s="354"/>
      <c r="C3" s="354"/>
      <c r="D3" s="354"/>
      <c r="E3" s="51" t="s">
        <v>86</v>
      </c>
      <c r="F3" s="51" t="s">
        <v>107</v>
      </c>
      <c r="G3" s="108"/>
      <c r="H3" s="108"/>
    </row>
    <row r="4" spans="1:8" s="101" customFormat="1" ht="15.75" customHeight="1">
      <c r="A4" s="8"/>
      <c r="B4" s="33"/>
      <c r="C4" s="33" t="s">
        <v>87</v>
      </c>
      <c r="D4" s="31"/>
      <c r="E4" s="109"/>
      <c r="F4" s="109"/>
      <c r="G4" s="108"/>
      <c r="H4" s="108"/>
    </row>
    <row r="5" spans="1:8" s="101" customFormat="1" ht="15.75" customHeight="1">
      <c r="A5" s="8"/>
      <c r="B5" s="33"/>
      <c r="C5" s="33" t="s">
        <v>88</v>
      </c>
      <c r="D5" s="31">
        <v>9.1</v>
      </c>
      <c r="E5" s="110">
        <f>254031819-'AK'!F8</f>
        <v>253575019</v>
      </c>
      <c r="F5" s="110">
        <v>173133532</v>
      </c>
      <c r="G5" s="111">
        <v>125013000</v>
      </c>
      <c r="H5" s="108"/>
    </row>
    <row r="6" spans="1:8" s="101" customFormat="1" ht="15.75" customHeight="1">
      <c r="A6" s="8"/>
      <c r="B6" s="33"/>
      <c r="C6" s="33" t="s">
        <v>89</v>
      </c>
      <c r="D6" s="31" t="s">
        <v>233</v>
      </c>
      <c r="E6" s="109">
        <v>-264103001</v>
      </c>
      <c r="F6" s="109">
        <f>-145612459-216410</f>
        <v>-145828869</v>
      </c>
      <c r="G6" s="112">
        <v>-103359813</v>
      </c>
      <c r="H6" s="108"/>
    </row>
    <row r="7" spans="1:8" s="101" customFormat="1" ht="15.75" customHeight="1">
      <c r="A7" s="8"/>
      <c r="B7" s="33"/>
      <c r="C7" s="33" t="s">
        <v>90</v>
      </c>
      <c r="D7" s="31"/>
      <c r="E7" s="109"/>
      <c r="F7" s="109"/>
      <c r="G7" s="112"/>
      <c r="H7" s="108"/>
    </row>
    <row r="8" spans="1:8" s="101" customFormat="1" ht="15.75" customHeight="1">
      <c r="A8" s="8"/>
      <c r="B8" s="33"/>
      <c r="C8" s="33" t="s">
        <v>104</v>
      </c>
      <c r="D8" s="31"/>
      <c r="E8" s="109"/>
      <c r="F8" s="109"/>
      <c r="G8" s="112"/>
      <c r="H8" s="108"/>
    </row>
    <row r="9" spans="1:8" s="101" customFormat="1" ht="15.75" customHeight="1">
      <c r="A9" s="8"/>
      <c r="B9" s="33"/>
      <c r="C9" s="33" t="s">
        <v>271</v>
      </c>
      <c r="D9" s="31" t="s">
        <v>234</v>
      </c>
      <c r="E9" s="110">
        <v>0</v>
      </c>
      <c r="F9" s="110">
        <v>0</v>
      </c>
      <c r="G9" s="111">
        <v>-5873230</v>
      </c>
      <c r="H9" s="108"/>
    </row>
    <row r="10" spans="1:8" s="101" customFormat="1" ht="15.75" customHeight="1">
      <c r="A10" s="8"/>
      <c r="B10" s="33"/>
      <c r="C10" s="33" t="s">
        <v>273</v>
      </c>
      <c r="D10" s="31" t="s">
        <v>235</v>
      </c>
      <c r="E10" s="110">
        <v>-2695260</v>
      </c>
      <c r="F10" s="110">
        <v>-4298569</v>
      </c>
      <c r="G10" s="111">
        <v>-3032257</v>
      </c>
      <c r="H10" s="108"/>
    </row>
    <row r="11" spans="1:8" s="101" customFormat="1" ht="15.75" customHeight="1">
      <c r="A11" s="8"/>
      <c r="B11" s="33"/>
      <c r="C11" s="33" t="s">
        <v>105</v>
      </c>
      <c r="D11" s="31" t="s">
        <v>236</v>
      </c>
      <c r="E11" s="110">
        <f>-1025550</f>
        <v>-1025550</v>
      </c>
      <c r="F11" s="110">
        <f>-725550</f>
        <v>-725550</v>
      </c>
      <c r="G11" s="111">
        <v>-764633</v>
      </c>
      <c r="H11" s="108"/>
    </row>
    <row r="12" spans="1:8" s="101" customFormat="1" ht="15.75" customHeight="1">
      <c r="A12" s="8"/>
      <c r="B12" s="33"/>
      <c r="C12" s="33" t="s">
        <v>272</v>
      </c>
      <c r="D12" s="31" t="s">
        <v>237</v>
      </c>
      <c r="E12" s="110">
        <v>-209450</v>
      </c>
      <c r="F12" s="110">
        <v>-207440</v>
      </c>
      <c r="G12" s="111">
        <v>-60000</v>
      </c>
      <c r="H12" s="108"/>
    </row>
    <row r="13" spans="1:8" s="101" customFormat="1" ht="15.75" customHeight="1" thickBot="1">
      <c r="A13" s="8"/>
      <c r="B13" s="33"/>
      <c r="C13" s="33" t="s">
        <v>108</v>
      </c>
      <c r="D13" s="31" t="s">
        <v>238</v>
      </c>
      <c r="E13" s="109">
        <f>-2025192-932400-590520-211344+PAS!F13+PAS!F14-76950</f>
        <v>-3143421</v>
      </c>
      <c r="F13" s="109">
        <f>-3512174+204240-586623+34500+21850+7820</f>
        <v>-3830387</v>
      </c>
      <c r="G13" s="113"/>
      <c r="H13" s="108"/>
    </row>
    <row r="14" spans="1:8" s="101" customFormat="1" ht="15.75" customHeight="1" thickBot="1">
      <c r="A14" s="8"/>
      <c r="B14" s="33"/>
      <c r="C14" s="33" t="s">
        <v>91</v>
      </c>
      <c r="D14" s="31"/>
      <c r="E14" s="109"/>
      <c r="F14" s="109"/>
      <c r="G14" s="114">
        <f>G13+G12+G11+G9+G6+G5+G10</f>
        <v>11923067</v>
      </c>
      <c r="H14" s="108"/>
    </row>
    <row r="15" spans="1:8" s="101" customFormat="1" ht="15.75" customHeight="1">
      <c r="A15" s="8"/>
      <c r="B15" s="33"/>
      <c r="C15" s="33" t="s">
        <v>92</v>
      </c>
      <c r="D15" s="31"/>
      <c r="E15" s="109"/>
      <c r="F15" s="109"/>
      <c r="G15" s="115"/>
      <c r="H15" s="108"/>
    </row>
    <row r="16" spans="1:8" s="101" customFormat="1" ht="15.75" customHeight="1">
      <c r="A16" s="8"/>
      <c r="B16" s="33"/>
      <c r="C16" s="33" t="s">
        <v>93</v>
      </c>
      <c r="D16" s="31"/>
      <c r="E16" s="109"/>
      <c r="F16" s="109"/>
      <c r="G16" s="112"/>
      <c r="H16" s="108"/>
    </row>
    <row r="17" spans="1:8" s="101" customFormat="1" ht="15.75" customHeight="1">
      <c r="A17" s="8"/>
      <c r="B17" s="33"/>
      <c r="C17" s="33" t="s">
        <v>65</v>
      </c>
      <c r="D17" s="31"/>
      <c r="E17" s="109"/>
      <c r="F17" s="109"/>
      <c r="G17" s="112"/>
      <c r="H17" s="108"/>
    </row>
    <row r="18" spans="1:8" s="101" customFormat="1" ht="15.75" customHeight="1">
      <c r="A18" s="8"/>
      <c r="B18" s="33"/>
      <c r="C18" s="33" t="s">
        <v>94</v>
      </c>
      <c r="D18" s="31"/>
      <c r="E18" s="109"/>
      <c r="F18" s="109"/>
      <c r="G18" s="112"/>
      <c r="H18" s="108"/>
    </row>
    <row r="19" spans="1:8" s="101" customFormat="1" ht="15.75" customHeight="1">
      <c r="A19" s="8"/>
      <c r="B19" s="33"/>
      <c r="C19" s="33" t="s">
        <v>32</v>
      </c>
      <c r="D19" s="31" t="s">
        <v>239</v>
      </c>
      <c r="E19" s="109"/>
      <c r="F19" s="109"/>
      <c r="G19" s="112"/>
      <c r="H19" s="108"/>
    </row>
    <row r="20" spans="1:8" s="101" customFormat="1" ht="15.75" customHeight="1" thickBot="1">
      <c r="A20" s="8"/>
      <c r="B20" s="33"/>
      <c r="C20" s="33" t="s">
        <v>95</v>
      </c>
      <c r="D20" s="31"/>
      <c r="E20" s="109"/>
      <c r="F20" s="109"/>
      <c r="G20" s="113"/>
      <c r="H20" s="108"/>
    </row>
    <row r="21" spans="1:8" s="101" customFormat="1" ht="15.75" customHeight="1" thickBot="1">
      <c r="A21" s="8"/>
      <c r="B21" s="33"/>
      <c r="C21" s="33" t="s">
        <v>96</v>
      </c>
      <c r="D21" s="31"/>
      <c r="E21" s="109"/>
      <c r="F21" s="109"/>
      <c r="G21" s="114"/>
      <c r="H21" s="108"/>
    </row>
    <row r="22" spans="1:8" s="101" customFormat="1" ht="15.75" customHeight="1">
      <c r="A22" s="8"/>
      <c r="B22" s="8"/>
      <c r="C22" s="33" t="s">
        <v>97</v>
      </c>
      <c r="D22" s="31"/>
      <c r="E22" s="109"/>
      <c r="F22" s="109"/>
      <c r="G22" s="115"/>
      <c r="H22" s="108"/>
    </row>
    <row r="23" spans="1:8" s="101" customFormat="1" ht="15.75" customHeight="1">
      <c r="A23" s="8"/>
      <c r="B23" s="33"/>
      <c r="C23" s="33" t="s">
        <v>98</v>
      </c>
      <c r="D23" s="31"/>
      <c r="E23" s="109"/>
      <c r="F23" s="109"/>
      <c r="G23" s="112"/>
      <c r="H23" s="108"/>
    </row>
    <row r="24" spans="1:8" s="101" customFormat="1" ht="15.75" customHeight="1">
      <c r="A24" s="8"/>
      <c r="B24" s="33"/>
      <c r="C24" s="33" t="s">
        <v>109</v>
      </c>
      <c r="D24" s="31" t="s">
        <v>240</v>
      </c>
      <c r="E24" s="109">
        <v>0</v>
      </c>
      <c r="F24" s="109">
        <v>0</v>
      </c>
      <c r="G24" s="112"/>
      <c r="H24" s="108"/>
    </row>
    <row r="25" spans="1:8" s="101" customFormat="1" ht="15.75" customHeight="1">
      <c r="A25" s="8"/>
      <c r="B25" s="33"/>
      <c r="C25" s="33" t="s">
        <v>106</v>
      </c>
      <c r="D25" s="31" t="s">
        <v>241</v>
      </c>
      <c r="E25" s="109">
        <v>0</v>
      </c>
      <c r="F25" s="109">
        <v>0</v>
      </c>
      <c r="G25" s="112">
        <v>-12132853</v>
      </c>
      <c r="H25" s="108"/>
    </row>
    <row r="26" spans="1:8" s="101" customFormat="1" ht="15.75" customHeight="1">
      <c r="A26" s="8"/>
      <c r="B26" s="33"/>
      <c r="C26" s="33" t="s">
        <v>99</v>
      </c>
      <c r="D26" s="31"/>
      <c r="E26" s="109"/>
      <c r="F26" s="109"/>
      <c r="G26" s="112"/>
      <c r="H26" s="108"/>
    </row>
    <row r="27" spans="1:8" s="101" customFormat="1" ht="15.75" customHeight="1">
      <c r="A27" s="8"/>
      <c r="B27" s="33"/>
      <c r="C27" s="33" t="s">
        <v>66</v>
      </c>
      <c r="D27" s="31"/>
      <c r="E27" s="109"/>
      <c r="F27" s="109"/>
      <c r="G27" s="112"/>
      <c r="H27" s="108"/>
    </row>
    <row r="28" spans="1:8" s="101" customFormat="1" ht="15.75" customHeight="1" thickBot="1">
      <c r="A28" s="8"/>
      <c r="B28" s="33"/>
      <c r="C28" s="33" t="s">
        <v>67</v>
      </c>
      <c r="D28" s="31"/>
      <c r="E28" s="109"/>
      <c r="F28" s="109"/>
      <c r="G28" s="113"/>
      <c r="H28" s="108"/>
    </row>
    <row r="29" spans="1:8" s="101" customFormat="1" ht="15.75" customHeight="1" thickBot="1">
      <c r="A29" s="8"/>
      <c r="B29" s="33"/>
      <c r="C29" s="33" t="s">
        <v>100</v>
      </c>
      <c r="D29" s="31"/>
      <c r="E29" s="109">
        <f>E24+E25</f>
        <v>0</v>
      </c>
      <c r="F29" s="109">
        <f>F24+F25</f>
        <v>0</v>
      </c>
      <c r="G29" s="116">
        <f>G24+G25</f>
        <v>-12132853</v>
      </c>
      <c r="H29" s="108"/>
    </row>
    <row r="30" spans="1:8" s="101" customFormat="1" ht="15.75" customHeight="1">
      <c r="A30" s="8"/>
      <c r="B30" s="33"/>
      <c r="C30" s="33" t="s">
        <v>101</v>
      </c>
      <c r="D30" s="31"/>
      <c r="E30" s="109">
        <f>E5+E6+E10+E11+E12+E13+E29</f>
        <v>-17601663</v>
      </c>
      <c r="F30" s="109">
        <f>F5+F6+F10+F11+F12+F13+F29</f>
        <v>18242717</v>
      </c>
      <c r="G30" s="115">
        <f>G29+G14</f>
        <v>-209786</v>
      </c>
      <c r="H30" s="108"/>
    </row>
    <row r="31" spans="1:8" s="101" customFormat="1" ht="15.75" customHeight="1">
      <c r="A31" s="8"/>
      <c r="B31" s="33"/>
      <c r="C31" s="33" t="s">
        <v>102</v>
      </c>
      <c r="D31" s="31"/>
      <c r="E31" s="109">
        <v>18459127</v>
      </c>
      <c r="F31" s="109">
        <v>216410</v>
      </c>
      <c r="G31" s="112">
        <v>468037</v>
      </c>
      <c r="H31" s="108"/>
    </row>
    <row r="32" spans="1:8" s="101" customFormat="1" ht="15.75" customHeight="1" thickBot="1">
      <c r="A32" s="33"/>
      <c r="B32" s="52"/>
      <c r="C32" s="33" t="s">
        <v>103</v>
      </c>
      <c r="D32" s="31"/>
      <c r="E32" s="117">
        <f>E30+E31</f>
        <v>857464</v>
      </c>
      <c r="F32" s="117">
        <f>F30+F31</f>
        <v>18459127</v>
      </c>
      <c r="G32" s="118">
        <f>G30+G31</f>
        <v>258251</v>
      </c>
      <c r="H32" s="108"/>
    </row>
    <row r="33" spans="1:8" s="101" customFormat="1" ht="15.75" customHeight="1" thickTop="1">
      <c r="A33" s="102"/>
      <c r="B33" s="102"/>
      <c r="C33" s="103"/>
      <c r="D33" s="103"/>
      <c r="E33" s="104"/>
      <c r="F33" s="104"/>
      <c r="G33" s="108"/>
      <c r="H33" s="108"/>
    </row>
    <row r="34" spans="1:8" s="101" customFormat="1" ht="15.75" customHeight="1">
      <c r="A34" s="102"/>
      <c r="B34" s="102"/>
      <c r="C34" s="103"/>
      <c r="D34" s="103"/>
      <c r="E34" s="104"/>
      <c r="F34" s="104"/>
      <c r="G34" s="108"/>
      <c r="H34" s="108"/>
    </row>
    <row r="35" spans="1:8" s="101" customFormat="1" ht="15.75" customHeight="1">
      <c r="A35" s="102"/>
      <c r="B35" s="102"/>
      <c r="C35" s="103"/>
      <c r="D35" s="103"/>
      <c r="E35" s="104"/>
      <c r="F35" s="104"/>
      <c r="G35" s="108"/>
      <c r="H35" s="108"/>
    </row>
    <row r="36" spans="1:8" s="101" customFormat="1" ht="15.75" customHeight="1">
      <c r="A36" s="102"/>
      <c r="B36" s="102"/>
      <c r="C36" s="103"/>
      <c r="D36" s="103"/>
      <c r="E36" s="104"/>
      <c r="F36" s="104"/>
      <c r="G36" s="108"/>
      <c r="H36" s="108"/>
    </row>
    <row r="37" spans="1:8" s="101" customFormat="1" ht="15.75" customHeight="1">
      <c r="A37" s="102"/>
      <c r="B37" s="102"/>
      <c r="C37" s="103"/>
      <c r="D37" s="103"/>
      <c r="E37" s="104"/>
      <c r="F37" s="104"/>
      <c r="G37" s="108"/>
      <c r="H37" s="108"/>
    </row>
    <row r="38" spans="1:8" s="101" customFormat="1" ht="15.75" customHeight="1">
      <c r="A38" s="102"/>
      <c r="B38" s="102"/>
      <c r="C38" s="103"/>
      <c r="D38" s="103"/>
      <c r="E38" s="104"/>
      <c r="F38" s="104"/>
      <c r="G38" s="108"/>
      <c r="H38" s="108"/>
    </row>
    <row r="39" spans="1:8" s="101" customFormat="1" ht="15.75" customHeight="1">
      <c r="A39" s="102"/>
      <c r="B39" s="102"/>
      <c r="C39" s="103"/>
      <c r="D39" s="103"/>
      <c r="E39" s="104"/>
      <c r="F39" s="104"/>
      <c r="G39" s="108"/>
      <c r="H39" s="108"/>
    </row>
    <row r="40" spans="1:8" s="101" customFormat="1" ht="15.75" customHeight="1">
      <c r="A40" s="102"/>
      <c r="B40" s="102"/>
      <c r="C40" s="103"/>
      <c r="D40" s="103"/>
      <c r="E40" s="104"/>
      <c r="F40" s="104"/>
      <c r="G40" s="108"/>
      <c r="H40" s="108"/>
    </row>
    <row r="41" spans="1:8" s="101" customFormat="1" ht="15.75" customHeight="1">
      <c r="A41" s="102"/>
      <c r="B41" s="102"/>
      <c r="C41" s="103"/>
      <c r="D41" s="103"/>
      <c r="E41" s="104"/>
      <c r="F41" s="104"/>
      <c r="G41" s="108"/>
      <c r="H41" s="108"/>
    </row>
    <row r="42" spans="1:8" s="101" customFormat="1" ht="15.75" customHeight="1">
      <c r="A42" s="102"/>
      <c r="B42" s="102"/>
      <c r="C42" s="102"/>
      <c r="D42" s="102"/>
      <c r="E42" s="104"/>
      <c r="F42" s="104"/>
      <c r="G42" s="108"/>
      <c r="H42" s="108"/>
    </row>
    <row r="43" spans="1:6" ht="12.75">
      <c r="A43" s="9"/>
      <c r="B43" s="9"/>
      <c r="C43" s="10"/>
      <c r="D43" s="10"/>
      <c r="E43" s="105"/>
      <c r="F43" s="105"/>
    </row>
    <row r="61" ht="14.25" customHeight="1"/>
  </sheetData>
  <sheetProtection/>
  <mergeCells count="4">
    <mergeCell ref="A1:F1"/>
    <mergeCell ref="A2:A3"/>
    <mergeCell ref="B2:C3"/>
    <mergeCell ref="D2:D3"/>
  </mergeCells>
  <printOptions/>
  <pageMargins left="0.57" right="0.31" top="1.38" bottom="0.49" header="0.511811023622047" footer="0.511811023622047"/>
  <pageSetup horizontalDpi="600" verticalDpi="600" orientation="portrait" paperSize="9" scale="73" r:id="rId1"/>
  <headerFooter alignWithMargins="0">
    <oddHeader xml:space="preserve">&amp;C&amp;"Arial,Bold"     &amp;9  &amp;"Arial,Bold Italic"&amp;8PASQYRA   E   FLUKSIT   TË PARASË </oddHeader>
    <oddFooter>&amp;L&amp;"Elephant,Bold"FINANCIERI&amp;CADMINISTRATORI 
NERITAN BIZHGA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AN38"/>
  <sheetViews>
    <sheetView view="pageBreakPreview" zoomScale="60" workbookViewId="0" topLeftCell="A1">
      <selection activeCell="E47" sqref="E47"/>
    </sheetView>
  </sheetViews>
  <sheetFormatPr defaultColWidth="9.140625" defaultRowHeight="12.75"/>
  <cols>
    <col min="1" max="1" width="57.421875" style="0" customWidth="1"/>
    <col min="2" max="2" width="18.00390625" style="0" customWidth="1"/>
    <col min="3" max="3" width="8.421875" style="0" customWidth="1"/>
    <col min="4" max="4" width="9.421875" style="0" customWidth="1"/>
    <col min="5" max="5" width="11.28125" style="0" customWidth="1"/>
    <col min="6" max="6" width="9.8515625" style="0" customWidth="1"/>
    <col min="7" max="7" width="17.57421875" style="0" customWidth="1"/>
    <col min="8" max="8" width="10.28125" style="0" customWidth="1"/>
    <col min="9" max="9" width="16.8515625" style="0" customWidth="1"/>
  </cols>
  <sheetData>
    <row r="1" spans="1:9" ht="13.5" thickBot="1">
      <c r="A1" s="355" t="s">
        <v>58</v>
      </c>
      <c r="B1" s="361" t="s">
        <v>55</v>
      </c>
      <c r="C1" s="362"/>
      <c r="D1" s="362"/>
      <c r="E1" s="362"/>
      <c r="F1" s="362"/>
      <c r="G1" s="362"/>
      <c r="H1" s="362"/>
      <c r="I1" s="363"/>
    </row>
    <row r="2" spans="1:10" ht="12.75">
      <c r="A2" s="356"/>
      <c r="B2" s="358" t="s">
        <v>59</v>
      </c>
      <c r="C2" s="358" t="s">
        <v>60</v>
      </c>
      <c r="D2" s="358" t="s">
        <v>61</v>
      </c>
      <c r="E2" s="358" t="s">
        <v>62</v>
      </c>
      <c r="F2" s="358" t="s">
        <v>63</v>
      </c>
      <c r="G2" s="358" t="s">
        <v>216</v>
      </c>
      <c r="H2" s="358" t="s">
        <v>64</v>
      </c>
      <c r="I2" s="358" t="s">
        <v>33</v>
      </c>
      <c r="J2" s="1"/>
    </row>
    <row r="3" spans="1:10" ht="12.75">
      <c r="A3" s="356"/>
      <c r="B3" s="359"/>
      <c r="C3" s="359"/>
      <c r="D3" s="359"/>
      <c r="E3" s="359"/>
      <c r="F3" s="359"/>
      <c r="G3" s="359"/>
      <c r="H3" s="359"/>
      <c r="I3" s="359"/>
      <c r="J3" s="1"/>
    </row>
    <row r="4" spans="1:10" ht="12.75">
      <c r="A4" s="356"/>
      <c r="B4" s="359"/>
      <c r="C4" s="359"/>
      <c r="D4" s="359"/>
      <c r="E4" s="359"/>
      <c r="F4" s="359"/>
      <c r="G4" s="359"/>
      <c r="H4" s="359"/>
      <c r="I4" s="359"/>
      <c r="J4" s="1"/>
    </row>
    <row r="5" spans="1:10" ht="12.75">
      <c r="A5" s="356"/>
      <c r="B5" s="359"/>
      <c r="C5" s="359"/>
      <c r="D5" s="359"/>
      <c r="E5" s="359"/>
      <c r="F5" s="359"/>
      <c r="G5" s="359"/>
      <c r="H5" s="359"/>
      <c r="I5" s="359"/>
      <c r="J5" s="1"/>
    </row>
    <row r="6" spans="1:10" ht="12.75">
      <c r="A6" s="356"/>
      <c r="B6" s="359"/>
      <c r="C6" s="359"/>
      <c r="D6" s="359"/>
      <c r="E6" s="359"/>
      <c r="F6" s="359"/>
      <c r="G6" s="359"/>
      <c r="H6" s="359"/>
      <c r="I6" s="359"/>
      <c r="J6" s="1"/>
    </row>
    <row r="7" spans="1:10" ht="13.5" thickBot="1">
      <c r="A7" s="357"/>
      <c r="B7" s="360"/>
      <c r="C7" s="360"/>
      <c r="D7" s="360"/>
      <c r="E7" s="360"/>
      <c r="F7" s="360"/>
      <c r="G7" s="360"/>
      <c r="H7" s="360"/>
      <c r="I7" s="360"/>
      <c r="J7" s="1"/>
    </row>
    <row r="8" spans="1:40" ht="15.75">
      <c r="A8" s="34" t="s">
        <v>643</v>
      </c>
      <c r="B8" s="35">
        <v>2400000</v>
      </c>
      <c r="C8" s="35"/>
      <c r="D8" s="35"/>
      <c r="E8" s="35">
        <v>15000</v>
      </c>
      <c r="F8" s="35"/>
      <c r="G8" s="35">
        <v>2695260</v>
      </c>
      <c r="H8" s="35"/>
      <c r="I8" s="35">
        <f>G8+E8+B8</f>
        <v>5110260</v>
      </c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34" ht="14.25">
      <c r="A9" s="36" t="s">
        <v>34</v>
      </c>
      <c r="B9" s="37"/>
      <c r="C9" s="37"/>
      <c r="D9" s="35"/>
      <c r="E9" s="37"/>
      <c r="F9" s="35"/>
      <c r="G9" s="35"/>
      <c r="H9" s="35"/>
      <c r="I9" s="35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38" t="s">
        <v>275</v>
      </c>
      <c r="B10" s="37"/>
      <c r="C10" s="37"/>
      <c r="D10" s="35"/>
      <c r="E10" s="37"/>
      <c r="F10" s="35"/>
      <c r="G10" s="37"/>
      <c r="H10" s="37"/>
      <c r="I10" s="37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>
      <c r="A11" s="36" t="s">
        <v>35</v>
      </c>
      <c r="B11" s="37"/>
      <c r="C11" s="37"/>
      <c r="D11" s="37"/>
      <c r="E11" s="37"/>
      <c r="F11" s="37"/>
      <c r="G11" s="37"/>
      <c r="H11" s="37"/>
      <c r="I11" s="37">
        <f aca="true" t="shared" si="0" ref="I11:I16">SUM(G11:H11)</f>
        <v>0</v>
      </c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36" t="s">
        <v>36</v>
      </c>
      <c r="B12" s="37"/>
      <c r="C12" s="37"/>
      <c r="D12" s="37"/>
      <c r="E12" s="37"/>
      <c r="F12" s="37"/>
      <c r="G12" s="37">
        <v>-2695260</v>
      </c>
      <c r="H12" s="37"/>
      <c r="I12" s="37">
        <f t="shared" si="0"/>
        <v>-2695260</v>
      </c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4.25">
      <c r="A13" s="36" t="s">
        <v>37</v>
      </c>
      <c r="B13" s="37"/>
      <c r="C13" s="37"/>
      <c r="D13" s="37"/>
      <c r="E13" s="37"/>
      <c r="F13" s="37"/>
      <c r="G13" s="37"/>
      <c r="H13" s="37"/>
      <c r="I13" s="37">
        <f t="shared" si="0"/>
        <v>0</v>
      </c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36" t="s">
        <v>38</v>
      </c>
      <c r="B14" s="37"/>
      <c r="C14" s="37"/>
      <c r="D14" s="37"/>
      <c r="E14" s="37"/>
      <c r="F14" s="37"/>
      <c r="G14" s="37"/>
      <c r="H14" s="37"/>
      <c r="I14" s="37">
        <f t="shared" si="0"/>
        <v>0</v>
      </c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36" t="s">
        <v>27</v>
      </c>
      <c r="B15" s="37"/>
      <c r="C15" s="37"/>
      <c r="D15" s="37"/>
      <c r="E15" s="37"/>
      <c r="F15" s="37"/>
      <c r="G15" s="37"/>
      <c r="H15" s="37"/>
      <c r="I15" s="37">
        <f t="shared" si="0"/>
        <v>0</v>
      </c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36" t="s">
        <v>39</v>
      </c>
      <c r="B16" s="37"/>
      <c r="C16" s="37"/>
      <c r="D16" s="37"/>
      <c r="E16" s="37"/>
      <c r="F16" s="37"/>
      <c r="G16" s="37"/>
      <c r="H16" s="37"/>
      <c r="I16" s="37">
        <f t="shared" si="0"/>
        <v>0</v>
      </c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>
      <c r="A17" s="34" t="s">
        <v>276</v>
      </c>
      <c r="B17" s="35">
        <f>B8</f>
        <v>2400000</v>
      </c>
      <c r="C17" s="35"/>
      <c r="D17" s="35"/>
      <c r="E17" s="35">
        <f>E8</f>
        <v>15000</v>
      </c>
      <c r="F17" s="35"/>
      <c r="G17" s="35">
        <f>SUM(G8:G16)</f>
        <v>0</v>
      </c>
      <c r="H17" s="37"/>
      <c r="I17" s="35">
        <f>B17+E17+G17</f>
        <v>2415000</v>
      </c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36" t="s">
        <v>40</v>
      </c>
      <c r="B18" s="37"/>
      <c r="C18" s="37"/>
      <c r="D18" s="37"/>
      <c r="E18" s="37"/>
      <c r="F18" s="35"/>
      <c r="G18" s="37"/>
      <c r="H18" s="37"/>
      <c r="I18" s="35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36" t="s">
        <v>35</v>
      </c>
      <c r="B19" s="37"/>
      <c r="C19" s="37"/>
      <c r="D19" s="37"/>
      <c r="E19" s="37"/>
      <c r="F19" s="37"/>
      <c r="G19" s="94">
        <v>6860965</v>
      </c>
      <c r="H19" s="37"/>
      <c r="I19" s="37">
        <f>G19</f>
        <v>6860965</v>
      </c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36" t="s">
        <v>37</v>
      </c>
      <c r="B20" s="37"/>
      <c r="C20" s="37"/>
      <c r="D20" s="37"/>
      <c r="E20" s="37"/>
      <c r="F20" s="37"/>
      <c r="G20" s="39"/>
      <c r="H20" s="37"/>
      <c r="I20" s="37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36" t="s">
        <v>41</v>
      </c>
      <c r="B21" s="37"/>
      <c r="C21" s="37"/>
      <c r="D21" s="37"/>
      <c r="E21" s="37"/>
      <c r="F21" s="37"/>
      <c r="G21" s="37"/>
      <c r="H21" s="37"/>
      <c r="I21" s="37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36" t="s">
        <v>42</v>
      </c>
      <c r="B22" s="37"/>
      <c r="C22" s="37"/>
      <c r="D22" s="37"/>
      <c r="E22" s="35"/>
      <c r="F22" s="37"/>
      <c r="G22" s="35"/>
      <c r="H22" s="37"/>
      <c r="I22" s="37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36" t="s">
        <v>43</v>
      </c>
      <c r="B23" s="37"/>
      <c r="C23" s="37"/>
      <c r="D23" s="37"/>
      <c r="E23" s="37"/>
      <c r="F23" s="37"/>
      <c r="G23" s="35"/>
      <c r="H23" s="37"/>
      <c r="I23" s="37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36" t="s">
        <v>44</v>
      </c>
      <c r="B24" s="37"/>
      <c r="C24" s="37"/>
      <c r="D24" s="37"/>
      <c r="E24" s="37"/>
      <c r="F24" s="37"/>
      <c r="G24" s="37"/>
      <c r="H24" s="37"/>
      <c r="I24" s="37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>
      <c r="A25" s="38" t="s">
        <v>215</v>
      </c>
      <c r="B25" s="35"/>
      <c r="C25" s="35"/>
      <c r="D25" s="35"/>
      <c r="E25" s="35"/>
      <c r="F25" s="35"/>
      <c r="G25" s="35"/>
      <c r="H25" s="35"/>
      <c r="I25" s="35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3.5">
      <c r="A26" s="40" t="s">
        <v>644</v>
      </c>
      <c r="B26" s="35">
        <v>2400000</v>
      </c>
      <c r="C26" s="37"/>
      <c r="D26" s="37"/>
      <c r="E26" s="37">
        <v>15000</v>
      </c>
      <c r="F26" s="37"/>
      <c r="G26" s="37">
        <f>SUM(G17:G25)</f>
        <v>6860965</v>
      </c>
      <c r="H26" s="37"/>
      <c r="I26" s="37">
        <f>B26+E26+G26</f>
        <v>9275965</v>
      </c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.75">
      <c r="A27" s="41" t="s">
        <v>45</v>
      </c>
      <c r="B27" s="42"/>
      <c r="C27" s="42"/>
      <c r="D27" s="42"/>
      <c r="E27" s="42"/>
      <c r="F27" s="42"/>
      <c r="G27" s="42"/>
      <c r="H27" s="42"/>
      <c r="I27" s="4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9" ht="12.75">
      <c r="A28" s="41" t="s">
        <v>46</v>
      </c>
      <c r="B28" s="41"/>
      <c r="C28" s="41"/>
      <c r="D28" s="41"/>
      <c r="E28" s="41"/>
      <c r="F28" s="41"/>
      <c r="G28" s="41"/>
      <c r="H28" s="41"/>
      <c r="I28" s="7"/>
    </row>
    <row r="29" spans="1:9" ht="12.75">
      <c r="A29" s="41" t="s">
        <v>47</v>
      </c>
      <c r="B29" s="41"/>
      <c r="C29" s="41"/>
      <c r="D29" s="41"/>
      <c r="E29" s="41"/>
      <c r="F29" s="41"/>
      <c r="G29" s="41"/>
      <c r="H29" s="41"/>
      <c r="I29" s="7"/>
    </row>
    <row r="30" spans="1:9" ht="12.75">
      <c r="A30" s="41" t="s">
        <v>48</v>
      </c>
      <c r="B30" s="41"/>
      <c r="C30" s="41"/>
      <c r="D30" s="41"/>
      <c r="E30" s="41"/>
      <c r="F30" s="41"/>
      <c r="G30" s="41"/>
      <c r="H30" s="41"/>
      <c r="I30" s="7"/>
    </row>
    <row r="31" spans="1:9" ht="12.75">
      <c r="A31" s="41" t="s">
        <v>49</v>
      </c>
      <c r="B31" s="41"/>
      <c r="C31" s="41"/>
      <c r="D31" s="41"/>
      <c r="E31" s="41"/>
      <c r="F31" s="41"/>
      <c r="G31" s="41"/>
      <c r="H31" s="41"/>
      <c r="I31" s="7"/>
    </row>
    <row r="32" spans="1:9" ht="12.75">
      <c r="A32" s="41" t="s">
        <v>50</v>
      </c>
      <c r="B32" s="41"/>
      <c r="C32" s="41"/>
      <c r="D32" s="41"/>
      <c r="E32" s="41"/>
      <c r="F32" s="41"/>
      <c r="G32" s="41"/>
      <c r="H32" s="41"/>
      <c r="I32" s="7"/>
    </row>
    <row r="33" spans="1:9" ht="12.75">
      <c r="A33" s="41" t="s">
        <v>51</v>
      </c>
      <c r="B33" s="41"/>
      <c r="C33" s="41"/>
      <c r="D33" s="41"/>
      <c r="E33" s="41"/>
      <c r="F33" s="41"/>
      <c r="G33" s="41"/>
      <c r="H33" s="41"/>
      <c r="I33" s="7"/>
    </row>
    <row r="34" spans="1:9" ht="12.75">
      <c r="A34" s="41" t="s">
        <v>52</v>
      </c>
      <c r="B34" s="41"/>
      <c r="C34" s="41"/>
      <c r="D34" s="41"/>
      <c r="E34" s="41"/>
      <c r="F34" s="41"/>
      <c r="G34" s="41"/>
      <c r="H34" s="41"/>
      <c r="I34" s="7"/>
    </row>
    <row r="35" spans="1:9" ht="12.75">
      <c r="A35" s="41" t="s">
        <v>53</v>
      </c>
      <c r="B35" s="41"/>
      <c r="C35" s="41"/>
      <c r="D35" s="41"/>
      <c r="E35" s="41"/>
      <c r="F35" s="41"/>
      <c r="G35" s="41"/>
      <c r="H35" s="41"/>
      <c r="I35" s="7"/>
    </row>
    <row r="36" spans="1:9" ht="12.75">
      <c r="A36" s="41" t="s">
        <v>54</v>
      </c>
      <c r="B36" s="41"/>
      <c r="C36" s="41"/>
      <c r="D36" s="41"/>
      <c r="E36" s="41"/>
      <c r="F36" s="41"/>
      <c r="G36" s="41"/>
      <c r="H36" s="41"/>
      <c r="I36" s="7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7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7"/>
    </row>
  </sheetData>
  <sheetProtection/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rintOptions horizontalCentered="1"/>
  <pageMargins left="0" right="0" top="1.45" bottom="1" header="0.5" footer="0.5"/>
  <pageSetup horizontalDpi="600" verticalDpi="600" orientation="landscape" scale="81" r:id="rId1"/>
  <headerFooter alignWithMargins="0">
    <oddHeader>&amp;L&amp;"Arial,Bold Italic"&amp;9RINA-3 SHPK
GJIROKASTER
K23116611O
&amp;C&amp;"Arial,Bold"PASQYRA E NDRYSHYMEVE NE KAPITAL</oddHead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2:D22"/>
  <sheetViews>
    <sheetView view="pageBreakPreview" zoomScale="60" zoomScalePageLayoutView="0" workbookViewId="0" topLeftCell="A10">
      <selection activeCell="E47" sqref="E47"/>
    </sheetView>
  </sheetViews>
  <sheetFormatPr defaultColWidth="9.140625" defaultRowHeight="12.75"/>
  <cols>
    <col min="1" max="1" width="9.140625" style="5" customWidth="1"/>
    <col min="2" max="2" width="38.421875" style="5" bestFit="1" customWidth="1"/>
    <col min="3" max="3" width="10.28125" style="5" bestFit="1" customWidth="1"/>
    <col min="4" max="4" width="24.8515625" style="6" customWidth="1"/>
    <col min="5" max="5" width="9.140625" style="5" customWidth="1"/>
    <col min="6" max="16384" width="9.140625" style="4" customWidth="1"/>
  </cols>
  <sheetData>
    <row r="2" spans="1:4" ht="12.75">
      <c r="A2" s="364" t="s">
        <v>1</v>
      </c>
      <c r="B2" s="364" t="s">
        <v>68</v>
      </c>
      <c r="C2" s="95" t="s">
        <v>28</v>
      </c>
      <c r="D2" s="365" t="s">
        <v>632</v>
      </c>
    </row>
    <row r="3" spans="1:4" ht="12.75">
      <c r="A3" s="364"/>
      <c r="B3" s="364"/>
      <c r="C3" s="95" t="s">
        <v>29</v>
      </c>
      <c r="D3" s="365"/>
    </row>
    <row r="4" spans="1:4" ht="12.75">
      <c r="A4" s="96">
        <v>1</v>
      </c>
      <c r="B4" s="97" t="s">
        <v>69</v>
      </c>
      <c r="C4" s="97"/>
      <c r="D4" s="98"/>
    </row>
    <row r="5" spans="1:4" ht="39.75" customHeight="1">
      <c r="A5" s="99"/>
      <c r="B5" s="99" t="s">
        <v>642</v>
      </c>
      <c r="C5" s="99"/>
      <c r="D5" s="39"/>
    </row>
    <row r="6" spans="1:4" ht="39.75" customHeight="1">
      <c r="A6" s="99"/>
      <c r="B6" s="99" t="s">
        <v>641</v>
      </c>
      <c r="C6" s="99"/>
      <c r="D6" s="39"/>
    </row>
    <row r="7" spans="1:4" ht="39.75" customHeight="1">
      <c r="A7" s="99"/>
      <c r="B7" s="99" t="s">
        <v>640</v>
      </c>
      <c r="C7" s="99"/>
      <c r="D7" s="39">
        <v>0</v>
      </c>
    </row>
    <row r="8" spans="1:4" ht="39.75" customHeight="1">
      <c r="A8" s="96">
        <v>2</v>
      </c>
      <c r="B8" s="97" t="s">
        <v>639</v>
      </c>
      <c r="C8" s="97"/>
      <c r="D8" s="98">
        <v>8071723</v>
      </c>
    </row>
    <row r="9" spans="1:4" ht="39.75" customHeight="1">
      <c r="A9" s="96">
        <v>3</v>
      </c>
      <c r="B9" s="97" t="s">
        <v>70</v>
      </c>
      <c r="C9" s="97"/>
      <c r="D9" s="98">
        <v>0</v>
      </c>
    </row>
    <row r="10" spans="1:4" ht="39.75" customHeight="1">
      <c r="A10" s="99"/>
      <c r="B10" s="97" t="s">
        <v>71</v>
      </c>
      <c r="C10" s="99"/>
      <c r="D10" s="100"/>
    </row>
    <row r="11" spans="1:4" ht="39.75" customHeight="1">
      <c r="A11" s="99"/>
      <c r="B11" s="99" t="s">
        <v>72</v>
      </c>
      <c r="C11" s="99"/>
      <c r="D11" s="100"/>
    </row>
    <row r="12" spans="1:4" ht="39.75" customHeight="1">
      <c r="A12" s="99"/>
      <c r="B12" s="99" t="s">
        <v>73</v>
      </c>
      <c r="C12" s="99"/>
      <c r="D12" s="100"/>
    </row>
    <row r="13" spans="1:4" ht="39.75" customHeight="1">
      <c r="A13" s="99"/>
      <c r="B13" s="99" t="s">
        <v>74</v>
      </c>
      <c r="C13" s="99"/>
      <c r="D13" s="100"/>
    </row>
    <row r="14" spans="1:4" ht="39.75" customHeight="1">
      <c r="A14" s="99"/>
      <c r="B14" s="99" t="s">
        <v>75</v>
      </c>
      <c r="C14" s="99"/>
      <c r="D14" s="100"/>
    </row>
    <row r="15" spans="1:4" ht="39.75" customHeight="1">
      <c r="A15" s="99"/>
      <c r="B15" s="99" t="s">
        <v>82</v>
      </c>
      <c r="C15" s="99"/>
      <c r="D15" s="100"/>
    </row>
    <row r="16" spans="1:4" ht="39.75" customHeight="1">
      <c r="A16" s="99"/>
      <c r="B16" s="99" t="s">
        <v>0</v>
      </c>
      <c r="C16" s="99"/>
      <c r="D16" s="100"/>
    </row>
    <row r="17" spans="1:4" ht="39.75" customHeight="1">
      <c r="A17" s="96">
        <v>4</v>
      </c>
      <c r="B17" s="97" t="s">
        <v>76</v>
      </c>
      <c r="C17" s="97"/>
      <c r="D17" s="98">
        <f>D8+D9</f>
        <v>8071723</v>
      </c>
    </row>
    <row r="18" spans="1:4" ht="39.75" customHeight="1">
      <c r="A18" s="96">
        <v>5</v>
      </c>
      <c r="B18" s="97" t="s">
        <v>77</v>
      </c>
      <c r="C18" s="97"/>
      <c r="D18" s="98">
        <v>0</v>
      </c>
    </row>
    <row r="19" spans="1:4" ht="39.75" customHeight="1">
      <c r="A19" s="96">
        <v>6</v>
      </c>
      <c r="B19" s="97" t="s">
        <v>83</v>
      </c>
      <c r="C19" s="97"/>
      <c r="D19" s="98">
        <v>0</v>
      </c>
    </row>
    <row r="20" spans="1:4" ht="39.75" customHeight="1">
      <c r="A20" s="96">
        <v>7</v>
      </c>
      <c r="B20" s="97" t="s">
        <v>78</v>
      </c>
      <c r="C20" s="97"/>
      <c r="D20" s="98">
        <v>15</v>
      </c>
    </row>
    <row r="21" spans="1:4" ht="39.75" customHeight="1">
      <c r="A21" s="96">
        <v>8</v>
      </c>
      <c r="B21" s="97" t="s">
        <v>79</v>
      </c>
      <c r="C21" s="97"/>
      <c r="D21" s="98">
        <f>D17*15%</f>
        <v>1210758.45</v>
      </c>
    </row>
    <row r="22" ht="12.75">
      <c r="D22" s="100">
        <f>D17-D21</f>
        <v>6860964.55</v>
      </c>
    </row>
  </sheetData>
  <sheetProtection/>
  <mergeCells count="3">
    <mergeCell ref="A2:A3"/>
    <mergeCell ref="B2:B3"/>
    <mergeCell ref="D2:D3"/>
  </mergeCells>
  <printOptions horizontalCentered="1"/>
  <pageMargins left="0.75" right="0.75" top="0" bottom="0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I25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2.75"/>
  <cols>
    <col min="1" max="4" width="9.140625" style="7" customWidth="1"/>
    <col min="5" max="5" width="14.8515625" style="7" customWidth="1"/>
    <col min="6" max="6" width="12.7109375" style="7" customWidth="1"/>
    <col min="7" max="7" width="12.57421875" style="7" customWidth="1"/>
    <col min="8" max="8" width="9.140625" style="7" customWidth="1"/>
    <col min="9" max="9" width="18.7109375" style="7" customWidth="1"/>
    <col min="10" max="16384" width="9.140625" style="7" customWidth="1"/>
  </cols>
  <sheetData>
    <row r="1" spans="1:9" ht="12.75">
      <c r="A1" s="366" t="s">
        <v>242</v>
      </c>
      <c r="B1" s="366"/>
      <c r="C1" s="366"/>
      <c r="D1" s="366"/>
      <c r="E1" s="366"/>
      <c r="F1" s="366"/>
      <c r="G1" s="366"/>
      <c r="H1" s="366"/>
      <c r="I1" s="366"/>
    </row>
    <row r="2" spans="1:9" ht="12.75">
      <c r="A2" s="366"/>
      <c r="B2" s="366"/>
      <c r="C2" s="366"/>
      <c r="D2" s="366"/>
      <c r="E2" s="366"/>
      <c r="F2" s="366"/>
      <c r="G2" s="366"/>
      <c r="H2" s="366"/>
      <c r="I2" s="366"/>
    </row>
    <row r="3" spans="3:7" ht="18.75">
      <c r="C3" s="44"/>
      <c r="D3" s="44"/>
      <c r="E3" s="44"/>
      <c r="F3" s="44"/>
      <c r="G3" s="44"/>
    </row>
    <row r="6" spans="1:9" ht="12.75">
      <c r="A6" s="367" t="s">
        <v>243</v>
      </c>
      <c r="B6" s="368" t="s">
        <v>244</v>
      </c>
      <c r="C6" s="368"/>
      <c r="D6" s="368" t="s">
        <v>245</v>
      </c>
      <c r="E6" s="368" t="s">
        <v>636</v>
      </c>
      <c r="F6" s="368" t="s">
        <v>246</v>
      </c>
      <c r="G6" s="368" t="s">
        <v>247</v>
      </c>
      <c r="H6" s="368" t="s">
        <v>248</v>
      </c>
      <c r="I6" s="368" t="s">
        <v>633</v>
      </c>
    </row>
    <row r="7" spans="1:9" ht="12.75">
      <c r="A7" s="367"/>
      <c r="B7" s="368"/>
      <c r="C7" s="368"/>
      <c r="D7" s="368"/>
      <c r="E7" s="368"/>
      <c r="F7" s="368"/>
      <c r="G7" s="368"/>
      <c r="H7" s="368"/>
      <c r="I7" s="368"/>
    </row>
    <row r="8" spans="1:9" ht="12.75">
      <c r="A8" s="367"/>
      <c r="B8" s="368"/>
      <c r="C8" s="368"/>
      <c r="D8" s="368"/>
      <c r="E8" s="368"/>
      <c r="F8" s="368"/>
      <c r="G8" s="368"/>
      <c r="H8" s="368"/>
      <c r="I8" s="368"/>
    </row>
    <row r="9" spans="1:9" ht="12.75">
      <c r="A9" s="367"/>
      <c r="B9" s="368"/>
      <c r="C9" s="368"/>
      <c r="D9" s="368"/>
      <c r="E9" s="368"/>
      <c r="F9" s="368"/>
      <c r="G9" s="368"/>
      <c r="H9" s="368"/>
      <c r="I9" s="368"/>
    </row>
    <row r="10" spans="1:9" ht="12.75">
      <c r="A10" s="47" t="s">
        <v>249</v>
      </c>
      <c r="B10" s="370" t="s">
        <v>250</v>
      </c>
      <c r="C10" s="370"/>
      <c r="D10" s="47">
        <v>1</v>
      </c>
      <c r="E10" s="47">
        <v>2</v>
      </c>
      <c r="F10" s="47">
        <v>3</v>
      </c>
      <c r="G10" s="47">
        <v>4</v>
      </c>
      <c r="H10" s="47" t="s">
        <v>251</v>
      </c>
      <c r="I10" s="47" t="s">
        <v>252</v>
      </c>
    </row>
    <row r="11" spans="1:9" ht="12.75">
      <c r="A11" s="46"/>
      <c r="B11" s="370"/>
      <c r="C11" s="370"/>
      <c r="D11" s="46"/>
      <c r="E11" s="50"/>
      <c r="F11" s="50"/>
      <c r="G11" s="50"/>
      <c r="H11" s="50"/>
      <c r="I11" s="50"/>
    </row>
    <row r="12" spans="1:9" ht="12.75">
      <c r="A12" s="48" t="s">
        <v>253</v>
      </c>
      <c r="B12" s="369" t="s">
        <v>254</v>
      </c>
      <c r="C12" s="369"/>
      <c r="D12" s="45">
        <v>0.02</v>
      </c>
      <c r="E12" s="50"/>
      <c r="F12" s="50"/>
      <c r="G12" s="50"/>
      <c r="H12" s="49"/>
      <c r="I12" s="472"/>
    </row>
    <row r="13" spans="1:9" ht="12.75">
      <c r="A13" s="48"/>
      <c r="B13" s="369"/>
      <c r="C13" s="369"/>
      <c r="D13" s="46"/>
      <c r="E13" s="50"/>
      <c r="F13" s="50"/>
      <c r="G13" s="50"/>
      <c r="H13" s="49"/>
      <c r="I13" s="49"/>
    </row>
    <row r="14" spans="1:9" ht="12.75">
      <c r="A14" s="48" t="s">
        <v>255</v>
      </c>
      <c r="B14" s="369" t="s">
        <v>256</v>
      </c>
      <c r="C14" s="369"/>
      <c r="D14" s="45">
        <v>0.05</v>
      </c>
      <c r="E14" s="473">
        <v>200000</v>
      </c>
      <c r="F14" s="473">
        <v>20000</v>
      </c>
      <c r="G14" s="473">
        <v>30000</v>
      </c>
      <c r="H14" s="474"/>
      <c r="I14" s="475">
        <f>G14</f>
        <v>30000</v>
      </c>
    </row>
    <row r="15" spans="1:9" ht="12.75">
      <c r="A15" s="48"/>
      <c r="B15" s="369"/>
      <c r="C15" s="369"/>
      <c r="D15" s="47"/>
      <c r="E15" s="473"/>
      <c r="F15" s="473"/>
      <c r="G15" s="473"/>
      <c r="H15" s="474"/>
      <c r="I15" s="474"/>
    </row>
    <row r="16" spans="1:9" ht="12.75">
      <c r="A16" s="48" t="s">
        <v>257</v>
      </c>
      <c r="B16" s="369" t="s">
        <v>258</v>
      </c>
      <c r="C16" s="369"/>
      <c r="D16" s="45">
        <v>0.1</v>
      </c>
      <c r="E16" s="473">
        <v>1069900</v>
      </c>
      <c r="F16" s="473">
        <v>110000</v>
      </c>
      <c r="G16" s="473">
        <v>130000</v>
      </c>
      <c r="H16" s="474"/>
      <c r="I16" s="475">
        <f>F16+E16</f>
        <v>1179900</v>
      </c>
    </row>
    <row r="17" spans="1:9" ht="12.75">
      <c r="A17" s="48"/>
      <c r="B17" s="369"/>
      <c r="C17" s="369"/>
      <c r="D17" s="47"/>
      <c r="E17" s="473"/>
      <c r="F17" s="473"/>
      <c r="G17" s="473"/>
      <c r="H17" s="474"/>
      <c r="I17" s="474"/>
    </row>
    <row r="18" spans="1:9" ht="12.75">
      <c r="A18" s="48" t="s">
        <v>259</v>
      </c>
      <c r="B18" s="369" t="s">
        <v>260</v>
      </c>
      <c r="C18" s="369"/>
      <c r="D18" s="45">
        <v>0.1</v>
      </c>
      <c r="E18" s="473"/>
      <c r="F18" s="473"/>
      <c r="G18" s="473"/>
      <c r="H18" s="474"/>
      <c r="I18" s="475"/>
    </row>
    <row r="19" spans="1:9" ht="12.75">
      <c r="A19" s="48"/>
      <c r="B19" s="369"/>
      <c r="C19" s="369"/>
      <c r="D19" s="45"/>
      <c r="E19" s="473"/>
      <c r="F19" s="473"/>
      <c r="G19" s="473"/>
      <c r="H19" s="474"/>
      <c r="I19" s="474"/>
    </row>
    <row r="20" spans="1:9" ht="12.75">
      <c r="A20" s="48" t="s">
        <v>261</v>
      </c>
      <c r="B20" s="369" t="s">
        <v>262</v>
      </c>
      <c r="C20" s="369"/>
      <c r="D20" s="45">
        <v>0.1</v>
      </c>
      <c r="E20" s="473"/>
      <c r="F20" s="473"/>
      <c r="G20" s="473"/>
      <c r="H20" s="474"/>
      <c r="I20" s="475"/>
    </row>
    <row r="21" spans="1:9" ht="12.75">
      <c r="A21" s="48"/>
      <c r="B21" s="370"/>
      <c r="C21" s="370"/>
      <c r="D21" s="47"/>
      <c r="E21" s="473"/>
      <c r="F21" s="473"/>
      <c r="G21" s="473"/>
      <c r="H21" s="473"/>
      <c r="I21" s="473"/>
    </row>
    <row r="22" spans="1:9" ht="12.75">
      <c r="A22" s="48"/>
      <c r="B22" s="370" t="s">
        <v>33</v>
      </c>
      <c r="C22" s="370"/>
      <c r="D22" s="46"/>
      <c r="E22" s="473">
        <f>SUM(E14:E21)</f>
        <v>1269900</v>
      </c>
      <c r="F22" s="473">
        <f>SUM(F14:F21)</f>
        <v>130000</v>
      </c>
      <c r="G22" s="473">
        <f>SUM(G14:G21)</f>
        <v>160000</v>
      </c>
      <c r="H22" s="473">
        <f>SUM(H14:H21)</f>
        <v>0</v>
      </c>
      <c r="I22" s="473">
        <f>SUM(I14:I21)</f>
        <v>1209900</v>
      </c>
    </row>
    <row r="24" ht="12.75">
      <c r="G24" s="7" t="s">
        <v>266</v>
      </c>
    </row>
    <row r="25" ht="12.75">
      <c r="G25" s="7" t="s">
        <v>267</v>
      </c>
    </row>
  </sheetData>
  <sheetProtection/>
  <mergeCells count="22">
    <mergeCell ref="B16:C16"/>
    <mergeCell ref="B17:C17"/>
    <mergeCell ref="G6:G9"/>
    <mergeCell ref="H6:H9"/>
    <mergeCell ref="I6:I9"/>
    <mergeCell ref="B22:C22"/>
    <mergeCell ref="B18:C18"/>
    <mergeCell ref="B19:C19"/>
    <mergeCell ref="B20:C20"/>
    <mergeCell ref="B21:C21"/>
    <mergeCell ref="B14:C14"/>
    <mergeCell ref="B15:C15"/>
    <mergeCell ref="B10:C10"/>
    <mergeCell ref="B11:C11"/>
    <mergeCell ref="B12:C12"/>
    <mergeCell ref="B13:C13"/>
    <mergeCell ref="A1:I2"/>
    <mergeCell ref="A6:A9"/>
    <mergeCell ref="B6:C9"/>
    <mergeCell ref="D6:D9"/>
    <mergeCell ref="E6:E9"/>
    <mergeCell ref="F6:F9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6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8" customHeight="1"/>
  <cols>
    <col min="1" max="1" width="12.8515625" style="282" customWidth="1"/>
    <col min="2" max="2" width="19.421875" style="160" customWidth="1"/>
    <col min="3" max="3" width="22.28125" style="160" customWidth="1"/>
    <col min="4" max="4" width="19.421875" style="160" customWidth="1"/>
    <col min="5" max="5" width="13.421875" style="2" customWidth="1"/>
    <col min="6" max="16384" width="9.140625" style="160" customWidth="1"/>
  </cols>
  <sheetData>
    <row r="2" ht="18" customHeight="1">
      <c r="B2" s="160" t="s">
        <v>531</v>
      </c>
    </row>
    <row r="4" spans="1:5" ht="18" customHeight="1">
      <c r="A4" s="281" t="s">
        <v>496</v>
      </c>
      <c r="B4" s="229" t="s">
        <v>491</v>
      </c>
      <c r="C4" s="229" t="s">
        <v>532</v>
      </c>
      <c r="D4" s="229" t="s">
        <v>492</v>
      </c>
      <c r="E4" s="249" t="s">
        <v>522</v>
      </c>
    </row>
    <row r="5" spans="1:5" ht="18" customHeight="1">
      <c r="A5" s="281">
        <v>1</v>
      </c>
      <c r="B5" s="229" t="s">
        <v>533</v>
      </c>
      <c r="C5" s="229">
        <v>30529400</v>
      </c>
      <c r="D5" s="229" t="s">
        <v>534</v>
      </c>
      <c r="E5" s="249">
        <v>-28474658</v>
      </c>
    </row>
    <row r="6" spans="1:5" ht="18" customHeight="1">
      <c r="A6" s="281">
        <v>2</v>
      </c>
      <c r="B6" s="229" t="s">
        <v>533</v>
      </c>
      <c r="C6" s="229">
        <v>529400</v>
      </c>
      <c r="D6" s="229" t="s">
        <v>534</v>
      </c>
      <c r="E6" s="249">
        <v>5223</v>
      </c>
    </row>
    <row r="7" spans="1:5" ht="18" customHeight="1">
      <c r="A7" s="281">
        <v>3</v>
      </c>
      <c r="B7" s="229" t="s">
        <v>533</v>
      </c>
      <c r="C7" s="229">
        <v>529400</v>
      </c>
      <c r="D7" s="229" t="s">
        <v>493</v>
      </c>
      <c r="E7" s="249">
        <f>107.59*139</f>
        <v>14955.01</v>
      </c>
    </row>
    <row r="8" spans="1:5" ht="18" customHeight="1">
      <c r="A8" s="281">
        <v>4</v>
      </c>
      <c r="B8" s="229" t="s">
        <v>494</v>
      </c>
      <c r="C8" s="229">
        <v>409189506</v>
      </c>
      <c r="D8" s="229" t="s">
        <v>534</v>
      </c>
      <c r="E8" s="249">
        <v>202997</v>
      </c>
    </row>
    <row r="9" spans="1:5" ht="18" customHeight="1">
      <c r="A9" s="281">
        <v>5</v>
      </c>
      <c r="B9" s="229" t="s">
        <v>535</v>
      </c>
      <c r="C9" s="229">
        <v>370886</v>
      </c>
      <c r="D9" s="229" t="s">
        <v>493</v>
      </c>
      <c r="E9" s="249">
        <f>496.92*139</f>
        <v>69071.88</v>
      </c>
    </row>
    <row r="10" spans="1:5" ht="18" customHeight="1">
      <c r="A10" s="281">
        <v>6</v>
      </c>
      <c r="B10" s="229" t="s">
        <v>533</v>
      </c>
      <c r="C10" s="229">
        <v>50529400</v>
      </c>
      <c r="D10" s="229" t="s">
        <v>534</v>
      </c>
      <c r="E10" s="249">
        <v>102068</v>
      </c>
    </row>
    <row r="11" spans="1:5" ht="18" customHeight="1">
      <c r="A11" s="281">
        <v>7</v>
      </c>
      <c r="B11" s="229" t="s">
        <v>533</v>
      </c>
      <c r="C11" s="229">
        <v>60529400</v>
      </c>
      <c r="D11" s="229" t="s">
        <v>534</v>
      </c>
      <c r="E11" s="249">
        <v>5848</v>
      </c>
    </row>
    <row r="12" spans="1:5" ht="18" customHeight="1">
      <c r="A12" s="281">
        <v>8</v>
      </c>
      <c r="B12" s="229" t="s">
        <v>535</v>
      </c>
      <c r="C12" s="229">
        <v>370886</v>
      </c>
      <c r="D12" s="229" t="s">
        <v>534</v>
      </c>
      <c r="E12" s="249">
        <v>501</v>
      </c>
    </row>
    <row r="13" spans="1:5" ht="18" customHeight="1">
      <c r="A13" s="303" t="s">
        <v>306</v>
      </c>
      <c r="B13" s="304" t="s">
        <v>307</v>
      </c>
      <c r="C13" s="304"/>
      <c r="D13" s="304"/>
      <c r="E13" s="481">
        <f>SUM(E6:E12)</f>
        <v>400663.89</v>
      </c>
    </row>
    <row r="16" ht="18" customHeight="1">
      <c r="C16" s="160" t="s">
        <v>267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Computers_center</cp:lastModifiedBy>
  <cp:lastPrinted>2016-03-28T20:20:51Z</cp:lastPrinted>
  <dcterms:created xsi:type="dcterms:W3CDTF">2004-09-15T22:40:45Z</dcterms:created>
  <dcterms:modified xsi:type="dcterms:W3CDTF">2016-03-28T20:22:08Z</dcterms:modified>
  <cp:category/>
  <cp:version/>
  <cp:contentType/>
  <cp:contentStatus/>
</cp:coreProperties>
</file>