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bilanci" sheetId="1" r:id="rId1"/>
    <sheet name="PASH" sheetId="2" r:id="rId2"/>
    <sheet name="cash flow" sheetId="3" r:id="rId3"/>
    <sheet name="levizja e kapitalit" sheetId="4" r:id="rId4"/>
  </sheets>
  <definedNames/>
  <calcPr fullCalcOnLoad="1"/>
</workbook>
</file>

<file path=xl/sharedStrings.xml><?xml version="1.0" encoding="utf-8"?>
<sst xmlns="http://schemas.openxmlformats.org/spreadsheetml/2006/main" count="253" uniqueCount="192">
  <si>
    <t>AKTIVET</t>
  </si>
  <si>
    <t>Shenime</t>
  </si>
  <si>
    <t>Viti</t>
  </si>
  <si>
    <t>I</t>
  </si>
  <si>
    <t>Aktivet Afatshkurtëra</t>
  </si>
  <si>
    <t>Aktive monetare</t>
  </si>
  <si>
    <t>Derivative dhe aktive te mbajtura për tregtim</t>
  </si>
  <si>
    <t>(i)</t>
  </si>
  <si>
    <t>-Derivativet</t>
  </si>
  <si>
    <t>(ii)</t>
  </si>
  <si>
    <t>-Aktivet e mbajtura për tregtim</t>
  </si>
  <si>
    <t>Totali 2</t>
  </si>
  <si>
    <t>3.</t>
  </si>
  <si>
    <t>Aktive të tjera financiare afatshkurtra</t>
  </si>
  <si>
    <t>Llogari/Kërkesa të arkëtueshme</t>
  </si>
  <si>
    <t>Llogari/Kërkesa të tjera të arkëtueshme  (444)</t>
  </si>
  <si>
    <t>(iii)</t>
  </si>
  <si>
    <t>Instrumente të tjera borxhi</t>
  </si>
  <si>
    <t>(iv)</t>
  </si>
  <si>
    <t>Investime të tjera financiare</t>
  </si>
  <si>
    <t>Totali 3</t>
  </si>
  <si>
    <t>4.</t>
  </si>
  <si>
    <t>Inventari</t>
  </si>
  <si>
    <t>Lëndët e para</t>
  </si>
  <si>
    <t>Prodhim në proces</t>
  </si>
  <si>
    <t>Produkte të gatshme</t>
  </si>
  <si>
    <t>Mallra për rishitje</t>
  </si>
  <si>
    <t>(v)</t>
  </si>
  <si>
    <t>Parapagesat për furnizime</t>
  </si>
  <si>
    <t>Totali 4</t>
  </si>
  <si>
    <t>5.</t>
  </si>
  <si>
    <t>Aktivet biologjike afatshkurtra</t>
  </si>
  <si>
    <t>6.</t>
  </si>
  <si>
    <t>Aktivet afatshkurtra të mbajtura për shitje</t>
  </si>
  <si>
    <t>7</t>
  </si>
  <si>
    <t>Parapagimet dhe shpenzimet e shtyra</t>
  </si>
  <si>
    <t>Total i Aktiveve Afatshkurtra (I)</t>
  </si>
  <si>
    <t>II</t>
  </si>
  <si>
    <t>Aktivet afatgjata</t>
  </si>
  <si>
    <t>1.</t>
  </si>
  <si>
    <t>Investimet financiare afatgjata</t>
  </si>
  <si>
    <t>Pjesëmarrje të tjera në njësi të kontrolluara (vetem ne PF)</t>
  </si>
  <si>
    <t>Aksione dhe investime të tjera në pjesëmarrje</t>
  </si>
  <si>
    <t>Aksione dhe letra të tjera me vlerë</t>
  </si>
  <si>
    <t>Llogari/Kërkesa të arkëtueshme afatgjata</t>
  </si>
  <si>
    <t>Totali 1.</t>
  </si>
  <si>
    <t>2.</t>
  </si>
  <si>
    <t>Aktive afatgjata materiale</t>
  </si>
  <si>
    <t xml:space="preserve">Toka </t>
  </si>
  <si>
    <t>Ndërtesa</t>
  </si>
  <si>
    <t>Makineri dhe pajisje</t>
  </si>
  <si>
    <t>Aktive të tjera afatgjata materiale (me vl.kontab.)</t>
  </si>
  <si>
    <t>3</t>
  </si>
  <si>
    <t>Aktivet Biologjike afatgjata</t>
  </si>
  <si>
    <t>4</t>
  </si>
  <si>
    <t>Aktivet afatgjata jomateriale</t>
  </si>
  <si>
    <t>Emri i mirë</t>
  </si>
  <si>
    <t>Shpenzimet e zhvillimit</t>
  </si>
  <si>
    <t>Aktive të tjera afatgjata jomateriale</t>
  </si>
  <si>
    <t>5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</si>
  <si>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</si>
  <si>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</si>
  <si>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</si>
  <si>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</si>
  <si>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</si>
  <si>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Afatshkurtëra</t>
  </si>
  <si>
    <t>1</t>
  </si>
  <si>
    <t>Derivativët</t>
  </si>
  <si>
    <t>2</t>
  </si>
  <si>
    <t xml:space="preserve">Huamarrjet </t>
  </si>
  <si>
    <t>Huat dhe obligacionet afatshkurtra</t>
  </si>
  <si>
    <t xml:space="preserve">Kthimet/ripagesat e huave afatgjata </t>
  </si>
  <si>
    <t xml:space="preserve">Bono të konvertueshme </t>
  </si>
  <si>
    <t xml:space="preserve">Huat dhe parapagimet </t>
  </si>
  <si>
    <t>Të pagueshme ndaj furnitorëve</t>
  </si>
  <si>
    <t>Të pagueshme ndaj punonjësve</t>
  </si>
  <si>
    <t>Hua të tjera</t>
  </si>
  <si>
    <t>Parapagimet e arkëtuara</t>
  </si>
  <si>
    <t>Grantet dhe tëardhurat e shtyra</t>
  </si>
  <si>
    <t>Provizionet afatshkurtra</t>
  </si>
  <si>
    <t>Totali i detyr. afatshkurtra (I)</t>
  </si>
  <si>
    <t>DETYRIME AFATGJATA</t>
  </si>
  <si>
    <t>Huat afatgjata</t>
  </si>
  <si>
    <t>Hua, bono dhe detyrime nga qiraja financiare</t>
  </si>
  <si>
    <t>Bonot e konvertueshme</t>
  </si>
  <si>
    <t>Totali 1</t>
  </si>
  <si>
    <t>Provizionet afatgjata</t>
  </si>
  <si>
    <t>Grantet dhe të ardhurat e shtyra</t>
  </si>
  <si>
    <t>Totali i detyr. afatgjata (II)</t>
  </si>
  <si>
    <t>Totali i detyrimeve</t>
  </si>
  <si>
    <t>III</t>
  </si>
  <si>
    <t>Kapitali</t>
  </si>
  <si>
    <t>Aksionet e pakicës ( përdoret vetëm në pasqyrat financiare të konsoliduara 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</si>
  <si>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</si>
  <si>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</si>
  <si>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</si>
  <si>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</si>
  <si>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6</t>
  </si>
  <si>
    <t>Rezerva statusore</t>
  </si>
  <si>
    <t>Rezerva ligjore</t>
  </si>
  <si>
    <t>8</t>
  </si>
  <si>
    <t>Rezerva të tjera</t>
  </si>
  <si>
    <t>9</t>
  </si>
  <si>
    <t>Fitimet e pashpërndara</t>
  </si>
  <si>
    <t>10</t>
  </si>
  <si>
    <t>Fitimi (humbja) e vitit financiar</t>
  </si>
  <si>
    <t>Totali i kapitalit (III)</t>
  </si>
  <si>
    <r>
      <t xml:space="preserve">TOTALI I DETYRIMEVE KAPITALIT </t>
    </r>
    <r>
      <rPr>
        <b/>
        <sz val="9"/>
        <rFont val="Times New Roman"/>
        <family val="1"/>
      </rPr>
      <t>(I,II,III)</t>
    </r>
  </si>
  <si>
    <t>A- PASQYRA E TË ARDHURAVE DHE SHPENZIMEVE</t>
  </si>
  <si>
    <t>(Bazuar në klasifikimin e Shpenzimeve sipas Natyrës)</t>
  </si>
  <si>
    <t>Nr.</t>
  </si>
  <si>
    <t>Përshkrimi i Elementëve</t>
  </si>
  <si>
    <t>Referencat</t>
  </si>
  <si>
    <t>Nr llog,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</si>
  <si>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</si>
  <si>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</si>
  <si>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</si>
  <si>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</si>
  <si>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</si>
  <si>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>-pagat e personelit</t>
  </si>
  <si>
    <t>-shpenzimet per sigurimet shoqërore dhe shëndetsore</t>
  </si>
  <si>
    <t>Amortizimet dhe zhvlerësimet</t>
  </si>
  <si>
    <t>7.</t>
  </si>
  <si>
    <t>Shpenzime të tjera</t>
  </si>
  <si>
    <t>8.</t>
  </si>
  <si>
    <t>Totali i shpenzimeve (shuma 4 - 7)</t>
  </si>
  <si>
    <t>9.</t>
  </si>
  <si>
    <t>Fitimi apo humbja nga veprimtaria kryesore (1+2+/-3-8)</t>
  </si>
  <si>
    <t>10.</t>
  </si>
  <si>
    <t>Të ardhurat dhe shpenzimet financiare nga njësitë e kontrolluara</t>
  </si>
  <si>
    <t>11.</t>
  </si>
  <si>
    <t>Të ardhurat dhe shpenzimet financiare nga pjesëmarrjet</t>
  </si>
  <si>
    <t>12</t>
  </si>
  <si>
    <t>Të ardhurat dhe shpenzimet financiare</t>
  </si>
  <si>
    <t>12.1</t>
  </si>
  <si>
    <t>Të ardhurat dhe shpenzimet financiare nga investime të tjera financiare afatgjata</t>
  </si>
  <si>
    <t>12.2</t>
  </si>
  <si>
    <t>Të ardhurat dhe shpenzimet nga interesat</t>
  </si>
  <si>
    <t>12.3</t>
  </si>
  <si>
    <t>Fitimet (humbjet) nga kursi i këmbimi</t>
  </si>
  <si>
    <t>12.4</t>
  </si>
  <si>
    <t>Të ardhura dhe shpenzime të tjera financiare</t>
  </si>
  <si>
    <t>13</t>
  </si>
  <si>
    <t>Totali i të ardhurave dhe shpenzimeve financiare (12.1+/-12.2+/-12.3+/-12.4)</t>
  </si>
  <si>
    <t>14</t>
  </si>
  <si>
    <t>Fitimi (humbja) para tatimit (9+/-13)</t>
  </si>
  <si>
    <t>15.</t>
  </si>
  <si>
    <t>Shpenzimet e tatimit mbi fitimin</t>
  </si>
  <si>
    <t>16.</t>
  </si>
  <si>
    <t>Fitmi (humbja) neto e vitit financiar</t>
  </si>
  <si>
    <t>(14-15)</t>
  </si>
  <si>
    <t>17.</t>
  </si>
  <si>
    <t>Elementët e pasqyrave të konsoliduara</t>
  </si>
  <si>
    <t>Aksione të thesarit</t>
  </si>
  <si>
    <t>Rezerva ligjore statusore</t>
  </si>
  <si>
    <t>Fitimi i pashpërndarë</t>
  </si>
  <si>
    <t>Totali</t>
  </si>
  <si>
    <t>Fitimi neto për periudhën kontabël</t>
  </si>
  <si>
    <t>Dividendët e paguar</t>
  </si>
  <si>
    <t>Emetim i kapitalit aksionar</t>
  </si>
  <si>
    <t>Aksione të thesarit të riblera</t>
  </si>
  <si>
    <t xml:space="preserve">Nje Pasqyre e Pakonsoliduar </t>
  </si>
  <si>
    <t>Pasqyra e fluksit monetar – Metoda direkte</t>
  </si>
  <si>
    <t xml:space="preserve">                      ( në mijë lekë / 000 )</t>
  </si>
  <si>
    <t>Periudha raportuese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</si>
  <si>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</si>
  <si>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</si>
  <si>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</si>
  <si>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</si>
  <si>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 xml:space="preserve">Interesi i paguar 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</si>
  <si>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</si>
  <si>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</si>
  <si>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</si>
  <si>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</si>
  <si>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</si>
  <si>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</si>
  <si>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</si>
  <si>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</si>
  <si>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</si>
  <si>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</si>
  <si>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</si>
  <si>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</si>
  <si>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</si>
  <si>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</si>
  <si>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</si>
  <si>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</si>
  <si>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</si>
  <si>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Huamarrje të tjera afatgjata (ortaku)</t>
  </si>
  <si>
    <t>Të ardhura nga huamarrje afatgjata (ortaku)</t>
  </si>
  <si>
    <t>Detyrime tatimore (421,442,44)</t>
  </si>
  <si>
    <t>Pozicioni më 31 dhjetor 2010</t>
  </si>
  <si>
    <t>Pozicioni më 31 dhjetor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</si>
</sst>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[$-409]dddd\,\ mmmm\ dd\,\ yyyy"/>
    <numFmt numFmtId="171" formatCode="[$-409]h:mm:ss\ AM/PM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0" fillId="0" borderId="0" xfId="0" applyAlignment="1">
      <alignment/>
    </xf>
    <xf numFmtId="0" fontId="5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9" fontId="1" fillId="0" borderId="11" xfId="42" applyNumberFormat="1" applyFont="1" applyBorder="1" applyAlignment="1">
      <alignment vertical="top"/>
    </xf>
    <xf numFmtId="169" fontId="1" fillId="0" borderId="12" xfId="42" applyNumberFormat="1" applyFont="1" applyBorder="1" applyAlignment="1">
      <alignment vertical="top"/>
    </xf>
    <xf numFmtId="169" fontId="1" fillId="0" borderId="17" xfId="42" applyNumberFormat="1" applyFont="1" applyBorder="1" applyAlignment="1">
      <alignment vertical="top"/>
    </xf>
    <xf numFmtId="169" fontId="1" fillId="0" borderId="10" xfId="42" applyNumberFormat="1" applyFont="1" applyBorder="1" applyAlignment="1">
      <alignment vertical="top"/>
    </xf>
    <xf numFmtId="169" fontId="2" fillId="0" borderId="12" xfId="42" applyNumberFormat="1" applyFont="1" applyBorder="1" applyAlignment="1">
      <alignment vertical="top"/>
    </xf>
    <xf numFmtId="169" fontId="2" fillId="0" borderId="10" xfId="42" applyNumberFormat="1" applyFont="1" applyBorder="1" applyAlignment="1">
      <alignment vertical="top"/>
    </xf>
    <xf numFmtId="169" fontId="1" fillId="0" borderId="20" xfId="42" applyNumberFormat="1" applyFont="1" applyBorder="1" applyAlignment="1">
      <alignment vertical="top"/>
    </xf>
    <xf numFmtId="169" fontId="1" fillId="0" borderId="21" xfId="42" applyNumberFormat="1" applyFont="1" applyBorder="1" applyAlignment="1">
      <alignment vertical="top"/>
    </xf>
    <xf numFmtId="0" fontId="12" fillId="0" borderId="0" xfId="0" applyFont="1" applyAlignment="1">
      <alignment horizontal="justify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22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0" xfId="0" applyFont="1" applyAlignment="1">
      <alignment/>
    </xf>
    <xf numFmtId="0" fontId="2" fillId="0" borderId="24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9" fontId="3" fillId="0" borderId="24" xfId="0" applyNumberFormat="1" applyFont="1" applyBorder="1" applyAlignment="1">
      <alignment horizontal="center" vertical="top" wrapText="1"/>
    </xf>
    <xf numFmtId="169" fontId="2" fillId="0" borderId="11" xfId="42" applyNumberFormat="1" applyFont="1" applyBorder="1" applyAlignment="1">
      <alignment horizontal="center" vertical="top" wrapText="1"/>
    </xf>
    <xf numFmtId="169" fontId="5" fillId="0" borderId="11" xfId="42" applyNumberFormat="1" applyFont="1" applyBorder="1" applyAlignment="1">
      <alignment horizontal="center"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3" fillId="0" borderId="16" xfId="42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2" fillId="0" borderId="18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169" fontId="14" fillId="0" borderId="11" xfId="42" applyNumberFormat="1" applyFont="1" applyBorder="1" applyAlignment="1">
      <alignment wrapText="1"/>
    </xf>
    <xf numFmtId="169" fontId="13" fillId="0" borderId="11" xfId="42" applyNumberFormat="1" applyFont="1" applyBorder="1" applyAlignment="1">
      <alignment vertical="top" wrapText="1"/>
    </xf>
    <xf numFmtId="169" fontId="14" fillId="0" borderId="11" xfId="42" applyNumberFormat="1" applyFont="1" applyBorder="1" applyAlignment="1">
      <alignment vertical="top" wrapText="1"/>
    </xf>
    <xf numFmtId="169" fontId="13" fillId="0" borderId="11" xfId="42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 vertical="top" wrapText="1"/>
    </xf>
    <xf numFmtId="43" fontId="0" fillId="0" borderId="0" xfId="0" applyNumberFormat="1" applyAlignment="1">
      <alignment/>
    </xf>
    <xf numFmtId="3" fontId="3" fillId="0" borderId="11" xfId="0" applyNumberFormat="1" applyFont="1" applyBorder="1" applyAlignment="1">
      <alignment horizontal="justify" vertical="top" wrapText="1"/>
    </xf>
    <xf numFmtId="3" fontId="5" fillId="0" borderId="11" xfId="0" applyNumberFormat="1" applyFont="1" applyBorder="1" applyAlignment="1">
      <alignment horizontal="justify" vertical="top" wrapText="1"/>
    </xf>
    <xf numFmtId="43" fontId="0" fillId="0" borderId="0" xfId="0" applyNumberFormat="1" applyAlignment="1">
      <alignment/>
    </xf>
    <xf numFmtId="169" fontId="2" fillId="0" borderId="11" xfId="42" applyNumberFormat="1" applyFont="1" applyBorder="1" applyAlignment="1">
      <alignment vertical="top"/>
    </xf>
    <xf numFmtId="169" fontId="0" fillId="0" borderId="0" xfId="0" applyNumberFormat="1" applyAlignment="1">
      <alignment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9" fontId="5" fillId="0" borderId="11" xfId="42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74">
      <selection activeCell="G94" sqref="G94"/>
    </sheetView>
  </sheetViews>
  <sheetFormatPr defaultColWidth="9.140625" defaultRowHeight="12.75"/>
  <cols>
    <col min="1" max="1" width="4.140625" style="0" bestFit="1" customWidth="1"/>
    <col min="2" max="2" width="56.28125" style="11" customWidth="1"/>
    <col min="3" max="3" width="12.28125" style="0" bestFit="1" customWidth="1"/>
    <col min="4" max="5" width="14.57421875" style="65" customWidth="1"/>
    <col min="7" max="7" width="14.00390625" style="0" bestFit="1" customWidth="1"/>
  </cols>
  <sheetData>
    <row r="1" spans="1:5" ht="14.25">
      <c r="A1" s="81"/>
      <c r="B1" s="6" t="s">
        <v>0</v>
      </c>
      <c r="C1" s="81" t="s">
        <v>1</v>
      </c>
      <c r="D1" s="60" t="s">
        <v>2</v>
      </c>
      <c r="E1" s="60" t="s">
        <v>2</v>
      </c>
    </row>
    <row r="2" spans="1:5" ht="15" thickBot="1">
      <c r="A2" s="82"/>
      <c r="B2" s="7"/>
      <c r="C2" s="82"/>
      <c r="D2" s="74">
        <v>2011</v>
      </c>
      <c r="E2" s="74">
        <v>2010</v>
      </c>
    </row>
    <row r="3" spans="1:5" ht="16.5" thickBot="1">
      <c r="A3" s="2" t="s">
        <v>3</v>
      </c>
      <c r="B3" s="8" t="s">
        <v>4</v>
      </c>
      <c r="C3" s="4"/>
      <c r="D3" s="61">
        <f>D4+D8+D14+D21+D22+D23+D24</f>
        <v>2167296</v>
      </c>
      <c r="E3" s="61">
        <f>E4+E8+E14+E21+E22+E23+E24</f>
        <v>6803606.61</v>
      </c>
    </row>
    <row r="4" spans="1:5" ht="15.75" thickBot="1">
      <c r="A4" s="2">
        <v>1</v>
      </c>
      <c r="B4" s="8" t="s">
        <v>5</v>
      </c>
      <c r="C4" s="76"/>
      <c r="D4" s="62">
        <f>1179772+374579</f>
        <v>1554351</v>
      </c>
      <c r="E4" s="62">
        <f>65739.19+4558031.09</f>
        <v>4623770.28</v>
      </c>
    </row>
    <row r="5" spans="1:5" ht="20.25" customHeight="1" thickBot="1">
      <c r="A5" s="2">
        <v>2</v>
      </c>
      <c r="B5" s="8" t="s">
        <v>6</v>
      </c>
      <c r="C5" s="3"/>
      <c r="D5" s="63"/>
      <c r="E5" s="63"/>
    </row>
    <row r="6" spans="1:5" ht="15.75" thickBot="1">
      <c r="A6" s="2" t="s">
        <v>7</v>
      </c>
      <c r="B6" s="9" t="s">
        <v>8</v>
      </c>
      <c r="C6" s="4"/>
      <c r="D6" s="62"/>
      <c r="E6" s="62"/>
    </row>
    <row r="7" spans="1:5" ht="15.75" thickBot="1">
      <c r="A7" s="2" t="s">
        <v>9</v>
      </c>
      <c r="B7" s="9" t="s">
        <v>10</v>
      </c>
      <c r="C7" s="4"/>
      <c r="D7" s="62"/>
      <c r="E7" s="62"/>
    </row>
    <row r="8" spans="1:5" ht="15.75" thickBot="1">
      <c r="A8" s="2"/>
      <c r="B8" s="8" t="s">
        <v>11</v>
      </c>
      <c r="C8" s="4"/>
      <c r="D8" s="62">
        <f>SUM(D6:D7)</f>
        <v>0</v>
      </c>
      <c r="E8" s="62">
        <f>SUM(E6:E7)</f>
        <v>0</v>
      </c>
    </row>
    <row r="9" spans="1:5" ht="15" thickBot="1">
      <c r="A9" s="2" t="s">
        <v>12</v>
      </c>
      <c r="B9" s="8" t="s">
        <v>13</v>
      </c>
      <c r="C9" s="3"/>
      <c r="D9" s="63"/>
      <c r="E9" s="63"/>
    </row>
    <row r="10" spans="1:5" ht="15.75" thickBot="1">
      <c r="A10" s="2" t="s">
        <v>7</v>
      </c>
      <c r="B10" s="9" t="s">
        <v>14</v>
      </c>
      <c r="C10" s="4"/>
      <c r="D10" s="62"/>
      <c r="E10" s="62"/>
    </row>
    <row r="11" spans="1:5" ht="15.75" thickBot="1">
      <c r="A11" s="2" t="s">
        <v>9</v>
      </c>
      <c r="B11" s="9" t="s">
        <v>15</v>
      </c>
      <c r="C11" s="77">
        <v>4456444</v>
      </c>
      <c r="D11" s="62">
        <f>389703+40000</f>
        <v>429703</v>
      </c>
      <c r="E11" s="62">
        <v>389703.33</v>
      </c>
    </row>
    <row r="12" spans="1:5" ht="15.75" thickBot="1">
      <c r="A12" s="2" t="s">
        <v>16</v>
      </c>
      <c r="B12" s="9" t="s">
        <v>17</v>
      </c>
      <c r="C12" s="4"/>
      <c r="D12" s="62"/>
      <c r="E12" s="62"/>
    </row>
    <row r="13" spans="1:5" ht="15.75" thickBot="1">
      <c r="A13" s="2" t="s">
        <v>18</v>
      </c>
      <c r="B13" s="9" t="s">
        <v>19</v>
      </c>
      <c r="C13" s="4"/>
      <c r="D13" s="62"/>
      <c r="E13" s="62"/>
    </row>
    <row r="14" spans="1:5" ht="15.75" thickBot="1">
      <c r="A14" s="2"/>
      <c r="B14" s="8" t="s">
        <v>20</v>
      </c>
      <c r="C14" s="4"/>
      <c r="D14" s="62">
        <f>SUM(D10:D13)</f>
        <v>429703</v>
      </c>
      <c r="E14" s="62">
        <f>SUM(E10:E13)</f>
        <v>389703.33</v>
      </c>
    </row>
    <row r="15" spans="1:5" ht="15.75" thickBot="1">
      <c r="A15" s="2" t="s">
        <v>21</v>
      </c>
      <c r="B15" s="8" t="s">
        <v>22</v>
      </c>
      <c r="C15" s="4"/>
      <c r="D15" s="62"/>
      <c r="E15" s="62"/>
    </row>
    <row r="16" spans="1:5" ht="15.75" thickBot="1">
      <c r="A16" s="2" t="s">
        <v>7</v>
      </c>
      <c r="B16" s="9" t="s">
        <v>23</v>
      </c>
      <c r="C16" s="4"/>
      <c r="D16" s="62"/>
      <c r="E16" s="62"/>
    </row>
    <row r="17" spans="1:5" ht="15.75" thickBot="1">
      <c r="A17" s="2" t="s">
        <v>9</v>
      </c>
      <c r="B17" s="9" t="s">
        <v>24</v>
      </c>
      <c r="C17" s="4"/>
      <c r="D17" s="62"/>
      <c r="E17" s="62"/>
    </row>
    <row r="18" spans="1:5" ht="15.75" thickBot="1">
      <c r="A18" s="2" t="s">
        <v>16</v>
      </c>
      <c r="B18" s="9" t="s">
        <v>25</v>
      </c>
      <c r="C18" s="4"/>
      <c r="D18" s="62"/>
      <c r="E18" s="62"/>
    </row>
    <row r="19" spans="1:5" ht="15.75" thickBot="1">
      <c r="A19" s="2" t="s">
        <v>18</v>
      </c>
      <c r="B19" s="9" t="s">
        <v>26</v>
      </c>
      <c r="C19" s="4"/>
      <c r="D19" s="62"/>
      <c r="E19" s="62"/>
    </row>
    <row r="20" spans="1:5" ht="15.75" thickBot="1">
      <c r="A20" s="2" t="s">
        <v>27</v>
      </c>
      <c r="B20" s="9" t="s">
        <v>28</v>
      </c>
      <c r="C20" s="4"/>
      <c r="D20" s="62"/>
      <c r="E20" s="62"/>
    </row>
    <row r="21" spans="1:5" ht="15.75" thickBot="1">
      <c r="A21" s="2"/>
      <c r="B21" s="8" t="s">
        <v>29</v>
      </c>
      <c r="C21" s="4"/>
      <c r="D21" s="62">
        <f>SUM(D16:D20)</f>
        <v>0</v>
      </c>
      <c r="E21" s="62">
        <f>SUM(E16:E20)</f>
        <v>0</v>
      </c>
    </row>
    <row r="22" spans="1:5" ht="15.75" thickBot="1">
      <c r="A22" s="2" t="s">
        <v>30</v>
      </c>
      <c r="B22" s="8" t="s">
        <v>31</v>
      </c>
      <c r="C22" s="4"/>
      <c r="D22" s="62"/>
      <c r="E22" s="62"/>
    </row>
    <row r="23" spans="1:5" ht="15.75" thickBot="1">
      <c r="A23" s="2" t="s">
        <v>32</v>
      </c>
      <c r="B23" s="8" t="s">
        <v>33</v>
      </c>
      <c r="C23" s="4"/>
      <c r="D23" s="62"/>
      <c r="E23" s="62"/>
    </row>
    <row r="24" spans="1:5" ht="15.75" thickBot="1">
      <c r="A24" s="2" t="s">
        <v>34</v>
      </c>
      <c r="B24" s="8" t="s">
        <v>35</v>
      </c>
      <c r="C24" s="4">
        <v>4091</v>
      </c>
      <c r="D24" s="62">
        <f>182117+1125</f>
        <v>183242</v>
      </c>
      <c r="E24" s="62">
        <v>1790133</v>
      </c>
    </row>
    <row r="25" spans="1:5" ht="15.75" thickBot="1">
      <c r="A25" s="2"/>
      <c r="B25" s="8" t="s">
        <v>36</v>
      </c>
      <c r="C25" s="4"/>
      <c r="D25" s="63">
        <f>D3</f>
        <v>2167296</v>
      </c>
      <c r="E25" s="63">
        <f>E3</f>
        <v>6803606.61</v>
      </c>
    </row>
    <row r="26" spans="1:5" ht="15.75" thickBot="1">
      <c r="A26" s="2" t="s">
        <v>37</v>
      </c>
      <c r="B26" s="8" t="s">
        <v>38</v>
      </c>
      <c r="C26" s="4"/>
      <c r="D26" s="62">
        <f>D32+D38+D46</f>
        <v>7076359</v>
      </c>
      <c r="E26" s="62">
        <f>E32+E38+E46</f>
        <v>8340155.9</v>
      </c>
    </row>
    <row r="27" spans="1:5" ht="15.75" thickBot="1">
      <c r="A27" s="2" t="s">
        <v>39</v>
      </c>
      <c r="B27" s="8" t="s">
        <v>40</v>
      </c>
      <c r="C27" s="4"/>
      <c r="D27" s="62"/>
      <c r="E27" s="62"/>
    </row>
    <row r="28" spans="1:5" ht="18.75" customHeight="1" thickBot="1">
      <c r="A28" s="2" t="s">
        <v>7</v>
      </c>
      <c r="B28" s="14" t="s">
        <v>41</v>
      </c>
      <c r="C28" s="4"/>
      <c r="D28" s="62"/>
      <c r="E28" s="62"/>
    </row>
    <row r="29" spans="1:5" ht="15.75" thickBot="1">
      <c r="A29" s="2" t="s">
        <v>9</v>
      </c>
      <c r="B29" s="9" t="s">
        <v>42</v>
      </c>
      <c r="C29" s="4"/>
      <c r="D29" s="62"/>
      <c r="E29" s="62"/>
    </row>
    <row r="30" spans="1:5" ht="15.75" thickBot="1">
      <c r="A30" s="2" t="s">
        <v>16</v>
      </c>
      <c r="B30" s="9" t="s">
        <v>43</v>
      </c>
      <c r="C30" s="4"/>
      <c r="D30" s="62"/>
      <c r="E30" s="62"/>
    </row>
    <row r="31" spans="1:5" ht="15.75" thickBot="1">
      <c r="A31" s="2" t="s">
        <v>18</v>
      </c>
      <c r="B31" s="9" t="s">
        <v>44</v>
      </c>
      <c r="C31" s="4"/>
      <c r="D31" s="62"/>
      <c r="E31" s="62"/>
    </row>
    <row r="32" spans="1:5" ht="15.75" thickBot="1">
      <c r="A32" s="2"/>
      <c r="B32" s="8" t="s">
        <v>45</v>
      </c>
      <c r="C32" s="4"/>
      <c r="D32" s="62">
        <f>SUM(D28:D31)</f>
        <v>0</v>
      </c>
      <c r="E32" s="62">
        <f>SUM(E28:E31)</f>
        <v>0</v>
      </c>
    </row>
    <row r="33" spans="1:5" ht="15" thickBot="1">
      <c r="A33" s="2" t="s">
        <v>46</v>
      </c>
      <c r="B33" s="8" t="s">
        <v>47</v>
      </c>
      <c r="C33" s="3"/>
      <c r="D33" s="63"/>
      <c r="E33" s="63"/>
    </row>
    <row r="34" spans="1:5" ht="15.75" thickBot="1">
      <c r="A34" s="2" t="s">
        <v>7</v>
      </c>
      <c r="B34" s="9" t="s">
        <v>48</v>
      </c>
      <c r="C34" s="4"/>
      <c r="D34" s="62"/>
      <c r="E34" s="62"/>
    </row>
    <row r="35" spans="1:5" ht="15.75" thickBot="1">
      <c r="A35" s="2" t="s">
        <v>9</v>
      </c>
      <c r="B35" s="9" t="s">
        <v>49</v>
      </c>
      <c r="C35" s="4"/>
      <c r="D35" s="62"/>
      <c r="E35" s="62"/>
    </row>
    <row r="36" spans="1:5" ht="15.75" thickBot="1">
      <c r="A36" s="2" t="s">
        <v>16</v>
      </c>
      <c r="B36" s="9" t="s">
        <v>50</v>
      </c>
      <c r="C36" s="4">
        <v>218</v>
      </c>
      <c r="D36" s="62">
        <v>7076359</v>
      </c>
      <c r="E36" s="62">
        <f>6944608+1395547.9</f>
        <v>8340155.9</v>
      </c>
    </row>
    <row r="37" spans="1:5" ht="15.75" thickBot="1">
      <c r="A37" s="2" t="s">
        <v>18</v>
      </c>
      <c r="B37" s="9" t="s">
        <v>51</v>
      </c>
      <c r="C37" s="4"/>
      <c r="D37" s="62"/>
      <c r="E37" s="62"/>
    </row>
    <row r="38" spans="1:5" ht="15.75" thickBot="1">
      <c r="A38" s="2"/>
      <c r="B38" s="8" t="s">
        <v>11</v>
      </c>
      <c r="C38" s="4"/>
      <c r="D38" s="63">
        <f>SUM(D34:D37)</f>
        <v>7076359</v>
      </c>
      <c r="E38" s="63">
        <f>SUM(E34:E37)</f>
        <v>8340155.9</v>
      </c>
    </row>
    <row r="39" spans="1:5" ht="15" thickBot="1">
      <c r="A39" s="2" t="s">
        <v>52</v>
      </c>
      <c r="B39" s="8" t="s">
        <v>53</v>
      </c>
      <c r="C39" s="3"/>
      <c r="D39" s="63"/>
      <c r="E39" s="63"/>
    </row>
    <row r="40" spans="1:5" ht="15" thickBot="1">
      <c r="A40" s="2" t="s">
        <v>54</v>
      </c>
      <c r="B40" s="8" t="s">
        <v>55</v>
      </c>
      <c r="C40" s="3"/>
      <c r="D40" s="63"/>
      <c r="E40" s="63"/>
    </row>
    <row r="41" spans="1:5" ht="15.75" thickBot="1">
      <c r="A41" s="2" t="s">
        <v>7</v>
      </c>
      <c r="B41" s="9" t="s">
        <v>56</v>
      </c>
      <c r="C41" s="4"/>
      <c r="D41" s="62"/>
      <c r="E41" s="62"/>
    </row>
    <row r="42" spans="1:5" ht="15.75" thickBot="1">
      <c r="A42" s="2" t="s">
        <v>9</v>
      </c>
      <c r="B42" s="9" t="s">
        <v>57</v>
      </c>
      <c r="C42" s="4">
        <v>201</v>
      </c>
      <c r="D42" s="62">
        <v>0</v>
      </c>
      <c r="E42" s="62">
        <v>3897347</v>
      </c>
    </row>
    <row r="43" spans="1:5" ht="15.75" thickBot="1">
      <c r="A43" s="2" t="s">
        <v>16</v>
      </c>
      <c r="B43" s="9" t="s">
        <v>58</v>
      </c>
      <c r="C43" s="4"/>
      <c r="D43" s="62"/>
      <c r="E43" s="62"/>
    </row>
    <row r="44" spans="1:7" ht="15.75" thickBot="1">
      <c r="A44" s="2"/>
      <c r="B44" s="8" t="s">
        <v>29</v>
      </c>
      <c r="C44" s="4"/>
      <c r="D44" s="62">
        <f>SUM(D41:D43)</f>
        <v>0</v>
      </c>
      <c r="E44" s="62">
        <f>SUM(E41:E43)</f>
        <v>3897347</v>
      </c>
      <c r="G44">
        <f>19041110-18796658.51</f>
        <v>244451.48999999836</v>
      </c>
    </row>
    <row r="45" spans="1:5" ht="15.75" thickBot="1">
      <c r="A45" s="2" t="s">
        <v>59</v>
      </c>
      <c r="B45" s="8" t="s">
        <v>60</v>
      </c>
      <c r="C45" s="4"/>
      <c r="D45" s="62"/>
      <c r="E45" s="62"/>
    </row>
    <row r="46" spans="1:5" ht="15.75" thickBot="1">
      <c r="A46" s="2" t="s">
        <v>32</v>
      </c>
      <c r="B46" s="8" t="s">
        <v>61</v>
      </c>
      <c r="C46" s="4"/>
      <c r="D46" s="62">
        <f>E46</f>
        <v>0</v>
      </c>
      <c r="E46" s="62">
        <f>F46</f>
        <v>0</v>
      </c>
    </row>
    <row r="47" spans="1:7" ht="15.75" thickBot="1">
      <c r="A47" s="2"/>
      <c r="B47" s="8" t="s">
        <v>62</v>
      </c>
      <c r="C47" s="4"/>
      <c r="D47" s="62">
        <f>D26+D44</f>
        <v>7076359</v>
      </c>
      <c r="E47" s="62">
        <f>E26+E44</f>
        <v>12237502.9</v>
      </c>
      <c r="G47" s="78"/>
    </row>
    <row r="48" spans="1:7" ht="43.5" customHeight="1" thickBot="1">
      <c r="A48" s="2"/>
      <c r="B48" s="8" t="s">
        <v>63</v>
      </c>
      <c r="C48" s="4"/>
      <c r="D48" s="61">
        <f>D47+D25</f>
        <v>9243655</v>
      </c>
      <c r="E48" s="61">
        <f>E47+E25</f>
        <v>19041109.51</v>
      </c>
      <c r="G48" s="65">
        <f>D48-D94</f>
        <v>-0.10999999940395355</v>
      </c>
    </row>
    <row r="49" spans="1:5" ht="26.25" customHeight="1">
      <c r="A49" s="81"/>
      <c r="B49" s="6" t="s">
        <v>64</v>
      </c>
      <c r="C49" s="81" t="s">
        <v>1</v>
      </c>
      <c r="D49" s="64" t="s">
        <v>2</v>
      </c>
      <c r="E49" s="64" t="s">
        <v>2</v>
      </c>
    </row>
    <row r="50" spans="1:5" ht="15" thickBot="1">
      <c r="A50" s="82"/>
      <c r="B50" s="7"/>
      <c r="C50" s="82"/>
      <c r="D50" s="63">
        <v>2011</v>
      </c>
      <c r="E50" s="63">
        <v>2010</v>
      </c>
    </row>
    <row r="51" spans="1:5" ht="15" thickBot="1">
      <c r="A51" s="2"/>
      <c r="B51" s="8"/>
      <c r="C51" s="3"/>
      <c r="D51" s="63"/>
      <c r="E51" s="63"/>
    </row>
    <row r="52" spans="1:5" ht="16.5" thickBot="1">
      <c r="A52" s="2" t="s">
        <v>3</v>
      </c>
      <c r="B52" s="8" t="s">
        <v>65</v>
      </c>
      <c r="C52" s="4"/>
      <c r="D52" s="61">
        <f>D53+D58+D65+D66+D67</f>
        <v>7610391</v>
      </c>
      <c r="E52" s="61">
        <f>E53+E58+E65+E66+E67</f>
        <v>7018635.65</v>
      </c>
    </row>
    <row r="53" spans="1:5" ht="15" thickBot="1">
      <c r="A53" s="2" t="s">
        <v>66</v>
      </c>
      <c r="B53" s="8" t="s">
        <v>67</v>
      </c>
      <c r="C53" s="3"/>
      <c r="D53" s="63"/>
      <c r="E53" s="63"/>
    </row>
    <row r="54" spans="1:5" ht="15.75" thickBot="1">
      <c r="A54" s="2" t="s">
        <v>68</v>
      </c>
      <c r="B54" s="10" t="s">
        <v>69</v>
      </c>
      <c r="C54" s="4"/>
      <c r="D54" s="62"/>
      <c r="E54" s="62"/>
    </row>
    <row r="55" spans="1:5" ht="15.75" thickBot="1">
      <c r="A55" s="2" t="s">
        <v>7</v>
      </c>
      <c r="B55" s="9" t="s">
        <v>70</v>
      </c>
      <c r="C55" s="4"/>
      <c r="D55" s="62"/>
      <c r="E55" s="62"/>
    </row>
    <row r="56" spans="1:5" ht="15.75" thickBot="1">
      <c r="A56" s="2" t="s">
        <v>9</v>
      </c>
      <c r="B56" s="9" t="s">
        <v>71</v>
      </c>
      <c r="C56" s="4"/>
      <c r="D56" s="62"/>
      <c r="E56" s="62"/>
    </row>
    <row r="57" spans="1:5" ht="15.75" thickBot="1">
      <c r="A57" s="2" t="s">
        <v>16</v>
      </c>
      <c r="B57" s="9" t="s">
        <v>72</v>
      </c>
      <c r="C57" s="4"/>
      <c r="D57" s="62"/>
      <c r="E57" s="62"/>
    </row>
    <row r="58" spans="1:5" ht="15.75" thickBot="1">
      <c r="A58" s="2"/>
      <c r="B58" s="8" t="s">
        <v>11</v>
      </c>
      <c r="C58" s="4"/>
      <c r="D58" s="62">
        <f>SUM(D54:D57)</f>
        <v>0</v>
      </c>
      <c r="E58" s="62">
        <f>SUM(E54:E57)</f>
        <v>0</v>
      </c>
    </row>
    <row r="59" spans="1:5" ht="15.75" thickBot="1">
      <c r="A59" s="2" t="s">
        <v>52</v>
      </c>
      <c r="B59" s="10" t="s">
        <v>73</v>
      </c>
      <c r="C59" s="4"/>
      <c r="D59" s="62"/>
      <c r="E59" s="62"/>
    </row>
    <row r="60" spans="1:5" ht="15.75" thickBot="1">
      <c r="A60" s="2" t="s">
        <v>7</v>
      </c>
      <c r="B60" s="9" t="s">
        <v>74</v>
      </c>
      <c r="C60" s="4">
        <v>401</v>
      </c>
      <c r="D60" s="62">
        <f>4655315+96636</f>
        <v>4751951</v>
      </c>
      <c r="E60" s="62">
        <v>3858108.15</v>
      </c>
    </row>
    <row r="61" spans="1:5" ht="15.75" thickBot="1">
      <c r="A61" s="2" t="s">
        <v>9</v>
      </c>
      <c r="B61" s="9" t="s">
        <v>75</v>
      </c>
      <c r="C61" s="4">
        <v>421</v>
      </c>
      <c r="D61" s="62">
        <v>1894025</v>
      </c>
      <c r="E61" s="62">
        <v>353020.6</v>
      </c>
    </row>
    <row r="62" spans="1:7" ht="15.75" thickBot="1">
      <c r="A62" s="2" t="s">
        <v>16</v>
      </c>
      <c r="B62" s="9" t="s">
        <v>189</v>
      </c>
      <c r="C62" s="77">
        <v>4424314446</v>
      </c>
      <c r="D62" s="62">
        <v>964415</v>
      </c>
      <c r="E62" s="62">
        <f>64225.9+42861+800</f>
        <v>107886.9</v>
      </c>
      <c r="F62" s="65"/>
      <c r="G62">
        <f>90092+60676+808669+8648</f>
        <v>968085</v>
      </c>
    </row>
    <row r="63" spans="1:5" ht="15.75" thickBot="1">
      <c r="A63" s="2" t="s">
        <v>18</v>
      </c>
      <c r="B63" s="9" t="s">
        <v>76</v>
      </c>
      <c r="C63" s="4"/>
      <c r="D63" s="62"/>
      <c r="E63" s="62"/>
    </row>
    <row r="64" spans="1:5" ht="15.75" thickBot="1">
      <c r="A64" s="2" t="s">
        <v>27</v>
      </c>
      <c r="B64" s="9" t="s">
        <v>77</v>
      </c>
      <c r="C64" s="4">
        <v>4191</v>
      </c>
      <c r="D64" s="62">
        <v>0</v>
      </c>
      <c r="E64" s="62">
        <v>2699620</v>
      </c>
    </row>
    <row r="65" spans="1:5" ht="15.75" thickBot="1">
      <c r="A65" s="2"/>
      <c r="B65" s="8" t="s">
        <v>20</v>
      </c>
      <c r="C65" s="4"/>
      <c r="D65" s="62">
        <f>SUM(D59:D64)</f>
        <v>7610391</v>
      </c>
      <c r="E65" s="62">
        <f>SUM(E59:E64)</f>
        <v>7018635.65</v>
      </c>
    </row>
    <row r="66" spans="1:5" ht="15.75" thickBot="1">
      <c r="A66" s="5" t="s">
        <v>54</v>
      </c>
      <c r="B66" s="10" t="s">
        <v>78</v>
      </c>
      <c r="C66" s="4"/>
      <c r="D66" s="62"/>
      <c r="E66" s="62"/>
    </row>
    <row r="67" spans="1:5" ht="15.75" thickBot="1">
      <c r="A67" s="2" t="s">
        <v>59</v>
      </c>
      <c r="B67" s="10" t="s">
        <v>79</v>
      </c>
      <c r="C67" s="4"/>
      <c r="D67" s="62"/>
      <c r="E67" s="62"/>
    </row>
    <row r="68" spans="1:5" ht="15.75" thickBot="1">
      <c r="A68" s="2"/>
      <c r="B68" s="8" t="s">
        <v>80</v>
      </c>
      <c r="C68" s="4"/>
      <c r="D68" s="63">
        <f>D52</f>
        <v>7610391</v>
      </c>
      <c r="E68" s="63">
        <f>E52</f>
        <v>7018635.65</v>
      </c>
    </row>
    <row r="69" spans="1:5" ht="15.75" thickBot="1">
      <c r="A69" s="2"/>
      <c r="B69" s="8"/>
      <c r="C69" s="4"/>
      <c r="D69" s="62"/>
      <c r="E69" s="62"/>
    </row>
    <row r="70" spans="1:5" ht="15.75" thickBot="1">
      <c r="A70" s="2" t="s">
        <v>37</v>
      </c>
      <c r="B70" s="8" t="s">
        <v>81</v>
      </c>
      <c r="C70" s="4"/>
      <c r="D70" s="62">
        <f>D75</f>
        <v>27853281</v>
      </c>
      <c r="E70" s="62">
        <f>E75</f>
        <v>18821029.75</v>
      </c>
    </row>
    <row r="71" spans="1:5" ht="15.75" thickBot="1">
      <c r="A71" s="2" t="s">
        <v>66</v>
      </c>
      <c r="B71" s="10" t="s">
        <v>82</v>
      </c>
      <c r="C71" s="4"/>
      <c r="D71" s="62"/>
      <c r="E71" s="62"/>
    </row>
    <row r="72" spans="1:5" ht="15.75" thickBot="1">
      <c r="A72" s="2" t="s">
        <v>7</v>
      </c>
      <c r="B72" s="9" t="s">
        <v>83</v>
      </c>
      <c r="C72" s="4"/>
      <c r="D72" s="62"/>
      <c r="E72" s="62"/>
    </row>
    <row r="73" spans="1:5" ht="15.75" thickBot="1">
      <c r="A73" s="2" t="s">
        <v>9</v>
      </c>
      <c r="B73" s="9" t="s">
        <v>84</v>
      </c>
      <c r="C73" s="4"/>
      <c r="D73" s="62"/>
      <c r="E73" s="62"/>
    </row>
    <row r="74" spans="1:5" ht="15.75" thickBot="1">
      <c r="A74" s="2"/>
      <c r="B74" s="8" t="s">
        <v>85</v>
      </c>
      <c r="C74" s="4"/>
      <c r="D74" s="62">
        <f>SUM(D71:D73)</f>
        <v>0</v>
      </c>
      <c r="E74" s="62">
        <f>SUM(E71:E73)</f>
        <v>0</v>
      </c>
    </row>
    <row r="75" spans="1:5" ht="15.75" thickBot="1">
      <c r="A75" s="2" t="s">
        <v>68</v>
      </c>
      <c r="B75" s="10" t="s">
        <v>187</v>
      </c>
      <c r="C75" s="4"/>
      <c r="D75" s="62">
        <f>27853380-99</f>
        <v>27853281</v>
      </c>
      <c r="E75" s="62">
        <f>18821029.75</f>
        <v>18821029.75</v>
      </c>
    </row>
    <row r="76" spans="1:5" ht="15.75" thickBot="1">
      <c r="A76" s="2" t="s">
        <v>52</v>
      </c>
      <c r="B76" s="10" t="s">
        <v>86</v>
      </c>
      <c r="C76" s="4"/>
      <c r="D76" s="62"/>
      <c r="E76" s="62"/>
    </row>
    <row r="77" spans="1:5" ht="15.75" thickBot="1">
      <c r="A77" s="2" t="s">
        <v>54</v>
      </c>
      <c r="B77" s="10" t="s">
        <v>87</v>
      </c>
      <c r="C77" s="4"/>
      <c r="D77" s="62"/>
      <c r="E77" s="62"/>
    </row>
    <row r="78" spans="1:7" ht="15.75" thickBot="1">
      <c r="A78" s="2"/>
      <c r="B78" s="8" t="s">
        <v>88</v>
      </c>
      <c r="C78" s="4"/>
      <c r="D78" s="63">
        <f>D70</f>
        <v>27853281</v>
      </c>
      <c r="E78" s="63">
        <f>E70</f>
        <v>18821029.75</v>
      </c>
      <c r="G78" s="65"/>
    </row>
    <row r="79" spans="1:5" ht="15.75" thickBot="1">
      <c r="A79" s="2"/>
      <c r="B79" s="8" t="s">
        <v>89</v>
      </c>
      <c r="C79" s="4"/>
      <c r="D79" s="63">
        <f>D78+D68</f>
        <v>35463672</v>
      </c>
      <c r="E79" s="63">
        <f>E78+E68</f>
        <v>25839665.4</v>
      </c>
    </row>
    <row r="80" spans="1:5" ht="15.75" thickBot="1">
      <c r="A80" s="2"/>
      <c r="B80" s="8"/>
      <c r="C80" s="4"/>
      <c r="D80" s="62"/>
      <c r="E80" s="62"/>
    </row>
    <row r="81" spans="1:5" ht="16.5" thickBot="1">
      <c r="A81" s="2" t="s">
        <v>90</v>
      </c>
      <c r="B81" s="8" t="s">
        <v>91</v>
      </c>
      <c r="C81" s="4"/>
      <c r="D81" s="61"/>
      <c r="E81" s="61"/>
    </row>
    <row r="82" spans="1:5" s="13" customFormat="1" ht="30.75" thickBot="1">
      <c r="A82" s="2" t="s">
        <v>66</v>
      </c>
      <c r="B82" s="12" t="s">
        <v>92</v>
      </c>
      <c r="C82" s="4"/>
      <c r="D82" s="62"/>
      <c r="E82" s="62"/>
    </row>
    <row r="83" spans="1:5" s="13" customFormat="1" ht="30.75" thickBot="1">
      <c r="A83" s="2" t="s">
        <v>68</v>
      </c>
      <c r="B83" s="12" t="s">
        <v>93</v>
      </c>
      <c r="C83" s="4"/>
      <c r="D83" s="62"/>
      <c r="E83" s="62"/>
    </row>
    <row r="84" spans="1:5" ht="15.75" thickBot="1">
      <c r="A84" s="2" t="s">
        <v>52</v>
      </c>
      <c r="B84" s="10" t="s">
        <v>94</v>
      </c>
      <c r="C84" s="4"/>
      <c r="D84" s="87">
        <v>1000000</v>
      </c>
      <c r="E84" s="62">
        <v>1000000</v>
      </c>
    </row>
    <row r="85" spans="1:5" ht="15.75" thickBot="1">
      <c r="A85" s="2" t="s">
        <v>54</v>
      </c>
      <c r="B85" s="10" t="s">
        <v>95</v>
      </c>
      <c r="C85" s="4"/>
      <c r="D85" s="62"/>
      <c r="E85" s="62"/>
    </row>
    <row r="86" spans="1:5" ht="15.75" thickBot="1">
      <c r="A86" s="2" t="s">
        <v>59</v>
      </c>
      <c r="B86" s="10" t="s">
        <v>96</v>
      </c>
      <c r="C86" s="4"/>
      <c r="D86" s="62"/>
      <c r="E86" s="62"/>
    </row>
    <row r="87" spans="1:5" ht="15.75" thickBot="1">
      <c r="A87" s="2" t="s">
        <v>97</v>
      </c>
      <c r="B87" s="10" t="s">
        <v>98</v>
      </c>
      <c r="C87" s="4"/>
      <c r="D87" s="62"/>
      <c r="E87" s="62"/>
    </row>
    <row r="88" spans="1:5" ht="15.75" thickBot="1">
      <c r="A88" s="2" t="s">
        <v>34</v>
      </c>
      <c r="B88" s="10" t="s">
        <v>99</v>
      </c>
      <c r="C88" s="4"/>
      <c r="D88" s="62"/>
      <c r="E88" s="62"/>
    </row>
    <row r="89" spans="1:5" ht="15.75" thickBot="1">
      <c r="A89" s="2" t="s">
        <v>100</v>
      </c>
      <c r="B89" s="10" t="s">
        <v>101</v>
      </c>
      <c r="C89" s="4"/>
      <c r="D89" s="62"/>
      <c r="E89" s="62"/>
    </row>
    <row r="90" spans="1:5" ht="15.75" thickBot="1">
      <c r="A90" s="2" t="s">
        <v>102</v>
      </c>
      <c r="B90" s="10" t="s">
        <v>103</v>
      </c>
      <c r="C90" s="4"/>
      <c r="D90" s="87">
        <f>E91</f>
        <v>-7798555.890000001</v>
      </c>
      <c r="E90" s="62">
        <f>F91</f>
        <v>0</v>
      </c>
    </row>
    <row r="91" spans="1:5" ht="15.75" thickBot="1">
      <c r="A91" s="2" t="s">
        <v>104</v>
      </c>
      <c r="B91" s="10" t="s">
        <v>105</v>
      </c>
      <c r="C91" s="4"/>
      <c r="D91" s="62">
        <f>PASH!D27</f>
        <v>-19421461</v>
      </c>
      <c r="E91" s="62">
        <f>PASH!E27</f>
        <v>-7798555.890000001</v>
      </c>
    </row>
    <row r="92" spans="1:5" ht="15.75" thickBot="1">
      <c r="A92" s="2"/>
      <c r="B92" s="8" t="s">
        <v>106</v>
      </c>
      <c r="C92" s="4"/>
      <c r="D92" s="63">
        <f>SUM(D82:D91)</f>
        <v>-26220016.89</v>
      </c>
      <c r="E92" s="63">
        <f>SUM(E82:E91)</f>
        <v>-6798555.890000001</v>
      </c>
    </row>
    <row r="93" spans="1:5" ht="15.75" thickBot="1">
      <c r="A93" s="2"/>
      <c r="B93" s="8"/>
      <c r="C93" s="4"/>
      <c r="D93" s="62"/>
      <c r="E93" s="62"/>
    </row>
    <row r="94" spans="1:7" ht="16.5" thickBot="1">
      <c r="A94" s="2"/>
      <c r="B94" s="8" t="s">
        <v>107</v>
      </c>
      <c r="C94" s="4"/>
      <c r="D94" s="61">
        <f>D92+D79</f>
        <v>9243655.11</v>
      </c>
      <c r="E94" s="61">
        <f>E92+E79</f>
        <v>19041109.509999998</v>
      </c>
      <c r="G94" s="78"/>
    </row>
    <row r="95" spans="1:7" ht="15.75">
      <c r="A95" s="1"/>
      <c r="G95" s="78"/>
    </row>
  </sheetData>
  <sheetProtection/>
  <mergeCells count="4">
    <mergeCell ref="A1:A2"/>
    <mergeCell ref="C1:C2"/>
    <mergeCell ref="A49:A50"/>
    <mergeCell ref="C49:C50"/>
  </mergeCells>
  <printOptions/>
  <pageMargins left="0.17" right="0.25" top="1.1" bottom="0.24" header="0.17" footer="0.16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3">
      <selection activeCell="H15" sqref="H15"/>
    </sheetView>
  </sheetViews>
  <sheetFormatPr defaultColWidth="9.140625" defaultRowHeight="12.75"/>
  <cols>
    <col min="2" max="2" width="47.57421875" style="0" customWidth="1"/>
    <col min="3" max="3" width="12.140625" style="0" customWidth="1"/>
    <col min="4" max="4" width="15.7109375" style="0" bestFit="1" customWidth="1"/>
    <col min="5" max="5" width="16.00390625" style="0" customWidth="1"/>
    <col min="7" max="7" width="14.57421875" style="0" bestFit="1" customWidth="1"/>
    <col min="8" max="8" width="14.140625" style="0" customWidth="1"/>
  </cols>
  <sheetData>
    <row r="1" ht="18.75">
      <c r="B1" s="69" t="s">
        <v>108</v>
      </c>
    </row>
    <row r="2" ht="18.75">
      <c r="B2" s="69" t="s">
        <v>109</v>
      </c>
    </row>
    <row r="3" ht="19.5" thickBot="1">
      <c r="A3" s="15"/>
    </row>
    <row r="4" spans="1:5" ht="42" customHeight="1" thickTop="1">
      <c r="A4" s="83" t="s">
        <v>110</v>
      </c>
      <c r="B4" s="85" t="s">
        <v>111</v>
      </c>
      <c r="C4" s="16" t="s">
        <v>112</v>
      </c>
      <c r="D4" s="16" t="s">
        <v>2</v>
      </c>
      <c r="E4" s="18" t="s">
        <v>2</v>
      </c>
    </row>
    <row r="5" spans="1:5" ht="15" thickBot="1">
      <c r="A5" s="84"/>
      <c r="B5" s="86"/>
      <c r="C5" s="17" t="s">
        <v>113</v>
      </c>
      <c r="D5" s="17">
        <v>2011</v>
      </c>
      <c r="E5" s="19">
        <v>2010</v>
      </c>
    </row>
    <row r="6" spans="1:8" s="11" customFormat="1" ht="16.5" thickBot="1">
      <c r="A6" s="66">
        <v>1</v>
      </c>
      <c r="B6" s="23" t="s">
        <v>114</v>
      </c>
      <c r="C6" s="23">
        <v>7041</v>
      </c>
      <c r="D6" s="37">
        <v>12590561</v>
      </c>
      <c r="E6" s="37">
        <v>416310</v>
      </c>
      <c r="G6" s="80"/>
      <c r="H6" s="80"/>
    </row>
    <row r="7" spans="1:8" s="11" customFormat="1" ht="16.5" thickBot="1">
      <c r="A7" s="66">
        <v>2</v>
      </c>
      <c r="B7" s="23" t="s">
        <v>115</v>
      </c>
      <c r="C7" s="23"/>
      <c r="D7" s="37"/>
      <c r="E7" s="37"/>
      <c r="G7" s="80"/>
      <c r="H7" s="80"/>
    </row>
    <row r="8" spans="1:5" s="11" customFormat="1" ht="32.25" thickBot="1">
      <c r="A8" s="66">
        <v>3</v>
      </c>
      <c r="B8" s="35" t="s">
        <v>116</v>
      </c>
      <c r="C8" s="23"/>
      <c r="D8" s="37"/>
      <c r="E8" s="37"/>
    </row>
    <row r="9" spans="1:8" s="11" customFormat="1" ht="16.5" thickBot="1">
      <c r="A9" s="66">
        <v>4</v>
      </c>
      <c r="B9" s="23" t="s">
        <v>117</v>
      </c>
      <c r="C9" s="23"/>
      <c r="D9" s="37"/>
      <c r="E9" s="37"/>
      <c r="G9" s="80"/>
      <c r="H9" s="80"/>
    </row>
    <row r="10" spans="1:5" s="11" customFormat="1" ht="15.75">
      <c r="A10" s="67">
        <v>5</v>
      </c>
      <c r="B10" s="20" t="s">
        <v>118</v>
      </c>
      <c r="C10" s="24"/>
      <c r="D10" s="38">
        <f>D11+D12</f>
        <v>-7090518</v>
      </c>
      <c r="E10" s="38">
        <f>E11+E12</f>
        <v>-1429459.5</v>
      </c>
    </row>
    <row r="11" spans="1:5" s="11" customFormat="1" ht="15.75">
      <c r="A11" s="68"/>
      <c r="B11" s="20" t="s">
        <v>119</v>
      </c>
      <c r="C11" s="21">
        <v>641</v>
      </c>
      <c r="D11" s="39">
        <v>-6506325</v>
      </c>
      <c r="E11" s="39">
        <v>-1289030.8</v>
      </c>
    </row>
    <row r="12" spans="1:5" s="11" customFormat="1" ht="16.5" thickBot="1">
      <c r="A12" s="66"/>
      <c r="B12" s="23" t="s">
        <v>120</v>
      </c>
      <c r="C12" s="25">
        <v>644</v>
      </c>
      <c r="D12" s="40">
        <v>-584193</v>
      </c>
      <c r="E12" s="40">
        <v>-140428.7</v>
      </c>
    </row>
    <row r="13" spans="1:7" s="11" customFormat="1" ht="16.5" thickBot="1">
      <c r="A13" s="66" t="s">
        <v>32</v>
      </c>
      <c r="B13" s="23" t="s">
        <v>121</v>
      </c>
      <c r="C13" s="23"/>
      <c r="D13" s="37">
        <v>-1735463</v>
      </c>
      <c r="E13" s="37">
        <v>0</v>
      </c>
      <c r="G13" s="75"/>
    </row>
    <row r="14" spans="1:7" s="11" customFormat="1" ht="16.5" thickBot="1">
      <c r="A14" s="66" t="s">
        <v>122</v>
      </c>
      <c r="B14" s="23" t="s">
        <v>123</v>
      </c>
      <c r="C14" s="23">
        <v>6</v>
      </c>
      <c r="D14" s="37">
        <v>-23386492</v>
      </c>
      <c r="E14" s="37">
        <f>-8320260.49+1289030.8+140428.7</f>
        <v>-6890800.99</v>
      </c>
      <c r="G14" s="75"/>
    </row>
    <row r="15" spans="1:5" s="11" customFormat="1" ht="16.5" thickBot="1">
      <c r="A15" s="66" t="s">
        <v>124</v>
      </c>
      <c r="B15" s="26" t="s">
        <v>125</v>
      </c>
      <c r="C15" s="23"/>
      <c r="D15" s="37">
        <f>D14+D13+D10+D9</f>
        <v>-32212473</v>
      </c>
      <c r="E15" s="37">
        <f>E14+E13+E10+E9</f>
        <v>-8320260.49</v>
      </c>
    </row>
    <row r="16" spans="1:5" s="11" customFormat="1" ht="32.25" thickBot="1">
      <c r="A16" s="66" t="s">
        <v>126</v>
      </c>
      <c r="B16" s="36" t="s">
        <v>127</v>
      </c>
      <c r="C16" s="23"/>
      <c r="D16" s="37">
        <f>D6+D7+D15</f>
        <v>-19621912</v>
      </c>
      <c r="E16" s="37">
        <f>E6+E7+E15</f>
        <v>-7903950.49</v>
      </c>
    </row>
    <row r="17" spans="1:5" s="11" customFormat="1" ht="32.25" thickBot="1">
      <c r="A17" s="66" t="s">
        <v>128</v>
      </c>
      <c r="B17" s="35" t="s">
        <v>129</v>
      </c>
      <c r="C17" s="23"/>
      <c r="D17" s="37"/>
      <c r="E17" s="37"/>
    </row>
    <row r="18" spans="1:5" s="11" customFormat="1" ht="16.5" thickBot="1">
      <c r="A18" s="66" t="s">
        <v>130</v>
      </c>
      <c r="B18" s="23" t="s">
        <v>131</v>
      </c>
      <c r="C18" s="23"/>
      <c r="D18" s="37"/>
      <c r="E18" s="37"/>
    </row>
    <row r="19" spans="1:5" s="11" customFormat="1" ht="16.5" thickBot="1">
      <c r="A19" s="66" t="s">
        <v>132</v>
      </c>
      <c r="B19" s="23" t="s">
        <v>133</v>
      </c>
      <c r="C19" s="23"/>
      <c r="D19" s="37">
        <f>D22+D21+D23</f>
        <v>200451</v>
      </c>
      <c r="E19" s="37">
        <f>E22+E21</f>
        <v>105394.59999999999</v>
      </c>
    </row>
    <row r="20" spans="1:5" s="11" customFormat="1" ht="32.25" thickBot="1">
      <c r="A20" s="66" t="s">
        <v>134</v>
      </c>
      <c r="B20" s="35" t="s">
        <v>135</v>
      </c>
      <c r="C20" s="23"/>
      <c r="D20" s="37"/>
      <c r="E20" s="37"/>
    </row>
    <row r="21" spans="1:5" s="11" customFormat="1" ht="16.5" thickBot="1">
      <c r="A21" s="66" t="s">
        <v>136</v>
      </c>
      <c r="B21" s="23" t="s">
        <v>137</v>
      </c>
      <c r="C21" s="23">
        <v>767</v>
      </c>
      <c r="D21" s="37">
        <v>7147</v>
      </c>
      <c r="E21" s="37">
        <v>3525.93</v>
      </c>
    </row>
    <row r="22" spans="1:5" s="11" customFormat="1" ht="16.5" thickBot="1">
      <c r="A22" s="66" t="s">
        <v>138</v>
      </c>
      <c r="B22" s="23" t="s">
        <v>139</v>
      </c>
      <c r="C22" s="23">
        <v>766</v>
      </c>
      <c r="D22" s="37">
        <v>193904</v>
      </c>
      <c r="E22" s="37">
        <v>101868.67</v>
      </c>
    </row>
    <row r="23" spans="1:5" s="11" customFormat="1" ht="16.5" thickBot="1">
      <c r="A23" s="66" t="s">
        <v>140</v>
      </c>
      <c r="B23" s="23" t="s">
        <v>141</v>
      </c>
      <c r="C23" s="23"/>
      <c r="D23" s="37">
        <v>-600</v>
      </c>
      <c r="E23" s="37"/>
    </row>
    <row r="24" spans="1:5" s="11" customFormat="1" ht="32.25" thickBot="1">
      <c r="A24" s="66" t="s">
        <v>142</v>
      </c>
      <c r="B24" s="36" t="s">
        <v>143</v>
      </c>
      <c r="C24" s="23"/>
      <c r="D24" s="37">
        <f>D18+D19</f>
        <v>200451</v>
      </c>
      <c r="E24" s="37">
        <f>E18+E19</f>
        <v>105394.59999999999</v>
      </c>
    </row>
    <row r="25" spans="1:5" s="11" customFormat="1" ht="16.5" thickBot="1">
      <c r="A25" s="66" t="s">
        <v>144</v>
      </c>
      <c r="B25" s="27" t="s">
        <v>145</v>
      </c>
      <c r="C25" s="23"/>
      <c r="D25" s="37">
        <f>D16+D24</f>
        <v>-19421461</v>
      </c>
      <c r="E25" s="37">
        <f>E16+E24</f>
        <v>-7798555.890000001</v>
      </c>
    </row>
    <row r="26" spans="1:5" s="11" customFormat="1" ht="16.5" thickBot="1">
      <c r="A26" s="66" t="s">
        <v>146</v>
      </c>
      <c r="B26" s="23" t="s">
        <v>147</v>
      </c>
      <c r="C26" s="23"/>
      <c r="D26" s="37"/>
      <c r="E26" s="37"/>
    </row>
    <row r="27" spans="1:7" s="11" customFormat="1" ht="18.75">
      <c r="A27" s="67" t="s">
        <v>148</v>
      </c>
      <c r="B27" s="28" t="s">
        <v>149</v>
      </c>
      <c r="C27" s="24"/>
      <c r="D27" s="41">
        <f>D25+D26</f>
        <v>-19421461</v>
      </c>
      <c r="E27" s="41">
        <f>E25+E26</f>
        <v>-7798555.890000001</v>
      </c>
      <c r="G27" s="75"/>
    </row>
    <row r="28" spans="1:5" s="11" customFormat="1" ht="19.5" thickBot="1">
      <c r="A28" s="22"/>
      <c r="B28" s="30" t="s">
        <v>150</v>
      </c>
      <c r="C28" s="25"/>
      <c r="D28" s="42"/>
      <c r="E28" s="42"/>
    </row>
    <row r="29" spans="1:5" s="11" customFormat="1" ht="16.5" thickBot="1">
      <c r="A29" s="32" t="s">
        <v>151</v>
      </c>
      <c r="B29" s="33" t="s">
        <v>152</v>
      </c>
      <c r="C29" s="33"/>
      <c r="D29" s="43"/>
      <c r="E29" s="44"/>
    </row>
    <row r="30" s="11" customFormat="1" ht="16.5" thickTop="1">
      <c r="A30" s="34"/>
    </row>
    <row r="31" s="11" customFormat="1" ht="12.75">
      <c r="D31" s="80"/>
    </row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</sheetData>
  <sheetProtection/>
  <mergeCells count="2">
    <mergeCell ref="A4:A5"/>
    <mergeCell ref="B4:B5"/>
  </mergeCells>
  <printOptions/>
  <pageMargins left="0.25" right="0.25" top="1.505" bottom="1" header="0.5" footer="0.5"/>
  <pageSetup horizontalDpi="1200" verticalDpi="12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4">
      <selection activeCell="C35" sqref="C35"/>
    </sheetView>
  </sheetViews>
  <sheetFormatPr defaultColWidth="9.140625" defaultRowHeight="12.75"/>
  <cols>
    <col min="1" max="1" width="3.28125" style="0" customWidth="1"/>
    <col min="2" max="2" width="53.57421875" style="0" bestFit="1" customWidth="1"/>
    <col min="3" max="3" width="21.00390625" style="0" customWidth="1"/>
    <col min="4" max="4" width="24.7109375" style="0" bestFit="1" customWidth="1"/>
  </cols>
  <sheetData>
    <row r="1" ht="13.5" thickBot="1"/>
    <row r="2" spans="1:4" s="11" customFormat="1" ht="15.75">
      <c r="A2" s="29"/>
      <c r="B2" s="55" t="s">
        <v>162</v>
      </c>
      <c r="C2" s="58" t="s">
        <v>164</v>
      </c>
      <c r="D2" s="58" t="s">
        <v>164</v>
      </c>
    </row>
    <row r="3" spans="1:4" s="11" customFormat="1" ht="16.5" thickBot="1">
      <c r="A3" s="56"/>
      <c r="B3" s="26" t="s">
        <v>163</v>
      </c>
      <c r="C3" s="59">
        <v>2011</v>
      </c>
      <c r="D3" s="59">
        <v>2010</v>
      </c>
    </row>
    <row r="4" spans="1:4" s="11" customFormat="1" ht="16.5" thickBot="1">
      <c r="A4" s="31"/>
      <c r="B4" s="26" t="s">
        <v>165</v>
      </c>
      <c r="C4" s="79">
        <f>SUM(C5:C10)</f>
        <v>-12057.23</v>
      </c>
      <c r="D4" s="79">
        <f>SUM(D5:D10)</f>
        <v>-3065.15117</v>
      </c>
    </row>
    <row r="5" spans="1:4" s="11" customFormat="1" ht="16.5" thickBot="1">
      <c r="A5" s="31"/>
      <c r="B5" s="23" t="s">
        <v>166</v>
      </c>
      <c r="C5" s="79">
        <f>9880+24.77+350</f>
        <v>10254.77</v>
      </c>
      <c r="D5" s="79">
        <f>(PASH!E6-bilanci!E11-bilanci!E24)/1000</f>
        <v>-1763.5263300000001</v>
      </c>
    </row>
    <row r="6" spans="1:4" s="11" customFormat="1" ht="16.5" thickBot="1">
      <c r="A6" s="31"/>
      <c r="B6" s="23" t="s">
        <v>167</v>
      </c>
      <c r="C6" s="79">
        <v>-20913</v>
      </c>
      <c r="D6" s="79">
        <f>(PASH!E10+PASH!E14+bilanci!E68)/1000</f>
        <v>-1301.62484</v>
      </c>
    </row>
    <row r="7" spans="1:4" s="11" customFormat="1" ht="16.5" thickBot="1">
      <c r="A7" s="31"/>
      <c r="B7" s="23" t="s">
        <v>168</v>
      </c>
      <c r="C7" s="79"/>
      <c r="D7" s="79"/>
    </row>
    <row r="8" spans="1:4" s="11" customFormat="1" ht="16.5" thickBot="1">
      <c r="A8" s="31"/>
      <c r="B8" s="23" t="s">
        <v>169</v>
      </c>
      <c r="C8" s="79"/>
      <c r="D8" s="79"/>
    </row>
    <row r="9" spans="1:4" s="11" customFormat="1" ht="16.5" thickBot="1">
      <c r="A9" s="31"/>
      <c r="B9" s="23" t="s">
        <v>170</v>
      </c>
      <c r="C9" s="79">
        <v>-1399</v>
      </c>
      <c r="D9" s="79"/>
    </row>
    <row r="10" spans="1:4" s="11" customFormat="1" ht="16.5" thickBot="1">
      <c r="A10" s="31"/>
      <c r="B10" s="57" t="s">
        <v>171</v>
      </c>
      <c r="C10" s="79"/>
      <c r="D10" s="79"/>
    </row>
    <row r="11" spans="1:4" s="11" customFormat="1" ht="16.5" thickBot="1">
      <c r="A11" s="31"/>
      <c r="B11" s="26"/>
      <c r="C11" s="79"/>
      <c r="D11" s="79"/>
    </row>
    <row r="12" spans="1:4" s="11" customFormat="1" ht="16.5" thickBot="1">
      <c r="A12" s="31"/>
      <c r="B12" s="26" t="s">
        <v>172</v>
      </c>
      <c r="C12" s="79">
        <f>SUM(C13:C18)</f>
        <v>330</v>
      </c>
      <c r="D12" s="79">
        <f>SUM(D13:D18)</f>
        <v>-12132.1083</v>
      </c>
    </row>
    <row r="13" spans="1:6" s="11" customFormat="1" ht="16.5" thickBot="1">
      <c r="A13" s="31"/>
      <c r="B13" s="23" t="s">
        <v>173</v>
      </c>
      <c r="C13" s="79"/>
      <c r="D13" s="79"/>
      <c r="F13" s="75"/>
    </row>
    <row r="14" spans="1:4" s="11" customFormat="1" ht="16.5" thickBot="1">
      <c r="A14" s="31"/>
      <c r="B14" s="23" t="s">
        <v>174</v>
      </c>
      <c r="C14" s="79">
        <v>0</v>
      </c>
      <c r="D14" s="79">
        <f>(-bilanci!E47)/1000</f>
        <v>-12237.5029</v>
      </c>
    </row>
    <row r="15" spans="1:4" s="11" customFormat="1" ht="16.5" thickBot="1">
      <c r="A15" s="31"/>
      <c r="B15" s="23" t="s">
        <v>175</v>
      </c>
      <c r="C15" s="79"/>
      <c r="D15" s="79"/>
    </row>
    <row r="16" spans="1:4" s="11" customFormat="1" ht="16.5" thickBot="1">
      <c r="A16" s="31"/>
      <c r="B16" s="23" t="s">
        <v>176</v>
      </c>
      <c r="C16" s="79">
        <v>330</v>
      </c>
      <c r="D16" s="79">
        <f>(PASH!E22+3525.93)/1000</f>
        <v>105.3946</v>
      </c>
    </row>
    <row r="17" spans="1:4" s="11" customFormat="1" ht="16.5" thickBot="1">
      <c r="A17" s="31"/>
      <c r="B17" s="23" t="s">
        <v>177</v>
      </c>
      <c r="C17" s="79">
        <v>0</v>
      </c>
      <c r="D17" s="79"/>
    </row>
    <row r="18" spans="1:4" s="11" customFormat="1" ht="16.5" thickBot="1">
      <c r="A18" s="31"/>
      <c r="B18" s="57" t="s">
        <v>178</v>
      </c>
      <c r="C18" s="79">
        <v>0</v>
      </c>
      <c r="D18" s="79"/>
    </row>
    <row r="19" spans="1:4" s="11" customFormat="1" ht="16.5" thickBot="1">
      <c r="A19" s="31"/>
      <c r="B19" s="57"/>
      <c r="C19" s="79"/>
      <c r="D19" s="79"/>
    </row>
    <row r="20" spans="1:4" s="11" customFormat="1" ht="16.5" thickBot="1">
      <c r="A20" s="31"/>
      <c r="B20" s="26" t="s">
        <v>179</v>
      </c>
      <c r="C20" s="79">
        <f>C22</f>
        <v>8657</v>
      </c>
      <c r="D20" s="79">
        <f>D22</f>
        <v>19821.02975</v>
      </c>
    </row>
    <row r="21" spans="1:4" s="11" customFormat="1" ht="16.5" thickBot="1">
      <c r="A21" s="31"/>
      <c r="B21" s="23" t="s">
        <v>180</v>
      </c>
      <c r="C21" s="79"/>
      <c r="D21" s="79"/>
    </row>
    <row r="22" spans="1:4" s="11" customFormat="1" ht="16.5" thickBot="1">
      <c r="A22" s="31"/>
      <c r="B22" s="23" t="s">
        <v>188</v>
      </c>
      <c r="C22" s="79">
        <v>8657</v>
      </c>
      <c r="D22" s="79">
        <f>(bilanci!E75+bilanci!E84)/1000</f>
        <v>19821.02975</v>
      </c>
    </row>
    <row r="23" spans="1:4" s="11" customFormat="1" ht="16.5" thickBot="1">
      <c r="A23" s="31"/>
      <c r="B23" s="23" t="s">
        <v>181</v>
      </c>
      <c r="C23" s="79"/>
      <c r="D23" s="79"/>
    </row>
    <row r="24" spans="1:4" s="11" customFormat="1" ht="16.5" thickBot="1">
      <c r="A24" s="31"/>
      <c r="B24" s="23" t="s">
        <v>182</v>
      </c>
      <c r="C24" s="79"/>
      <c r="D24" s="79"/>
    </row>
    <row r="25" spans="1:4" s="11" customFormat="1" ht="16.5" thickBot="1">
      <c r="A25" s="31"/>
      <c r="B25" s="57" t="s">
        <v>183</v>
      </c>
      <c r="C25" s="79"/>
      <c r="D25" s="79"/>
    </row>
    <row r="26" spans="1:4" s="11" customFormat="1" ht="16.5" thickBot="1">
      <c r="A26" s="31"/>
      <c r="B26" s="57"/>
      <c r="C26" s="79"/>
      <c r="D26" s="79"/>
    </row>
    <row r="27" spans="1:4" s="11" customFormat="1" ht="16.5" thickBot="1">
      <c r="A27" s="31"/>
      <c r="B27" s="26" t="s">
        <v>184</v>
      </c>
      <c r="C27" s="79">
        <f>C20+C12+C4</f>
        <v>-3070.2299999999996</v>
      </c>
      <c r="D27" s="79">
        <f>D20+D12+D4</f>
        <v>4623.770280000002</v>
      </c>
    </row>
    <row r="28" spans="1:4" s="11" customFormat="1" ht="16.5" thickBot="1">
      <c r="A28" s="31"/>
      <c r="B28" s="26" t="s">
        <v>185</v>
      </c>
      <c r="C28" s="79">
        <f>D29</f>
        <v>4623.770280000002</v>
      </c>
      <c r="D28" s="79">
        <f>E29</f>
        <v>0</v>
      </c>
    </row>
    <row r="29" spans="1:4" s="11" customFormat="1" ht="16.5" thickBot="1">
      <c r="A29" s="31"/>
      <c r="B29" s="26" t="s">
        <v>186</v>
      </c>
      <c r="C29" s="79">
        <f>C28+C27</f>
        <v>1553.540280000002</v>
      </c>
      <c r="D29" s="79">
        <f>D28+D27</f>
        <v>4623.770280000002</v>
      </c>
    </row>
    <row r="30" s="11" customFormat="1" ht="12.75"/>
    <row r="31" spans="3:4" s="11" customFormat="1" ht="12.75">
      <c r="C31" s="75"/>
      <c r="D31" s="75"/>
    </row>
    <row r="32" s="11" customFormat="1" ht="12.75"/>
    <row r="33" spans="3:4" s="11" customFormat="1" ht="12.75">
      <c r="C33" s="75"/>
      <c r="D33" s="75"/>
    </row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</sheetData>
  <sheetProtection/>
  <printOptions/>
  <pageMargins left="0.17" right="0.4" top="1.505" bottom="1" header="0.5" footer="0.5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34.8515625" style="0" customWidth="1"/>
    <col min="2" max="2" width="17.421875" style="0" customWidth="1"/>
    <col min="3" max="3" width="17.8515625" style="0" customWidth="1"/>
    <col min="4" max="4" width="14.421875" style="0" customWidth="1"/>
    <col min="5" max="5" width="17.8515625" style="0" customWidth="1"/>
    <col min="6" max="6" width="16.421875" style="0" customWidth="1"/>
    <col min="7" max="7" width="16.00390625" style="0" customWidth="1"/>
  </cols>
  <sheetData>
    <row r="1" spans="1:7" ht="21.75" customHeight="1">
      <c r="A1" s="54" t="s">
        <v>161</v>
      </c>
      <c r="B1" s="45"/>
      <c r="C1" s="13"/>
      <c r="D1" s="13"/>
      <c r="E1" s="13"/>
      <c r="F1" s="13"/>
      <c r="G1" s="13"/>
    </row>
    <row r="2" spans="1:7" ht="18.75" thickBot="1">
      <c r="A2" s="48"/>
      <c r="B2" s="13"/>
      <c r="C2" s="13"/>
      <c r="D2" s="13"/>
      <c r="E2" s="13"/>
      <c r="F2" s="13"/>
      <c r="G2" s="13"/>
    </row>
    <row r="3" spans="1:7" ht="35.25" customHeight="1" thickBot="1">
      <c r="A3" s="49"/>
      <c r="B3" s="50" t="s">
        <v>94</v>
      </c>
      <c r="C3" s="50" t="s">
        <v>95</v>
      </c>
      <c r="D3" s="50" t="s">
        <v>153</v>
      </c>
      <c r="E3" s="50" t="s">
        <v>154</v>
      </c>
      <c r="F3" s="50" t="s">
        <v>155</v>
      </c>
      <c r="G3" s="51" t="s">
        <v>156</v>
      </c>
    </row>
    <row r="4" spans="1:7" ht="16.5" thickBot="1">
      <c r="A4" s="46"/>
      <c r="B4" s="71"/>
      <c r="C4" s="71"/>
      <c r="D4" s="71"/>
      <c r="E4" s="71"/>
      <c r="F4" s="71"/>
      <c r="G4" s="72"/>
    </row>
    <row r="5" spans="1:7" ht="16.5" thickBot="1">
      <c r="A5" s="46"/>
      <c r="B5" s="73"/>
      <c r="C5" s="73"/>
      <c r="D5" s="73"/>
      <c r="E5" s="73"/>
      <c r="F5" s="73"/>
      <c r="G5" s="70"/>
    </row>
    <row r="6" spans="1:7" ht="18" customHeight="1" thickBot="1">
      <c r="A6" s="46" t="s">
        <v>157</v>
      </c>
      <c r="B6" s="73"/>
      <c r="C6" s="73"/>
      <c r="D6" s="73"/>
      <c r="E6" s="73"/>
      <c r="F6" s="73"/>
      <c r="G6" s="70"/>
    </row>
    <row r="7" spans="1:7" ht="16.5" thickBot="1">
      <c r="A7" s="46" t="s">
        <v>158</v>
      </c>
      <c r="B7" s="73"/>
      <c r="C7" s="73"/>
      <c r="D7" s="73"/>
      <c r="E7" s="73"/>
      <c r="F7" s="73"/>
      <c r="G7" s="70"/>
    </row>
    <row r="8" spans="1:7" ht="16.5" thickBot="1">
      <c r="A8" s="46" t="s">
        <v>159</v>
      </c>
      <c r="B8" s="73"/>
      <c r="C8" s="73"/>
      <c r="D8" s="73"/>
      <c r="E8" s="73"/>
      <c r="F8" s="73"/>
      <c r="G8" s="70"/>
    </row>
    <row r="9" spans="1:7" ht="16.5" thickBot="1">
      <c r="A9" s="46"/>
      <c r="B9" s="73"/>
      <c r="C9" s="73"/>
      <c r="D9" s="73"/>
      <c r="E9" s="73"/>
      <c r="F9" s="73"/>
      <c r="G9" s="70"/>
    </row>
    <row r="10" spans="1:7" ht="16.5" thickBot="1">
      <c r="A10" s="46" t="s">
        <v>160</v>
      </c>
      <c r="B10" s="73"/>
      <c r="C10" s="73"/>
      <c r="D10" s="73"/>
      <c r="E10" s="73"/>
      <c r="F10" s="73"/>
      <c r="G10" s="70"/>
    </row>
    <row r="11" spans="1:7" ht="16.5" thickBot="1">
      <c r="A11" s="47" t="s">
        <v>190</v>
      </c>
      <c r="B11" s="70">
        <f>bilanci!D84</f>
        <v>1000000</v>
      </c>
      <c r="C11" s="70"/>
      <c r="D11" s="70"/>
      <c r="E11" s="70"/>
      <c r="F11" s="70">
        <f>PASH!E27</f>
        <v>-7798555.890000001</v>
      </c>
      <c r="G11" s="70">
        <f>B11+C11+D11+E11+F11</f>
        <v>-6798555.890000001</v>
      </c>
    </row>
    <row r="12" spans="1:7" ht="16.5" thickBot="1">
      <c r="A12" s="46"/>
      <c r="B12" s="53"/>
      <c r="C12" s="53"/>
      <c r="D12" s="53"/>
      <c r="E12" s="53"/>
      <c r="F12" s="53"/>
      <c r="G12" s="52"/>
    </row>
    <row r="13" spans="1:7" ht="18" customHeight="1" thickBot="1">
      <c r="A13" s="46" t="s">
        <v>157</v>
      </c>
      <c r="B13" s="73"/>
      <c r="C13" s="73"/>
      <c r="D13" s="73"/>
      <c r="E13" s="73"/>
      <c r="F13" s="73"/>
      <c r="G13" s="70"/>
    </row>
    <row r="14" spans="1:7" ht="16.5" thickBot="1">
      <c r="A14" s="46" t="s">
        <v>158</v>
      </c>
      <c r="B14" s="73"/>
      <c r="C14" s="73"/>
      <c r="D14" s="73"/>
      <c r="E14" s="73"/>
      <c r="F14" s="73"/>
      <c r="G14" s="70"/>
    </row>
    <row r="15" spans="1:7" ht="16.5" thickBot="1">
      <c r="A15" s="46" t="s">
        <v>159</v>
      </c>
      <c r="B15" s="73"/>
      <c r="C15" s="73"/>
      <c r="D15" s="73"/>
      <c r="E15" s="73"/>
      <c r="F15" s="73"/>
      <c r="G15" s="70"/>
    </row>
    <row r="16" spans="1:7" ht="16.5" thickBot="1">
      <c r="A16" s="46"/>
      <c r="B16" s="73"/>
      <c r="C16" s="73"/>
      <c r="D16" s="73"/>
      <c r="E16" s="73"/>
      <c r="F16" s="73"/>
      <c r="G16" s="70"/>
    </row>
    <row r="17" spans="1:7" ht="16.5" thickBot="1">
      <c r="A17" s="46" t="s">
        <v>160</v>
      </c>
      <c r="B17" s="73"/>
      <c r="C17" s="73"/>
      <c r="D17" s="73"/>
      <c r="E17" s="73"/>
      <c r="F17" s="73"/>
      <c r="G17" s="70"/>
    </row>
    <row r="18" spans="1:7" ht="16.5" thickBot="1">
      <c r="A18" s="47" t="s">
        <v>191</v>
      </c>
      <c r="B18" s="70">
        <v>1000000</v>
      </c>
      <c r="C18" s="70"/>
      <c r="D18" s="70"/>
      <c r="E18" s="70"/>
      <c r="F18" s="70">
        <f>bilanci!D90+bilanci!D91</f>
        <v>-27220016.89</v>
      </c>
      <c r="G18" s="70">
        <f>B18+C18+D18+E18+F18</f>
        <v>-26220016.89</v>
      </c>
    </row>
  </sheetData>
  <sheetProtection/>
  <printOptions/>
  <pageMargins left="0.765" right="0.17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GIGABYTE</dc:creator>
  <cp:keywords/>
  <dc:description/>
  <cp:lastModifiedBy>Mira Kurti</cp:lastModifiedBy>
  <cp:lastPrinted>2012-03-27T15:42:46Z</cp:lastPrinted>
  <dcterms:created xsi:type="dcterms:W3CDTF">2009-03-11T13:49:04Z</dcterms:created>
  <dcterms:modified xsi:type="dcterms:W3CDTF">2012-07-24T12:35:44Z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