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7905" tabRatio="599" firstSheet="9" activeTab="11"/>
  </bookViews>
  <sheets>
    <sheet name="centrino 09" sheetId="1" r:id="rId1"/>
    <sheet name="kopertina " sheetId="2" r:id="rId2"/>
    <sheet name="aktivi" sheetId="3" r:id="rId3"/>
    <sheet name="pasivi" sheetId="4" r:id="rId4"/>
    <sheet name="rezultati" sheetId="5" r:id="rId5"/>
    <sheet name="kapitali" sheetId="6" r:id="rId6"/>
    <sheet name="M indirekte" sheetId="7" r:id="rId7"/>
    <sheet name="Amortizimi" sheetId="8" r:id="rId8"/>
    <sheet name="Bankat" sheetId="9" r:id="rId9"/>
    <sheet name="Gjend Mag 31,12,2011" sheetId="10" r:id="rId10"/>
    <sheet name="pasq 1&amp; 2" sheetId="11" r:id="rId11"/>
    <sheet name="pasq 3" sheetId="12" r:id="rId12"/>
    <sheet name="Inventari i mjeteve te transpo" sheetId="13" r:id="rId13"/>
  </sheets>
  <externalReferences>
    <externalReference r:id="rId16"/>
  </externalReferences>
  <definedNames>
    <definedName name="_xlnm.Print_Area" localSheetId="2">'aktivi'!$A$1:$I$50</definedName>
    <definedName name="_xlnm.Print_Area" localSheetId="8">'Bankat'!$A$1:$I$63</definedName>
    <definedName name="_xlnm.Print_Area" localSheetId="3">'pasivi'!$A$1:$I$50</definedName>
    <definedName name="_xlnm.Print_Area" localSheetId="4">'rezultati'!$A$1:$I$48</definedName>
  </definedNames>
  <calcPr fullCalcOnLoad="1"/>
</workbook>
</file>

<file path=xl/sharedStrings.xml><?xml version="1.0" encoding="utf-8"?>
<sst xmlns="http://schemas.openxmlformats.org/spreadsheetml/2006/main" count="1274" uniqueCount="758">
  <si>
    <t>I</t>
  </si>
  <si>
    <t>II</t>
  </si>
  <si>
    <t>ADMINISTRATORI</t>
  </si>
  <si>
    <t>LEFTER SOTA</t>
  </si>
  <si>
    <t>Fitimi para tatimit</t>
  </si>
  <si>
    <t>III</t>
  </si>
  <si>
    <t>IV</t>
  </si>
  <si>
    <t>Leke</t>
  </si>
  <si>
    <t>Totali</t>
  </si>
  <si>
    <t>Efekti i ndryshimeve ne politikat kontabel</t>
  </si>
  <si>
    <t>Pozicioni i rregulluar</t>
  </si>
  <si>
    <t>Fitimi neto i periudhes kontabel</t>
  </si>
  <si>
    <t>Rezerva statutore dhe ligjore</t>
  </si>
  <si>
    <t>Toka</t>
  </si>
  <si>
    <t>Ndertesa</t>
  </si>
  <si>
    <t>Mjete transporti</t>
  </si>
  <si>
    <t>Emertimi</t>
  </si>
  <si>
    <t>Makineri dhe paisje</t>
  </si>
  <si>
    <t>Shtesa</t>
  </si>
  <si>
    <t>Pakesime</t>
  </si>
  <si>
    <t>Nr</t>
  </si>
  <si>
    <t>Transport</t>
  </si>
  <si>
    <t>hekur</t>
  </si>
  <si>
    <t>Shuma</t>
  </si>
  <si>
    <t xml:space="preserve"> </t>
  </si>
  <si>
    <t xml:space="preserve">Kamion Fiat 180  </t>
  </si>
  <si>
    <t>Kamion Fiat 160.26</t>
  </si>
  <si>
    <t>Kamioncine Fiat Punto</t>
  </si>
  <si>
    <t>Fugon "Nissan"</t>
  </si>
  <si>
    <t>Fugon "Benz" VL2242B</t>
  </si>
  <si>
    <t>Traktor "Stradel" 180</t>
  </si>
  <si>
    <t>Autoveture Cadillac</t>
  </si>
  <si>
    <t>Autoveture Lancia Y</t>
  </si>
  <si>
    <t>Kamion Benz TR2128J</t>
  </si>
  <si>
    <t>Kamion Benz TR2035G</t>
  </si>
  <si>
    <t>Autoveture Toyota</t>
  </si>
  <si>
    <t>Muleto "Toyota"</t>
  </si>
  <si>
    <t>Muleto "Hyster"</t>
  </si>
  <si>
    <t>Muleto "Towmotor"</t>
  </si>
  <si>
    <t>Muleto "Yale"</t>
  </si>
  <si>
    <t>Ekskavator Hitachi FH220T</t>
  </si>
  <si>
    <t>Ekskavator EuroHydromec</t>
  </si>
  <si>
    <t>Kova Skrepi</t>
  </si>
  <si>
    <t>Banka</t>
  </si>
  <si>
    <t>Vlera  $</t>
  </si>
  <si>
    <t>Vlera €</t>
  </si>
  <si>
    <t>Vlera Lek</t>
  </si>
  <si>
    <t>BKT</t>
  </si>
  <si>
    <t>$</t>
  </si>
  <si>
    <t>€</t>
  </si>
  <si>
    <t>lek</t>
  </si>
  <si>
    <t>Intesa SanPaolo</t>
  </si>
  <si>
    <t>Tirana Bank</t>
  </si>
  <si>
    <t>Alfa Bank</t>
  </si>
  <si>
    <t>Emporiki</t>
  </si>
  <si>
    <t>Raiffeisen Bank</t>
  </si>
  <si>
    <t>Credins Bank</t>
  </si>
  <si>
    <t>NBG</t>
  </si>
  <si>
    <t>Procredit Bank</t>
  </si>
  <si>
    <t>Totale</t>
  </si>
  <si>
    <t>kursi i kembimit</t>
  </si>
  <si>
    <t>vlere ne leke</t>
  </si>
  <si>
    <t>Siguracione</t>
  </si>
  <si>
    <t>Interesa te fituara nga bankat</t>
  </si>
  <si>
    <t>Total interesa te fituara</t>
  </si>
  <si>
    <t>TAP</t>
  </si>
  <si>
    <t>Kapitali</t>
  </si>
  <si>
    <t>NIPT  K27222201B</t>
  </si>
  <si>
    <t>IKONA  SH.P.K.</t>
  </si>
  <si>
    <t xml:space="preserve">LEFTER SOTA </t>
  </si>
  <si>
    <t xml:space="preserve">ADMINISTRATORI </t>
  </si>
  <si>
    <t>First Investment Bank</t>
  </si>
  <si>
    <t>Banka Popullore</t>
  </si>
  <si>
    <t>pllaka</t>
  </si>
  <si>
    <t>Union Bank</t>
  </si>
  <si>
    <t>Banka Nderkomb Tregtare</t>
  </si>
  <si>
    <t xml:space="preserve">Permbledhese e ditareve   2008   </t>
  </si>
  <si>
    <t>llog.</t>
  </si>
  <si>
    <t xml:space="preserve">Emertimi </t>
  </si>
  <si>
    <t>çelja</t>
  </si>
  <si>
    <t>Arka</t>
  </si>
  <si>
    <t>Blerjet</t>
  </si>
  <si>
    <t>Shitjet</t>
  </si>
  <si>
    <t>Pagat</t>
  </si>
  <si>
    <t>Xhir.+ #</t>
  </si>
  <si>
    <t>Aktivi</t>
  </si>
  <si>
    <t>Pasivi</t>
  </si>
  <si>
    <t>Rezerva ligjore</t>
  </si>
  <si>
    <t>Rezerva statutore</t>
  </si>
  <si>
    <t>Rezerva te tjera</t>
  </si>
  <si>
    <t>Fitime te pa shpern.</t>
  </si>
  <si>
    <t>Rez.Ushtrimit</t>
  </si>
  <si>
    <t>Emri i Mire</t>
  </si>
  <si>
    <t xml:space="preserve">Shpenzime te zhvillimit </t>
  </si>
  <si>
    <t xml:space="preserve">Te tjera </t>
  </si>
  <si>
    <t>Amortizimi i AAJM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</si>
  <si>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</si>
  <si>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</si>
  <si>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</si>
  <si>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</si>
  <si>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</si>
  <si>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</si>
  <si>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</si>
  <si>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te para</t>
  </si>
  <si>
    <t>Materiale tjera</t>
  </si>
  <si>
    <t>Inventari i Imet</t>
  </si>
  <si>
    <t>Produkt i gatshem</t>
  </si>
  <si>
    <t>Mallra</t>
  </si>
  <si>
    <t>Furnitore</t>
  </si>
  <si>
    <t>Parapagime te marra</t>
  </si>
  <si>
    <t>Kliente</t>
  </si>
  <si>
    <t>Parapagime te dhena</t>
  </si>
  <si>
    <t>Personeli</t>
  </si>
  <si>
    <t>Sig.Shoqerore</t>
  </si>
  <si>
    <t>Tatim mbi fitimi</t>
  </si>
  <si>
    <t>Tvsh</t>
  </si>
  <si>
    <t>Tatim ne burim</t>
  </si>
  <si>
    <t>Detyrime orakeve</t>
  </si>
  <si>
    <t>Div. per tu shperndare</t>
  </si>
  <si>
    <t>Qera financiare</t>
  </si>
  <si>
    <t>Kredi afatshkurter</t>
  </si>
  <si>
    <t>Deb.Kred.tjere</t>
  </si>
  <si>
    <t>Kredi afatgjate</t>
  </si>
  <si>
    <t>Shpenzime te per.ardh</t>
  </si>
  <si>
    <t>Ardh.per.ardhshme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</si>
  <si>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</si>
  <si>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</si>
  <si>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</si>
  <si>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</si>
  <si>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</si>
  <si>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</si>
  <si>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</si>
  <si>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N/trajtime pergjithshme</t>
  </si>
  <si>
    <t>Qera</t>
  </si>
  <si>
    <t>Mirembajtje riparime</t>
  </si>
  <si>
    <t>Prime te sigurimit</t>
  </si>
  <si>
    <t>Sherbime te tjera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</si>
  <si>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</si>
  <si>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</si>
  <si>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</si>
  <si>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</si>
  <si>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</si>
  <si>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</si>
  <si>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Sherbime bankare</t>
  </si>
  <si>
    <t>Taksa doganore</t>
  </si>
  <si>
    <t>Taksa vendore</t>
  </si>
  <si>
    <t>Tatime te tjera</t>
  </si>
  <si>
    <t>Pagat e personelit</t>
  </si>
  <si>
    <t>Kuota Sig.Shoq.</t>
  </si>
  <si>
    <t>Shpenz.pritje percjellje</t>
  </si>
  <si>
    <t>Gjoba,penalitete</t>
  </si>
  <si>
    <t>Shpenzime interesa</t>
  </si>
  <si>
    <t>Humbje Kemb.Valut.</t>
  </si>
  <si>
    <t>Amortizimi A.Q.</t>
  </si>
  <si>
    <t>Tatim mbi fitimin</t>
  </si>
  <si>
    <t>Shitje Prod.Gat.</t>
  </si>
  <si>
    <t>Dorezim punime dhe sherbi</t>
  </si>
  <si>
    <t>Shitja mallra</t>
  </si>
  <si>
    <t>Te tjera shitje</t>
  </si>
  <si>
    <t>Ndr.gj.produkti i gatshem</t>
  </si>
  <si>
    <t>Shitje AAM</t>
  </si>
  <si>
    <t>Te Ardh.nga inter.</t>
  </si>
  <si>
    <t>Te Ardh.te tjera</t>
  </si>
  <si>
    <t>Fitim Kemb.Valut.</t>
  </si>
  <si>
    <t xml:space="preserve">  SHUMA</t>
  </si>
  <si>
    <t>Emertimi dhe Forma ligjore</t>
  </si>
  <si>
    <t>IKONA SHPK</t>
  </si>
  <si>
    <t>NIPT -i</t>
  </si>
  <si>
    <t>K27222201B</t>
  </si>
  <si>
    <t>Adresa e Selise</t>
  </si>
  <si>
    <t xml:space="preserve">LAGJA KUSHTRIMI ZONA INDUSTRIALE  VLORE </t>
  </si>
  <si>
    <t>Data e krijimit</t>
  </si>
  <si>
    <t>05.09.2002</t>
  </si>
  <si>
    <t>Nr. i  Regjistrit  Tregetar</t>
  </si>
  <si>
    <t>Veprimtaria  Kryesore</t>
  </si>
  <si>
    <t>TREGETI MATERIALE NDERTIMI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</si>
  <si>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</si>
  <si>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</si>
  <si>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</si>
  <si>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</si>
  <si>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</si>
  <si>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</si>
  <si>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</si>
  <si>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</si>
  <si>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</si>
  <si>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</si>
  <si>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</si>
  <si>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</si>
  <si>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</si>
  <si>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Shoqeria </t>
  </si>
  <si>
    <t>A   K   T   I   V   E   T</t>
  </si>
  <si>
    <t>Shenime</t>
  </si>
  <si>
    <t>Periudha</t>
  </si>
  <si>
    <t>Raportuese</t>
  </si>
  <si>
    <t>Para ardhese</t>
  </si>
  <si>
    <t>A K T I V E T    A F A T S H K U R T R A</t>
  </si>
  <si>
    <t>Aktivet  monetare</t>
  </si>
  <si>
    <t>Derivative dhe aktive te mbajtura per tregtim</t>
  </si>
  <si>
    <t>Aktive te tjera financiare afatshkurtra</t>
  </si>
  <si>
    <t>Klient per tvsh</t>
  </si>
  <si>
    <t>Debitore,Kreditore te tjere</t>
  </si>
  <si>
    <t>Te drejta e detyrime ndaj ortakeve</t>
  </si>
  <si>
    <t>Inventari</t>
  </si>
  <si>
    <t>Lendet e para</t>
  </si>
  <si>
    <t>Inventari Imet</t>
  </si>
  <si>
    <t xml:space="preserve">Punime ne proces  </t>
  </si>
  <si>
    <t>Produkte te gatshme</t>
  </si>
  <si>
    <t>Mallra per rishitje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</si>
  <si>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</si>
  <si>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</si>
  <si>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</si>
  <si>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</si>
  <si>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</si>
  <si>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</si>
  <si>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</si>
  <si>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</si>
  <si>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</si>
  <si>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</si>
  <si>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</si>
  <si>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</si>
  <si>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</si>
  <si>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</si>
  <si>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</si>
  <si>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</si>
  <si>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</si>
  <si>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</si>
  <si>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</si>
  <si>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</si>
  <si>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</si>
  <si>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</si>
  <si>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</si>
  <si>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</si>
  <si>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</si>
  <si>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Detyrime per rivlersime tatimore </t>
  </si>
  <si>
    <t>Detyrime per shp e hipotekimit</t>
  </si>
  <si>
    <t xml:space="preserve">Detyrime te tjera </t>
  </si>
  <si>
    <t xml:space="preserve">  Kreditore te tjere</t>
  </si>
  <si>
    <t>Parapagimet e arketuara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</si>
  <si>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</si>
  <si>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</si>
  <si>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</si>
  <si>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</si>
  <si>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</si>
  <si>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</si>
  <si>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</si>
  <si>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</si>
  <si>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</si>
  <si>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</si>
  <si>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</si>
  <si>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</si>
  <si>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</si>
  <si>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</si>
  <si>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</si>
  <si>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</si>
  <si>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</si>
  <si>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</si>
  <si>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</si>
  <si>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</si>
  <si>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</si>
  <si>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 xml:space="preserve">Shoqeria  </t>
  </si>
  <si>
    <t>(  Bazuar ne klasifikimin e Shpenzimeve sipas Natyres  )</t>
  </si>
  <si>
    <t>Pershkrimi  i  Elementeve</t>
  </si>
  <si>
    <t xml:space="preserve">Shenime </t>
  </si>
  <si>
    <t>Paraardhese</t>
  </si>
  <si>
    <t>Referenca</t>
  </si>
  <si>
    <t xml:space="preserve"> Te ardhura nga  Shitjet  e mallrave </t>
  </si>
  <si>
    <t>Te ardhura  nga  shitja e aktiveve</t>
  </si>
  <si>
    <t>702,708X</t>
  </si>
  <si>
    <t xml:space="preserve">Te ardhura te tjera nga  shitja e sherbimeve </t>
  </si>
  <si>
    <t xml:space="preserve">Te ardhura te tjera  </t>
  </si>
  <si>
    <t xml:space="preserve">Shuma e te ardhurave </t>
  </si>
  <si>
    <t>Paksimi igjendjes te prodhimit te vet</t>
  </si>
  <si>
    <t xml:space="preserve">Kosto e mallrave  te shitura </t>
  </si>
  <si>
    <t>601,608X</t>
  </si>
  <si>
    <t>Punime me nenkontraktor</t>
  </si>
  <si>
    <t>Kosto e punes</t>
  </si>
  <si>
    <t>Shpenzimet per sigurime shoqerore e shendetesore</t>
  </si>
  <si>
    <t>Amortizimet dhe zhvleresimet</t>
  </si>
  <si>
    <t>68X</t>
  </si>
  <si>
    <t>Shpenzime te tjera</t>
  </si>
  <si>
    <t xml:space="preserve">Kuotae shpenzimeve per tu shperndare </t>
  </si>
  <si>
    <t xml:space="preserve">Totali shpenzimeve  </t>
  </si>
  <si>
    <t>Fitimi (humbja) nga veprimtarite e kryesore (I-II)</t>
  </si>
  <si>
    <t>Te ardhurat financiare nga njesite e kontrolluara</t>
  </si>
  <si>
    <t xml:space="preserve">Te ardhurat   financiare  te tjera </t>
  </si>
  <si>
    <t>Te ardhurat  financiare  nga interesat</t>
  </si>
  <si>
    <t xml:space="preserve">Totali I te ardhurave financiare </t>
  </si>
  <si>
    <t xml:space="preserve">Shpenz. financ.nga inves.te tjera financ.afatgjata </t>
  </si>
  <si>
    <t>763,764,765,664,665</t>
  </si>
  <si>
    <t xml:space="preserve"> Shpenzimet nga interesat</t>
  </si>
  <si>
    <t>(Humbjet) nga kursi kembimit</t>
  </si>
  <si>
    <t>Shpenzime te tjera financiare</t>
  </si>
  <si>
    <t>657 penalitete</t>
  </si>
  <si>
    <t>V</t>
  </si>
  <si>
    <t>Totali  Shpenzimeve financiare</t>
  </si>
  <si>
    <t>VI</t>
  </si>
  <si>
    <t>Fitimi (humbja) para tatimit  ( III+IV-V)</t>
  </si>
  <si>
    <t>Shpenzimet e tatimit mbi fitimin</t>
  </si>
  <si>
    <t>VII</t>
  </si>
  <si>
    <t>Fitimi (humbja) neto e vitit financiar  ( 14 - 15 )</t>
  </si>
  <si>
    <t>Elementet e pasqyrave te konsoliduara</t>
  </si>
  <si>
    <t>Fitimi (humbja) para tatimit  ( 9 +/- 13 )</t>
  </si>
  <si>
    <t>Te ardhura dhe shpenzime te tjera financiare (Gjoba)</t>
  </si>
  <si>
    <t>Shuma per tatim</t>
  </si>
  <si>
    <t>Tatimi mbi fitimin 10 %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</si>
  <si>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</si>
  <si>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</si>
  <si>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</si>
  <si>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</si>
  <si>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Rez. Konvert te monedh te huaja</t>
  </si>
  <si>
    <t>Fitimi i pa- shperndare</t>
  </si>
  <si>
    <t>Fitimi I ushtrimit</t>
  </si>
  <si>
    <t>Dividentet e paguar / deklaruar</t>
  </si>
  <si>
    <t xml:space="preserve"> Transferime ne rezerven e detyrueshme ligjore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</si>
  <si>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</si>
  <si>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</si>
  <si>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</si>
  <si>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</si>
  <si>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</si>
  <si>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>Interesi i paguar</t>
  </si>
  <si>
    <t>Blerja e aktiveve afatgjata materiale</t>
  </si>
  <si>
    <t>Interesi i arketuar</t>
  </si>
  <si>
    <t>Dividentet e arketuar</t>
  </si>
  <si>
    <t>Dividente te paguar</t>
  </si>
  <si>
    <t>Mjetet monetare ne fillim te periudhes kontabel</t>
  </si>
  <si>
    <t>Mjetet monetare ne fund te periudhes kontabel</t>
  </si>
  <si>
    <t>Shoqeria "ME-IL-ARB Konstruksion"sh.p.k</t>
  </si>
  <si>
    <t>Ne   Leke</t>
  </si>
  <si>
    <t>Pasqyra e fluksit monetar - Metoda Indirekte</t>
  </si>
  <si>
    <t>Fluksi i parave nga veprimtaria e shfrytezimit</t>
  </si>
  <si>
    <t>Rregullime per :</t>
  </si>
  <si>
    <t>Amortizimin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</si>
  <si>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</si>
  <si>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</si>
  <si>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</si>
  <si>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</si>
  <si>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</si>
  <si>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</si>
  <si>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</si>
  <si>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</si>
  <si>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</si>
  <si>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</si>
  <si>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</si>
  <si>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Te ardhura nga shitja e paisjeve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</si>
  <si>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</si>
  <si>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</si>
  <si>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</si>
  <si>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</si>
  <si>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</si>
  <si>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MM neto e perdorur ne veprimtarite Financiare</t>
  </si>
  <si>
    <t>Rritja/Renia neto e mjeteve monetare</t>
  </si>
  <si>
    <t xml:space="preserve">Instrumente vegla </t>
  </si>
  <si>
    <t xml:space="preserve">Paisje zyre dhe informatike </t>
  </si>
  <si>
    <t xml:space="preserve"> Transferime ne fitime te pa shperndara </t>
  </si>
  <si>
    <t>Fitimi (humbja) neto e vitit financiar  ( VI-15 - 15 )</t>
  </si>
  <si>
    <t>Te ardhura nga transportet</t>
  </si>
  <si>
    <t xml:space="preserve"> Shteti Tatim mbi fitimin</t>
  </si>
  <si>
    <t xml:space="preserve"> ShtetiTvsh</t>
  </si>
  <si>
    <t>Njesia</t>
  </si>
  <si>
    <t>Gjendje</t>
  </si>
  <si>
    <t>Cmimi Mes</t>
  </si>
  <si>
    <t>Vlefta</t>
  </si>
  <si>
    <t>kg</t>
  </si>
  <si>
    <t>tulla</t>
  </si>
  <si>
    <t>cope</t>
  </si>
  <si>
    <t>profile</t>
  </si>
  <si>
    <t>tjegulla</t>
  </si>
  <si>
    <t>trare</t>
  </si>
  <si>
    <t>ml</t>
  </si>
  <si>
    <t>Maltafine</t>
  </si>
  <si>
    <t>thase</t>
  </si>
  <si>
    <t>Derrase</t>
  </si>
  <si>
    <t>m3</t>
  </si>
  <si>
    <t>Kol</t>
  </si>
  <si>
    <t>Panele Sanduiç</t>
  </si>
  <si>
    <t>m2</t>
  </si>
  <si>
    <t>Vaska Hidromasazhi</t>
  </si>
  <si>
    <t>Gelqere</t>
  </si>
  <si>
    <t>valvola skaldabanje</t>
  </si>
  <si>
    <t>valvola sferike</t>
  </si>
  <si>
    <t>grupe lavamani</t>
  </si>
  <si>
    <t>rubineta</t>
  </si>
  <si>
    <t>Gershere prerje</t>
  </si>
  <si>
    <t>Kthyese hekuri</t>
  </si>
  <si>
    <t>Piastra te kthimit te hekurit</t>
  </si>
  <si>
    <t>dara hekuri</t>
  </si>
  <si>
    <t>disqe metalik</t>
  </si>
  <si>
    <t>lopata</t>
  </si>
  <si>
    <t>morseta</t>
  </si>
  <si>
    <t>makina drejtimi</t>
  </si>
  <si>
    <t>tranxha</t>
  </si>
  <si>
    <t>bishta lopate</t>
  </si>
  <si>
    <t>guarnicione dhe vida te ndryshme</t>
  </si>
  <si>
    <t>kova llaçi</t>
  </si>
  <si>
    <t>govata llaçi</t>
  </si>
  <si>
    <t>Tubo plastiike</t>
  </si>
  <si>
    <t>Kepuce muratori</t>
  </si>
  <si>
    <t>Cisterne 500lt cc500</t>
  </si>
  <si>
    <t>Serbator 300 lt sq3 300</t>
  </si>
  <si>
    <t>Serbator trans 300 lt pn300</t>
  </si>
  <si>
    <t>Serbator trans 500 lt pn500</t>
  </si>
  <si>
    <t>Serbator 500 lt sq1 500</t>
  </si>
  <si>
    <t>Serbator 500 lt sq3 500</t>
  </si>
  <si>
    <t>Vazo  cov48</t>
  </si>
  <si>
    <t>Cisterne 800 lt co900</t>
  </si>
  <si>
    <t>Serbator trans 300 lt sov3 300</t>
  </si>
  <si>
    <t>Serbator trans 1000 lt pn1000</t>
  </si>
  <si>
    <t>Vazo+ngritese bde/j</t>
  </si>
  <si>
    <t>Kaseta lulesh Toskana cf1 72</t>
  </si>
  <si>
    <t>Kollone e vijezuar clir42</t>
  </si>
  <si>
    <t>Cilinder Otranto cif 38</t>
  </si>
  <si>
    <t>Vazo cdbi 49</t>
  </si>
  <si>
    <t>Kasete Puglia cfl 59</t>
  </si>
  <si>
    <t>Vazo e vijezuar Maratea cmc34</t>
  </si>
  <si>
    <t>Cisterne 1500 lt co 1500</t>
  </si>
  <si>
    <t>Bordura betoni</t>
  </si>
  <si>
    <t>zgara</t>
  </si>
  <si>
    <t>Llamarine</t>
  </si>
  <si>
    <t>Skrap</t>
  </si>
  <si>
    <t>Komplete WC</t>
  </si>
  <si>
    <t>Kulme Llamarine</t>
  </si>
  <si>
    <t>m</t>
  </si>
  <si>
    <t>Vida</t>
  </si>
  <si>
    <t>Betoniere</t>
  </si>
  <si>
    <t>Katerma</t>
  </si>
  <si>
    <t>Tubo çeliku</t>
  </si>
  <si>
    <t>hekur 2</t>
  </si>
  <si>
    <t>hekur 3</t>
  </si>
  <si>
    <t>hekur 4</t>
  </si>
  <si>
    <t>hekur 5</t>
  </si>
  <si>
    <t>cimento</t>
  </si>
  <si>
    <t>ton</t>
  </si>
  <si>
    <t>hekur 6</t>
  </si>
  <si>
    <t>hekur 7</t>
  </si>
  <si>
    <t>Shina hekuri</t>
  </si>
  <si>
    <t>hekur 2'</t>
  </si>
  <si>
    <t>hekur 3'</t>
  </si>
  <si>
    <t>hekur 4'</t>
  </si>
  <si>
    <t>Depozita cc300</t>
  </si>
  <si>
    <t>Depozita cc1000</t>
  </si>
  <si>
    <t>Depozita cc2000</t>
  </si>
  <si>
    <t>Depozita cc2300</t>
  </si>
  <si>
    <t>Cimento 1</t>
  </si>
  <si>
    <t>kv</t>
  </si>
  <si>
    <t>bazamente celiku</t>
  </si>
  <si>
    <t>goma me disk te perdor</t>
  </si>
  <si>
    <t>polisterol</t>
  </si>
  <si>
    <t>Llamarine 1</t>
  </si>
  <si>
    <t>Llamarine 2</t>
  </si>
  <si>
    <t>lama metalike</t>
  </si>
  <si>
    <t>profile 1</t>
  </si>
  <si>
    <t>llamarine e valezuar</t>
  </si>
  <si>
    <t>punto</t>
  </si>
  <si>
    <t>maske saldimi</t>
  </si>
  <si>
    <t>dorashka</t>
  </si>
  <si>
    <t>pale</t>
  </si>
  <si>
    <t>sega freze</t>
  </si>
  <si>
    <t>vegla pune</t>
  </si>
  <si>
    <t>meter</t>
  </si>
  <si>
    <t>parete me rubinet+mishelator</t>
  </si>
  <si>
    <t>vaske hydrosonik</t>
  </si>
  <si>
    <t>vaske ne dru</t>
  </si>
  <si>
    <t>vaske ne dy panele</t>
  </si>
  <si>
    <t>rubineteri per vasken</t>
  </si>
  <si>
    <t>vaske ovale e kompletuar</t>
  </si>
  <si>
    <t>rubineteri Flow</t>
  </si>
  <si>
    <t>mbajtese shpine metalike</t>
  </si>
  <si>
    <t>vaske 3 paneli</t>
  </si>
  <si>
    <t>kollone shkarkimi</t>
  </si>
  <si>
    <t>vaske kendore Blow</t>
  </si>
  <si>
    <t>rubineteri vaske monocomand</t>
  </si>
  <si>
    <t>parete kristali me rubinet</t>
  </si>
  <si>
    <t>parete me sedilje</t>
  </si>
  <si>
    <t>grup dushi termostatik</t>
  </si>
  <si>
    <t>parete me sedilje e plantare</t>
  </si>
  <si>
    <t>grup dushi monocomand</t>
  </si>
  <si>
    <t>minipishine me panele sintetik</t>
  </si>
  <si>
    <t>dush hidrosonic</t>
  </si>
  <si>
    <t>rubinetri mishelator Leaf</t>
  </si>
  <si>
    <t>dush Evolution i kompletuar</t>
  </si>
  <si>
    <t>sedile per kabine dushi</t>
  </si>
  <si>
    <t>vaske ovale Feel</t>
  </si>
  <si>
    <t>kabine me dush Soft</t>
  </si>
  <si>
    <t>vaska me 3 panele Idrotop</t>
  </si>
  <si>
    <t>parete, suport pareti</t>
  </si>
  <si>
    <t>vaske me 3 panele Idrobasic</t>
  </si>
  <si>
    <t>rubineteri seria Leaf</t>
  </si>
  <si>
    <t>vaske me 3 panele Girata</t>
  </si>
  <si>
    <t>rubineteri Round</t>
  </si>
  <si>
    <t>kabine dushi me 2 vende</t>
  </si>
  <si>
    <t>rubineteri Round mishelator</t>
  </si>
  <si>
    <t>aparat elektronik per dushin</t>
  </si>
  <si>
    <t>veshje alumin per kabine</t>
  </si>
  <si>
    <t>pjate mbajtese dushi</t>
  </si>
  <si>
    <t>kit instalimi</t>
  </si>
  <si>
    <t>mbajtese</t>
  </si>
  <si>
    <t>mbulese e siperme dushi</t>
  </si>
  <si>
    <t>jet verticale</t>
  </si>
  <si>
    <t>mishelator termostatik</t>
  </si>
  <si>
    <t>deviator me 5 rruge</t>
  </si>
  <si>
    <t>mbajtese dushi</t>
  </si>
  <si>
    <t>set instalimi rubineteri</t>
  </si>
  <si>
    <t>set instalimi pjat dushi</t>
  </si>
  <si>
    <t>vaske kendore hidromasazh</t>
  </si>
  <si>
    <t>kapak te dushit</t>
  </si>
  <si>
    <t>espozitore Naos</t>
  </si>
  <si>
    <t>espozitere Boxdocia</t>
  </si>
  <si>
    <t>vaske hidromasazh 2 panele</t>
  </si>
  <si>
    <t>kataloge</t>
  </si>
  <si>
    <t>vaske Hidrosonic hidrosilenc</t>
  </si>
  <si>
    <t>vaske ne dru retroiluminim</t>
  </si>
  <si>
    <t>rubineteri Leaf per vasken</t>
  </si>
  <si>
    <t>panel vaske Venge</t>
  </si>
  <si>
    <t>kolone shkarkimi vaske</t>
  </si>
  <si>
    <t>dush saun i kompletuar</t>
  </si>
  <si>
    <t>subwoofer per vaske</t>
  </si>
  <si>
    <t>vaske e inkasuar Idrotop</t>
  </si>
  <si>
    <t>porte druri per vaske</t>
  </si>
  <si>
    <t>vaske Seaside</t>
  </si>
  <si>
    <t>minipishine ne panel druri</t>
  </si>
  <si>
    <t>shkalle druri per minipishine</t>
  </si>
  <si>
    <t>pompe</t>
  </si>
  <si>
    <t>elektroda pako</t>
  </si>
  <si>
    <t>gure fresibel</t>
  </si>
  <si>
    <t>Mirembajtje dhe riparime</t>
  </si>
  <si>
    <t>Nr Vendimit te Gjykates</t>
  </si>
  <si>
    <t>28166       date 05.09.2002</t>
  </si>
  <si>
    <t xml:space="preserve">       IMPORT-EKSPORT</t>
  </si>
  <si>
    <t>Gjendja e Magazines</t>
  </si>
  <si>
    <t>hekur 5'</t>
  </si>
  <si>
    <t>hekur 6'</t>
  </si>
  <si>
    <t>Shezlonge</t>
  </si>
  <si>
    <t>Cadra plazhe</t>
  </si>
  <si>
    <t>Shoqeria   : IKONA SHPK</t>
  </si>
  <si>
    <t>NIPT        : K27222201B</t>
  </si>
  <si>
    <t>Mjete Transporti 2151</t>
  </si>
  <si>
    <t>21.10.05</t>
  </si>
  <si>
    <t>27.05.05</t>
  </si>
  <si>
    <t>30.11.05</t>
  </si>
  <si>
    <t>12.04.05</t>
  </si>
  <si>
    <t>Kamion me vinc Ormig 400TG</t>
  </si>
  <si>
    <t>17.12.07</t>
  </si>
  <si>
    <t>Kamion Iveco</t>
  </si>
  <si>
    <t>12.03.06</t>
  </si>
  <si>
    <t>Kamion Fiat 190</t>
  </si>
  <si>
    <t>12.04.06</t>
  </si>
  <si>
    <t>Makine GRU per ngritje hekurisht</t>
  </si>
  <si>
    <t>22.04.06</t>
  </si>
  <si>
    <t>Rimorkio Capperi</t>
  </si>
  <si>
    <t>Rimorkio Umberto</t>
  </si>
  <si>
    <t>14.06.06</t>
  </si>
  <si>
    <t>Rimorkio Tecnocar</t>
  </si>
  <si>
    <t>10.08.06</t>
  </si>
  <si>
    <t>Rimorkio Viberti 37S1</t>
  </si>
  <si>
    <t>08.12.06</t>
  </si>
  <si>
    <t>20.07.07</t>
  </si>
  <si>
    <t>09.09.04</t>
  </si>
  <si>
    <t>16.09.04</t>
  </si>
  <si>
    <t>17.10.04</t>
  </si>
  <si>
    <t>Kove shtrenguese ekskavatori</t>
  </si>
  <si>
    <t>Tranxhe hidraulike</t>
  </si>
  <si>
    <t>Ekskavator Fiat FE 18</t>
  </si>
  <si>
    <t>25.07.06</t>
  </si>
  <si>
    <t>Ekskavator Grifer EH200/8</t>
  </si>
  <si>
    <t>27.03.09</t>
  </si>
  <si>
    <t>Polipo me magnet</t>
  </si>
  <si>
    <t xml:space="preserve"> Shuma Mjete Transporti</t>
  </si>
  <si>
    <t>NIPT</t>
  </si>
  <si>
    <t>Shoqeria   IKONA SHPK</t>
  </si>
  <si>
    <t>NIPT          K27222201B</t>
  </si>
  <si>
    <t>T O T A L I  A K T I V E V E   ( I + II )</t>
  </si>
  <si>
    <t>RRUGA PUSI MEZINIT - SODA</t>
  </si>
  <si>
    <t>ISH-MAGAZINA E PERPUNIMIT TE ULLIRIT</t>
  </si>
  <si>
    <t>Parapagime per furnizime</t>
  </si>
  <si>
    <t>Shpenzime te inter te lisingut financiar</t>
  </si>
  <si>
    <t>Sasia</t>
  </si>
  <si>
    <t>Ndertime</t>
  </si>
  <si>
    <t>Makineri,paisje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</si>
  <si>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</si>
  <si>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</si>
  <si>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</si>
  <si>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</si>
  <si>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</si>
  <si>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</si>
  <si>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</si>
  <si>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</si>
  <si>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</si>
  <si>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</si>
  <si>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</si>
  <si>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</si>
  <si>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</si>
  <si>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</si>
  <si>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</si>
  <si>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</si>
  <si>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</si>
  <si>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</si>
  <si>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</si>
  <si>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</si>
  <si>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</si>
  <si>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</si>
  <si>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</si>
  <si>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</si>
  <si>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</si>
  <si>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</si>
  <si>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</si>
  <si>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</si>
  <si>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</si>
  <si>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</si>
  <si>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</si>
  <si>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</si>
  <si>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</si>
  <si>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</si>
  <si>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</si>
  <si>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</si>
  <si>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</si>
  <si>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</si>
  <si>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</si>
  <si>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</si>
  <si>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</si>
  <si>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</si>
  <si>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</si>
  <si>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</si>
  <si>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</si>
  <si>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</si>
  <si>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</si>
  <si>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</si>
  <si>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</si>
  <si>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</si>
  <si>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</si>
  <si>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</si>
  <si>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</si>
  <si>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</si>
  <si>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</si>
  <si>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</si>
  <si>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</si>
  <si>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</si>
  <si>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d)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</si>
  <si>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</si>
  <si>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</si>
  <si>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</si>
  <si>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</si>
  <si>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</si>
  <si>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</si>
  <si>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</si>
  <si>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</si>
  <si>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</si>
  <si>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</si>
  <si>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</si>
  <si>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</si>
  <si>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l)</t>
  </si>
  <si>
    <t>Shpenzime transporti</t>
  </si>
  <si>
    <t xml:space="preserve">   per Blerje </t>
  </si>
  <si>
    <t xml:space="preserve">   per shitje</t>
  </si>
  <si>
    <t>m)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</si>
  <si>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</si>
  <si>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</si>
  <si>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</si>
  <si>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</si>
  <si>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</si>
  <si>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</si>
  <si>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</si>
  <si>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</si>
  <si>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</si>
  <si>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</si>
  <si>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</si>
  <si>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</si>
  <si>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</si>
  <si>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</si>
  <si>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</si>
  <si>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</si>
  <si>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</si>
  <si>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</si>
  <si>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</si>
  <si>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</si>
  <si>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</si>
  <si>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</si>
  <si>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</si>
  <si>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</si>
  <si>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</si>
  <si>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</si>
  <si>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</si>
  <si>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</si>
  <si>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</si>
  <si>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</si>
  <si>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</si>
  <si>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</si>
  <si>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</si>
  <si>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</si>
  <si>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</si>
  <si>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</si>
  <si>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</si>
  <si>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</si>
  <si>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</si>
  <si>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</si>
  <si>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</si>
  <si>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</si>
  <si>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</si>
  <si>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</si>
  <si>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</si>
  <si>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</si>
  <si>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</si>
  <si>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</si>
  <si>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</si>
  <si>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</si>
  <si>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</si>
  <si>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</si>
  <si>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</si>
  <si>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</si>
  <si>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</si>
  <si>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</si>
  <si>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</si>
  <si>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</si>
  <si>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</si>
  <si>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</si>
  <si>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</si>
  <si>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</si>
  <si>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</si>
  <si>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</si>
  <si>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</si>
  <si>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</si>
  <si>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IKONA SHPK</t>
  </si>
  <si>
    <t>NIPTI K27222201B</t>
  </si>
  <si>
    <t>SHOQERIA  IKONA SHPK</t>
  </si>
  <si>
    <t>Kosto e AQT te shitura</t>
  </si>
  <si>
    <t>Pozicioni me 31 dhjetor 2010</t>
  </si>
  <si>
    <t>Detyrime per huane</t>
  </si>
  <si>
    <t>Dalje e aktiveve fikse</t>
  </si>
  <si>
    <t xml:space="preserve">Shenimi nr 12 shpjegon pasqyren ete ardhurave dhe shpenzimeve  </t>
  </si>
  <si>
    <t>Data e blerjes</t>
  </si>
  <si>
    <t>Cmimi</t>
  </si>
  <si>
    <t>profile 2</t>
  </si>
  <si>
    <t>01,01,2011</t>
  </si>
  <si>
    <t>TOTALE  Tirana + Vlora</t>
  </si>
  <si>
    <t>hekur 7'</t>
  </si>
  <si>
    <t>tel bari</t>
  </si>
  <si>
    <t>zgara 1</t>
  </si>
  <si>
    <t>31.12.2011</t>
  </si>
  <si>
    <t xml:space="preserve">                    Gjendja e Bankave ne dt 31.12.2011</t>
  </si>
  <si>
    <t>Veneto Banka</t>
  </si>
  <si>
    <t>01.01.2011  -  31.12.2011</t>
  </si>
  <si>
    <t>Pasqyrat    Financiare  01,01,2011 - 31,12,2011</t>
  </si>
  <si>
    <t>Pasqyrat    Financiare   01,01,2011 - 31,12,2011</t>
  </si>
  <si>
    <t>Pasqyra   e   te   Ardhurave   dhe   Shpenzimeve 01,01,2011 - 31,12,2011</t>
  </si>
  <si>
    <t xml:space="preserve">                                  01 Janar - 31 Dhjetor 2011</t>
  </si>
  <si>
    <t>Pasqyra   e   Fluksit   Monetar  -  Metoda  Indirekte   2011</t>
  </si>
  <si>
    <t>Aktivet Afatgjata Materiale  me vlere fillestare   2011</t>
  </si>
  <si>
    <t>Amortizimi A.A.Materiale   2011</t>
  </si>
  <si>
    <t>Vlera Kontabel Neto e A.A.Materiale  2011</t>
  </si>
  <si>
    <t>TOTALE  31/12/11 Leke</t>
  </si>
  <si>
    <t>instrumenta dhe vegla</t>
  </si>
  <si>
    <t>Kosto e AQT te dala jashte perdorimit</t>
  </si>
  <si>
    <t>Pozicioni me 31 dhjetor 2011</t>
  </si>
  <si>
    <t>Viti 2011</t>
  </si>
  <si>
    <t>leasing</t>
  </si>
  <si>
    <t>Te punesuar mesatarisht per vitin 2011:</t>
  </si>
  <si>
    <t>12 Mars 2012</t>
  </si>
  <si>
    <t>Koke terheqese Scania VL 4008C</t>
  </si>
  <si>
    <t>Autoveture Fiat Punto VL 3892C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</si>
</sst>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0_ ;\-0\ 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0_);_(* \(#,##0.00000\);_(* &quot;-&quot;?????_);_(@_)"/>
    <numFmt numFmtId="186" formatCode="_-* #,##0.0_-;\-* #,##0.0_-;_-* &quot;-&quot;?_-;_-@_-"/>
    <numFmt numFmtId="187" formatCode="#,##0.0"/>
    <numFmt numFmtId="188" formatCode="_-* #,##0.00_L_e_k_-;\-* #,##0.00_L_e_k_-;_-* &quot;-&quot;??_L_e_k_-;_-@_-"/>
    <numFmt numFmtId="189" formatCode="_-* #,##0_L_e_k_-;\-* #,##0_L_e_k_-;_-* &quot;-&quot;??_L_e_k_-;_-@_-"/>
    <numFmt numFmtId="190" formatCode="#,##0.00_ ;[Red]\-#,##0.00\ "/>
    <numFmt numFmtId="191" formatCode="0.000"/>
    <numFmt numFmtId="192" formatCode="0.0"/>
    <numFmt numFmtId="193" formatCode="dd/mm/yyyy"/>
    <numFmt numFmtId="194" formatCode="0.00;[Red]0.00"/>
    <numFmt numFmtId="195" formatCode="#,##0.00;[Red]#,##0.00"/>
    <numFmt numFmtId="196" formatCode="#,##0;[Red]#,##0"/>
    <numFmt numFmtId="197" formatCode="#,##0.000000000"/>
    <numFmt numFmtId="198" formatCode="#,##0.00_);\-#,##0.00"/>
  </numFmts>
  <fonts count="84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11"/>
      <color indexed="8"/>
      <name val="Calibri"/>
      <family val="2"/>
    </font>
    <font>
      <u val="single"/>
      <sz val="10"/>
      <name val="Arial"/>
      <family val="2"/>
    </font>
    <font>
      <sz val="14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16"/>
      <name val="Arial Narrow"/>
      <family val="2"/>
    </font>
    <font>
      <sz val="26"/>
      <name val="Arial Narrow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b/>
      <i/>
      <sz val="14.05"/>
      <color indexed="8"/>
      <name val="Arial"/>
      <family val="2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i/>
      <sz val="9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9"/>
      <color indexed="8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sz val="10"/>
      <color indexed="48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67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178" fontId="13" fillId="0" borderId="0" xfId="42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178" fontId="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171" fontId="1" fillId="0" borderId="0" xfId="42" applyFont="1" applyBorder="1" applyAlignment="1">
      <alignment/>
    </xf>
    <xf numFmtId="0" fontId="20" fillId="0" borderId="0" xfId="0" applyFont="1" applyAlignment="1">
      <alignment/>
    </xf>
    <xf numFmtId="0" fontId="5" fillId="0" borderId="0" xfId="61" applyFont="1" applyFill="1">
      <alignment/>
      <protection/>
    </xf>
    <xf numFmtId="0" fontId="6" fillId="0" borderId="0" xfId="59" applyFont="1" applyFill="1">
      <alignment/>
      <protection/>
    </xf>
    <xf numFmtId="0" fontId="21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23" fillId="0" borderId="0" xfId="61" applyFont="1" applyFill="1">
      <alignment/>
      <protection/>
    </xf>
    <xf numFmtId="0" fontId="24" fillId="0" borderId="10" xfId="61" applyFont="1" applyFill="1" applyBorder="1" applyAlignment="1">
      <alignment horizontal="center"/>
      <protection/>
    </xf>
    <xf numFmtId="0" fontId="24" fillId="0" borderId="11" xfId="61" applyFont="1" applyFill="1" applyBorder="1" applyAlignment="1">
      <alignment horizontal="center"/>
      <protection/>
    </xf>
    <xf numFmtId="0" fontId="25" fillId="0" borderId="12" xfId="61" applyFont="1" applyFill="1" applyBorder="1" applyAlignment="1">
      <alignment horizontal="center"/>
      <protection/>
    </xf>
    <xf numFmtId="0" fontId="25" fillId="0" borderId="13" xfId="61" applyFont="1" applyFill="1" applyBorder="1" applyAlignment="1">
      <alignment horizontal="center"/>
      <protection/>
    </xf>
    <xf numFmtId="0" fontId="24" fillId="0" borderId="14" xfId="61" applyFont="1" applyFill="1" applyBorder="1" applyAlignment="1">
      <alignment horizontal="center"/>
      <protection/>
    </xf>
    <xf numFmtId="0" fontId="26" fillId="0" borderId="10" xfId="61" applyFont="1" applyFill="1" applyBorder="1">
      <alignment/>
      <protection/>
    </xf>
    <xf numFmtId="3" fontId="26" fillId="0" borderId="10" xfId="45" applyNumberFormat="1" applyFont="1" applyFill="1" applyBorder="1" applyAlignment="1">
      <alignment/>
    </xf>
    <xf numFmtId="3" fontId="26" fillId="0" borderId="11" xfId="45" applyNumberFormat="1" applyFont="1" applyFill="1" applyBorder="1" applyAlignment="1">
      <alignment/>
    </xf>
    <xf numFmtId="3" fontId="26" fillId="0" borderId="15" xfId="45" applyNumberFormat="1" applyFont="1" applyFill="1" applyBorder="1" applyAlignment="1">
      <alignment/>
    </xf>
    <xf numFmtId="3" fontId="26" fillId="0" borderId="16" xfId="45" applyNumberFormat="1" applyFont="1" applyFill="1" applyBorder="1" applyAlignment="1">
      <alignment/>
    </xf>
    <xf numFmtId="3" fontId="26" fillId="0" borderId="14" xfId="45" applyNumberFormat="1" applyFont="1" applyFill="1" applyBorder="1" applyAlignment="1">
      <alignment/>
    </xf>
    <xf numFmtId="3" fontId="26" fillId="0" borderId="17" xfId="45" applyNumberFormat="1" applyFont="1" applyFill="1" applyBorder="1" applyAlignment="1">
      <alignment/>
    </xf>
    <xf numFmtId="3" fontId="26" fillId="0" borderId="18" xfId="45" applyNumberFormat="1" applyFont="1" applyFill="1" applyBorder="1" applyAlignment="1">
      <alignment/>
    </xf>
    <xf numFmtId="0" fontId="26" fillId="0" borderId="0" xfId="59" applyFont="1" applyFill="1">
      <alignment/>
      <protection/>
    </xf>
    <xf numFmtId="3" fontId="26" fillId="0" borderId="0" xfId="59" applyNumberFormat="1" applyFont="1" applyFill="1">
      <alignment/>
      <protection/>
    </xf>
    <xf numFmtId="3" fontId="26" fillId="0" borderId="19" xfId="45" applyNumberFormat="1" applyFont="1" applyFill="1" applyBorder="1" applyAlignment="1">
      <alignment/>
    </xf>
    <xf numFmtId="0" fontId="11" fillId="0" borderId="0" xfId="59" applyFont="1" applyFill="1">
      <alignment/>
      <protection/>
    </xf>
    <xf numFmtId="3" fontId="24" fillId="0" borderId="0" xfId="59" applyNumberFormat="1" applyFont="1" applyFill="1">
      <alignment/>
      <protection/>
    </xf>
    <xf numFmtId="3" fontId="11" fillId="0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right" vertical="center"/>
    </xf>
    <xf numFmtId="3" fontId="6" fillId="32" borderId="2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87" fontId="6" fillId="0" borderId="11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179" fontId="7" fillId="0" borderId="31" xfId="42" applyNumberFormat="1" applyFont="1" applyBorder="1" applyAlignment="1">
      <alignment/>
    </xf>
    <xf numFmtId="179" fontId="7" fillId="0" borderId="32" xfId="42" applyNumberFormat="1" applyFont="1" applyBorder="1" applyAlignment="1">
      <alignment/>
    </xf>
    <xf numFmtId="0" fontId="6" fillId="0" borderId="30" xfId="0" applyFont="1" applyBorder="1" applyAlignment="1">
      <alignment vertical="center" wrapText="1"/>
    </xf>
    <xf numFmtId="179" fontId="6" fillId="0" borderId="31" xfId="42" applyNumberFormat="1" applyFont="1" applyBorder="1" applyAlignment="1">
      <alignment vertical="center" wrapText="1"/>
    </xf>
    <xf numFmtId="0" fontId="6" fillId="0" borderId="30" xfId="0" applyFont="1" applyBorder="1" applyAlignment="1">
      <alignment/>
    </xf>
    <xf numFmtId="179" fontId="6" fillId="0" borderId="31" xfId="42" applyNumberFormat="1" applyFont="1" applyBorder="1" applyAlignment="1">
      <alignment/>
    </xf>
    <xf numFmtId="38" fontId="6" fillId="0" borderId="31" xfId="42" applyNumberFormat="1" applyFont="1" applyBorder="1" applyAlignment="1">
      <alignment vertical="center" wrapText="1"/>
    </xf>
    <xf numFmtId="38" fontId="6" fillId="0" borderId="31" xfId="42" applyNumberFormat="1" applyFont="1" applyBorder="1" applyAlignment="1">
      <alignment/>
    </xf>
    <xf numFmtId="0" fontId="6" fillId="0" borderId="30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179" fontId="7" fillId="0" borderId="34" xfId="42" applyNumberFormat="1" applyFont="1" applyBorder="1" applyAlignment="1">
      <alignment vertical="center" wrapText="1"/>
    </xf>
    <xf numFmtId="179" fontId="7" fillId="0" borderId="35" xfId="4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2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89" fontId="6" fillId="0" borderId="10" xfId="42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89" fontId="6" fillId="0" borderId="37" xfId="42" applyNumberFormat="1" applyFont="1" applyBorder="1" applyAlignment="1">
      <alignment vertical="center"/>
    </xf>
    <xf numFmtId="189" fontId="6" fillId="0" borderId="22" xfId="42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189" fontId="6" fillId="0" borderId="10" xfId="42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89" fontId="6" fillId="0" borderId="0" xfId="42" applyNumberFormat="1" applyFont="1" applyAlignment="1">
      <alignment/>
    </xf>
    <xf numFmtId="189" fontId="6" fillId="0" borderId="0" xfId="42" applyNumberFormat="1" applyFont="1" applyAlignment="1">
      <alignment/>
    </xf>
    <xf numFmtId="179" fontId="6" fillId="0" borderId="10" xfId="42" applyNumberFormat="1" applyFont="1" applyBorder="1" applyAlignment="1">
      <alignment/>
    </xf>
    <xf numFmtId="179" fontId="10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37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8" fontId="15" fillId="0" borderId="0" xfId="42" applyNumberFormat="1" applyFont="1" applyAlignment="1">
      <alignment/>
    </xf>
    <xf numFmtId="171" fontId="7" fillId="0" borderId="0" xfId="42" applyFont="1" applyBorder="1" applyAlignment="1">
      <alignment/>
    </xf>
    <xf numFmtId="178" fontId="0" fillId="0" borderId="0" xfId="42" applyNumberFormat="1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4" fontId="2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1" fontId="8" fillId="0" borderId="0" xfId="42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6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4" xfId="0" applyFont="1" applyBorder="1" applyAlignment="1">
      <alignment/>
    </xf>
    <xf numFmtId="3" fontId="14" fillId="0" borderId="2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3" fontId="14" fillId="0" borderId="10" xfId="0" applyNumberFormat="1" applyFont="1" applyBorder="1" applyAlignment="1">
      <alignment vertical="center"/>
    </xf>
    <xf numFmtId="171" fontId="14" fillId="0" borderId="0" xfId="42" applyFont="1" applyBorder="1" applyAlignment="1">
      <alignment/>
    </xf>
    <xf numFmtId="171" fontId="14" fillId="0" borderId="0" xfId="42" applyFont="1" applyBorder="1" applyAlignment="1">
      <alignment/>
    </xf>
    <xf numFmtId="0" fontId="20" fillId="0" borderId="0" xfId="0" applyFont="1" applyBorder="1" applyAlignment="1">
      <alignment/>
    </xf>
    <xf numFmtId="178" fontId="20" fillId="0" borderId="0" xfId="42" applyNumberFormat="1" applyFont="1" applyAlignment="1">
      <alignment/>
    </xf>
    <xf numFmtId="178" fontId="6" fillId="0" borderId="0" xfId="42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3" fontId="6" fillId="0" borderId="41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0" fontId="40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3" fontId="6" fillId="0" borderId="10" xfId="44" applyNumberForma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3" fontId="6" fillId="0" borderId="20" xfId="44" applyNumberFormat="1" applyBorder="1" applyAlignment="1">
      <alignment/>
    </xf>
    <xf numFmtId="0" fontId="6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3" fontId="8" fillId="0" borderId="44" xfId="44" applyNumberFormat="1" applyFont="1" applyBorder="1" applyAlignment="1">
      <alignment vertical="center"/>
    </xf>
    <xf numFmtId="3" fontId="8" fillId="0" borderId="45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0" xfId="44" applyNumberForma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7" fillId="0" borderId="20" xfId="60" applyFont="1" applyBorder="1" applyAlignment="1">
      <alignment horizontal="center"/>
      <protection/>
    </xf>
    <xf numFmtId="2" fontId="42" fillId="0" borderId="36" xfId="60" applyNumberFormat="1" applyFont="1" applyBorder="1" applyAlignment="1">
      <alignment horizontal="center" wrapText="1"/>
      <protection/>
    </xf>
    <xf numFmtId="0" fontId="12" fillId="0" borderId="37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47" xfId="60" applyFont="1" applyBorder="1" applyAlignment="1">
      <alignment horizontal="left" wrapText="1"/>
      <protection/>
    </xf>
    <xf numFmtId="0" fontId="6" fillId="0" borderId="48" xfId="60" applyFont="1" applyBorder="1" applyAlignment="1">
      <alignment horizontal="center"/>
      <protection/>
    </xf>
    <xf numFmtId="0" fontId="6" fillId="0" borderId="14" xfId="60" applyFont="1" applyBorder="1" applyAlignment="1">
      <alignment horizontal="left" wrapText="1"/>
      <protection/>
    </xf>
    <xf numFmtId="0" fontId="6" fillId="0" borderId="49" xfId="60" applyFont="1" applyBorder="1" applyAlignment="1">
      <alignment horizontal="center"/>
      <protection/>
    </xf>
    <xf numFmtId="0" fontId="8" fillId="0" borderId="14" xfId="60" applyFont="1" applyBorder="1" applyAlignment="1">
      <alignment horizontal="left" wrapText="1"/>
      <protection/>
    </xf>
    <xf numFmtId="0" fontId="7" fillId="0" borderId="15" xfId="60" applyFont="1" applyBorder="1" applyAlignment="1">
      <alignment horizontal="center"/>
      <protection/>
    </xf>
    <xf numFmtId="0" fontId="7" fillId="0" borderId="14" xfId="60" applyFont="1" applyBorder="1" applyAlignment="1">
      <alignment horizontal="left" wrapText="1"/>
      <protection/>
    </xf>
    <xf numFmtId="0" fontId="6" fillId="0" borderId="22" xfId="60" applyFont="1" applyBorder="1" applyAlignment="1">
      <alignment horizontal="left" wrapText="1"/>
      <protection/>
    </xf>
    <xf numFmtId="0" fontId="6" fillId="0" borderId="50" xfId="60" applyFont="1" applyBorder="1" applyAlignment="1">
      <alignment horizontal="center"/>
      <protection/>
    </xf>
    <xf numFmtId="0" fontId="6" fillId="0" borderId="24" xfId="60" applyFont="1" applyBorder="1" applyAlignment="1">
      <alignment horizontal="left" wrapText="1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wrapText="1"/>
      <protection/>
    </xf>
    <xf numFmtId="0" fontId="7" fillId="0" borderId="48" xfId="60" applyFont="1" applyBorder="1" applyAlignment="1">
      <alignment horizontal="center"/>
      <protection/>
    </xf>
    <xf numFmtId="0" fontId="10" fillId="0" borderId="10" xfId="60" applyFont="1" applyBorder="1" applyAlignment="1">
      <alignment horizontal="left" wrapText="1"/>
      <protection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49" xfId="60" applyFont="1" applyBorder="1" applyAlignment="1">
      <alignment horizontal="center"/>
      <protection/>
    </xf>
    <xf numFmtId="0" fontId="7" fillId="0" borderId="10" xfId="60" applyFont="1" applyBorder="1" applyAlignment="1">
      <alignment horizontal="left" wrapText="1"/>
      <protection/>
    </xf>
    <xf numFmtId="0" fontId="7" fillId="0" borderId="50" xfId="60" applyFont="1" applyBorder="1" applyAlignment="1">
      <alignment horizontal="center"/>
      <protection/>
    </xf>
    <xf numFmtId="0" fontId="7" fillId="0" borderId="22" xfId="60" applyFont="1" applyBorder="1" applyAlignment="1">
      <alignment horizontal="left" wrapText="1"/>
      <protection/>
    </xf>
    <xf numFmtId="0" fontId="7" fillId="0" borderId="17" xfId="60" applyFont="1" applyBorder="1" applyAlignment="1">
      <alignment horizontal="center"/>
      <protection/>
    </xf>
    <xf numFmtId="0" fontId="7" fillId="0" borderId="51" xfId="60" applyFont="1" applyBorder="1" applyAlignment="1">
      <alignment horizontal="left" wrapText="1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 wrapText="1"/>
      <protection/>
    </xf>
    <xf numFmtId="0" fontId="7" fillId="0" borderId="0" xfId="60" applyFont="1" applyBorder="1" applyAlignment="1">
      <alignment horizontal="left"/>
      <protection/>
    </xf>
    <xf numFmtId="0" fontId="11" fillId="0" borderId="20" xfId="60" applyFont="1" applyBorder="1">
      <alignment/>
      <protection/>
    </xf>
    <xf numFmtId="2" fontId="42" fillId="0" borderId="20" xfId="60" applyNumberFormat="1" applyFont="1" applyBorder="1" applyAlignment="1">
      <alignment horizontal="center" wrapText="1"/>
      <protection/>
    </xf>
    <xf numFmtId="0" fontId="12" fillId="0" borderId="20" xfId="60" applyFont="1" applyBorder="1" applyAlignment="1">
      <alignment horizontal="center" vertical="center" wrapText="1"/>
      <protection/>
    </xf>
    <xf numFmtId="0" fontId="12" fillId="0" borderId="12" xfId="60" applyFont="1" applyBorder="1" applyAlignment="1">
      <alignment horizontal="center"/>
      <protection/>
    </xf>
    <xf numFmtId="0" fontId="12" fillId="0" borderId="47" xfId="60" applyFont="1" applyBorder="1" applyAlignment="1">
      <alignment horizontal="left" wrapText="1"/>
      <protection/>
    </xf>
    <xf numFmtId="0" fontId="11" fillId="0" borderId="15" xfId="60" applyFont="1" applyBorder="1" applyAlignment="1">
      <alignment horizontal="left"/>
      <protection/>
    </xf>
    <xf numFmtId="0" fontId="11" fillId="0" borderId="10" xfId="62" applyFont="1" applyFill="1" applyBorder="1" applyAlignment="1">
      <alignment horizontal="left" wrapText="1"/>
      <protection/>
    </xf>
    <xf numFmtId="0" fontId="12" fillId="0" borderId="10" xfId="60" applyFont="1" applyBorder="1" applyAlignment="1">
      <alignment horizontal="left"/>
      <protection/>
    </xf>
    <xf numFmtId="0" fontId="12" fillId="0" borderId="16" xfId="60" applyFont="1" applyBorder="1" applyAlignment="1">
      <alignment horizontal="left"/>
      <protection/>
    </xf>
    <xf numFmtId="0" fontId="11" fillId="0" borderId="10" xfId="60" applyFont="1" applyBorder="1" applyAlignment="1">
      <alignment horizontal="left" wrapText="1"/>
      <protection/>
    </xf>
    <xf numFmtId="0" fontId="12" fillId="0" borderId="15" xfId="60" applyFont="1" applyBorder="1" applyAlignment="1">
      <alignment horizontal="center"/>
      <protection/>
    </xf>
    <xf numFmtId="0" fontId="12" fillId="0" borderId="10" xfId="60" applyFont="1" applyBorder="1" applyAlignment="1">
      <alignment horizontal="left" wrapText="1"/>
      <protection/>
    </xf>
    <xf numFmtId="0" fontId="11" fillId="0" borderId="15" xfId="60" applyFont="1" applyBorder="1" applyAlignment="1">
      <alignment horizontal="center"/>
      <protection/>
    </xf>
    <xf numFmtId="0" fontId="11" fillId="0" borderId="10" xfId="60" applyFont="1" applyBorder="1" applyAlignment="1">
      <alignment horizontal="left"/>
      <protection/>
    </xf>
    <xf numFmtId="0" fontId="11" fillId="0" borderId="15" xfId="60" applyFont="1" applyFill="1" applyBorder="1" applyAlignment="1">
      <alignment horizontal="center"/>
      <protection/>
    </xf>
    <xf numFmtId="0" fontId="11" fillId="0" borderId="5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2" xfId="60" applyFont="1" applyBorder="1" applyAlignment="1">
      <alignment horizontal="center" vertical="center" wrapText="1"/>
      <protection/>
    </xf>
    <xf numFmtId="0" fontId="12" fillId="0" borderId="53" xfId="60" applyFont="1" applyBorder="1" applyAlignment="1">
      <alignment horizontal="center" vertical="center" wrapText="1"/>
      <protection/>
    </xf>
    <xf numFmtId="0" fontId="12" fillId="0" borderId="15" xfId="60" applyFont="1" applyBorder="1">
      <alignment/>
      <protection/>
    </xf>
    <xf numFmtId="0" fontId="11" fillId="0" borderId="15" xfId="0" applyFont="1" applyBorder="1" applyAlignment="1">
      <alignment/>
    </xf>
    <xf numFmtId="0" fontId="11" fillId="0" borderId="15" xfId="60" applyFont="1" applyBorder="1">
      <alignment/>
      <protection/>
    </xf>
    <xf numFmtId="0" fontId="11" fillId="0" borderId="17" xfId="60" applyFont="1" applyBorder="1">
      <alignment/>
      <protection/>
    </xf>
    <xf numFmtId="0" fontId="12" fillId="0" borderId="51" xfId="60" applyFont="1" applyBorder="1" applyAlignment="1">
      <alignment horizontal="left"/>
      <protection/>
    </xf>
    <xf numFmtId="0" fontId="11" fillId="0" borderId="51" xfId="60" applyFont="1" applyBorder="1" applyAlignment="1">
      <alignment horizontal="left"/>
      <protection/>
    </xf>
    <xf numFmtId="0" fontId="12" fillId="0" borderId="18" xfId="60" applyFont="1" applyBorder="1" applyAlignment="1">
      <alignment horizontal="left"/>
      <protection/>
    </xf>
    <xf numFmtId="0" fontId="12" fillId="0" borderId="0" xfId="60" applyFont="1" applyBorder="1" applyAlignment="1">
      <alignment horizontal="left"/>
      <protection/>
    </xf>
    <xf numFmtId="0" fontId="4" fillId="0" borderId="0" xfId="60" applyFont="1" applyBorder="1" applyAlignment="1">
      <alignment horizontal="left"/>
      <protection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22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179" fontId="6" fillId="0" borderId="54" xfId="42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79" fontId="6" fillId="0" borderId="10" xfId="4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96" fontId="7" fillId="0" borderId="47" xfId="60" applyNumberFormat="1" applyFont="1" applyBorder="1" applyAlignment="1">
      <alignment horizontal="left"/>
      <protection/>
    </xf>
    <xf numFmtId="196" fontId="7" fillId="0" borderId="10" xfId="60" applyNumberFormat="1" applyFont="1" applyBorder="1" applyAlignment="1">
      <alignment horizontal="left"/>
      <protection/>
    </xf>
    <xf numFmtId="196" fontId="7" fillId="0" borderId="16" xfId="60" applyNumberFormat="1" applyFont="1" applyBorder="1" applyAlignment="1">
      <alignment horizontal="left"/>
      <protection/>
    </xf>
    <xf numFmtId="196" fontId="7" fillId="0" borderId="51" xfId="60" applyNumberFormat="1" applyFont="1" applyBorder="1" applyAlignment="1">
      <alignment horizontal="left"/>
      <protection/>
    </xf>
    <xf numFmtId="3" fontId="12" fillId="0" borderId="10" xfId="60" applyNumberFormat="1" applyFont="1" applyBorder="1" applyAlignment="1">
      <alignment horizontal="left"/>
      <protection/>
    </xf>
    <xf numFmtId="196" fontId="12" fillId="0" borderId="10" xfId="60" applyNumberFormat="1" applyFont="1" applyBorder="1" applyAlignment="1">
      <alignment horizontal="left"/>
      <protection/>
    </xf>
    <xf numFmtId="196" fontId="12" fillId="0" borderId="47" xfId="60" applyNumberFormat="1" applyFont="1" applyBorder="1" applyAlignment="1">
      <alignment horizontal="left"/>
      <protection/>
    </xf>
    <xf numFmtId="3" fontId="12" fillId="0" borderId="16" xfId="60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/>
    </xf>
    <xf numFmtId="189" fontId="6" fillId="0" borderId="10" xfId="42" applyNumberFormat="1" applyFont="1" applyBorder="1" applyAlignment="1">
      <alignment horizontal="left" vertical="center"/>
    </xf>
    <xf numFmtId="197" fontId="6" fillId="0" borderId="0" xfId="0" applyNumberFormat="1" applyFont="1" applyAlignment="1">
      <alignment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7" fontId="6" fillId="0" borderId="31" xfId="42" applyNumberFormat="1" applyFont="1" applyBorder="1" applyAlignment="1">
      <alignment/>
    </xf>
    <xf numFmtId="3" fontId="7" fillId="0" borderId="0" xfId="60" applyNumberFormat="1" applyFont="1" applyBorder="1" applyAlignment="1">
      <alignment horizontal="left"/>
      <protection/>
    </xf>
    <xf numFmtId="3" fontId="4" fillId="0" borderId="0" xfId="60" applyNumberFormat="1" applyFont="1" applyBorder="1" applyAlignment="1">
      <alignment horizontal="left"/>
      <protection/>
    </xf>
    <xf numFmtId="0" fontId="6" fillId="0" borderId="10" xfId="0" applyFont="1" applyBorder="1" applyAlignment="1">
      <alignment wrapText="1"/>
    </xf>
    <xf numFmtId="3" fontId="6" fillId="0" borderId="10" xfId="42" applyNumberFormat="1" applyFont="1" applyBorder="1" applyAlignment="1">
      <alignment/>
    </xf>
    <xf numFmtId="0" fontId="33" fillId="0" borderId="0" xfId="0" applyFont="1" applyAlignment="1">
      <alignment horizontal="right" vertical="center"/>
    </xf>
    <xf numFmtId="4" fontId="34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193" fontId="37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/>
    </xf>
    <xf numFmtId="3" fontId="45" fillId="0" borderId="20" xfId="0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3" fontId="46" fillId="0" borderId="20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7" fillId="3" borderId="0" xfId="0" applyFont="1" applyFill="1" applyAlignment="1">
      <alignment/>
    </xf>
    <xf numFmtId="0" fontId="33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4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33" fillId="0" borderId="10" xfId="0" applyFont="1" applyBorder="1" applyAlignment="1">
      <alignment horizontal="right" vertical="center"/>
    </xf>
    <xf numFmtId="4" fontId="35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171" fontId="48" fillId="0" borderId="0" xfId="42" applyFont="1" applyBorder="1" applyAlignment="1">
      <alignment/>
    </xf>
    <xf numFmtId="0" fontId="48" fillId="0" borderId="0" xfId="0" applyFont="1" applyAlignment="1">
      <alignment/>
    </xf>
    <xf numFmtId="171" fontId="45" fillId="0" borderId="0" xfId="42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20" xfId="0" applyNumberFormat="1" applyFont="1" applyBorder="1" applyAlignment="1">
      <alignment horizontal="right" vertical="center"/>
    </xf>
    <xf numFmtId="3" fontId="49" fillId="0" borderId="10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/>
    </xf>
    <xf numFmtId="171" fontId="50" fillId="0" borderId="0" xfId="42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171" fontId="53" fillId="0" borderId="0" xfId="42" applyFont="1" applyBorder="1" applyAlignment="1">
      <alignment/>
    </xf>
    <xf numFmtId="0" fontId="52" fillId="0" borderId="0" xfId="0" applyFont="1" applyBorder="1" applyAlignment="1">
      <alignment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189" fontId="6" fillId="0" borderId="10" xfId="42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189" fontId="6" fillId="0" borderId="10" xfId="42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3" fontId="12" fillId="0" borderId="47" xfId="60" applyNumberFormat="1" applyFont="1" applyBorder="1" applyAlignment="1">
      <alignment horizontal="left"/>
      <protection/>
    </xf>
    <xf numFmtId="3" fontId="12" fillId="0" borderId="16" xfId="60" applyNumberFormat="1" applyFont="1" applyBorder="1" applyAlignment="1">
      <alignment horizontal="left" wrapText="1"/>
      <protection/>
    </xf>
    <xf numFmtId="3" fontId="12" fillId="33" borderId="16" xfId="60" applyNumberFormat="1" applyFont="1" applyFill="1" applyBorder="1" applyAlignment="1">
      <alignment horizontal="left"/>
      <protection/>
    </xf>
    <xf numFmtId="3" fontId="12" fillId="33" borderId="10" xfId="60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3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9" fontId="6" fillId="0" borderId="20" xfId="42" applyNumberFormat="1" applyFont="1" applyBorder="1" applyAlignment="1">
      <alignment horizontal="center" vertical="center"/>
    </xf>
    <xf numFmtId="189" fontId="6" fillId="0" borderId="22" xfId="42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25" xfId="60" applyFont="1" applyBorder="1" applyAlignment="1">
      <alignment horizontal="left" wrapText="1"/>
      <protection/>
    </xf>
    <xf numFmtId="0" fontId="6" fillId="0" borderId="14" xfId="60" applyFont="1" applyBorder="1" applyAlignment="1">
      <alignment horizontal="left" wrapText="1"/>
      <protection/>
    </xf>
    <xf numFmtId="0" fontId="7" fillId="0" borderId="25" xfId="60" applyFont="1" applyBorder="1" applyAlignment="1">
      <alignment horizontal="left" wrapText="1"/>
      <protection/>
    </xf>
    <xf numFmtId="0" fontId="7" fillId="0" borderId="14" xfId="60" applyFont="1" applyBorder="1" applyAlignment="1">
      <alignment horizontal="left" wrapText="1"/>
      <protection/>
    </xf>
    <xf numFmtId="2" fontId="7" fillId="0" borderId="11" xfId="60" applyNumberFormat="1" applyFont="1" applyBorder="1" applyAlignment="1">
      <alignment horizontal="center" wrapText="1"/>
      <protection/>
    </xf>
    <xf numFmtId="2" fontId="7" fillId="0" borderId="25" xfId="60" applyNumberFormat="1" applyFont="1" applyBorder="1" applyAlignment="1">
      <alignment horizontal="center" wrapText="1"/>
      <protection/>
    </xf>
    <xf numFmtId="2" fontId="7" fillId="0" borderId="14" xfId="60" applyNumberFormat="1" applyFont="1" applyBorder="1" applyAlignment="1">
      <alignment horizontal="center" wrapText="1"/>
      <protection/>
    </xf>
    <xf numFmtId="2" fontId="42" fillId="0" borderId="0" xfId="60" applyNumberFormat="1" applyFont="1" applyBorder="1" applyAlignment="1">
      <alignment horizontal="center" wrapText="1"/>
      <protection/>
    </xf>
    <xf numFmtId="2" fontId="42" fillId="0" borderId="36" xfId="60" applyNumberFormat="1" applyFont="1" applyBorder="1" applyAlignment="1">
      <alignment horizontal="center" wrapText="1"/>
      <protection/>
    </xf>
    <xf numFmtId="0" fontId="7" fillId="0" borderId="55" xfId="60" applyFont="1" applyBorder="1" applyAlignment="1">
      <alignment horizontal="left" wrapText="1"/>
      <protection/>
    </xf>
    <xf numFmtId="0" fontId="7" fillId="0" borderId="47" xfId="60" applyFont="1" applyBorder="1" applyAlignment="1">
      <alignment horizontal="left" wrapText="1"/>
      <protection/>
    </xf>
    <xf numFmtId="0" fontId="7" fillId="0" borderId="10" xfId="60" applyFont="1" applyBorder="1" applyAlignment="1">
      <alignment horizontal="left" wrapText="1"/>
      <protection/>
    </xf>
    <xf numFmtId="0" fontId="6" fillId="0" borderId="25" xfId="60" applyFont="1" applyBorder="1" applyAlignment="1">
      <alignment horizontal="center" wrapText="1"/>
      <protection/>
    </xf>
    <xf numFmtId="0" fontId="6" fillId="0" borderId="14" xfId="60" applyFont="1" applyBorder="1" applyAlignment="1">
      <alignment horizontal="center" wrapText="1"/>
      <protection/>
    </xf>
    <xf numFmtId="0" fontId="12" fillId="0" borderId="10" xfId="60" applyFont="1" applyBorder="1" applyAlignment="1">
      <alignment horizontal="left" wrapText="1"/>
      <protection/>
    </xf>
    <xf numFmtId="0" fontId="11" fillId="0" borderId="10" xfId="60" applyFont="1" applyBorder="1" applyAlignment="1">
      <alignment horizontal="left" wrapText="1"/>
      <protection/>
    </xf>
    <xf numFmtId="0" fontId="11" fillId="0" borderId="10" xfId="62" applyFont="1" applyFill="1" applyBorder="1" applyAlignment="1">
      <alignment horizontal="left" wrapText="1"/>
      <protection/>
    </xf>
    <xf numFmtId="0" fontId="8" fillId="0" borderId="14" xfId="60" applyFont="1" applyBorder="1" applyAlignment="1">
      <alignment horizontal="left" wrapText="1"/>
      <protection/>
    </xf>
    <xf numFmtId="0" fontId="8" fillId="0" borderId="10" xfId="60" applyFont="1" applyBorder="1" applyAlignment="1">
      <alignment horizontal="left" wrapText="1"/>
      <protection/>
    </xf>
    <xf numFmtId="0" fontId="12" fillId="0" borderId="10" xfId="62" applyFont="1" applyFill="1" applyBorder="1" applyAlignment="1">
      <alignment horizontal="left" wrapText="1"/>
      <protection/>
    </xf>
    <xf numFmtId="0" fontId="11" fillId="0" borderId="10" xfId="60" applyFont="1" applyBorder="1" applyAlignment="1">
      <alignment horizontal="left"/>
      <protection/>
    </xf>
    <xf numFmtId="0" fontId="7" fillId="0" borderId="51" xfId="60" applyFont="1" applyBorder="1" applyAlignment="1">
      <alignment horizontal="left" wrapText="1"/>
      <protection/>
    </xf>
    <xf numFmtId="0" fontId="42" fillId="0" borderId="38" xfId="60" applyFont="1" applyBorder="1" applyAlignment="1">
      <alignment horizontal="center" wrapText="1"/>
      <protection/>
    </xf>
    <xf numFmtId="0" fontId="42" fillId="0" borderId="19" xfId="60" applyFont="1" applyBorder="1" applyAlignment="1">
      <alignment horizontal="center" wrapText="1"/>
      <protection/>
    </xf>
    <xf numFmtId="0" fontId="42" fillId="0" borderId="21" xfId="60" applyFont="1" applyBorder="1" applyAlignment="1">
      <alignment horizontal="center" wrapText="1"/>
      <protection/>
    </xf>
    <xf numFmtId="0" fontId="12" fillId="0" borderId="55" xfId="60" applyFont="1" applyBorder="1" applyAlignment="1">
      <alignment horizontal="left" wrapText="1"/>
      <protection/>
    </xf>
    <xf numFmtId="0" fontId="12" fillId="0" borderId="47" xfId="60" applyFont="1" applyBorder="1" applyAlignment="1">
      <alignment horizontal="left" wrapText="1"/>
      <protection/>
    </xf>
    <xf numFmtId="0" fontId="12" fillId="0" borderId="10" xfId="60" applyFont="1" applyBorder="1" applyAlignment="1">
      <alignment horizontal="left"/>
      <protection/>
    </xf>
    <xf numFmtId="0" fontId="43" fillId="0" borderId="10" xfId="62" applyFont="1" applyFill="1" applyBorder="1" applyAlignment="1">
      <alignment horizontal="left" wrapText="1"/>
      <protection/>
    </xf>
    <xf numFmtId="0" fontId="43" fillId="0" borderId="51" xfId="60" applyFont="1" applyBorder="1" applyAlignment="1">
      <alignment horizontal="left"/>
      <protection/>
    </xf>
    <xf numFmtId="0" fontId="43" fillId="0" borderId="10" xfId="60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Book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01.Centralizatori  model 08" xfId="59"/>
    <cellStyle name="Normal_asn_2009 Propozimet" xfId="60"/>
    <cellStyle name="Normal_Book1" xfId="61"/>
    <cellStyle name="Normal_Sheet2" xfId="62"/>
    <cellStyle name="Normale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%201\Local%20Settings\Temporary%20Internet%20Files\Content.IE5\ZJ72HQCJ\Bilanc%20provizor%20maj%20%202011\BILANCI%20%20iKONA%20FORMAT%20I%20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8"/>
      <sheetName val="Kopertina"/>
      <sheetName val="Aktivet"/>
      <sheetName val="Pasivet"/>
      <sheetName val="Rezultati"/>
      <sheetName val="KAP."/>
      <sheetName val="M.direkte"/>
      <sheetName val="M.Indirekte"/>
      <sheetName val="Ndihmese Fluksi"/>
      <sheetName val="CASH FLOW"/>
      <sheetName val="CASH FLOW.M.IND"/>
      <sheetName val="AMORTZ"/>
      <sheetName val="Blerjet"/>
      <sheetName val="TVSH"/>
      <sheetName val="Pagat"/>
      <sheetName val="Furnitor"/>
      <sheetName val="Banka"/>
      <sheetName val="Kreditor"/>
      <sheetName val="Shteti Tatim Taksa"/>
      <sheetName val="TVSH Analitile"/>
      <sheetName val="Inventari"/>
      <sheetName val="Shenimet 1"/>
      <sheetName val="Shenimet2"/>
      <sheetName val="Amortizimi"/>
      <sheetName val="veprime kontabile "/>
    </sheetNames>
    <sheetDataSet>
      <sheetData sheetId="2">
        <row r="24">
          <cell r="K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5.28125" style="26" customWidth="1"/>
    <col min="2" max="2" width="15.7109375" style="26" customWidth="1"/>
    <col min="3" max="22" width="9.140625" style="26" customWidth="1"/>
    <col min="23" max="23" width="5.28125" style="26" customWidth="1"/>
    <col min="24" max="24" width="15.7109375" style="26" customWidth="1"/>
    <col min="25" max="16384" width="9.140625" style="26" customWidth="1"/>
  </cols>
  <sheetData>
    <row r="1" spans="1:23" ht="19.5" thickBot="1">
      <c r="A1" s="25"/>
      <c r="C1" s="27"/>
      <c r="D1" s="28"/>
      <c r="E1" s="27"/>
      <c r="F1" s="27"/>
      <c r="G1" s="29" t="s">
        <v>76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5"/>
    </row>
    <row r="2" spans="1:24" ht="12.75">
      <c r="A2" s="30" t="s">
        <v>77</v>
      </c>
      <c r="B2" s="30" t="s">
        <v>78</v>
      </c>
      <c r="C2" s="30" t="s">
        <v>79</v>
      </c>
      <c r="D2" s="30" t="s">
        <v>80</v>
      </c>
      <c r="E2" s="30" t="s">
        <v>43</v>
      </c>
      <c r="F2" s="30" t="s">
        <v>81</v>
      </c>
      <c r="G2" s="30" t="s">
        <v>82</v>
      </c>
      <c r="H2" s="30" t="s">
        <v>83</v>
      </c>
      <c r="I2" s="30" t="s">
        <v>23</v>
      </c>
      <c r="J2" s="30" t="s">
        <v>84</v>
      </c>
      <c r="K2" s="31"/>
      <c r="L2" s="32" t="s">
        <v>85</v>
      </c>
      <c r="M2" s="33" t="s">
        <v>86</v>
      </c>
      <c r="N2" s="34"/>
      <c r="O2" s="30" t="s">
        <v>84</v>
      </c>
      <c r="P2" s="30" t="s">
        <v>23</v>
      </c>
      <c r="Q2" s="30" t="s">
        <v>83</v>
      </c>
      <c r="R2" s="30" t="s">
        <v>82</v>
      </c>
      <c r="S2" s="30" t="s">
        <v>81</v>
      </c>
      <c r="T2" s="30" t="s">
        <v>43</v>
      </c>
      <c r="U2" s="30" t="s">
        <v>80</v>
      </c>
      <c r="V2" s="30" t="s">
        <v>79</v>
      </c>
      <c r="W2" s="30" t="s">
        <v>77</v>
      </c>
      <c r="X2" s="30" t="s">
        <v>78</v>
      </c>
    </row>
    <row r="3" spans="1:24" ht="13.5">
      <c r="A3" s="35">
        <v>101</v>
      </c>
      <c r="B3" s="35" t="s">
        <v>66</v>
      </c>
      <c r="C3" s="36"/>
      <c r="D3" s="36"/>
      <c r="E3" s="36"/>
      <c r="F3" s="36"/>
      <c r="G3" s="36"/>
      <c r="H3" s="36"/>
      <c r="I3" s="36">
        <f aca="true" t="shared" si="0" ref="I3:I71">C3+D3+E3+F3+G3+H3</f>
        <v>0</v>
      </c>
      <c r="J3" s="36"/>
      <c r="K3" s="37">
        <f aca="true" t="shared" si="1" ref="K3:K82">(I3+J3)-(O3+P3)</f>
        <v>0</v>
      </c>
      <c r="L3" s="38"/>
      <c r="M3" s="39"/>
      <c r="N3" s="40">
        <f aca="true" t="shared" si="2" ref="N3:N82">(O3+P3)-(I3+J3)</f>
        <v>0</v>
      </c>
      <c r="O3" s="36"/>
      <c r="P3" s="36">
        <f aca="true" t="shared" si="3" ref="P3:P71">Q3+R3+S3+T3+U3+V3</f>
        <v>0</v>
      </c>
      <c r="Q3" s="36"/>
      <c r="R3" s="36"/>
      <c r="S3" s="36"/>
      <c r="T3" s="36"/>
      <c r="U3" s="36"/>
      <c r="V3" s="36"/>
      <c r="W3" s="35">
        <v>101</v>
      </c>
      <c r="X3" s="35" t="s">
        <v>66</v>
      </c>
    </row>
    <row r="4" spans="1:24" ht="13.5">
      <c r="A4" s="35">
        <v>1071</v>
      </c>
      <c r="B4" s="35" t="s">
        <v>87</v>
      </c>
      <c r="C4" s="36"/>
      <c r="D4" s="36"/>
      <c r="E4" s="36"/>
      <c r="F4" s="36"/>
      <c r="G4" s="36"/>
      <c r="H4" s="36"/>
      <c r="I4" s="36">
        <f t="shared" si="0"/>
        <v>0</v>
      </c>
      <c r="J4" s="36"/>
      <c r="K4" s="37">
        <f>(I4+J4)-(O4+P4)</f>
        <v>0</v>
      </c>
      <c r="L4" s="38"/>
      <c r="M4" s="39"/>
      <c r="N4" s="40">
        <f t="shared" si="2"/>
        <v>0</v>
      </c>
      <c r="O4" s="36"/>
      <c r="P4" s="36">
        <f t="shared" si="3"/>
        <v>0</v>
      </c>
      <c r="Q4" s="36"/>
      <c r="R4" s="36"/>
      <c r="S4" s="36"/>
      <c r="T4" s="36"/>
      <c r="U4" s="36"/>
      <c r="V4" s="36"/>
      <c r="W4" s="35">
        <v>1071</v>
      </c>
      <c r="X4" s="35" t="s">
        <v>87</v>
      </c>
    </row>
    <row r="5" spans="1:24" ht="13.5">
      <c r="A5" s="35">
        <v>1073</v>
      </c>
      <c r="B5" s="35" t="s">
        <v>88</v>
      </c>
      <c r="C5" s="36"/>
      <c r="D5" s="36"/>
      <c r="E5" s="36"/>
      <c r="F5" s="36"/>
      <c r="G5" s="36"/>
      <c r="H5" s="36"/>
      <c r="I5" s="36">
        <f t="shared" si="0"/>
        <v>0</v>
      </c>
      <c r="J5" s="36"/>
      <c r="K5" s="37">
        <f>(I5+J5)-(O5+P5)</f>
        <v>0</v>
      </c>
      <c r="L5" s="38"/>
      <c r="M5" s="39"/>
      <c r="N5" s="40">
        <f t="shared" si="2"/>
        <v>0</v>
      </c>
      <c r="O5" s="36"/>
      <c r="P5" s="36">
        <f t="shared" si="3"/>
        <v>0</v>
      </c>
      <c r="Q5" s="36"/>
      <c r="R5" s="36"/>
      <c r="S5" s="36"/>
      <c r="T5" s="36"/>
      <c r="U5" s="36"/>
      <c r="V5" s="36"/>
      <c r="W5" s="35">
        <v>1073</v>
      </c>
      <c r="X5" s="35" t="s">
        <v>88</v>
      </c>
    </row>
    <row r="6" spans="1:24" ht="13.5">
      <c r="A6" s="35">
        <v>1078</v>
      </c>
      <c r="B6" s="35" t="s">
        <v>89</v>
      </c>
      <c r="C6" s="36"/>
      <c r="D6" s="36"/>
      <c r="E6" s="36"/>
      <c r="F6" s="36"/>
      <c r="G6" s="36"/>
      <c r="H6" s="36"/>
      <c r="I6" s="36">
        <f t="shared" si="0"/>
        <v>0</v>
      </c>
      <c r="J6" s="36"/>
      <c r="K6" s="37">
        <f>(I6+J6)-(O6+P6)</f>
        <v>0</v>
      </c>
      <c r="L6" s="38"/>
      <c r="M6" s="39"/>
      <c r="N6" s="40">
        <f t="shared" si="2"/>
        <v>0</v>
      </c>
      <c r="O6" s="36"/>
      <c r="P6" s="36">
        <f t="shared" si="3"/>
        <v>0</v>
      </c>
      <c r="Q6" s="36"/>
      <c r="R6" s="36"/>
      <c r="S6" s="36"/>
      <c r="T6" s="36"/>
      <c r="U6" s="36"/>
      <c r="V6" s="36"/>
      <c r="W6" s="35">
        <v>1078</v>
      </c>
      <c r="X6" s="35" t="s">
        <v>89</v>
      </c>
    </row>
    <row r="7" spans="1:24" ht="13.5">
      <c r="A7" s="35">
        <v>108</v>
      </c>
      <c r="B7" s="35" t="s">
        <v>90</v>
      </c>
      <c r="C7" s="36"/>
      <c r="D7" s="36"/>
      <c r="E7" s="36"/>
      <c r="F7" s="36"/>
      <c r="G7" s="36"/>
      <c r="H7" s="36"/>
      <c r="I7" s="36">
        <f t="shared" si="0"/>
        <v>0</v>
      </c>
      <c r="J7" s="36"/>
      <c r="K7" s="37">
        <f t="shared" si="1"/>
        <v>0</v>
      </c>
      <c r="L7" s="38"/>
      <c r="M7" s="39"/>
      <c r="N7" s="40">
        <f t="shared" si="2"/>
        <v>0</v>
      </c>
      <c r="O7" s="36"/>
      <c r="P7" s="36">
        <f t="shared" si="3"/>
        <v>0</v>
      </c>
      <c r="Q7" s="36"/>
      <c r="R7" s="36"/>
      <c r="S7" s="36"/>
      <c r="T7" s="36"/>
      <c r="U7" s="36"/>
      <c r="V7" s="36"/>
      <c r="W7" s="35">
        <v>108</v>
      </c>
      <c r="X7" s="35" t="s">
        <v>90</v>
      </c>
    </row>
    <row r="8" spans="1:24" ht="13.5">
      <c r="A8" s="35">
        <v>109</v>
      </c>
      <c r="B8" s="35" t="s">
        <v>91</v>
      </c>
      <c r="C8" s="36"/>
      <c r="D8" s="36"/>
      <c r="E8" s="36"/>
      <c r="F8" s="36"/>
      <c r="G8" s="36"/>
      <c r="H8" s="36"/>
      <c r="I8" s="36">
        <f t="shared" si="0"/>
        <v>0</v>
      </c>
      <c r="J8" s="36"/>
      <c r="K8" s="37">
        <f t="shared" si="1"/>
        <v>0</v>
      </c>
      <c r="L8" s="38"/>
      <c r="M8" s="39"/>
      <c r="N8" s="40">
        <f t="shared" si="2"/>
        <v>0</v>
      </c>
      <c r="O8" s="36"/>
      <c r="P8" s="36">
        <f t="shared" si="3"/>
        <v>0</v>
      </c>
      <c r="Q8" s="36"/>
      <c r="R8" s="36"/>
      <c r="S8" s="36"/>
      <c r="T8" s="36"/>
      <c r="U8" s="36"/>
      <c r="V8" s="36"/>
      <c r="W8" s="35">
        <v>109</v>
      </c>
      <c r="X8" s="35" t="s">
        <v>91</v>
      </c>
    </row>
    <row r="9" spans="1:24" ht="13.5">
      <c r="A9" s="35">
        <v>201</v>
      </c>
      <c r="B9" s="35" t="s">
        <v>92</v>
      </c>
      <c r="C9" s="36"/>
      <c r="D9" s="36"/>
      <c r="E9" s="36"/>
      <c r="F9" s="36"/>
      <c r="G9" s="36"/>
      <c r="H9" s="36"/>
      <c r="I9" s="36">
        <f t="shared" si="0"/>
        <v>0</v>
      </c>
      <c r="J9" s="36"/>
      <c r="K9" s="37">
        <f t="shared" si="1"/>
        <v>0</v>
      </c>
      <c r="L9" s="38"/>
      <c r="M9" s="39"/>
      <c r="N9" s="40">
        <f t="shared" si="2"/>
        <v>0</v>
      </c>
      <c r="O9" s="36"/>
      <c r="P9" s="36">
        <f t="shared" si="3"/>
        <v>0</v>
      </c>
      <c r="Q9" s="36"/>
      <c r="R9" s="36"/>
      <c r="S9" s="36"/>
      <c r="T9" s="36"/>
      <c r="U9" s="36"/>
      <c r="V9" s="36"/>
      <c r="W9" s="35">
        <v>201</v>
      </c>
      <c r="X9" s="35" t="s">
        <v>92</v>
      </c>
    </row>
    <row r="10" spans="1:24" ht="13.5">
      <c r="A10" s="35">
        <v>203</v>
      </c>
      <c r="B10" s="35" t="s">
        <v>93</v>
      </c>
      <c r="C10" s="36"/>
      <c r="D10" s="36"/>
      <c r="E10" s="36"/>
      <c r="F10" s="36"/>
      <c r="G10" s="36"/>
      <c r="H10" s="36"/>
      <c r="I10" s="36">
        <f t="shared" si="0"/>
        <v>0</v>
      </c>
      <c r="J10" s="36"/>
      <c r="K10" s="37">
        <f t="shared" si="1"/>
        <v>0</v>
      </c>
      <c r="L10" s="38"/>
      <c r="M10" s="39"/>
      <c r="N10" s="40">
        <f t="shared" si="2"/>
        <v>0</v>
      </c>
      <c r="O10" s="36"/>
      <c r="P10" s="36">
        <f t="shared" si="3"/>
        <v>0</v>
      </c>
      <c r="Q10" s="36"/>
      <c r="R10" s="36"/>
      <c r="S10" s="36"/>
      <c r="T10" s="36"/>
      <c r="U10" s="36"/>
      <c r="V10" s="36"/>
      <c r="W10" s="35">
        <v>203</v>
      </c>
      <c r="X10" s="35" t="s">
        <v>93</v>
      </c>
    </row>
    <row r="11" spans="1:24" ht="13.5">
      <c r="A11" s="35">
        <v>208</v>
      </c>
      <c r="B11" s="35" t="s">
        <v>94</v>
      </c>
      <c r="C11" s="36"/>
      <c r="D11" s="36"/>
      <c r="E11" s="36"/>
      <c r="F11" s="36"/>
      <c r="G11" s="36"/>
      <c r="H11" s="36"/>
      <c r="I11" s="36">
        <f t="shared" si="0"/>
        <v>0</v>
      </c>
      <c r="J11" s="36"/>
      <c r="K11" s="37">
        <f t="shared" si="1"/>
        <v>0</v>
      </c>
      <c r="L11" s="38"/>
      <c r="M11" s="39"/>
      <c r="N11" s="40">
        <f t="shared" si="2"/>
        <v>0</v>
      </c>
      <c r="O11" s="36"/>
      <c r="P11" s="36">
        <f t="shared" si="3"/>
        <v>0</v>
      </c>
      <c r="Q11" s="36"/>
      <c r="R11" s="36"/>
      <c r="S11" s="36"/>
      <c r="T11" s="36"/>
      <c r="U11" s="36"/>
      <c r="V11" s="36"/>
      <c r="W11" s="35">
        <v>208</v>
      </c>
      <c r="X11" s="35" t="s">
        <v>94</v>
      </c>
    </row>
    <row r="12" spans="1:24" ht="13.5">
      <c r="A12" s="35">
        <v>280</v>
      </c>
      <c r="B12" s="35" t="s">
        <v>95</v>
      </c>
      <c r="C12" s="36"/>
      <c r="D12" s="36"/>
      <c r="E12" s="36"/>
      <c r="F12" s="36"/>
      <c r="G12" s="36"/>
      <c r="H12" s="36"/>
      <c r="I12" s="36">
        <f t="shared" si="0"/>
        <v>0</v>
      </c>
      <c r="J12" s="36"/>
      <c r="K12" s="37">
        <f t="shared" si="1"/>
        <v>0</v>
      </c>
      <c r="L12" s="38"/>
      <c r="M12" s="39"/>
      <c r="N12" s="40">
        <f t="shared" si="2"/>
        <v>0</v>
      </c>
      <c r="O12" s="36"/>
      <c r="P12" s="36">
        <f t="shared" si="3"/>
        <v>0</v>
      </c>
      <c r="Q12" s="36"/>
      <c r="R12" s="36"/>
      <c r="S12" s="36"/>
      <c r="T12" s="36"/>
      <c r="U12" s="36"/>
      <c r="V12" s="36"/>
      <c r="W12" s="35">
        <v>280</v>
      </c>
      <c r="X12" s="35" t="s">
        <v>95</v>
      </c>
    </row>
    <row r="13" spans="1:24" ht="13.5">
      <c r="A13" s="35">
        <v>211</v>
      </c>
      <c r="B13" s="35" t="s">
        <v>13</v>
      </c>
      <c r="C13" s="36"/>
      <c r="D13" s="36"/>
      <c r="E13" s="36"/>
      <c r="F13" s="36"/>
      <c r="G13" s="36"/>
      <c r="H13" s="36"/>
      <c r="I13" s="36">
        <f t="shared" si="0"/>
        <v>0</v>
      </c>
      <c r="J13" s="36"/>
      <c r="K13" s="37">
        <f t="shared" si="1"/>
        <v>0</v>
      </c>
      <c r="L13" s="38"/>
      <c r="M13" s="39"/>
      <c r="N13" s="40">
        <f t="shared" si="2"/>
        <v>0</v>
      </c>
      <c r="O13" s="36"/>
      <c r="P13" s="36">
        <f t="shared" si="3"/>
        <v>0</v>
      </c>
      <c r="Q13" s="36"/>
      <c r="R13" s="36"/>
      <c r="S13" s="36"/>
      <c r="T13" s="36"/>
      <c r="U13" s="36"/>
      <c r="V13" s="36"/>
      <c r="W13" s="35">
        <v>211</v>
      </c>
      <c r="X13" s="35" t="s">
        <v>13</v>
      </c>
    </row>
    <row r="14" spans="1:24" ht="13.5">
      <c r="A14" s="35">
        <v>212</v>
      </c>
      <c r="B14" s="35" t="s">
        <v>14</v>
      </c>
      <c r="C14" s="36"/>
      <c r="D14" s="36"/>
      <c r="E14" s="36"/>
      <c r="F14" s="36"/>
      <c r="G14" s="36"/>
      <c r="H14" s="36"/>
      <c r="I14" s="36">
        <f t="shared" si="0"/>
        <v>0</v>
      </c>
      <c r="J14" s="36"/>
      <c r="K14" s="37">
        <f t="shared" si="1"/>
        <v>0</v>
      </c>
      <c r="L14" s="38"/>
      <c r="M14" s="39"/>
      <c r="N14" s="40">
        <f t="shared" si="2"/>
        <v>0</v>
      </c>
      <c r="O14" s="36"/>
      <c r="P14" s="36">
        <f t="shared" si="3"/>
        <v>0</v>
      </c>
      <c r="Q14" s="36"/>
      <c r="R14" s="36"/>
      <c r="S14" s="36"/>
      <c r="T14" s="36"/>
      <c r="U14" s="36"/>
      <c r="V14" s="36"/>
      <c r="W14" s="35">
        <v>212</v>
      </c>
      <c r="X14" s="35" t="s">
        <v>14</v>
      </c>
    </row>
    <row r="15" spans="1:24" ht="13.5">
      <c r="A15" s="35">
        <v>213</v>
      </c>
      <c r="B15" s="35" t="s">
        <v>96</v>
      </c>
      <c r="C15" s="36"/>
      <c r="D15" s="36"/>
      <c r="E15" s="36"/>
      <c r="F15" s="36"/>
      <c r="G15" s="36"/>
      <c r="H15" s="36"/>
      <c r="I15" s="36">
        <f t="shared" si="0"/>
        <v>0</v>
      </c>
      <c r="J15" s="36"/>
      <c r="K15" s="37">
        <f t="shared" si="1"/>
        <v>0</v>
      </c>
      <c r="L15" s="38"/>
      <c r="M15" s="39"/>
      <c r="N15" s="40">
        <f t="shared" si="2"/>
        <v>0</v>
      </c>
      <c r="O15" s="36"/>
      <c r="P15" s="36">
        <f t="shared" si="3"/>
        <v>0</v>
      </c>
      <c r="Q15" s="36"/>
      <c r="R15" s="36"/>
      <c r="S15" s="36"/>
      <c r="T15" s="36"/>
      <c r="U15" s="36"/>
      <c r="V15" s="36"/>
      <c r="W15" s="35">
        <v>213</v>
      </c>
      <c r="X15" s="35" t="s">
        <v>96</v>
      </c>
    </row>
    <row r="16" spans="1:24" ht="13.5">
      <c r="A16" s="35">
        <v>215</v>
      </c>
      <c r="B16" s="35" t="s">
        <v>97</v>
      </c>
      <c r="C16" s="36"/>
      <c r="D16" s="36"/>
      <c r="E16" s="36"/>
      <c r="F16" s="36"/>
      <c r="G16" s="36"/>
      <c r="H16" s="36"/>
      <c r="I16" s="36">
        <f t="shared" si="0"/>
        <v>0</v>
      </c>
      <c r="J16" s="36"/>
      <c r="K16" s="37">
        <f t="shared" si="1"/>
        <v>0</v>
      </c>
      <c r="L16" s="38"/>
      <c r="M16" s="39"/>
      <c r="N16" s="40">
        <f t="shared" si="2"/>
        <v>0</v>
      </c>
      <c r="O16" s="36"/>
      <c r="P16" s="36">
        <f t="shared" si="3"/>
        <v>0</v>
      </c>
      <c r="Q16" s="36"/>
      <c r="R16" s="36"/>
      <c r="S16" s="36"/>
      <c r="T16" s="36"/>
      <c r="U16" s="36"/>
      <c r="V16" s="36"/>
      <c r="W16" s="35">
        <v>215</v>
      </c>
      <c r="X16" s="35" t="s">
        <v>97</v>
      </c>
    </row>
    <row r="17" spans="1:24" ht="13.5">
      <c r="A17" s="35">
        <v>218</v>
      </c>
      <c r="B17" s="35" t="s">
        <v>98</v>
      </c>
      <c r="C17" s="36"/>
      <c r="D17" s="36"/>
      <c r="E17" s="36"/>
      <c r="F17" s="36"/>
      <c r="G17" s="36"/>
      <c r="H17" s="36"/>
      <c r="I17" s="36">
        <f t="shared" si="0"/>
        <v>0</v>
      </c>
      <c r="J17" s="36"/>
      <c r="K17" s="37">
        <f t="shared" si="1"/>
        <v>0</v>
      </c>
      <c r="L17" s="38"/>
      <c r="M17" s="39"/>
      <c r="N17" s="40">
        <f t="shared" si="2"/>
        <v>0</v>
      </c>
      <c r="O17" s="36"/>
      <c r="P17" s="36">
        <f t="shared" si="3"/>
        <v>0</v>
      </c>
      <c r="Q17" s="36"/>
      <c r="R17" s="36"/>
      <c r="S17" s="36"/>
      <c r="T17" s="36"/>
      <c r="U17" s="36"/>
      <c r="V17" s="36"/>
      <c r="W17" s="35">
        <v>218</v>
      </c>
      <c r="X17" s="35" t="s">
        <v>98</v>
      </c>
    </row>
    <row r="18" spans="1:24" ht="13.5">
      <c r="A18" s="35">
        <v>2812</v>
      </c>
      <c r="B18" s="35" t="s">
        <v>99</v>
      </c>
      <c r="C18" s="36"/>
      <c r="D18" s="36"/>
      <c r="E18" s="36"/>
      <c r="F18" s="36"/>
      <c r="G18" s="36"/>
      <c r="H18" s="36"/>
      <c r="I18" s="36">
        <f t="shared" si="0"/>
        <v>0</v>
      </c>
      <c r="J18" s="36"/>
      <c r="K18" s="37">
        <f t="shared" si="1"/>
        <v>0</v>
      </c>
      <c r="L18" s="38"/>
      <c r="M18" s="39"/>
      <c r="N18" s="40">
        <f t="shared" si="2"/>
        <v>0</v>
      </c>
      <c r="O18" s="36"/>
      <c r="P18" s="36">
        <f t="shared" si="3"/>
        <v>0</v>
      </c>
      <c r="Q18" s="36"/>
      <c r="R18" s="36"/>
      <c r="S18" s="36"/>
      <c r="T18" s="36"/>
      <c r="U18" s="36"/>
      <c r="V18" s="36"/>
      <c r="W18" s="35">
        <v>2812</v>
      </c>
      <c r="X18" s="35" t="s">
        <v>99</v>
      </c>
    </row>
    <row r="19" spans="1:24" ht="13.5">
      <c r="A19" s="35">
        <v>2813</v>
      </c>
      <c r="B19" s="35" t="s">
        <v>100</v>
      </c>
      <c r="C19" s="36"/>
      <c r="D19" s="36"/>
      <c r="E19" s="36"/>
      <c r="F19" s="36"/>
      <c r="G19" s="36"/>
      <c r="H19" s="36"/>
      <c r="I19" s="36">
        <f t="shared" si="0"/>
        <v>0</v>
      </c>
      <c r="J19" s="36"/>
      <c r="K19" s="37">
        <f t="shared" si="1"/>
        <v>0</v>
      </c>
      <c r="L19" s="38"/>
      <c r="M19" s="39"/>
      <c r="N19" s="40">
        <f t="shared" si="2"/>
        <v>0</v>
      </c>
      <c r="O19" s="36"/>
      <c r="P19" s="36">
        <f t="shared" si="3"/>
        <v>0</v>
      </c>
      <c r="Q19" s="36"/>
      <c r="R19" s="36"/>
      <c r="S19" s="36"/>
      <c r="T19" s="36"/>
      <c r="U19" s="36"/>
      <c r="V19" s="36"/>
      <c r="W19" s="35">
        <v>2813</v>
      </c>
      <c r="X19" s="35" t="s">
        <v>100</v>
      </c>
    </row>
    <row r="20" spans="1:24" ht="13.5">
      <c r="A20" s="35">
        <v>2815</v>
      </c>
      <c r="B20" s="35" t="s">
        <v>101</v>
      </c>
      <c r="C20" s="36"/>
      <c r="D20" s="36"/>
      <c r="E20" s="36"/>
      <c r="F20" s="36"/>
      <c r="G20" s="36"/>
      <c r="H20" s="36"/>
      <c r="I20" s="36">
        <f t="shared" si="0"/>
        <v>0</v>
      </c>
      <c r="J20" s="36"/>
      <c r="K20" s="37">
        <f t="shared" si="1"/>
        <v>0</v>
      </c>
      <c r="L20" s="38"/>
      <c r="M20" s="39"/>
      <c r="N20" s="40">
        <f t="shared" si="2"/>
        <v>0</v>
      </c>
      <c r="O20" s="36"/>
      <c r="P20" s="36">
        <f t="shared" si="3"/>
        <v>0</v>
      </c>
      <c r="Q20" s="36"/>
      <c r="R20" s="36"/>
      <c r="S20" s="36"/>
      <c r="T20" s="36"/>
      <c r="U20" s="36"/>
      <c r="V20" s="36"/>
      <c r="W20" s="35">
        <v>2815</v>
      </c>
      <c r="X20" s="35" t="s">
        <v>101</v>
      </c>
    </row>
    <row r="21" spans="1:24" ht="13.5">
      <c r="A21" s="35">
        <v>2818</v>
      </c>
      <c r="B21" s="35" t="s">
        <v>102</v>
      </c>
      <c r="C21" s="36"/>
      <c r="D21" s="36"/>
      <c r="E21" s="36"/>
      <c r="F21" s="36"/>
      <c r="G21" s="36"/>
      <c r="H21" s="36"/>
      <c r="I21" s="36">
        <f t="shared" si="0"/>
        <v>0</v>
      </c>
      <c r="J21" s="36"/>
      <c r="K21" s="37">
        <f t="shared" si="1"/>
        <v>0</v>
      </c>
      <c r="L21" s="38"/>
      <c r="M21" s="39"/>
      <c r="N21" s="40">
        <f t="shared" si="2"/>
        <v>0</v>
      </c>
      <c r="O21" s="36"/>
      <c r="P21" s="36">
        <f t="shared" si="3"/>
        <v>0</v>
      </c>
      <c r="Q21" s="36"/>
      <c r="R21" s="36"/>
      <c r="S21" s="36"/>
      <c r="T21" s="36"/>
      <c r="U21" s="36"/>
      <c r="V21" s="36"/>
      <c r="W21" s="35">
        <v>2818</v>
      </c>
      <c r="X21" s="35" t="s">
        <v>102</v>
      </c>
    </row>
    <row r="22" spans="1:24" ht="13.5">
      <c r="A22" s="35">
        <v>311</v>
      </c>
      <c r="B22" s="35" t="s">
        <v>103</v>
      </c>
      <c r="C22" s="36"/>
      <c r="D22" s="36"/>
      <c r="E22" s="36"/>
      <c r="F22" s="36"/>
      <c r="G22" s="36"/>
      <c r="H22" s="36"/>
      <c r="I22" s="36">
        <f t="shared" si="0"/>
        <v>0</v>
      </c>
      <c r="J22" s="36"/>
      <c r="K22" s="37">
        <f t="shared" si="1"/>
        <v>0</v>
      </c>
      <c r="L22" s="38"/>
      <c r="M22" s="39"/>
      <c r="N22" s="40">
        <f t="shared" si="2"/>
        <v>0</v>
      </c>
      <c r="O22" s="36"/>
      <c r="P22" s="36">
        <f t="shared" si="3"/>
        <v>0</v>
      </c>
      <c r="Q22" s="36"/>
      <c r="R22" s="36"/>
      <c r="S22" s="36"/>
      <c r="T22" s="36"/>
      <c r="U22" s="36"/>
      <c r="V22" s="36"/>
      <c r="W22" s="35">
        <v>311</v>
      </c>
      <c r="X22" s="35" t="s">
        <v>103</v>
      </c>
    </row>
    <row r="23" spans="1:24" ht="13.5">
      <c r="A23" s="35">
        <v>312</v>
      </c>
      <c r="B23" s="35" t="s">
        <v>104</v>
      </c>
      <c r="C23" s="36"/>
      <c r="D23" s="36"/>
      <c r="E23" s="36"/>
      <c r="F23" s="36"/>
      <c r="G23" s="36"/>
      <c r="H23" s="36"/>
      <c r="I23" s="36">
        <f t="shared" si="0"/>
        <v>0</v>
      </c>
      <c r="J23" s="36"/>
      <c r="K23" s="37">
        <f>(I23+J23)-(O23+P23)</f>
        <v>0</v>
      </c>
      <c r="L23" s="38"/>
      <c r="M23" s="39"/>
      <c r="N23" s="40">
        <f t="shared" si="2"/>
        <v>0</v>
      </c>
      <c r="O23" s="36"/>
      <c r="P23" s="36">
        <f t="shared" si="3"/>
        <v>0</v>
      </c>
      <c r="Q23" s="36"/>
      <c r="R23" s="36"/>
      <c r="S23" s="36"/>
      <c r="T23" s="36"/>
      <c r="U23" s="36"/>
      <c r="V23" s="36"/>
      <c r="W23" s="35">
        <v>312</v>
      </c>
      <c r="X23" s="35" t="s">
        <v>104</v>
      </c>
    </row>
    <row r="24" spans="1:24" ht="13.5">
      <c r="A24" s="35">
        <v>327</v>
      </c>
      <c r="B24" s="35" t="s">
        <v>105</v>
      </c>
      <c r="C24" s="36"/>
      <c r="D24" s="36"/>
      <c r="E24" s="36"/>
      <c r="F24" s="36"/>
      <c r="G24" s="36"/>
      <c r="H24" s="36"/>
      <c r="I24" s="36">
        <f t="shared" si="0"/>
        <v>0</v>
      </c>
      <c r="J24" s="36"/>
      <c r="K24" s="37">
        <f>(I24+J24)-(O24+P24)</f>
        <v>0</v>
      </c>
      <c r="L24" s="38"/>
      <c r="M24" s="39"/>
      <c r="N24" s="40">
        <f t="shared" si="2"/>
        <v>0</v>
      </c>
      <c r="O24" s="36"/>
      <c r="P24" s="36">
        <f t="shared" si="3"/>
        <v>0</v>
      </c>
      <c r="Q24" s="36"/>
      <c r="R24" s="36"/>
      <c r="S24" s="36"/>
      <c r="T24" s="36"/>
      <c r="U24" s="36"/>
      <c r="V24" s="36"/>
      <c r="W24" s="35"/>
      <c r="X24" s="35"/>
    </row>
    <row r="25" spans="1:24" ht="13.5">
      <c r="A25" s="35">
        <v>342</v>
      </c>
      <c r="B25" s="35" t="s">
        <v>106</v>
      </c>
      <c r="C25" s="36"/>
      <c r="D25" s="36"/>
      <c r="E25" s="36"/>
      <c r="F25" s="36"/>
      <c r="G25" s="36"/>
      <c r="H25" s="36"/>
      <c r="I25" s="36">
        <f t="shared" si="0"/>
        <v>0</v>
      </c>
      <c r="J25" s="36"/>
      <c r="K25" s="37">
        <f>(I25+J25)-(O25+P25)</f>
        <v>0</v>
      </c>
      <c r="L25" s="38"/>
      <c r="M25" s="39"/>
      <c r="N25" s="40">
        <f t="shared" si="2"/>
        <v>0</v>
      </c>
      <c r="O25" s="36"/>
      <c r="P25" s="36">
        <f t="shared" si="3"/>
        <v>0</v>
      </c>
      <c r="Q25" s="36"/>
      <c r="R25" s="36"/>
      <c r="S25" s="36"/>
      <c r="T25" s="36"/>
      <c r="U25" s="36"/>
      <c r="V25" s="36"/>
      <c r="W25" s="35">
        <v>342</v>
      </c>
      <c r="X25" s="35" t="s">
        <v>106</v>
      </c>
    </row>
    <row r="26" spans="1:24" ht="13.5">
      <c r="A26" s="35">
        <v>351</v>
      </c>
      <c r="B26" s="35" t="s">
        <v>107</v>
      </c>
      <c r="C26" s="36"/>
      <c r="D26" s="36"/>
      <c r="E26" s="36"/>
      <c r="F26" s="36"/>
      <c r="G26" s="36"/>
      <c r="H26" s="36"/>
      <c r="I26" s="36">
        <f t="shared" si="0"/>
        <v>0</v>
      </c>
      <c r="J26" s="36"/>
      <c r="K26" s="37">
        <f t="shared" si="1"/>
        <v>0</v>
      </c>
      <c r="L26" s="38"/>
      <c r="M26" s="39"/>
      <c r="N26" s="40">
        <f t="shared" si="2"/>
        <v>0</v>
      </c>
      <c r="O26" s="36"/>
      <c r="P26" s="36">
        <f t="shared" si="3"/>
        <v>0</v>
      </c>
      <c r="Q26" s="36"/>
      <c r="R26" s="36"/>
      <c r="S26" s="36"/>
      <c r="T26" s="36"/>
      <c r="U26" s="36"/>
      <c r="V26" s="36"/>
      <c r="W26" s="35">
        <v>351</v>
      </c>
      <c r="X26" s="35" t="s">
        <v>107</v>
      </c>
    </row>
    <row r="27" spans="1:24" ht="13.5">
      <c r="A27" s="35">
        <v>401</v>
      </c>
      <c r="B27" s="35" t="s">
        <v>108</v>
      </c>
      <c r="C27" s="36"/>
      <c r="D27" s="36"/>
      <c r="E27" s="36"/>
      <c r="F27" s="36"/>
      <c r="G27" s="36"/>
      <c r="H27" s="36"/>
      <c r="I27" s="36">
        <f t="shared" si="0"/>
        <v>0</v>
      </c>
      <c r="J27" s="36"/>
      <c r="K27" s="37">
        <f t="shared" si="1"/>
        <v>0</v>
      </c>
      <c r="L27" s="38"/>
      <c r="M27" s="39"/>
      <c r="N27" s="40">
        <f t="shared" si="2"/>
        <v>0</v>
      </c>
      <c r="O27" s="36"/>
      <c r="P27" s="36">
        <f t="shared" si="3"/>
        <v>0</v>
      </c>
      <c r="Q27" s="36"/>
      <c r="R27" s="36"/>
      <c r="S27" s="36"/>
      <c r="T27" s="36"/>
      <c r="U27" s="36"/>
      <c r="V27" s="36"/>
      <c r="W27" s="35">
        <v>401</v>
      </c>
      <c r="X27" s="35" t="s">
        <v>108</v>
      </c>
    </row>
    <row r="28" spans="1:24" ht="13.5">
      <c r="A28" s="35">
        <v>409</v>
      </c>
      <c r="B28" s="35" t="s">
        <v>109</v>
      </c>
      <c r="C28" s="36"/>
      <c r="D28" s="36"/>
      <c r="E28" s="36"/>
      <c r="F28" s="36"/>
      <c r="G28" s="36"/>
      <c r="H28" s="36"/>
      <c r="I28" s="36">
        <f t="shared" si="0"/>
        <v>0</v>
      </c>
      <c r="J28" s="36"/>
      <c r="K28" s="37">
        <f t="shared" si="1"/>
        <v>0</v>
      </c>
      <c r="L28" s="38"/>
      <c r="M28" s="39"/>
      <c r="N28" s="40">
        <f t="shared" si="2"/>
        <v>0</v>
      </c>
      <c r="O28" s="36"/>
      <c r="P28" s="36">
        <f t="shared" si="3"/>
        <v>0</v>
      </c>
      <c r="Q28" s="36"/>
      <c r="R28" s="36"/>
      <c r="S28" s="36"/>
      <c r="T28" s="36"/>
      <c r="U28" s="36"/>
      <c r="V28" s="36"/>
      <c r="W28" s="35">
        <v>409</v>
      </c>
      <c r="X28" s="35" t="s">
        <v>109</v>
      </c>
    </row>
    <row r="29" spans="1:24" ht="13.5">
      <c r="A29" s="35">
        <v>411</v>
      </c>
      <c r="B29" s="35" t="s">
        <v>110</v>
      </c>
      <c r="C29" s="36"/>
      <c r="D29" s="36"/>
      <c r="E29" s="36"/>
      <c r="F29" s="36"/>
      <c r="G29" s="36"/>
      <c r="H29" s="36"/>
      <c r="I29" s="36">
        <f t="shared" si="0"/>
        <v>0</v>
      </c>
      <c r="J29" s="36"/>
      <c r="K29" s="37">
        <f t="shared" si="1"/>
        <v>0</v>
      </c>
      <c r="L29" s="38"/>
      <c r="M29" s="39"/>
      <c r="N29" s="40">
        <f t="shared" si="2"/>
        <v>0</v>
      </c>
      <c r="O29" s="36"/>
      <c r="P29" s="36">
        <f t="shared" si="3"/>
        <v>0</v>
      </c>
      <c r="Q29" s="36"/>
      <c r="R29" s="36"/>
      <c r="S29" s="36"/>
      <c r="T29" s="36"/>
      <c r="U29" s="36"/>
      <c r="V29" s="36"/>
      <c r="W29" s="35">
        <v>411</v>
      </c>
      <c r="X29" s="35" t="s">
        <v>110</v>
      </c>
    </row>
    <row r="30" spans="1:24" ht="13.5">
      <c r="A30" s="35">
        <v>418</v>
      </c>
      <c r="B30" s="35" t="s">
        <v>111</v>
      </c>
      <c r="C30" s="36"/>
      <c r="D30" s="36"/>
      <c r="E30" s="36"/>
      <c r="F30" s="36"/>
      <c r="G30" s="36"/>
      <c r="H30" s="36"/>
      <c r="I30" s="36">
        <f t="shared" si="0"/>
        <v>0</v>
      </c>
      <c r="J30" s="36"/>
      <c r="K30" s="37">
        <f t="shared" si="1"/>
        <v>0</v>
      </c>
      <c r="L30" s="38"/>
      <c r="M30" s="39"/>
      <c r="N30" s="40">
        <f t="shared" si="2"/>
        <v>0</v>
      </c>
      <c r="O30" s="36"/>
      <c r="P30" s="36">
        <f t="shared" si="3"/>
        <v>0</v>
      </c>
      <c r="Q30" s="36"/>
      <c r="R30" s="36"/>
      <c r="S30" s="36"/>
      <c r="T30" s="36"/>
      <c r="U30" s="36"/>
      <c r="V30" s="36"/>
      <c r="W30" s="35">
        <v>418</v>
      </c>
      <c r="X30" s="35" t="s">
        <v>111</v>
      </c>
    </row>
    <row r="31" spans="1:24" ht="13.5">
      <c r="A31" s="35">
        <v>421</v>
      </c>
      <c r="B31" s="35" t="s">
        <v>112</v>
      </c>
      <c r="C31" s="36"/>
      <c r="D31" s="36"/>
      <c r="E31" s="36"/>
      <c r="F31" s="36"/>
      <c r="G31" s="36"/>
      <c r="H31" s="36"/>
      <c r="I31" s="36">
        <f t="shared" si="0"/>
        <v>0</v>
      </c>
      <c r="J31" s="36"/>
      <c r="K31" s="37">
        <f t="shared" si="1"/>
        <v>0</v>
      </c>
      <c r="L31" s="38"/>
      <c r="M31" s="39"/>
      <c r="N31" s="40">
        <f t="shared" si="2"/>
        <v>0</v>
      </c>
      <c r="O31" s="36"/>
      <c r="P31" s="36">
        <f t="shared" si="3"/>
        <v>0</v>
      </c>
      <c r="Q31" s="36"/>
      <c r="R31" s="36"/>
      <c r="S31" s="36"/>
      <c r="T31" s="36"/>
      <c r="U31" s="36"/>
      <c r="V31" s="36"/>
      <c r="W31" s="35">
        <v>421</v>
      </c>
      <c r="X31" s="35" t="s">
        <v>112</v>
      </c>
    </row>
    <row r="32" spans="1:24" ht="13.5">
      <c r="A32" s="35">
        <v>431</v>
      </c>
      <c r="B32" s="35" t="s">
        <v>113</v>
      </c>
      <c r="C32" s="36"/>
      <c r="D32" s="36"/>
      <c r="E32" s="36"/>
      <c r="F32" s="36"/>
      <c r="G32" s="36"/>
      <c r="H32" s="36"/>
      <c r="I32" s="36">
        <f t="shared" si="0"/>
        <v>0</v>
      </c>
      <c r="J32" s="36"/>
      <c r="K32" s="37">
        <f t="shared" si="1"/>
        <v>0</v>
      </c>
      <c r="L32" s="38"/>
      <c r="M32" s="39"/>
      <c r="N32" s="40">
        <f t="shared" si="2"/>
        <v>0</v>
      </c>
      <c r="O32" s="36"/>
      <c r="P32" s="36">
        <f t="shared" si="3"/>
        <v>0</v>
      </c>
      <c r="Q32" s="36"/>
      <c r="R32" s="36"/>
      <c r="S32" s="36"/>
      <c r="T32" s="36"/>
      <c r="U32" s="36"/>
      <c r="V32" s="36"/>
      <c r="W32" s="35">
        <v>431</v>
      </c>
      <c r="X32" s="35" t="s">
        <v>113</v>
      </c>
    </row>
    <row r="33" spans="1:24" ht="13.5">
      <c r="A33" s="35">
        <v>442</v>
      </c>
      <c r="B33" s="35" t="s">
        <v>65</v>
      </c>
      <c r="C33" s="36"/>
      <c r="D33" s="36"/>
      <c r="E33" s="36"/>
      <c r="F33" s="36"/>
      <c r="G33" s="36"/>
      <c r="H33" s="36"/>
      <c r="I33" s="36">
        <f t="shared" si="0"/>
        <v>0</v>
      </c>
      <c r="J33" s="36"/>
      <c r="K33" s="37">
        <f t="shared" si="1"/>
        <v>0</v>
      </c>
      <c r="L33" s="38"/>
      <c r="M33" s="39"/>
      <c r="N33" s="40">
        <f t="shared" si="2"/>
        <v>0</v>
      </c>
      <c r="O33" s="36"/>
      <c r="P33" s="36">
        <f t="shared" si="3"/>
        <v>0</v>
      </c>
      <c r="Q33" s="36"/>
      <c r="R33" s="36"/>
      <c r="S33" s="36"/>
      <c r="T33" s="36"/>
      <c r="U33" s="36"/>
      <c r="V33" s="36"/>
      <c r="W33" s="35">
        <v>442</v>
      </c>
      <c r="X33" s="35" t="s">
        <v>65</v>
      </c>
    </row>
    <row r="34" spans="1:24" ht="13.5">
      <c r="A34" s="35">
        <v>444</v>
      </c>
      <c r="B34" s="35" t="s">
        <v>114</v>
      </c>
      <c r="C34" s="36"/>
      <c r="D34" s="36"/>
      <c r="E34" s="36"/>
      <c r="F34" s="36"/>
      <c r="G34" s="36"/>
      <c r="H34" s="36"/>
      <c r="I34" s="36">
        <f t="shared" si="0"/>
        <v>0</v>
      </c>
      <c r="J34" s="36"/>
      <c r="K34" s="37">
        <f t="shared" si="1"/>
        <v>0</v>
      </c>
      <c r="L34" s="38"/>
      <c r="M34" s="39"/>
      <c r="N34" s="40">
        <f t="shared" si="2"/>
        <v>0</v>
      </c>
      <c r="O34" s="36"/>
      <c r="P34" s="36">
        <f t="shared" si="3"/>
        <v>0</v>
      </c>
      <c r="Q34" s="36"/>
      <c r="R34" s="36"/>
      <c r="S34" s="36"/>
      <c r="T34" s="36"/>
      <c r="U34" s="36"/>
      <c r="V34" s="36"/>
      <c r="W34" s="35">
        <v>444</v>
      </c>
      <c r="X34" s="35" t="s">
        <v>114</v>
      </c>
    </row>
    <row r="35" spans="1:24" ht="13.5">
      <c r="A35" s="35">
        <v>445</v>
      </c>
      <c r="B35" s="35" t="s">
        <v>115</v>
      </c>
      <c r="C35" s="36"/>
      <c r="D35" s="36"/>
      <c r="E35" s="36"/>
      <c r="F35" s="36"/>
      <c r="G35" s="36"/>
      <c r="H35" s="36"/>
      <c r="I35" s="36">
        <f t="shared" si="0"/>
        <v>0</v>
      </c>
      <c r="J35" s="36"/>
      <c r="K35" s="37">
        <f t="shared" si="1"/>
        <v>0</v>
      </c>
      <c r="L35" s="38"/>
      <c r="M35" s="39"/>
      <c r="N35" s="40">
        <f t="shared" si="2"/>
        <v>0</v>
      </c>
      <c r="O35" s="36"/>
      <c r="P35" s="36">
        <f t="shared" si="3"/>
        <v>0</v>
      </c>
      <c r="Q35" s="36"/>
      <c r="R35" s="36"/>
      <c r="S35" s="36"/>
      <c r="T35" s="36"/>
      <c r="U35" s="36"/>
      <c r="V35" s="36"/>
      <c r="W35" s="35">
        <v>445</v>
      </c>
      <c r="X35" s="35" t="s">
        <v>115</v>
      </c>
    </row>
    <row r="36" spans="1:24" ht="13.5">
      <c r="A36" s="35">
        <v>449</v>
      </c>
      <c r="B36" s="35" t="s">
        <v>116</v>
      </c>
      <c r="C36" s="36"/>
      <c r="D36" s="36"/>
      <c r="E36" s="36"/>
      <c r="F36" s="36"/>
      <c r="G36" s="36"/>
      <c r="H36" s="36"/>
      <c r="I36" s="36">
        <f t="shared" si="0"/>
        <v>0</v>
      </c>
      <c r="J36" s="36"/>
      <c r="K36" s="37">
        <f t="shared" si="1"/>
        <v>0</v>
      </c>
      <c r="L36" s="38"/>
      <c r="M36" s="39"/>
      <c r="N36" s="40">
        <f t="shared" si="2"/>
        <v>0</v>
      </c>
      <c r="O36" s="36"/>
      <c r="P36" s="36">
        <f t="shared" si="3"/>
        <v>0</v>
      </c>
      <c r="Q36" s="36"/>
      <c r="R36" s="36"/>
      <c r="S36" s="36"/>
      <c r="T36" s="36"/>
      <c r="U36" s="36"/>
      <c r="V36" s="36"/>
      <c r="W36" s="35">
        <v>449</v>
      </c>
      <c r="X36" s="35" t="s">
        <v>116</v>
      </c>
    </row>
    <row r="37" spans="1:24" ht="13.5">
      <c r="A37" s="35">
        <v>455</v>
      </c>
      <c r="B37" s="35" t="s">
        <v>117</v>
      </c>
      <c r="C37" s="36"/>
      <c r="D37" s="36"/>
      <c r="E37" s="36"/>
      <c r="F37" s="36"/>
      <c r="G37" s="36"/>
      <c r="H37" s="36"/>
      <c r="I37" s="36">
        <f t="shared" si="0"/>
        <v>0</v>
      </c>
      <c r="J37" s="36"/>
      <c r="K37" s="37">
        <f t="shared" si="1"/>
        <v>0</v>
      </c>
      <c r="L37" s="38"/>
      <c r="M37" s="39"/>
      <c r="N37" s="40">
        <f t="shared" si="2"/>
        <v>0</v>
      </c>
      <c r="O37" s="36"/>
      <c r="P37" s="36">
        <f t="shared" si="3"/>
        <v>0</v>
      </c>
      <c r="Q37" s="36"/>
      <c r="R37" s="36"/>
      <c r="S37" s="36"/>
      <c r="T37" s="36"/>
      <c r="U37" s="36"/>
      <c r="V37" s="36"/>
      <c r="W37" s="35">
        <v>455</v>
      </c>
      <c r="X37" s="35" t="s">
        <v>117</v>
      </c>
    </row>
    <row r="38" spans="1:24" ht="13.5">
      <c r="A38" s="35">
        <v>457</v>
      </c>
      <c r="B38" s="35" t="s">
        <v>118</v>
      </c>
      <c r="C38" s="36"/>
      <c r="D38" s="36"/>
      <c r="E38" s="36"/>
      <c r="F38" s="36"/>
      <c r="G38" s="36"/>
      <c r="H38" s="36"/>
      <c r="I38" s="36">
        <f t="shared" si="0"/>
        <v>0</v>
      </c>
      <c r="J38" s="36"/>
      <c r="K38" s="37">
        <f t="shared" si="1"/>
        <v>0</v>
      </c>
      <c r="L38" s="38"/>
      <c r="M38" s="39"/>
      <c r="N38" s="40">
        <f t="shared" si="2"/>
        <v>0</v>
      </c>
      <c r="O38" s="36"/>
      <c r="P38" s="36">
        <f t="shared" si="3"/>
        <v>0</v>
      </c>
      <c r="Q38" s="36"/>
      <c r="R38" s="36"/>
      <c r="S38" s="36"/>
      <c r="T38" s="36"/>
      <c r="U38" s="36"/>
      <c r="V38" s="36"/>
      <c r="W38" s="35">
        <v>457</v>
      </c>
      <c r="X38" s="35" t="s">
        <v>118</v>
      </c>
    </row>
    <row r="39" spans="1:24" ht="13.5">
      <c r="A39" s="35">
        <v>460</v>
      </c>
      <c r="B39" s="35" t="s">
        <v>119</v>
      </c>
      <c r="C39" s="36"/>
      <c r="D39" s="36"/>
      <c r="E39" s="36"/>
      <c r="F39" s="36"/>
      <c r="G39" s="36"/>
      <c r="H39" s="36"/>
      <c r="I39" s="36">
        <f t="shared" si="0"/>
        <v>0</v>
      </c>
      <c r="J39" s="36"/>
      <c r="K39" s="37">
        <f t="shared" si="1"/>
        <v>0</v>
      </c>
      <c r="L39" s="38"/>
      <c r="M39" s="39"/>
      <c r="N39" s="40">
        <f t="shared" si="2"/>
        <v>0</v>
      </c>
      <c r="O39" s="36"/>
      <c r="P39" s="36">
        <f t="shared" si="3"/>
        <v>0</v>
      </c>
      <c r="Q39" s="36"/>
      <c r="R39" s="36"/>
      <c r="S39" s="36"/>
      <c r="T39" s="36"/>
      <c r="U39" s="36"/>
      <c r="V39" s="36"/>
      <c r="W39" s="35">
        <v>460</v>
      </c>
      <c r="X39" s="35" t="s">
        <v>119</v>
      </c>
    </row>
    <row r="40" spans="1:24" ht="13.5">
      <c r="A40" s="35">
        <v>461</v>
      </c>
      <c r="B40" s="35" t="s">
        <v>120</v>
      </c>
      <c r="C40" s="36"/>
      <c r="D40" s="36"/>
      <c r="E40" s="36"/>
      <c r="F40" s="36"/>
      <c r="G40" s="36"/>
      <c r="H40" s="36"/>
      <c r="I40" s="36">
        <f t="shared" si="0"/>
        <v>0</v>
      </c>
      <c r="J40" s="36"/>
      <c r="K40" s="37">
        <f t="shared" si="1"/>
        <v>0</v>
      </c>
      <c r="L40" s="38"/>
      <c r="M40" s="39"/>
      <c r="N40" s="40">
        <f t="shared" si="2"/>
        <v>0</v>
      </c>
      <c r="O40" s="36"/>
      <c r="P40" s="36">
        <f t="shared" si="3"/>
        <v>0</v>
      </c>
      <c r="Q40" s="36"/>
      <c r="R40" s="36"/>
      <c r="S40" s="36"/>
      <c r="T40" s="36"/>
      <c r="U40" s="36"/>
      <c r="V40" s="36"/>
      <c r="W40" s="35">
        <v>461</v>
      </c>
      <c r="X40" s="35" t="s">
        <v>120</v>
      </c>
    </row>
    <row r="41" spans="1:24" ht="13.5">
      <c r="A41" s="35">
        <v>467</v>
      </c>
      <c r="B41" s="35" t="s">
        <v>121</v>
      </c>
      <c r="C41" s="36"/>
      <c r="D41" s="36"/>
      <c r="E41" s="36"/>
      <c r="F41" s="36"/>
      <c r="G41" s="36"/>
      <c r="H41" s="36"/>
      <c r="I41" s="36">
        <f t="shared" si="0"/>
        <v>0</v>
      </c>
      <c r="J41" s="36"/>
      <c r="K41" s="37">
        <f t="shared" si="1"/>
        <v>0</v>
      </c>
      <c r="L41" s="38"/>
      <c r="M41" s="39"/>
      <c r="N41" s="40">
        <f t="shared" si="2"/>
        <v>0</v>
      </c>
      <c r="O41" s="36"/>
      <c r="P41" s="36">
        <f t="shared" si="3"/>
        <v>0</v>
      </c>
      <c r="Q41" s="36"/>
      <c r="R41" s="36"/>
      <c r="S41" s="36"/>
      <c r="T41" s="36"/>
      <c r="U41" s="36"/>
      <c r="V41" s="36"/>
      <c r="W41" s="35">
        <v>467</v>
      </c>
      <c r="X41" s="35" t="s">
        <v>121</v>
      </c>
    </row>
    <row r="42" spans="1:24" ht="13.5">
      <c r="A42" s="35">
        <v>468</v>
      </c>
      <c r="B42" s="35" t="s">
        <v>122</v>
      </c>
      <c r="C42" s="36"/>
      <c r="D42" s="36"/>
      <c r="E42" s="36"/>
      <c r="F42" s="36"/>
      <c r="G42" s="36"/>
      <c r="H42" s="36"/>
      <c r="I42" s="36">
        <f t="shared" si="0"/>
        <v>0</v>
      </c>
      <c r="J42" s="36"/>
      <c r="K42" s="37">
        <f t="shared" si="1"/>
        <v>0</v>
      </c>
      <c r="L42" s="38"/>
      <c r="M42" s="39"/>
      <c r="N42" s="40">
        <f t="shared" si="2"/>
        <v>0</v>
      </c>
      <c r="O42" s="36"/>
      <c r="P42" s="36">
        <f t="shared" si="3"/>
        <v>0</v>
      </c>
      <c r="Q42" s="36"/>
      <c r="R42" s="36"/>
      <c r="S42" s="36"/>
      <c r="T42" s="36"/>
      <c r="U42" s="36"/>
      <c r="V42" s="36"/>
      <c r="W42" s="35">
        <v>468</v>
      </c>
      <c r="X42" s="35" t="s">
        <v>122</v>
      </c>
    </row>
    <row r="43" spans="1:24" ht="13.5">
      <c r="A43" s="35">
        <v>486</v>
      </c>
      <c r="B43" s="35" t="s">
        <v>123</v>
      </c>
      <c r="C43" s="36"/>
      <c r="D43" s="36"/>
      <c r="E43" s="36"/>
      <c r="F43" s="36"/>
      <c r="G43" s="36"/>
      <c r="H43" s="36"/>
      <c r="I43" s="36">
        <f t="shared" si="0"/>
        <v>0</v>
      </c>
      <c r="J43" s="36"/>
      <c r="K43" s="37">
        <f t="shared" si="1"/>
        <v>0</v>
      </c>
      <c r="L43" s="38"/>
      <c r="M43" s="39"/>
      <c r="N43" s="40">
        <f t="shared" si="2"/>
        <v>0</v>
      </c>
      <c r="O43" s="36"/>
      <c r="P43" s="36">
        <f t="shared" si="3"/>
        <v>0</v>
      </c>
      <c r="Q43" s="36"/>
      <c r="R43" s="36"/>
      <c r="S43" s="36"/>
      <c r="T43" s="36"/>
      <c r="U43" s="36"/>
      <c r="V43" s="36"/>
      <c r="W43" s="35">
        <v>486</v>
      </c>
      <c r="X43" s="35" t="s">
        <v>123</v>
      </c>
    </row>
    <row r="44" spans="1:24" ht="13.5">
      <c r="A44" s="35">
        <v>488</v>
      </c>
      <c r="B44" s="35" t="s">
        <v>124</v>
      </c>
      <c r="C44" s="36"/>
      <c r="D44" s="36"/>
      <c r="E44" s="36"/>
      <c r="F44" s="36"/>
      <c r="G44" s="36"/>
      <c r="H44" s="36"/>
      <c r="I44" s="36">
        <f t="shared" si="0"/>
        <v>0</v>
      </c>
      <c r="J44" s="36"/>
      <c r="K44" s="37">
        <f t="shared" si="1"/>
        <v>0</v>
      </c>
      <c r="L44" s="38"/>
      <c r="M44" s="39"/>
      <c r="N44" s="40">
        <f t="shared" si="2"/>
        <v>0</v>
      </c>
      <c r="O44" s="36"/>
      <c r="P44" s="36">
        <f t="shared" si="3"/>
        <v>0</v>
      </c>
      <c r="Q44" s="36"/>
      <c r="R44" s="36"/>
      <c r="S44" s="36"/>
      <c r="T44" s="36"/>
      <c r="U44" s="36"/>
      <c r="V44" s="36"/>
      <c r="W44" s="35">
        <v>488</v>
      </c>
      <c r="X44" s="35" t="s">
        <v>124</v>
      </c>
    </row>
    <row r="45" spans="1:24" ht="13.5">
      <c r="A45" s="35">
        <v>512</v>
      </c>
      <c r="B45" s="35" t="s">
        <v>125</v>
      </c>
      <c r="C45" s="36"/>
      <c r="D45" s="36"/>
      <c r="E45" s="36"/>
      <c r="F45" s="36"/>
      <c r="G45" s="36"/>
      <c r="H45" s="36"/>
      <c r="I45" s="36">
        <f t="shared" si="0"/>
        <v>0</v>
      </c>
      <c r="J45" s="36"/>
      <c r="K45" s="37">
        <f t="shared" si="1"/>
        <v>0</v>
      </c>
      <c r="L45" s="38"/>
      <c r="M45" s="39"/>
      <c r="N45" s="40">
        <f t="shared" si="2"/>
        <v>0</v>
      </c>
      <c r="O45" s="36"/>
      <c r="P45" s="36">
        <f t="shared" si="3"/>
        <v>0</v>
      </c>
      <c r="Q45" s="36"/>
      <c r="R45" s="36"/>
      <c r="S45" s="36"/>
      <c r="T45" s="36"/>
      <c r="U45" s="36"/>
      <c r="V45" s="36"/>
      <c r="W45" s="35">
        <v>512</v>
      </c>
      <c r="X45" s="35" t="s">
        <v>125</v>
      </c>
    </row>
    <row r="46" spans="1:24" ht="13.5">
      <c r="A46" s="35">
        <v>519</v>
      </c>
      <c r="B46" s="35" t="s">
        <v>126</v>
      </c>
      <c r="C46" s="36"/>
      <c r="D46" s="36"/>
      <c r="E46" s="36"/>
      <c r="F46" s="36"/>
      <c r="G46" s="36"/>
      <c r="H46" s="36"/>
      <c r="I46" s="36">
        <f t="shared" si="0"/>
        <v>0</v>
      </c>
      <c r="J46" s="36"/>
      <c r="K46" s="37">
        <f t="shared" si="1"/>
        <v>0</v>
      </c>
      <c r="L46" s="38"/>
      <c r="M46" s="39"/>
      <c r="N46" s="40">
        <f t="shared" si="2"/>
        <v>0</v>
      </c>
      <c r="O46" s="36"/>
      <c r="P46" s="36">
        <f t="shared" si="3"/>
        <v>0</v>
      </c>
      <c r="Q46" s="36"/>
      <c r="R46" s="36"/>
      <c r="S46" s="36"/>
      <c r="T46" s="36"/>
      <c r="U46" s="36"/>
      <c r="V46" s="36"/>
      <c r="W46" s="35">
        <v>519</v>
      </c>
      <c r="X46" s="35" t="s">
        <v>126</v>
      </c>
    </row>
    <row r="47" spans="1:24" ht="13.5">
      <c r="A47" s="35">
        <v>531</v>
      </c>
      <c r="B47" s="35" t="s">
        <v>80</v>
      </c>
      <c r="C47" s="36"/>
      <c r="D47" s="36"/>
      <c r="E47" s="36"/>
      <c r="F47" s="36"/>
      <c r="G47" s="36"/>
      <c r="H47" s="36"/>
      <c r="I47" s="36">
        <f t="shared" si="0"/>
        <v>0</v>
      </c>
      <c r="J47" s="36"/>
      <c r="K47" s="37">
        <f t="shared" si="1"/>
        <v>0</v>
      </c>
      <c r="L47" s="38"/>
      <c r="M47" s="39"/>
      <c r="N47" s="40">
        <f t="shared" si="2"/>
        <v>0</v>
      </c>
      <c r="O47" s="36"/>
      <c r="P47" s="36">
        <f t="shared" si="3"/>
        <v>0</v>
      </c>
      <c r="Q47" s="36"/>
      <c r="R47" s="36"/>
      <c r="S47" s="36"/>
      <c r="T47" s="36"/>
      <c r="U47" s="36"/>
      <c r="V47" s="36"/>
      <c r="W47" s="35">
        <v>531</v>
      </c>
      <c r="X47" s="35" t="s">
        <v>80</v>
      </c>
    </row>
    <row r="48" spans="1:24" ht="13.5">
      <c r="A48" s="35">
        <v>581</v>
      </c>
      <c r="B48" s="35" t="s">
        <v>127</v>
      </c>
      <c r="C48" s="36"/>
      <c r="D48" s="36"/>
      <c r="E48" s="36"/>
      <c r="F48" s="36"/>
      <c r="G48" s="36"/>
      <c r="H48" s="36"/>
      <c r="I48" s="36">
        <f t="shared" si="0"/>
        <v>0</v>
      </c>
      <c r="J48" s="36"/>
      <c r="K48" s="37">
        <f t="shared" si="1"/>
        <v>0</v>
      </c>
      <c r="L48" s="38"/>
      <c r="M48" s="39"/>
      <c r="N48" s="40">
        <f t="shared" si="2"/>
        <v>0</v>
      </c>
      <c r="O48" s="36"/>
      <c r="P48" s="36">
        <f t="shared" si="3"/>
        <v>0</v>
      </c>
      <c r="Q48" s="36"/>
      <c r="R48" s="36"/>
      <c r="S48" s="36"/>
      <c r="T48" s="36"/>
      <c r="U48" s="36"/>
      <c r="V48" s="36"/>
      <c r="W48" s="35">
        <v>581</v>
      </c>
      <c r="X48" s="35" t="s">
        <v>127</v>
      </c>
    </row>
    <row r="49" spans="1:24" ht="13.5">
      <c r="A49" s="35">
        <v>601</v>
      </c>
      <c r="B49" s="35" t="s">
        <v>128</v>
      </c>
      <c r="C49" s="36"/>
      <c r="D49" s="36"/>
      <c r="E49" s="36"/>
      <c r="F49" s="36"/>
      <c r="G49" s="36"/>
      <c r="H49" s="36"/>
      <c r="I49" s="36">
        <f t="shared" si="0"/>
        <v>0</v>
      </c>
      <c r="J49" s="36"/>
      <c r="K49" s="37">
        <f t="shared" si="1"/>
        <v>0</v>
      </c>
      <c r="L49" s="38"/>
      <c r="M49" s="39"/>
      <c r="N49" s="40">
        <f t="shared" si="2"/>
        <v>0</v>
      </c>
      <c r="O49" s="36"/>
      <c r="P49" s="36">
        <f t="shared" si="3"/>
        <v>0</v>
      </c>
      <c r="Q49" s="36"/>
      <c r="R49" s="36"/>
      <c r="S49" s="36"/>
      <c r="T49" s="36"/>
      <c r="U49" s="36"/>
      <c r="V49" s="36"/>
      <c r="W49" s="35">
        <v>601</v>
      </c>
      <c r="X49" s="35" t="s">
        <v>128</v>
      </c>
    </row>
    <row r="50" spans="1:24" ht="13.5">
      <c r="A50" s="35">
        <v>602</v>
      </c>
      <c r="B50" s="35" t="s">
        <v>129</v>
      </c>
      <c r="C50" s="36"/>
      <c r="D50" s="36"/>
      <c r="E50" s="36"/>
      <c r="F50" s="36"/>
      <c r="G50" s="36"/>
      <c r="H50" s="36"/>
      <c r="I50" s="36">
        <f t="shared" si="0"/>
        <v>0</v>
      </c>
      <c r="J50" s="36"/>
      <c r="K50" s="37">
        <f t="shared" si="1"/>
        <v>0</v>
      </c>
      <c r="L50" s="38"/>
      <c r="M50" s="39"/>
      <c r="N50" s="40">
        <f t="shared" si="2"/>
        <v>0</v>
      </c>
      <c r="O50" s="36"/>
      <c r="P50" s="36">
        <f t="shared" si="3"/>
        <v>0</v>
      </c>
      <c r="Q50" s="36"/>
      <c r="R50" s="36"/>
      <c r="S50" s="36"/>
      <c r="T50" s="36"/>
      <c r="U50" s="36"/>
      <c r="V50" s="36"/>
      <c r="W50" s="35">
        <v>602</v>
      </c>
      <c r="X50" s="35" t="s">
        <v>129</v>
      </c>
    </row>
    <row r="51" spans="1:24" ht="13.5">
      <c r="A51" s="35">
        <v>605</v>
      </c>
      <c r="B51" s="35" t="s">
        <v>130</v>
      </c>
      <c r="C51" s="36"/>
      <c r="D51" s="36"/>
      <c r="E51" s="36"/>
      <c r="F51" s="36"/>
      <c r="G51" s="36"/>
      <c r="H51" s="36"/>
      <c r="I51" s="36">
        <f t="shared" si="0"/>
        <v>0</v>
      </c>
      <c r="J51" s="36"/>
      <c r="K51" s="37">
        <f t="shared" si="1"/>
        <v>0</v>
      </c>
      <c r="L51" s="38"/>
      <c r="M51" s="39"/>
      <c r="N51" s="40">
        <f t="shared" si="2"/>
        <v>0</v>
      </c>
      <c r="O51" s="36"/>
      <c r="P51" s="36">
        <f t="shared" si="3"/>
        <v>0</v>
      </c>
      <c r="Q51" s="36"/>
      <c r="R51" s="36"/>
      <c r="S51" s="36"/>
      <c r="T51" s="36"/>
      <c r="U51" s="36"/>
      <c r="V51" s="36"/>
      <c r="W51" s="35">
        <v>605</v>
      </c>
      <c r="X51" s="35" t="s">
        <v>130</v>
      </c>
    </row>
    <row r="52" spans="1:24" ht="13.5">
      <c r="A52" s="35">
        <v>608</v>
      </c>
      <c r="B52" s="35" t="s">
        <v>131</v>
      </c>
      <c r="C52" s="36"/>
      <c r="D52" s="36"/>
      <c r="E52" s="36"/>
      <c r="F52" s="36"/>
      <c r="G52" s="36"/>
      <c r="H52" s="36"/>
      <c r="I52" s="36">
        <f t="shared" si="0"/>
        <v>0</v>
      </c>
      <c r="J52" s="36"/>
      <c r="K52" s="37">
        <f t="shared" si="1"/>
        <v>0</v>
      </c>
      <c r="L52" s="38"/>
      <c r="M52" s="39"/>
      <c r="N52" s="40">
        <f t="shared" si="2"/>
        <v>0</v>
      </c>
      <c r="O52" s="36"/>
      <c r="P52" s="36">
        <f t="shared" si="3"/>
        <v>0</v>
      </c>
      <c r="Q52" s="36"/>
      <c r="R52" s="36"/>
      <c r="S52" s="36"/>
      <c r="T52" s="36"/>
      <c r="U52" s="36"/>
      <c r="V52" s="36"/>
      <c r="W52" s="35">
        <v>608</v>
      </c>
      <c r="X52" s="35" t="s">
        <v>131</v>
      </c>
    </row>
    <row r="53" spans="1:24" ht="13.5">
      <c r="A53" s="35">
        <v>611</v>
      </c>
      <c r="B53" s="35" t="s">
        <v>132</v>
      </c>
      <c r="C53" s="36"/>
      <c r="D53" s="36"/>
      <c r="E53" s="36"/>
      <c r="F53" s="36"/>
      <c r="G53" s="36"/>
      <c r="H53" s="36"/>
      <c r="I53" s="36">
        <f t="shared" si="0"/>
        <v>0</v>
      </c>
      <c r="J53" s="36"/>
      <c r="K53" s="37">
        <f t="shared" si="1"/>
        <v>0</v>
      </c>
      <c r="L53" s="38"/>
      <c r="M53" s="39"/>
      <c r="N53" s="40">
        <f t="shared" si="2"/>
        <v>0</v>
      </c>
      <c r="O53" s="36"/>
      <c r="P53" s="36">
        <f t="shared" si="3"/>
        <v>0</v>
      </c>
      <c r="Q53" s="36"/>
      <c r="R53" s="36"/>
      <c r="S53" s="36"/>
      <c r="T53" s="36"/>
      <c r="U53" s="36"/>
      <c r="V53" s="36"/>
      <c r="W53" s="35">
        <v>611</v>
      </c>
      <c r="X53" s="35" t="s">
        <v>132</v>
      </c>
    </row>
    <row r="54" spans="1:24" ht="13.5">
      <c r="A54" s="35">
        <v>613</v>
      </c>
      <c r="B54" s="35" t="s">
        <v>133</v>
      </c>
      <c r="C54" s="36"/>
      <c r="D54" s="36"/>
      <c r="E54" s="36"/>
      <c r="F54" s="36"/>
      <c r="G54" s="36"/>
      <c r="H54" s="36"/>
      <c r="I54" s="36">
        <f t="shared" si="0"/>
        <v>0</v>
      </c>
      <c r="J54" s="36"/>
      <c r="K54" s="37">
        <f t="shared" si="1"/>
        <v>0</v>
      </c>
      <c r="L54" s="38"/>
      <c r="M54" s="39"/>
      <c r="N54" s="40">
        <f t="shared" si="2"/>
        <v>0</v>
      </c>
      <c r="O54" s="36"/>
      <c r="P54" s="36">
        <f t="shared" si="3"/>
        <v>0</v>
      </c>
      <c r="Q54" s="36"/>
      <c r="R54" s="36"/>
      <c r="S54" s="36"/>
      <c r="T54" s="36"/>
      <c r="U54" s="36"/>
      <c r="V54" s="36"/>
      <c r="W54" s="35">
        <v>613</v>
      </c>
      <c r="X54" s="35" t="s">
        <v>133</v>
      </c>
    </row>
    <row r="55" spans="1:24" ht="13.5">
      <c r="A55" s="35">
        <v>615</v>
      </c>
      <c r="B55" s="35" t="s">
        <v>134</v>
      </c>
      <c r="C55" s="36"/>
      <c r="D55" s="36"/>
      <c r="E55" s="36"/>
      <c r="F55" s="36"/>
      <c r="G55" s="36"/>
      <c r="H55" s="36"/>
      <c r="I55" s="36">
        <f t="shared" si="0"/>
        <v>0</v>
      </c>
      <c r="J55" s="36"/>
      <c r="K55" s="37">
        <f t="shared" si="1"/>
        <v>0</v>
      </c>
      <c r="L55" s="38"/>
      <c r="M55" s="39"/>
      <c r="N55" s="40">
        <f t="shared" si="2"/>
        <v>0</v>
      </c>
      <c r="O55" s="36"/>
      <c r="P55" s="36">
        <f t="shared" si="3"/>
        <v>0</v>
      </c>
      <c r="Q55" s="36"/>
      <c r="R55" s="36"/>
      <c r="S55" s="36"/>
      <c r="T55" s="36"/>
      <c r="U55" s="36"/>
      <c r="V55" s="36"/>
      <c r="W55" s="35">
        <v>615</v>
      </c>
      <c r="X55" s="35" t="s">
        <v>134</v>
      </c>
    </row>
    <row r="56" spans="1:24" ht="13.5">
      <c r="A56" s="35">
        <v>616</v>
      </c>
      <c r="B56" s="35" t="s">
        <v>135</v>
      </c>
      <c r="C56" s="36"/>
      <c r="D56" s="36"/>
      <c r="E56" s="36"/>
      <c r="F56" s="36"/>
      <c r="G56" s="36"/>
      <c r="H56" s="36"/>
      <c r="I56" s="36">
        <f t="shared" si="0"/>
        <v>0</v>
      </c>
      <c r="J56" s="36"/>
      <c r="K56" s="37">
        <f t="shared" si="1"/>
        <v>0</v>
      </c>
      <c r="L56" s="38"/>
      <c r="M56" s="39"/>
      <c r="N56" s="40">
        <f t="shared" si="2"/>
        <v>0</v>
      </c>
      <c r="O56" s="36"/>
      <c r="P56" s="36">
        <f t="shared" si="3"/>
        <v>0</v>
      </c>
      <c r="Q56" s="36"/>
      <c r="R56" s="36"/>
      <c r="S56" s="36"/>
      <c r="T56" s="36"/>
      <c r="U56" s="36"/>
      <c r="V56" s="36"/>
      <c r="W56" s="35">
        <v>616</v>
      </c>
      <c r="X56" s="35" t="s">
        <v>135</v>
      </c>
    </row>
    <row r="57" spans="1:24" ht="13.5">
      <c r="A57" s="35">
        <v>618</v>
      </c>
      <c r="B57" s="35" t="s">
        <v>136</v>
      </c>
      <c r="C57" s="36"/>
      <c r="D57" s="36"/>
      <c r="E57" s="36"/>
      <c r="F57" s="36"/>
      <c r="G57" s="36"/>
      <c r="H57" s="36"/>
      <c r="I57" s="36">
        <f t="shared" si="0"/>
        <v>0</v>
      </c>
      <c r="J57" s="36"/>
      <c r="K57" s="37">
        <f t="shared" si="1"/>
        <v>0</v>
      </c>
      <c r="L57" s="38"/>
      <c r="M57" s="39"/>
      <c r="N57" s="40">
        <f t="shared" si="2"/>
        <v>0</v>
      </c>
      <c r="O57" s="36"/>
      <c r="P57" s="36">
        <f t="shared" si="3"/>
        <v>0</v>
      </c>
      <c r="Q57" s="36"/>
      <c r="R57" s="36"/>
      <c r="S57" s="36"/>
      <c r="T57" s="36"/>
      <c r="U57" s="36"/>
      <c r="V57" s="36"/>
      <c r="W57" s="35">
        <v>618</v>
      </c>
      <c r="X57" s="35" t="s">
        <v>136</v>
      </c>
    </row>
    <row r="58" spans="1:24" ht="13.5">
      <c r="A58" s="35">
        <v>621</v>
      </c>
      <c r="B58" s="35" t="s">
        <v>137</v>
      </c>
      <c r="C58" s="36"/>
      <c r="D58" s="36"/>
      <c r="E58" s="36"/>
      <c r="F58" s="36"/>
      <c r="G58" s="36"/>
      <c r="H58" s="36"/>
      <c r="I58" s="36">
        <f t="shared" si="0"/>
        <v>0</v>
      </c>
      <c r="J58" s="36"/>
      <c r="K58" s="37">
        <f t="shared" si="1"/>
        <v>0</v>
      </c>
      <c r="L58" s="38"/>
      <c r="M58" s="39"/>
      <c r="N58" s="40">
        <f t="shared" si="2"/>
        <v>0</v>
      </c>
      <c r="O58" s="36"/>
      <c r="P58" s="36">
        <f t="shared" si="3"/>
        <v>0</v>
      </c>
      <c r="Q58" s="36"/>
      <c r="R58" s="36"/>
      <c r="S58" s="36"/>
      <c r="T58" s="36"/>
      <c r="U58" s="36"/>
      <c r="V58" s="36"/>
      <c r="W58" s="35">
        <v>621</v>
      </c>
      <c r="X58" s="35" t="s">
        <v>137</v>
      </c>
    </row>
    <row r="59" spans="1:24" ht="13.5">
      <c r="A59" s="35">
        <v>624</v>
      </c>
      <c r="B59" s="35" t="s">
        <v>138</v>
      </c>
      <c r="C59" s="36"/>
      <c r="D59" s="36"/>
      <c r="E59" s="36"/>
      <c r="F59" s="36"/>
      <c r="G59" s="36"/>
      <c r="H59" s="36"/>
      <c r="I59" s="36">
        <f t="shared" si="0"/>
        <v>0</v>
      </c>
      <c r="J59" s="36"/>
      <c r="K59" s="37">
        <f t="shared" si="1"/>
        <v>0</v>
      </c>
      <c r="L59" s="38"/>
      <c r="M59" s="39"/>
      <c r="N59" s="40">
        <f t="shared" si="2"/>
        <v>0</v>
      </c>
      <c r="O59" s="36"/>
      <c r="P59" s="36">
        <f t="shared" si="3"/>
        <v>0</v>
      </c>
      <c r="Q59" s="36"/>
      <c r="R59" s="36"/>
      <c r="S59" s="36"/>
      <c r="T59" s="36"/>
      <c r="U59" s="36"/>
      <c r="V59" s="36"/>
      <c r="W59" s="35">
        <v>624</v>
      </c>
      <c r="X59" s="35" t="s">
        <v>138</v>
      </c>
    </row>
    <row r="60" spans="1:24" ht="13.5">
      <c r="A60" s="35">
        <v>625</v>
      </c>
      <c r="B60" s="35" t="s">
        <v>139</v>
      </c>
      <c r="C60" s="36"/>
      <c r="D60" s="36"/>
      <c r="E60" s="36"/>
      <c r="F60" s="36"/>
      <c r="G60" s="36"/>
      <c r="H60" s="36"/>
      <c r="I60" s="36">
        <f t="shared" si="0"/>
        <v>0</v>
      </c>
      <c r="J60" s="36"/>
      <c r="K60" s="37">
        <f t="shared" si="1"/>
        <v>0</v>
      </c>
      <c r="L60" s="38"/>
      <c r="M60" s="39"/>
      <c r="N60" s="40">
        <f t="shared" si="2"/>
        <v>0</v>
      </c>
      <c r="O60" s="36"/>
      <c r="P60" s="36">
        <f t="shared" si="3"/>
        <v>0</v>
      </c>
      <c r="Q60" s="36"/>
      <c r="R60" s="36"/>
      <c r="S60" s="36"/>
      <c r="T60" s="36"/>
      <c r="U60" s="36"/>
      <c r="V60" s="36"/>
      <c r="W60" s="35">
        <v>625</v>
      </c>
      <c r="X60" s="35" t="s">
        <v>139</v>
      </c>
    </row>
    <row r="61" spans="1:24" ht="13.5">
      <c r="A61" s="35">
        <v>626</v>
      </c>
      <c r="B61" s="35" t="s">
        <v>140</v>
      </c>
      <c r="C61" s="36"/>
      <c r="D61" s="36"/>
      <c r="E61" s="36"/>
      <c r="F61" s="36"/>
      <c r="G61" s="36"/>
      <c r="H61" s="36"/>
      <c r="I61" s="36">
        <f t="shared" si="0"/>
        <v>0</v>
      </c>
      <c r="J61" s="36"/>
      <c r="K61" s="37">
        <f t="shared" si="1"/>
        <v>0</v>
      </c>
      <c r="L61" s="38"/>
      <c r="M61" s="39"/>
      <c r="N61" s="40">
        <f t="shared" si="2"/>
        <v>0</v>
      </c>
      <c r="O61" s="36"/>
      <c r="P61" s="36">
        <f t="shared" si="3"/>
        <v>0</v>
      </c>
      <c r="Q61" s="36"/>
      <c r="R61" s="36"/>
      <c r="S61" s="36"/>
      <c r="T61" s="36"/>
      <c r="U61" s="36"/>
      <c r="V61" s="36"/>
      <c r="W61" s="35">
        <v>626</v>
      </c>
      <c r="X61" s="35" t="s">
        <v>140</v>
      </c>
    </row>
    <row r="62" spans="1:24" ht="13.5">
      <c r="A62" s="35">
        <v>6271</v>
      </c>
      <c r="B62" s="35" t="s">
        <v>141</v>
      </c>
      <c r="C62" s="36"/>
      <c r="D62" s="36"/>
      <c r="E62" s="36"/>
      <c r="F62" s="36"/>
      <c r="G62" s="36"/>
      <c r="H62" s="36"/>
      <c r="I62" s="36">
        <f t="shared" si="0"/>
        <v>0</v>
      </c>
      <c r="J62" s="36"/>
      <c r="K62" s="37">
        <f t="shared" si="1"/>
        <v>0</v>
      </c>
      <c r="L62" s="38"/>
      <c r="M62" s="39"/>
      <c r="N62" s="40">
        <f t="shared" si="2"/>
        <v>0</v>
      </c>
      <c r="O62" s="36"/>
      <c r="P62" s="36">
        <f t="shared" si="3"/>
        <v>0</v>
      </c>
      <c r="Q62" s="36"/>
      <c r="R62" s="36"/>
      <c r="S62" s="36"/>
      <c r="T62" s="36"/>
      <c r="U62" s="36"/>
      <c r="V62" s="36"/>
      <c r="W62" s="35">
        <v>6271</v>
      </c>
      <c r="X62" s="35" t="s">
        <v>141</v>
      </c>
    </row>
    <row r="63" spans="1:24" ht="13.5">
      <c r="A63" s="35">
        <v>6272</v>
      </c>
      <c r="B63" s="35" t="s">
        <v>142</v>
      </c>
      <c r="C63" s="36"/>
      <c r="D63" s="36"/>
      <c r="E63" s="36"/>
      <c r="F63" s="36"/>
      <c r="G63" s="36"/>
      <c r="H63" s="36"/>
      <c r="I63" s="36">
        <f t="shared" si="0"/>
        <v>0</v>
      </c>
      <c r="J63" s="36"/>
      <c r="K63" s="37">
        <f t="shared" si="1"/>
        <v>0</v>
      </c>
      <c r="L63" s="38"/>
      <c r="M63" s="39"/>
      <c r="N63" s="40">
        <f t="shared" si="2"/>
        <v>0</v>
      </c>
      <c r="O63" s="36"/>
      <c r="P63" s="36">
        <f t="shared" si="3"/>
        <v>0</v>
      </c>
      <c r="Q63" s="36"/>
      <c r="R63" s="36"/>
      <c r="S63" s="36"/>
      <c r="T63" s="36"/>
      <c r="U63" s="36"/>
      <c r="V63" s="36"/>
      <c r="W63" s="35">
        <v>6272</v>
      </c>
      <c r="X63" s="35" t="s">
        <v>142</v>
      </c>
    </row>
    <row r="64" spans="1:24" ht="13.5">
      <c r="A64" s="35">
        <v>628</v>
      </c>
      <c r="B64" s="35" t="s">
        <v>143</v>
      </c>
      <c r="C64" s="36"/>
      <c r="D64" s="36"/>
      <c r="E64" s="36"/>
      <c r="F64" s="36"/>
      <c r="G64" s="36"/>
      <c r="H64" s="36"/>
      <c r="I64" s="36">
        <f t="shared" si="0"/>
        <v>0</v>
      </c>
      <c r="J64" s="36"/>
      <c r="K64" s="37">
        <f t="shared" si="1"/>
        <v>0</v>
      </c>
      <c r="L64" s="38"/>
      <c r="M64" s="39"/>
      <c r="N64" s="40">
        <f t="shared" si="2"/>
        <v>0</v>
      </c>
      <c r="O64" s="36"/>
      <c r="P64" s="36">
        <f t="shared" si="3"/>
        <v>0</v>
      </c>
      <c r="Q64" s="36"/>
      <c r="R64" s="36"/>
      <c r="S64" s="36"/>
      <c r="T64" s="36"/>
      <c r="U64" s="36"/>
      <c r="V64" s="36"/>
      <c r="W64" s="35">
        <v>628</v>
      </c>
      <c r="X64" s="35" t="s">
        <v>143</v>
      </c>
    </row>
    <row r="65" spans="1:24" ht="13.5">
      <c r="A65" s="35">
        <v>632</v>
      </c>
      <c r="B65" s="35" t="s">
        <v>144</v>
      </c>
      <c r="C65" s="36"/>
      <c r="D65" s="36"/>
      <c r="E65" s="36"/>
      <c r="F65" s="36"/>
      <c r="G65" s="36"/>
      <c r="H65" s="36"/>
      <c r="I65" s="36">
        <f t="shared" si="0"/>
        <v>0</v>
      </c>
      <c r="J65" s="36"/>
      <c r="K65" s="37">
        <f t="shared" si="1"/>
        <v>0</v>
      </c>
      <c r="L65" s="38"/>
      <c r="M65" s="39"/>
      <c r="N65" s="40">
        <f t="shared" si="2"/>
        <v>0</v>
      </c>
      <c r="O65" s="36"/>
      <c r="P65" s="36">
        <f t="shared" si="3"/>
        <v>0</v>
      </c>
      <c r="Q65" s="36"/>
      <c r="R65" s="36"/>
      <c r="S65" s="36"/>
      <c r="T65" s="36"/>
      <c r="U65" s="36"/>
      <c r="V65" s="36"/>
      <c r="W65" s="35">
        <v>632</v>
      </c>
      <c r="X65" s="35" t="s">
        <v>144</v>
      </c>
    </row>
    <row r="66" spans="1:24" ht="13.5">
      <c r="A66" s="35">
        <v>634</v>
      </c>
      <c r="B66" s="35" t="s">
        <v>145</v>
      </c>
      <c r="C66" s="36"/>
      <c r="D66" s="36"/>
      <c r="E66" s="36"/>
      <c r="F66" s="36"/>
      <c r="G66" s="36"/>
      <c r="H66" s="36"/>
      <c r="I66" s="36">
        <f t="shared" si="0"/>
        <v>0</v>
      </c>
      <c r="J66" s="36"/>
      <c r="K66" s="37">
        <f t="shared" si="1"/>
        <v>0</v>
      </c>
      <c r="L66" s="38"/>
      <c r="M66" s="39"/>
      <c r="N66" s="40">
        <f t="shared" si="2"/>
        <v>0</v>
      </c>
      <c r="O66" s="36"/>
      <c r="P66" s="36">
        <f t="shared" si="3"/>
        <v>0</v>
      </c>
      <c r="Q66" s="36"/>
      <c r="R66" s="36"/>
      <c r="S66" s="36"/>
      <c r="T66" s="36"/>
      <c r="U66" s="36"/>
      <c r="V66" s="36"/>
      <c r="W66" s="35">
        <v>634</v>
      </c>
      <c r="X66" s="35" t="s">
        <v>145</v>
      </c>
    </row>
    <row r="67" spans="1:24" ht="13.5">
      <c r="A67" s="35">
        <v>638</v>
      </c>
      <c r="B67" s="35" t="s">
        <v>146</v>
      </c>
      <c r="C67" s="36"/>
      <c r="D67" s="36"/>
      <c r="E67" s="36"/>
      <c r="F67" s="36"/>
      <c r="G67" s="36"/>
      <c r="H67" s="36"/>
      <c r="I67" s="36">
        <f t="shared" si="0"/>
        <v>0</v>
      </c>
      <c r="J67" s="36"/>
      <c r="K67" s="37">
        <f t="shared" si="1"/>
        <v>0</v>
      </c>
      <c r="L67" s="38"/>
      <c r="M67" s="39"/>
      <c r="N67" s="40">
        <f t="shared" si="2"/>
        <v>0</v>
      </c>
      <c r="O67" s="36"/>
      <c r="P67" s="36">
        <f t="shared" si="3"/>
        <v>0</v>
      </c>
      <c r="Q67" s="36"/>
      <c r="R67" s="36"/>
      <c r="S67" s="36"/>
      <c r="T67" s="36"/>
      <c r="U67" s="36"/>
      <c r="V67" s="36"/>
      <c r="W67" s="35">
        <v>638</v>
      </c>
      <c r="X67" s="35" t="s">
        <v>146</v>
      </c>
    </row>
    <row r="68" spans="1:24" ht="13.5">
      <c r="A68" s="35">
        <v>641</v>
      </c>
      <c r="B68" s="35" t="s">
        <v>147</v>
      </c>
      <c r="C68" s="36"/>
      <c r="D68" s="36"/>
      <c r="E68" s="36"/>
      <c r="F68" s="36"/>
      <c r="G68" s="36"/>
      <c r="H68" s="36"/>
      <c r="I68" s="36">
        <f t="shared" si="0"/>
        <v>0</v>
      </c>
      <c r="J68" s="36"/>
      <c r="K68" s="37">
        <f t="shared" si="1"/>
        <v>0</v>
      </c>
      <c r="L68" s="38"/>
      <c r="M68" s="39"/>
      <c r="N68" s="40">
        <f t="shared" si="2"/>
        <v>0</v>
      </c>
      <c r="O68" s="36"/>
      <c r="P68" s="36">
        <f t="shared" si="3"/>
        <v>0</v>
      </c>
      <c r="Q68" s="36"/>
      <c r="R68" s="36"/>
      <c r="S68" s="36"/>
      <c r="T68" s="36"/>
      <c r="U68" s="36"/>
      <c r="V68" s="36"/>
      <c r="W68" s="35">
        <v>641</v>
      </c>
      <c r="X68" s="35" t="s">
        <v>147</v>
      </c>
    </row>
    <row r="69" spans="1:24" ht="13.5">
      <c r="A69" s="35">
        <v>644</v>
      </c>
      <c r="B69" s="35" t="s">
        <v>148</v>
      </c>
      <c r="C69" s="36"/>
      <c r="D69" s="36"/>
      <c r="E69" s="36"/>
      <c r="F69" s="36"/>
      <c r="G69" s="36"/>
      <c r="H69" s="36"/>
      <c r="I69" s="36">
        <f t="shared" si="0"/>
        <v>0</v>
      </c>
      <c r="J69" s="36"/>
      <c r="K69" s="37">
        <f t="shared" si="1"/>
        <v>0</v>
      </c>
      <c r="L69" s="38"/>
      <c r="M69" s="39"/>
      <c r="N69" s="40">
        <f t="shared" si="2"/>
        <v>0</v>
      </c>
      <c r="O69" s="36"/>
      <c r="P69" s="36">
        <f t="shared" si="3"/>
        <v>0</v>
      </c>
      <c r="Q69" s="36"/>
      <c r="R69" s="36"/>
      <c r="S69" s="36"/>
      <c r="T69" s="36"/>
      <c r="U69" s="36"/>
      <c r="V69" s="36"/>
      <c r="W69" s="35">
        <v>644</v>
      </c>
      <c r="X69" s="35" t="s">
        <v>148</v>
      </c>
    </row>
    <row r="70" spans="1:24" ht="13.5">
      <c r="A70" s="35">
        <v>654</v>
      </c>
      <c r="B70" s="35" t="s">
        <v>149</v>
      </c>
      <c r="C70" s="36"/>
      <c r="D70" s="36"/>
      <c r="E70" s="36"/>
      <c r="F70" s="36"/>
      <c r="G70" s="36"/>
      <c r="H70" s="36"/>
      <c r="I70" s="36">
        <f t="shared" si="0"/>
        <v>0</v>
      </c>
      <c r="J70" s="36"/>
      <c r="K70" s="37">
        <f t="shared" si="1"/>
        <v>0</v>
      </c>
      <c r="L70" s="38"/>
      <c r="M70" s="39"/>
      <c r="N70" s="40">
        <f t="shared" si="2"/>
        <v>0</v>
      </c>
      <c r="O70" s="36"/>
      <c r="P70" s="36">
        <f t="shared" si="3"/>
        <v>0</v>
      </c>
      <c r="Q70" s="36"/>
      <c r="R70" s="36"/>
      <c r="S70" s="36"/>
      <c r="T70" s="36"/>
      <c r="U70" s="36"/>
      <c r="V70" s="36"/>
      <c r="W70" s="35">
        <v>654</v>
      </c>
      <c r="X70" s="35" t="s">
        <v>149</v>
      </c>
    </row>
    <row r="71" spans="1:24" ht="13.5">
      <c r="A71" s="35">
        <v>657</v>
      </c>
      <c r="B71" s="35" t="s">
        <v>150</v>
      </c>
      <c r="C71" s="36"/>
      <c r="D71" s="36"/>
      <c r="E71" s="36"/>
      <c r="F71" s="36"/>
      <c r="G71" s="36"/>
      <c r="H71" s="36"/>
      <c r="I71" s="36">
        <f t="shared" si="0"/>
        <v>0</v>
      </c>
      <c r="J71" s="36"/>
      <c r="K71" s="37">
        <f t="shared" si="1"/>
        <v>0</v>
      </c>
      <c r="L71" s="38"/>
      <c r="M71" s="39"/>
      <c r="N71" s="40">
        <f t="shared" si="2"/>
        <v>0</v>
      </c>
      <c r="O71" s="36"/>
      <c r="P71" s="36">
        <f t="shared" si="3"/>
        <v>0</v>
      </c>
      <c r="Q71" s="36"/>
      <c r="R71" s="36"/>
      <c r="S71" s="36"/>
      <c r="T71" s="36"/>
      <c r="U71" s="36"/>
      <c r="V71" s="36"/>
      <c r="W71" s="35">
        <v>657</v>
      </c>
      <c r="X71" s="35" t="s">
        <v>150</v>
      </c>
    </row>
    <row r="72" spans="1:24" ht="13.5">
      <c r="A72" s="35">
        <v>667</v>
      </c>
      <c r="B72" s="35" t="s">
        <v>151</v>
      </c>
      <c r="C72" s="36"/>
      <c r="D72" s="36"/>
      <c r="E72" s="36"/>
      <c r="F72" s="36"/>
      <c r="G72" s="36"/>
      <c r="H72" s="36"/>
      <c r="I72" s="36">
        <f aca="true" t="shared" si="4" ref="I72:I84">C72+D72+E72+F72+G72+H72</f>
        <v>0</v>
      </c>
      <c r="J72" s="36"/>
      <c r="K72" s="37">
        <f t="shared" si="1"/>
        <v>0</v>
      </c>
      <c r="L72" s="38"/>
      <c r="M72" s="39"/>
      <c r="N72" s="40">
        <f t="shared" si="2"/>
        <v>0</v>
      </c>
      <c r="O72" s="36"/>
      <c r="P72" s="36">
        <f aca="true" t="shared" si="5" ref="P72:P84">Q72+R72+S72+T72+U72+V72</f>
        <v>0</v>
      </c>
      <c r="Q72" s="36"/>
      <c r="R72" s="36"/>
      <c r="S72" s="36"/>
      <c r="T72" s="36"/>
      <c r="U72" s="36"/>
      <c r="V72" s="36"/>
      <c r="W72" s="35">
        <v>667</v>
      </c>
      <c r="X72" s="35" t="s">
        <v>151</v>
      </c>
    </row>
    <row r="73" spans="1:24" ht="13.5">
      <c r="A73" s="35">
        <v>669</v>
      </c>
      <c r="B73" s="35" t="s">
        <v>152</v>
      </c>
      <c r="C73" s="36"/>
      <c r="D73" s="36"/>
      <c r="E73" s="36"/>
      <c r="F73" s="36"/>
      <c r="G73" s="36"/>
      <c r="H73" s="36"/>
      <c r="I73" s="36">
        <f t="shared" si="4"/>
        <v>0</v>
      </c>
      <c r="J73" s="36"/>
      <c r="K73" s="37">
        <f t="shared" si="1"/>
        <v>0</v>
      </c>
      <c r="L73" s="38"/>
      <c r="M73" s="39"/>
      <c r="N73" s="40">
        <f t="shared" si="2"/>
        <v>0</v>
      </c>
      <c r="O73" s="36"/>
      <c r="P73" s="36">
        <f t="shared" si="5"/>
        <v>0</v>
      </c>
      <c r="Q73" s="36"/>
      <c r="R73" s="36"/>
      <c r="S73" s="36"/>
      <c r="T73" s="36"/>
      <c r="U73" s="36"/>
      <c r="V73" s="36"/>
      <c r="W73" s="35">
        <v>669</v>
      </c>
      <c r="X73" s="35" t="s">
        <v>152</v>
      </c>
    </row>
    <row r="74" spans="1:24" ht="13.5">
      <c r="A74" s="35">
        <v>6811</v>
      </c>
      <c r="B74" s="35" t="s">
        <v>153</v>
      </c>
      <c r="C74" s="36"/>
      <c r="D74" s="36"/>
      <c r="E74" s="36"/>
      <c r="F74" s="36"/>
      <c r="G74" s="36"/>
      <c r="H74" s="36"/>
      <c r="I74" s="36">
        <f t="shared" si="4"/>
        <v>0</v>
      </c>
      <c r="J74" s="36"/>
      <c r="K74" s="37">
        <f t="shared" si="1"/>
        <v>0</v>
      </c>
      <c r="L74" s="38"/>
      <c r="M74" s="39"/>
      <c r="N74" s="40">
        <f t="shared" si="2"/>
        <v>0</v>
      </c>
      <c r="O74" s="36"/>
      <c r="P74" s="36">
        <f t="shared" si="5"/>
        <v>0</v>
      </c>
      <c r="Q74" s="36"/>
      <c r="R74" s="36"/>
      <c r="S74" s="36"/>
      <c r="T74" s="36"/>
      <c r="U74" s="36"/>
      <c r="V74" s="36"/>
      <c r="W74" s="35">
        <v>6811</v>
      </c>
      <c r="X74" s="35" t="s">
        <v>153</v>
      </c>
    </row>
    <row r="75" spans="1:24" ht="13.5">
      <c r="A75" s="35">
        <v>69</v>
      </c>
      <c r="B75" s="35" t="s">
        <v>154</v>
      </c>
      <c r="C75" s="36"/>
      <c r="D75" s="36"/>
      <c r="E75" s="36"/>
      <c r="F75" s="36"/>
      <c r="G75" s="36"/>
      <c r="H75" s="36"/>
      <c r="I75" s="36">
        <f t="shared" si="4"/>
        <v>0</v>
      </c>
      <c r="J75" s="36"/>
      <c r="K75" s="37">
        <f t="shared" si="1"/>
        <v>0</v>
      </c>
      <c r="L75" s="38"/>
      <c r="M75" s="39"/>
      <c r="N75" s="40">
        <f t="shared" si="2"/>
        <v>0</v>
      </c>
      <c r="O75" s="36"/>
      <c r="P75" s="36">
        <f t="shared" si="5"/>
        <v>0</v>
      </c>
      <c r="Q75" s="36"/>
      <c r="R75" s="36"/>
      <c r="S75" s="36"/>
      <c r="T75" s="36"/>
      <c r="U75" s="36"/>
      <c r="V75" s="36"/>
      <c r="W75" s="35">
        <v>69</v>
      </c>
      <c r="X75" s="35" t="s">
        <v>154</v>
      </c>
    </row>
    <row r="76" spans="1:24" ht="13.5">
      <c r="A76" s="35">
        <v>701</v>
      </c>
      <c r="B76" s="35" t="s">
        <v>155</v>
      </c>
      <c r="C76" s="36"/>
      <c r="D76" s="36"/>
      <c r="E76" s="36"/>
      <c r="F76" s="36"/>
      <c r="G76" s="36"/>
      <c r="H76" s="36"/>
      <c r="I76" s="36">
        <f t="shared" si="4"/>
        <v>0</v>
      </c>
      <c r="J76" s="36"/>
      <c r="K76" s="37">
        <f t="shared" si="1"/>
        <v>0</v>
      </c>
      <c r="L76" s="38"/>
      <c r="M76" s="39"/>
      <c r="N76" s="40">
        <f t="shared" si="2"/>
        <v>0</v>
      </c>
      <c r="O76" s="36"/>
      <c r="P76" s="36">
        <f t="shared" si="5"/>
        <v>0</v>
      </c>
      <c r="Q76" s="36"/>
      <c r="R76" s="36"/>
      <c r="S76" s="36"/>
      <c r="T76" s="36"/>
      <c r="U76" s="36"/>
      <c r="V76" s="36"/>
      <c r="W76" s="35">
        <v>701</v>
      </c>
      <c r="X76" s="35" t="s">
        <v>155</v>
      </c>
    </row>
    <row r="77" spans="1:24" ht="13.5">
      <c r="A77" s="35">
        <v>704</v>
      </c>
      <c r="B77" s="35" t="s">
        <v>156</v>
      </c>
      <c r="C77" s="36"/>
      <c r="D77" s="36"/>
      <c r="E77" s="36"/>
      <c r="F77" s="36"/>
      <c r="G77" s="36"/>
      <c r="H77" s="36"/>
      <c r="I77" s="36">
        <f t="shared" si="4"/>
        <v>0</v>
      </c>
      <c r="J77" s="36"/>
      <c r="K77" s="37">
        <f t="shared" si="1"/>
        <v>0</v>
      </c>
      <c r="L77" s="38"/>
      <c r="M77" s="39"/>
      <c r="N77" s="40">
        <f t="shared" si="2"/>
        <v>0</v>
      </c>
      <c r="O77" s="36"/>
      <c r="P77" s="36">
        <f t="shared" si="5"/>
        <v>0</v>
      </c>
      <c r="Q77" s="36"/>
      <c r="R77" s="36"/>
      <c r="S77" s="36"/>
      <c r="T77" s="36"/>
      <c r="U77" s="36"/>
      <c r="V77" s="36"/>
      <c r="W77" s="35">
        <v>704</v>
      </c>
      <c r="X77" s="35" t="s">
        <v>156</v>
      </c>
    </row>
    <row r="78" spans="1:24" ht="13.5">
      <c r="A78" s="35">
        <v>705</v>
      </c>
      <c r="B78" s="35" t="s">
        <v>157</v>
      </c>
      <c r="C78" s="36"/>
      <c r="D78" s="36"/>
      <c r="E78" s="36"/>
      <c r="F78" s="36"/>
      <c r="G78" s="36"/>
      <c r="H78" s="36"/>
      <c r="I78" s="36">
        <f t="shared" si="4"/>
        <v>0</v>
      </c>
      <c r="J78" s="36"/>
      <c r="K78" s="37">
        <f t="shared" si="1"/>
        <v>0</v>
      </c>
      <c r="L78" s="38"/>
      <c r="M78" s="39"/>
      <c r="N78" s="40">
        <f t="shared" si="2"/>
        <v>0</v>
      </c>
      <c r="O78" s="36"/>
      <c r="P78" s="36">
        <f t="shared" si="5"/>
        <v>0</v>
      </c>
      <c r="Q78" s="36"/>
      <c r="R78" s="36"/>
      <c r="S78" s="36"/>
      <c r="T78" s="36"/>
      <c r="U78" s="36"/>
      <c r="V78" s="36"/>
      <c r="W78" s="35">
        <v>705</v>
      </c>
      <c r="X78" s="35" t="s">
        <v>157</v>
      </c>
    </row>
    <row r="79" spans="1:24" ht="13.5">
      <c r="A79" s="35">
        <v>708</v>
      </c>
      <c r="B79" s="35" t="s">
        <v>158</v>
      </c>
      <c r="C79" s="36"/>
      <c r="D79" s="36"/>
      <c r="E79" s="36"/>
      <c r="F79" s="36"/>
      <c r="G79" s="36"/>
      <c r="H79" s="36"/>
      <c r="I79" s="36">
        <f t="shared" si="4"/>
        <v>0</v>
      </c>
      <c r="J79" s="36"/>
      <c r="K79" s="37">
        <f t="shared" si="1"/>
        <v>0</v>
      </c>
      <c r="L79" s="38"/>
      <c r="M79" s="39"/>
      <c r="N79" s="40">
        <f t="shared" si="2"/>
        <v>0</v>
      </c>
      <c r="O79" s="36"/>
      <c r="P79" s="36">
        <f t="shared" si="5"/>
        <v>0</v>
      </c>
      <c r="Q79" s="36"/>
      <c r="R79" s="36"/>
      <c r="S79" s="36"/>
      <c r="T79" s="36"/>
      <c r="U79" s="36"/>
      <c r="V79" s="36"/>
      <c r="W79" s="35">
        <v>708</v>
      </c>
      <c r="X79" s="35" t="s">
        <v>158</v>
      </c>
    </row>
    <row r="80" spans="1:24" ht="13.5">
      <c r="A80" s="35">
        <v>714</v>
      </c>
      <c r="B80" s="35" t="s">
        <v>159</v>
      </c>
      <c r="C80" s="36"/>
      <c r="D80" s="36"/>
      <c r="E80" s="36"/>
      <c r="F80" s="36"/>
      <c r="G80" s="36"/>
      <c r="H80" s="36"/>
      <c r="I80" s="36">
        <f t="shared" si="4"/>
        <v>0</v>
      </c>
      <c r="J80" s="36"/>
      <c r="K80" s="37">
        <f t="shared" si="1"/>
        <v>0</v>
      </c>
      <c r="L80" s="38"/>
      <c r="M80" s="39"/>
      <c r="N80" s="40">
        <f t="shared" si="2"/>
        <v>0</v>
      </c>
      <c r="O80" s="36"/>
      <c r="P80" s="36">
        <f t="shared" si="5"/>
        <v>0</v>
      </c>
      <c r="Q80" s="36"/>
      <c r="R80" s="36"/>
      <c r="S80" s="36"/>
      <c r="T80" s="36"/>
      <c r="U80" s="36"/>
      <c r="V80" s="36"/>
      <c r="W80" s="35">
        <v>714</v>
      </c>
      <c r="X80" s="35" t="s">
        <v>159</v>
      </c>
    </row>
    <row r="81" spans="1:24" ht="13.5">
      <c r="A81" s="35">
        <v>752</v>
      </c>
      <c r="B81" s="35" t="s">
        <v>160</v>
      </c>
      <c r="C81" s="36"/>
      <c r="D81" s="36"/>
      <c r="E81" s="36"/>
      <c r="F81" s="36"/>
      <c r="G81" s="36"/>
      <c r="H81" s="36"/>
      <c r="I81" s="36">
        <f t="shared" si="4"/>
        <v>0</v>
      </c>
      <c r="J81" s="36"/>
      <c r="K81" s="37">
        <f t="shared" si="1"/>
        <v>0</v>
      </c>
      <c r="L81" s="38"/>
      <c r="M81" s="39"/>
      <c r="N81" s="40">
        <f t="shared" si="2"/>
        <v>0</v>
      </c>
      <c r="O81" s="36"/>
      <c r="P81" s="36">
        <f t="shared" si="5"/>
        <v>0</v>
      </c>
      <c r="Q81" s="36"/>
      <c r="R81" s="36"/>
      <c r="S81" s="36"/>
      <c r="T81" s="36"/>
      <c r="U81" s="36"/>
      <c r="V81" s="36"/>
      <c r="W81" s="35">
        <v>752</v>
      </c>
      <c r="X81" s="35" t="s">
        <v>160</v>
      </c>
    </row>
    <row r="82" spans="1:24" ht="13.5">
      <c r="A82" s="35">
        <v>767</v>
      </c>
      <c r="B82" s="35" t="s">
        <v>161</v>
      </c>
      <c r="C82" s="36"/>
      <c r="D82" s="36"/>
      <c r="E82" s="36"/>
      <c r="F82" s="36"/>
      <c r="G82" s="36"/>
      <c r="H82" s="36"/>
      <c r="I82" s="36">
        <f t="shared" si="4"/>
        <v>0</v>
      </c>
      <c r="J82" s="36"/>
      <c r="K82" s="37">
        <f t="shared" si="1"/>
        <v>0</v>
      </c>
      <c r="L82" s="38"/>
      <c r="M82" s="39"/>
      <c r="N82" s="40">
        <f t="shared" si="2"/>
        <v>0</v>
      </c>
      <c r="O82" s="36"/>
      <c r="P82" s="36">
        <f t="shared" si="5"/>
        <v>0</v>
      </c>
      <c r="Q82" s="36"/>
      <c r="R82" s="36"/>
      <c r="S82" s="36"/>
      <c r="T82" s="36"/>
      <c r="U82" s="36"/>
      <c r="V82" s="36"/>
      <c r="W82" s="35">
        <v>767</v>
      </c>
      <c r="X82" s="35" t="s">
        <v>161</v>
      </c>
    </row>
    <row r="83" spans="1:24" ht="13.5">
      <c r="A83" s="35">
        <v>768</v>
      </c>
      <c r="B83" s="35" t="s">
        <v>162</v>
      </c>
      <c r="C83" s="36"/>
      <c r="D83" s="36"/>
      <c r="E83" s="36"/>
      <c r="F83" s="36"/>
      <c r="G83" s="36"/>
      <c r="H83" s="36"/>
      <c r="I83" s="36">
        <f t="shared" si="4"/>
        <v>0</v>
      </c>
      <c r="J83" s="36"/>
      <c r="K83" s="37">
        <f>(I83+J83)-(O83+P83)</f>
        <v>0</v>
      </c>
      <c r="L83" s="38"/>
      <c r="M83" s="39"/>
      <c r="N83" s="40">
        <f>(O83+P83)-(I83+J83)</f>
        <v>0</v>
      </c>
      <c r="O83" s="36"/>
      <c r="P83" s="36">
        <f t="shared" si="5"/>
        <v>0</v>
      </c>
      <c r="Q83" s="36"/>
      <c r="R83" s="36"/>
      <c r="S83" s="36"/>
      <c r="T83" s="36"/>
      <c r="U83" s="36"/>
      <c r="V83" s="36"/>
      <c r="W83" s="35">
        <v>768</v>
      </c>
      <c r="X83" s="35" t="s">
        <v>162</v>
      </c>
    </row>
    <row r="84" spans="1:24" ht="13.5">
      <c r="A84" s="35">
        <v>769</v>
      </c>
      <c r="B84" s="35" t="s">
        <v>163</v>
      </c>
      <c r="C84" s="36"/>
      <c r="D84" s="36"/>
      <c r="E84" s="36"/>
      <c r="F84" s="36"/>
      <c r="G84" s="36"/>
      <c r="H84" s="36"/>
      <c r="I84" s="36">
        <f t="shared" si="4"/>
        <v>0</v>
      </c>
      <c r="J84" s="36"/>
      <c r="K84" s="37">
        <f>(I84+J84)-(O84+P84)</f>
        <v>0</v>
      </c>
      <c r="L84" s="38"/>
      <c r="M84" s="39"/>
      <c r="N84" s="40">
        <f>(O84+P84)-(I84+J84)</f>
        <v>0</v>
      </c>
      <c r="O84" s="36"/>
      <c r="P84" s="36">
        <f t="shared" si="5"/>
        <v>0</v>
      </c>
      <c r="Q84" s="36"/>
      <c r="R84" s="36"/>
      <c r="S84" s="36"/>
      <c r="T84" s="36"/>
      <c r="U84" s="36"/>
      <c r="V84" s="36"/>
      <c r="W84" s="35">
        <v>769</v>
      </c>
      <c r="X84" s="35" t="s">
        <v>163</v>
      </c>
    </row>
    <row r="85" spans="1:24" ht="14.25" thickBot="1">
      <c r="A85" s="35"/>
      <c r="B85" s="35" t="s">
        <v>164</v>
      </c>
      <c r="C85" s="36">
        <f aca="true" t="shared" si="6" ref="C85:H85">SUM(C3:C84)</f>
        <v>0</v>
      </c>
      <c r="D85" s="36">
        <f t="shared" si="6"/>
        <v>0</v>
      </c>
      <c r="E85" s="36">
        <f t="shared" si="6"/>
        <v>0</v>
      </c>
      <c r="F85" s="36">
        <f t="shared" si="6"/>
        <v>0</v>
      </c>
      <c r="G85" s="36">
        <f t="shared" si="6"/>
        <v>0</v>
      </c>
      <c r="H85" s="36">
        <f t="shared" si="6"/>
        <v>0</v>
      </c>
      <c r="I85" s="36">
        <f>C85+D85+E85+F85+G85+H85</f>
        <v>0</v>
      </c>
      <c r="J85" s="36">
        <f aca="true" t="shared" si="7" ref="J85:O85">SUM(J3:J84)</f>
        <v>0</v>
      </c>
      <c r="K85" s="36">
        <f t="shared" si="7"/>
        <v>0</v>
      </c>
      <c r="L85" s="41">
        <f t="shared" si="7"/>
        <v>0</v>
      </c>
      <c r="M85" s="42">
        <f t="shared" si="7"/>
        <v>0</v>
      </c>
      <c r="N85" s="36">
        <f t="shared" si="7"/>
        <v>0</v>
      </c>
      <c r="O85" s="36">
        <f t="shared" si="7"/>
        <v>0</v>
      </c>
      <c r="P85" s="36">
        <f>Q85+R85+S85+T85+U85+V85</f>
        <v>0</v>
      </c>
      <c r="Q85" s="36">
        <f aca="true" t="shared" si="8" ref="Q85:V85">SUM(Q3:Q84)</f>
        <v>0</v>
      </c>
      <c r="R85" s="36">
        <f t="shared" si="8"/>
        <v>0</v>
      </c>
      <c r="S85" s="36">
        <f t="shared" si="8"/>
        <v>0</v>
      </c>
      <c r="T85" s="36">
        <f t="shared" si="8"/>
        <v>0</v>
      </c>
      <c r="U85" s="36">
        <f t="shared" si="8"/>
        <v>0</v>
      </c>
      <c r="V85" s="36">
        <f t="shared" si="8"/>
        <v>0</v>
      </c>
      <c r="W85" s="35"/>
      <c r="X85" s="35" t="s">
        <v>164</v>
      </c>
    </row>
    <row r="86" spans="3:15" s="43" customFormat="1" ht="12.75">
      <c r="C86" s="44">
        <f>C85-V85</f>
        <v>0</v>
      </c>
      <c r="D86" s="44">
        <f>D85-U85</f>
        <v>0</v>
      </c>
      <c r="E86" s="44">
        <f>E85-T85</f>
        <v>0</v>
      </c>
      <c r="F86" s="44">
        <f>F85-S85</f>
        <v>0</v>
      </c>
      <c r="G86" s="44">
        <f>G85-R85</f>
        <v>0</v>
      </c>
      <c r="H86" s="44">
        <f>H85-Q85</f>
        <v>0</v>
      </c>
      <c r="I86" s="44">
        <f>I85-P85</f>
        <v>0</v>
      </c>
      <c r="J86" s="44">
        <f>J85-O85</f>
        <v>0</v>
      </c>
      <c r="N86" s="45"/>
      <c r="O86" s="44"/>
    </row>
    <row r="87" spans="11:15" ht="13.5">
      <c r="K87" s="46"/>
      <c r="M87" s="44">
        <f>M85-L85</f>
        <v>0</v>
      </c>
      <c r="N87" s="44"/>
      <c r="O87" s="44"/>
    </row>
    <row r="88" spans="9:14" ht="12.75">
      <c r="I88" s="47"/>
      <c r="K88" s="48"/>
      <c r="N88" s="49"/>
    </row>
    <row r="89" spans="9:14" ht="12.75">
      <c r="I89" s="47"/>
      <c r="N89" s="49"/>
    </row>
    <row r="90" spans="9:14" ht="12.75">
      <c r="I90" s="47"/>
      <c r="L90" s="49"/>
      <c r="M90" s="49"/>
      <c r="N90" s="49"/>
    </row>
    <row r="91" ht="12.75">
      <c r="N9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25">
      <selection activeCell="G7" sqref="G7"/>
    </sheetView>
  </sheetViews>
  <sheetFormatPr defaultColWidth="10.00390625" defaultRowHeight="15"/>
  <cols>
    <col min="1" max="1" width="31.00390625" style="0" customWidth="1"/>
    <col min="2" max="2" width="8.421875" style="0" customWidth="1"/>
    <col min="3" max="3" width="14.7109375" style="0" customWidth="1"/>
    <col min="4" max="4" width="12.57421875" style="0" customWidth="1"/>
    <col min="5" max="5" width="16.00390625" style="0" customWidth="1"/>
    <col min="6" max="7" width="10.00390625" style="0" customWidth="1"/>
    <col min="8" max="8" width="12.28125" style="0" customWidth="1"/>
  </cols>
  <sheetData>
    <row r="1" spans="2:4" ht="18.75">
      <c r="B1" s="329" t="s">
        <v>528</v>
      </c>
      <c r="D1" s="118" t="s">
        <v>736</v>
      </c>
    </row>
    <row r="2" ht="15">
      <c r="A2" s="330" t="s">
        <v>732</v>
      </c>
    </row>
    <row r="4" spans="1:5" ht="15">
      <c r="A4" s="331" t="s">
        <v>16</v>
      </c>
      <c r="B4" s="331" t="s">
        <v>358</v>
      </c>
      <c r="C4" s="318" t="s">
        <v>359</v>
      </c>
      <c r="D4" s="318" t="s">
        <v>360</v>
      </c>
      <c r="E4" s="318" t="s">
        <v>361</v>
      </c>
    </row>
    <row r="5" spans="1:5" ht="15">
      <c r="A5" s="332" t="s">
        <v>22</v>
      </c>
      <c r="B5" s="333" t="s">
        <v>362</v>
      </c>
      <c r="C5" s="334">
        <v>1131609</v>
      </c>
      <c r="D5" s="334">
        <v>70.91335292614313</v>
      </c>
      <c r="E5" s="334">
        <v>80246188.3913999</v>
      </c>
    </row>
    <row r="6" spans="1:5" ht="15">
      <c r="A6" s="332" t="s">
        <v>363</v>
      </c>
      <c r="B6" s="333" t="s">
        <v>364</v>
      </c>
      <c r="C6" s="334">
        <v>19500</v>
      </c>
      <c r="D6" s="334">
        <v>36.007479097435684</v>
      </c>
      <c r="E6" s="334">
        <v>702145.8423999958</v>
      </c>
    </row>
    <row r="7" spans="1:8" ht="15">
      <c r="A7" s="332" t="s">
        <v>365</v>
      </c>
      <c r="B7" s="333" t="s">
        <v>362</v>
      </c>
      <c r="C7" s="334">
        <v>294687.9659999999</v>
      </c>
      <c r="D7" s="334">
        <v>55.455644097119446</v>
      </c>
      <c r="E7" s="334">
        <v>16342110.962200033</v>
      </c>
      <c r="F7" s="318"/>
      <c r="G7" s="318"/>
      <c r="H7" s="318"/>
    </row>
    <row r="8" spans="1:8" ht="15">
      <c r="A8" s="332" t="s">
        <v>366</v>
      </c>
      <c r="B8" s="333" t="s">
        <v>364</v>
      </c>
      <c r="C8" s="334">
        <v>19186</v>
      </c>
      <c r="D8" s="334">
        <v>18.883224804544984</v>
      </c>
      <c r="E8" s="334">
        <v>362293.5511000001</v>
      </c>
      <c r="F8" s="319"/>
      <c r="G8" s="319"/>
      <c r="H8" s="319"/>
    </row>
    <row r="9" spans="1:8" ht="15">
      <c r="A9" s="332" t="s">
        <v>367</v>
      </c>
      <c r="B9" s="333" t="s">
        <v>368</v>
      </c>
      <c r="C9" s="334">
        <v>1898.6699999999892</v>
      </c>
      <c r="D9" s="334">
        <v>147.3650559602233</v>
      </c>
      <c r="E9" s="334">
        <v>279797.61079999554</v>
      </c>
      <c r="F9" s="319"/>
      <c r="G9" s="319"/>
      <c r="H9" s="319"/>
    </row>
    <row r="10" spans="1:8" ht="15">
      <c r="A10" s="332" t="s">
        <v>369</v>
      </c>
      <c r="B10" s="333" t="s">
        <v>370</v>
      </c>
      <c r="C10" s="334">
        <v>203</v>
      </c>
      <c r="D10" s="334">
        <v>172.45454532019704</v>
      </c>
      <c r="E10" s="334">
        <v>35008.272699999994</v>
      </c>
      <c r="F10" s="319"/>
      <c r="G10" s="319"/>
      <c r="H10" s="319"/>
    </row>
    <row r="11" spans="1:8" ht="15">
      <c r="A11" s="332" t="s">
        <v>371</v>
      </c>
      <c r="B11" s="333" t="s">
        <v>372</v>
      </c>
      <c r="C11" s="334">
        <v>20.702099999999987</v>
      </c>
      <c r="D11" s="334">
        <v>41899.49172306196</v>
      </c>
      <c r="E11" s="334">
        <v>867407.4676000003</v>
      </c>
      <c r="F11" s="319"/>
      <c r="G11" s="319"/>
      <c r="H11" s="319"/>
    </row>
    <row r="12" spans="1:8" ht="15">
      <c r="A12" s="332" t="s">
        <v>373</v>
      </c>
      <c r="B12" s="333" t="s">
        <v>370</v>
      </c>
      <c r="C12" s="334">
        <v>212</v>
      </c>
      <c r="D12" s="334">
        <v>216</v>
      </c>
      <c r="E12" s="334">
        <v>45792</v>
      </c>
      <c r="F12" s="319"/>
      <c r="G12" s="319"/>
      <c r="H12" s="319"/>
    </row>
    <row r="13" spans="1:8" ht="15">
      <c r="A13" s="332" t="s">
        <v>374</v>
      </c>
      <c r="B13" s="333" t="s">
        <v>375</v>
      </c>
      <c r="C13" s="334">
        <v>463.5</v>
      </c>
      <c r="D13" s="334">
        <v>1464.0219635382873</v>
      </c>
      <c r="E13" s="334">
        <v>678574.1800999957</v>
      </c>
      <c r="F13" s="319"/>
      <c r="G13" s="319"/>
      <c r="H13" s="319"/>
    </row>
    <row r="14" spans="1:8" ht="15">
      <c r="A14" s="332" t="s">
        <v>376</v>
      </c>
      <c r="B14" s="333" t="s">
        <v>364</v>
      </c>
      <c r="C14" s="334">
        <v>1</v>
      </c>
      <c r="D14" s="334">
        <v>319147</v>
      </c>
      <c r="E14" s="334">
        <v>319147</v>
      </c>
      <c r="F14" s="319"/>
      <c r="G14" s="319"/>
      <c r="H14" s="319"/>
    </row>
    <row r="15" spans="1:8" ht="15">
      <c r="A15" s="332" t="s">
        <v>377</v>
      </c>
      <c r="B15" s="333" t="s">
        <v>370</v>
      </c>
      <c r="C15" s="334">
        <v>150</v>
      </c>
      <c r="D15" s="334">
        <v>185.34</v>
      </c>
      <c r="E15" s="334">
        <v>27801</v>
      </c>
      <c r="F15" s="319"/>
      <c r="G15" s="319"/>
      <c r="H15" s="319"/>
    </row>
    <row r="16" spans="1:8" ht="15">
      <c r="A16" s="332" t="s">
        <v>378</v>
      </c>
      <c r="B16" s="333" t="s">
        <v>364</v>
      </c>
      <c r="C16" s="334">
        <v>400</v>
      </c>
      <c r="D16" s="334">
        <v>430</v>
      </c>
      <c r="E16" s="334">
        <v>172000</v>
      </c>
      <c r="F16" s="319"/>
      <c r="G16" s="319"/>
      <c r="H16" s="319"/>
    </row>
    <row r="17" spans="1:8" ht="15">
      <c r="A17" s="332" t="s">
        <v>379</v>
      </c>
      <c r="B17" s="333" t="s">
        <v>364</v>
      </c>
      <c r="C17" s="334">
        <v>800</v>
      </c>
      <c r="D17" s="334">
        <v>430</v>
      </c>
      <c r="E17" s="334">
        <v>344000</v>
      </c>
      <c r="F17" s="319"/>
      <c r="G17" s="319"/>
      <c r="H17" s="319"/>
    </row>
    <row r="18" spans="1:8" ht="15">
      <c r="A18" s="332" t="s">
        <v>380</v>
      </c>
      <c r="B18" s="333" t="s">
        <v>364</v>
      </c>
      <c r="C18" s="334">
        <v>200</v>
      </c>
      <c r="D18" s="334">
        <v>430</v>
      </c>
      <c r="E18" s="334">
        <v>86000</v>
      </c>
      <c r="F18" s="319"/>
      <c r="G18" s="319"/>
      <c r="H18" s="319"/>
    </row>
    <row r="19" spans="1:8" ht="15">
      <c r="A19" s="332" t="s">
        <v>381</v>
      </c>
      <c r="B19" s="333" t="s">
        <v>364</v>
      </c>
      <c r="C19" s="334">
        <v>260</v>
      </c>
      <c r="D19" s="334">
        <v>430</v>
      </c>
      <c r="E19" s="334">
        <v>111800</v>
      </c>
      <c r="F19" s="319"/>
      <c r="G19" s="319"/>
      <c r="H19" s="319"/>
    </row>
    <row r="20" spans="1:8" ht="15">
      <c r="A20" s="332" t="s">
        <v>382</v>
      </c>
      <c r="B20" s="333" t="s">
        <v>364</v>
      </c>
      <c r="C20" s="334">
        <v>92</v>
      </c>
      <c r="D20" s="334">
        <v>5000</v>
      </c>
      <c r="E20" s="334">
        <v>460000</v>
      </c>
      <c r="F20" s="319"/>
      <c r="G20" s="319"/>
      <c r="H20" s="319"/>
    </row>
    <row r="21" spans="1:8" ht="15">
      <c r="A21" s="332" t="s">
        <v>383</v>
      </c>
      <c r="B21" s="333" t="s">
        <v>364</v>
      </c>
      <c r="C21" s="334">
        <v>180</v>
      </c>
      <c r="D21" s="334">
        <v>80</v>
      </c>
      <c r="E21" s="334">
        <v>14400</v>
      </c>
      <c r="F21" s="319"/>
      <c r="G21" s="319"/>
      <c r="H21" s="319"/>
    </row>
    <row r="22" spans="1:8" ht="15">
      <c r="A22" s="332" t="s">
        <v>384</v>
      </c>
      <c r="B22" s="333" t="s">
        <v>364</v>
      </c>
      <c r="C22" s="334">
        <v>20</v>
      </c>
      <c r="D22" s="334">
        <v>800</v>
      </c>
      <c r="E22" s="334">
        <v>16000</v>
      </c>
      <c r="F22" s="319"/>
      <c r="G22" s="319"/>
      <c r="H22" s="319"/>
    </row>
    <row r="23" spans="1:8" ht="15">
      <c r="A23" s="332" t="s">
        <v>385</v>
      </c>
      <c r="B23" s="333" t="s">
        <v>364</v>
      </c>
      <c r="C23" s="334">
        <v>59</v>
      </c>
      <c r="D23" s="334">
        <v>90</v>
      </c>
      <c r="E23" s="334">
        <v>5310</v>
      </c>
      <c r="F23" s="319"/>
      <c r="G23" s="319"/>
      <c r="H23" s="319"/>
    </row>
    <row r="24" spans="1:8" ht="15">
      <c r="A24" s="332" t="s">
        <v>386</v>
      </c>
      <c r="B24" s="333" t="s">
        <v>364</v>
      </c>
      <c r="C24" s="334">
        <v>716</v>
      </c>
      <c r="D24" s="334">
        <v>156.84357541899442</v>
      </c>
      <c r="E24" s="334">
        <v>112300</v>
      </c>
      <c r="F24" s="319"/>
      <c r="G24" s="319"/>
      <c r="H24" s="319"/>
    </row>
    <row r="25" spans="1:8" ht="15">
      <c r="A25" s="332" t="s">
        <v>387</v>
      </c>
      <c r="B25" s="333" t="s">
        <v>364</v>
      </c>
      <c r="C25" s="334">
        <v>500</v>
      </c>
      <c r="D25" s="334">
        <v>200</v>
      </c>
      <c r="E25" s="334">
        <v>100000</v>
      </c>
      <c r="F25" s="319"/>
      <c r="G25" s="319"/>
      <c r="H25" s="319"/>
    </row>
    <row r="26" spans="1:8" ht="15">
      <c r="A26" s="332" t="s">
        <v>388</v>
      </c>
      <c r="B26" s="333" t="s">
        <v>364</v>
      </c>
      <c r="C26" s="334">
        <v>2920</v>
      </c>
      <c r="D26" s="334">
        <v>161.64383561643837</v>
      </c>
      <c r="E26" s="334">
        <v>472000</v>
      </c>
      <c r="F26" s="319"/>
      <c r="G26" s="319"/>
      <c r="H26" s="319"/>
    </row>
    <row r="27" spans="1:8" ht="15">
      <c r="A27" s="332" t="s">
        <v>389</v>
      </c>
      <c r="B27" s="333" t="s">
        <v>364</v>
      </c>
      <c r="C27" s="334">
        <v>36</v>
      </c>
      <c r="D27" s="334">
        <v>3000</v>
      </c>
      <c r="E27" s="334">
        <v>108000</v>
      </c>
      <c r="F27" s="319"/>
      <c r="G27" s="319"/>
      <c r="H27" s="319"/>
    </row>
    <row r="28" spans="1:8" ht="15">
      <c r="A28" s="332" t="s">
        <v>390</v>
      </c>
      <c r="B28" s="333" t="s">
        <v>364</v>
      </c>
      <c r="C28" s="334">
        <v>106</v>
      </c>
      <c r="D28" s="334">
        <v>11500</v>
      </c>
      <c r="E28" s="334">
        <v>1219000</v>
      </c>
      <c r="F28" s="319"/>
      <c r="G28" s="319"/>
      <c r="H28" s="319"/>
    </row>
    <row r="29" spans="1:8" ht="15">
      <c r="A29" s="332" t="s">
        <v>391</v>
      </c>
      <c r="B29" s="333" t="s">
        <v>364</v>
      </c>
      <c r="C29" s="334">
        <v>300</v>
      </c>
      <c r="D29" s="334">
        <v>100</v>
      </c>
      <c r="E29" s="334">
        <v>30000</v>
      </c>
      <c r="F29" s="319"/>
      <c r="G29" s="319"/>
      <c r="H29" s="319"/>
    </row>
    <row r="30" spans="1:8" ht="15">
      <c r="A30" s="332" t="s">
        <v>392</v>
      </c>
      <c r="B30" s="333" t="s">
        <v>364</v>
      </c>
      <c r="C30" s="334">
        <v>5500</v>
      </c>
      <c r="D30" s="334">
        <v>7.9</v>
      </c>
      <c r="E30" s="334">
        <v>43450</v>
      </c>
      <c r="F30" s="319"/>
      <c r="G30" s="319"/>
      <c r="H30" s="319"/>
    </row>
    <row r="31" spans="1:8" ht="15">
      <c r="A31" s="332" t="s">
        <v>393</v>
      </c>
      <c r="B31" s="333" t="s">
        <v>364</v>
      </c>
      <c r="C31" s="334">
        <v>250</v>
      </c>
      <c r="D31" s="334">
        <v>148</v>
      </c>
      <c r="E31" s="334">
        <v>37000</v>
      </c>
      <c r="F31" s="319"/>
      <c r="G31" s="319"/>
      <c r="H31" s="319"/>
    </row>
    <row r="32" spans="1:8" ht="15">
      <c r="A32" s="332" t="s">
        <v>394</v>
      </c>
      <c r="B32" s="333" t="s">
        <v>364</v>
      </c>
      <c r="C32" s="334">
        <v>285</v>
      </c>
      <c r="D32" s="334">
        <v>350</v>
      </c>
      <c r="E32" s="334">
        <v>99750</v>
      </c>
      <c r="F32" s="319"/>
      <c r="G32" s="319"/>
      <c r="H32" s="319"/>
    </row>
    <row r="33" spans="1:8" ht="15">
      <c r="A33" s="332" t="s">
        <v>395</v>
      </c>
      <c r="B33" s="333" t="s">
        <v>362</v>
      </c>
      <c r="C33" s="334">
        <v>9043</v>
      </c>
      <c r="D33" s="334">
        <v>110.77366888200817</v>
      </c>
      <c r="E33" s="334">
        <v>1001726.2876999999</v>
      </c>
      <c r="F33" s="319"/>
      <c r="G33" s="319"/>
      <c r="H33" s="319"/>
    </row>
    <row r="34" spans="1:8" ht="15">
      <c r="A34" s="332" t="s">
        <v>396</v>
      </c>
      <c r="B34" s="333" t="s">
        <v>364</v>
      </c>
      <c r="C34" s="334">
        <v>27</v>
      </c>
      <c r="D34" s="334">
        <v>4702</v>
      </c>
      <c r="E34" s="334">
        <v>126954</v>
      </c>
      <c r="F34" s="319"/>
      <c r="G34" s="319"/>
      <c r="H34" s="319"/>
    </row>
    <row r="35" spans="1:8" ht="15">
      <c r="A35" s="332" t="s">
        <v>397</v>
      </c>
      <c r="B35" s="333" t="s">
        <v>364</v>
      </c>
      <c r="C35" s="334">
        <v>12</v>
      </c>
      <c r="D35" s="334">
        <v>6520.571425</v>
      </c>
      <c r="E35" s="334">
        <v>78246.85710000001</v>
      </c>
      <c r="F35" s="319"/>
      <c r="G35" s="319"/>
      <c r="H35" s="319"/>
    </row>
    <row r="36" spans="1:8" ht="15">
      <c r="A36" s="332" t="s">
        <v>398</v>
      </c>
      <c r="B36" s="333" t="s">
        <v>364</v>
      </c>
      <c r="C36" s="334">
        <v>4</v>
      </c>
      <c r="D36" s="334">
        <v>7750</v>
      </c>
      <c r="E36" s="334">
        <v>31000</v>
      </c>
      <c r="F36" s="319"/>
      <c r="G36" s="319"/>
      <c r="H36" s="319"/>
    </row>
    <row r="37" spans="1:8" ht="15">
      <c r="A37" s="332" t="s">
        <v>399</v>
      </c>
      <c r="B37" s="333" t="s">
        <v>364</v>
      </c>
      <c r="C37" s="334">
        <v>2</v>
      </c>
      <c r="D37" s="334">
        <v>3750</v>
      </c>
      <c r="E37" s="334">
        <v>7500</v>
      </c>
      <c r="F37" s="319"/>
      <c r="G37" s="319"/>
      <c r="H37" s="319"/>
    </row>
    <row r="38" spans="1:8" ht="15">
      <c r="A38" s="332" t="s">
        <v>400</v>
      </c>
      <c r="B38" s="333" t="s">
        <v>364</v>
      </c>
      <c r="C38" s="334">
        <v>1</v>
      </c>
      <c r="D38" s="334">
        <v>5850</v>
      </c>
      <c r="E38" s="334">
        <v>5850</v>
      </c>
      <c r="F38" s="319"/>
      <c r="G38" s="319"/>
      <c r="H38" s="319"/>
    </row>
    <row r="39" spans="1:8" ht="15">
      <c r="A39" s="332" t="s">
        <v>401</v>
      </c>
      <c r="B39" s="333" t="s">
        <v>364</v>
      </c>
      <c r="C39" s="334">
        <v>2</v>
      </c>
      <c r="D39" s="334">
        <v>11200</v>
      </c>
      <c r="E39" s="334">
        <v>22400</v>
      </c>
      <c r="F39" s="319"/>
      <c r="G39" s="319"/>
      <c r="H39" s="319"/>
    </row>
    <row r="40" spans="1:8" ht="15">
      <c r="A40" s="332" t="s">
        <v>402</v>
      </c>
      <c r="B40" s="333" t="s">
        <v>364</v>
      </c>
      <c r="C40" s="334">
        <v>2</v>
      </c>
      <c r="D40" s="334">
        <v>11200</v>
      </c>
      <c r="E40" s="334">
        <v>22400</v>
      </c>
      <c r="F40" s="319"/>
      <c r="G40" s="319"/>
      <c r="H40" s="319"/>
    </row>
    <row r="41" spans="1:8" ht="15">
      <c r="A41" s="332" t="s">
        <v>403</v>
      </c>
      <c r="B41" s="333" t="s">
        <v>364</v>
      </c>
      <c r="C41" s="334">
        <v>10</v>
      </c>
      <c r="D41" s="334">
        <v>750</v>
      </c>
      <c r="E41" s="334">
        <v>7500</v>
      </c>
      <c r="F41" s="319"/>
      <c r="G41" s="319"/>
      <c r="H41" s="319"/>
    </row>
    <row r="42" spans="1:8" ht="15">
      <c r="A42" s="332" t="s">
        <v>404</v>
      </c>
      <c r="B42" s="333" t="s">
        <v>364</v>
      </c>
      <c r="C42" s="334">
        <v>2</v>
      </c>
      <c r="D42" s="334">
        <v>12600</v>
      </c>
      <c r="E42" s="334">
        <v>25200</v>
      </c>
      <c r="F42" s="319"/>
      <c r="G42" s="319"/>
      <c r="H42" s="319"/>
    </row>
    <row r="43" spans="1:8" ht="15">
      <c r="A43" s="332" t="s">
        <v>405</v>
      </c>
      <c r="B43" s="333" t="s">
        <v>364</v>
      </c>
      <c r="C43" s="334">
        <v>2</v>
      </c>
      <c r="D43" s="334">
        <v>4350</v>
      </c>
      <c r="E43" s="334">
        <v>8700</v>
      </c>
      <c r="F43" s="319"/>
      <c r="G43" s="319"/>
      <c r="H43" s="319"/>
    </row>
    <row r="44" spans="1:8" ht="15">
      <c r="A44" s="332" t="s">
        <v>406</v>
      </c>
      <c r="B44" s="333" t="s">
        <v>364</v>
      </c>
      <c r="C44" s="334">
        <v>2</v>
      </c>
      <c r="D44" s="334">
        <v>9200</v>
      </c>
      <c r="E44" s="334">
        <v>18400</v>
      </c>
      <c r="F44" s="319"/>
      <c r="G44" s="319"/>
      <c r="H44" s="319"/>
    </row>
    <row r="45" spans="1:8" ht="15">
      <c r="A45" s="332" t="s">
        <v>407</v>
      </c>
      <c r="B45" s="333" t="s">
        <v>364</v>
      </c>
      <c r="C45" s="334">
        <v>4</v>
      </c>
      <c r="D45" s="334">
        <v>2500</v>
      </c>
      <c r="E45" s="334">
        <v>10000</v>
      </c>
      <c r="F45" s="319"/>
      <c r="G45" s="319"/>
      <c r="H45" s="319"/>
    </row>
    <row r="46" spans="1:8" ht="15">
      <c r="A46" s="332" t="s">
        <v>408</v>
      </c>
      <c r="B46" s="333" t="s">
        <v>364</v>
      </c>
      <c r="C46" s="334">
        <v>2</v>
      </c>
      <c r="D46" s="334">
        <v>1850</v>
      </c>
      <c r="E46" s="334">
        <v>3700</v>
      </c>
      <c r="F46" s="319"/>
      <c r="G46" s="319"/>
      <c r="H46" s="319"/>
    </row>
    <row r="47" spans="1:8" ht="15">
      <c r="A47" s="332" t="s">
        <v>409</v>
      </c>
      <c r="B47" s="333" t="s">
        <v>364</v>
      </c>
      <c r="C47" s="334">
        <v>2</v>
      </c>
      <c r="D47" s="334">
        <v>2100</v>
      </c>
      <c r="E47" s="334">
        <v>4200</v>
      </c>
      <c r="F47" s="319"/>
      <c r="G47" s="319"/>
      <c r="H47" s="319"/>
    </row>
    <row r="48" spans="1:8" ht="15">
      <c r="A48" s="332" t="s">
        <v>410</v>
      </c>
      <c r="B48" s="333" t="s">
        <v>364</v>
      </c>
      <c r="C48" s="334">
        <v>2</v>
      </c>
      <c r="D48" s="334">
        <v>1000</v>
      </c>
      <c r="E48" s="334">
        <v>2000</v>
      </c>
      <c r="F48" s="319"/>
      <c r="G48" s="319"/>
      <c r="H48" s="319"/>
    </row>
    <row r="49" spans="1:8" ht="15">
      <c r="A49" s="332" t="s">
        <v>411</v>
      </c>
      <c r="B49" s="333" t="s">
        <v>364</v>
      </c>
      <c r="C49" s="334">
        <v>2</v>
      </c>
      <c r="D49" s="334">
        <v>1600</v>
      </c>
      <c r="E49" s="334">
        <v>3200</v>
      </c>
      <c r="F49" s="319"/>
      <c r="G49" s="319"/>
      <c r="H49" s="319"/>
    </row>
    <row r="50" spans="1:8" ht="15">
      <c r="A50" s="332" t="s">
        <v>412</v>
      </c>
      <c r="B50" s="333" t="s">
        <v>364</v>
      </c>
      <c r="C50" s="334">
        <v>2</v>
      </c>
      <c r="D50" s="334">
        <v>1600</v>
      </c>
      <c r="E50" s="334">
        <v>3200</v>
      </c>
      <c r="F50" s="319"/>
      <c r="G50" s="319"/>
      <c r="H50" s="319"/>
    </row>
    <row r="51" spans="1:8" ht="15">
      <c r="A51" s="332" t="s">
        <v>413</v>
      </c>
      <c r="B51" s="333" t="s">
        <v>364</v>
      </c>
      <c r="C51" s="334">
        <v>2</v>
      </c>
      <c r="D51" s="334">
        <v>700</v>
      </c>
      <c r="E51" s="334">
        <v>1400</v>
      </c>
      <c r="F51" s="319"/>
      <c r="G51" s="319"/>
      <c r="H51" s="319"/>
    </row>
    <row r="52" spans="1:8" ht="15">
      <c r="A52" s="332" t="s">
        <v>414</v>
      </c>
      <c r="B52" s="333" t="s">
        <v>364</v>
      </c>
      <c r="C52" s="334">
        <v>2</v>
      </c>
      <c r="D52" s="334">
        <v>17700</v>
      </c>
      <c r="E52" s="334">
        <v>35400</v>
      </c>
      <c r="F52" s="319"/>
      <c r="G52" s="319"/>
      <c r="H52" s="319"/>
    </row>
    <row r="53" spans="1:8" ht="15">
      <c r="A53" s="335" t="s">
        <v>415</v>
      </c>
      <c r="B53" s="333" t="s">
        <v>364</v>
      </c>
      <c r="C53" s="334">
        <v>60</v>
      </c>
      <c r="D53" s="334">
        <v>153.7043649999999</v>
      </c>
      <c r="E53" s="334">
        <v>9222.261899999994</v>
      </c>
      <c r="F53" s="319"/>
      <c r="G53" s="319"/>
      <c r="H53" s="319"/>
    </row>
    <row r="54" spans="1:8" ht="15">
      <c r="A54" s="332" t="s">
        <v>416</v>
      </c>
      <c r="B54" s="333" t="s">
        <v>362</v>
      </c>
      <c r="C54" s="334">
        <v>1550.8</v>
      </c>
      <c r="D54" s="334">
        <v>72.40697678617508</v>
      </c>
      <c r="E54" s="334">
        <v>112288.7396000003</v>
      </c>
      <c r="F54" s="319"/>
      <c r="G54" s="319"/>
      <c r="H54" s="319"/>
    </row>
    <row r="55" spans="1:8" ht="15">
      <c r="A55" s="332" t="s">
        <v>417</v>
      </c>
      <c r="B55" s="333" t="s">
        <v>362</v>
      </c>
      <c r="C55" s="334">
        <v>8955.85</v>
      </c>
      <c r="D55" s="334">
        <v>69.61290712774334</v>
      </c>
      <c r="E55" s="334">
        <v>623442.7543</v>
      </c>
      <c r="F55" s="319"/>
      <c r="G55" s="319"/>
      <c r="H55" s="319"/>
    </row>
    <row r="56" spans="1:8" ht="15">
      <c r="A56" s="332" t="s">
        <v>418</v>
      </c>
      <c r="B56" s="333" t="s">
        <v>362</v>
      </c>
      <c r="C56" s="334">
        <v>1255650</v>
      </c>
      <c r="D56" s="334">
        <v>27.369992603830706</v>
      </c>
      <c r="E56" s="334">
        <v>34367131.21300003</v>
      </c>
      <c r="F56" s="319"/>
      <c r="G56" s="319"/>
      <c r="H56" s="319"/>
    </row>
    <row r="57" spans="1:8" ht="15">
      <c r="A57" s="332" t="s">
        <v>419</v>
      </c>
      <c r="B57" s="333" t="s">
        <v>364</v>
      </c>
      <c r="C57" s="334">
        <v>2</v>
      </c>
      <c r="D57" s="334">
        <v>7200</v>
      </c>
      <c r="E57" s="334">
        <v>14400</v>
      </c>
      <c r="F57" s="319"/>
      <c r="G57" s="319"/>
      <c r="H57" s="319"/>
    </row>
    <row r="58" spans="1:8" ht="15">
      <c r="A58" s="332" t="s">
        <v>420</v>
      </c>
      <c r="B58" s="333" t="s">
        <v>421</v>
      </c>
      <c r="C58" s="334">
        <v>150</v>
      </c>
      <c r="D58" s="334">
        <v>1004.02</v>
      </c>
      <c r="E58" s="334">
        <v>150603</v>
      </c>
      <c r="F58" s="319"/>
      <c r="G58" s="319"/>
      <c r="H58" s="319"/>
    </row>
    <row r="59" spans="1:8" ht="15">
      <c r="A59" s="332" t="s">
        <v>422</v>
      </c>
      <c r="B59" s="333" t="s">
        <v>364</v>
      </c>
      <c r="C59" s="334">
        <v>12650</v>
      </c>
      <c r="D59" s="334">
        <v>29.0199209486166</v>
      </c>
      <c r="E59" s="334">
        <v>367102</v>
      </c>
      <c r="F59" s="319"/>
      <c r="G59" s="319"/>
      <c r="H59" s="319"/>
    </row>
    <row r="60" spans="1:8" ht="15">
      <c r="A60" s="332" t="s">
        <v>423</v>
      </c>
      <c r="B60" s="333" t="s">
        <v>364</v>
      </c>
      <c r="C60" s="334">
        <v>3</v>
      </c>
      <c r="D60" s="334">
        <v>40613.75</v>
      </c>
      <c r="E60" s="334">
        <v>121841.25</v>
      </c>
      <c r="F60" s="319"/>
      <c r="G60" s="319"/>
      <c r="H60" s="319"/>
    </row>
    <row r="61" spans="1:8" ht="15">
      <c r="A61" s="332" t="s">
        <v>424</v>
      </c>
      <c r="B61" s="333" t="s">
        <v>375</v>
      </c>
      <c r="C61" s="334">
        <v>6800</v>
      </c>
      <c r="D61" s="334">
        <v>74.02253163235294</v>
      </c>
      <c r="E61" s="334">
        <v>503353.2150999999</v>
      </c>
      <c r="F61" s="319"/>
      <c r="G61" s="319"/>
      <c r="H61" s="319"/>
    </row>
    <row r="62" spans="1:8" ht="15">
      <c r="A62" s="332" t="s">
        <v>425</v>
      </c>
      <c r="B62" s="333" t="s">
        <v>362</v>
      </c>
      <c r="C62" s="334">
        <v>107500</v>
      </c>
      <c r="D62" s="334">
        <v>83.36140350790696</v>
      </c>
      <c r="E62" s="334">
        <v>8961350.8771</v>
      </c>
      <c r="F62" s="319"/>
      <c r="G62" s="319"/>
      <c r="H62" s="319"/>
    </row>
    <row r="63" spans="1:8" ht="15">
      <c r="A63" s="332" t="s">
        <v>426</v>
      </c>
      <c r="B63" s="333" t="s">
        <v>362</v>
      </c>
      <c r="C63" s="334">
        <v>0</v>
      </c>
      <c r="D63" s="334">
        <v>73.2336489236486</v>
      </c>
      <c r="E63" s="334">
        <v>-5.447864532470703E-07</v>
      </c>
      <c r="F63" s="319"/>
      <c r="G63" s="319"/>
      <c r="H63" s="319"/>
    </row>
    <row r="64" spans="1:8" ht="15">
      <c r="A64" s="332" t="s">
        <v>427</v>
      </c>
      <c r="B64" s="333" t="s">
        <v>362</v>
      </c>
      <c r="C64" s="334">
        <v>5300</v>
      </c>
      <c r="D64" s="334">
        <v>66.48872128301916</v>
      </c>
      <c r="E64" s="334">
        <v>352390.2228000015</v>
      </c>
      <c r="F64" s="319"/>
      <c r="G64" s="319"/>
      <c r="H64" s="319"/>
    </row>
    <row r="65" spans="1:8" ht="15">
      <c r="A65" s="332" t="s">
        <v>428</v>
      </c>
      <c r="B65" s="333" t="s">
        <v>362</v>
      </c>
      <c r="C65" s="334">
        <v>301630</v>
      </c>
      <c r="D65" s="334">
        <v>73.25999999999969</v>
      </c>
      <c r="E65" s="334">
        <v>22097413.79999991</v>
      </c>
      <c r="F65" s="319"/>
      <c r="G65" s="319"/>
      <c r="H65" s="319"/>
    </row>
    <row r="66" spans="1:8" ht="15">
      <c r="A66" s="332" t="s">
        <v>429</v>
      </c>
      <c r="B66" s="333" t="s">
        <v>362</v>
      </c>
      <c r="C66" s="334">
        <v>1150</v>
      </c>
      <c r="D66" s="334">
        <v>67.09837756517769</v>
      </c>
      <c r="E66" s="334">
        <v>77163.13419995435</v>
      </c>
      <c r="F66" s="319"/>
      <c r="G66" s="319"/>
      <c r="H66" s="319"/>
    </row>
    <row r="67" spans="1:8" ht="15">
      <c r="A67" s="332" t="s">
        <v>430</v>
      </c>
      <c r="B67" s="333" t="s">
        <v>431</v>
      </c>
      <c r="C67" s="334">
        <v>40</v>
      </c>
      <c r="D67" s="334">
        <v>9720.923049999972</v>
      </c>
      <c r="E67" s="334">
        <v>388836.921999999</v>
      </c>
      <c r="F67" s="319"/>
      <c r="G67" s="319"/>
      <c r="H67" s="319"/>
    </row>
    <row r="68" spans="1:8" ht="15">
      <c r="A68" s="332" t="s">
        <v>432</v>
      </c>
      <c r="B68" s="333" t="s">
        <v>362</v>
      </c>
      <c r="C68" s="334">
        <v>53550</v>
      </c>
      <c r="D68" s="334">
        <v>72.92024114659525</v>
      </c>
      <c r="E68" s="334">
        <v>3904878.9134001764</v>
      </c>
      <c r="F68" s="319"/>
      <c r="G68" s="319"/>
      <c r="H68" s="319"/>
    </row>
    <row r="69" spans="1:8" ht="15">
      <c r="A69" s="332" t="s">
        <v>433</v>
      </c>
      <c r="B69" s="333" t="s">
        <v>362</v>
      </c>
      <c r="C69" s="334">
        <v>0</v>
      </c>
      <c r="D69" s="334">
        <v>74.58281790365191</v>
      </c>
      <c r="E69" s="334">
        <v>2.384185791015625E-09</v>
      </c>
      <c r="F69" s="319"/>
      <c r="G69" s="319"/>
      <c r="H69" s="319"/>
    </row>
    <row r="70" spans="1:8" ht="15">
      <c r="A70" s="332" t="s">
        <v>434</v>
      </c>
      <c r="B70" s="333" t="s">
        <v>364</v>
      </c>
      <c r="C70" s="334">
        <v>35</v>
      </c>
      <c r="D70" s="334">
        <v>1172.1142857142856</v>
      </c>
      <c r="E70" s="334">
        <v>41024</v>
      </c>
      <c r="F70" s="319"/>
      <c r="G70" s="319"/>
      <c r="H70" s="319"/>
    </row>
    <row r="71" spans="1:8" ht="15">
      <c r="A71" s="332" t="s">
        <v>435</v>
      </c>
      <c r="B71" s="333" t="s">
        <v>362</v>
      </c>
      <c r="C71" s="334">
        <v>11470</v>
      </c>
      <c r="D71" s="334">
        <v>69.4711128334785</v>
      </c>
      <c r="E71" s="334">
        <v>796833.6641999984</v>
      </c>
      <c r="F71" s="319"/>
      <c r="G71" s="319"/>
      <c r="H71" s="319"/>
    </row>
    <row r="72" spans="1:8" ht="15">
      <c r="A72" s="332" t="s">
        <v>436</v>
      </c>
      <c r="B72" s="333" t="s">
        <v>362</v>
      </c>
      <c r="C72" s="334">
        <v>263420</v>
      </c>
      <c r="D72" s="334">
        <v>73.07179714182736</v>
      </c>
      <c r="E72" s="334">
        <v>19248572.80310016</v>
      </c>
      <c r="F72" s="319"/>
      <c r="G72" s="319"/>
      <c r="H72" s="319"/>
    </row>
    <row r="73" spans="1:8" ht="15">
      <c r="A73" s="332" t="s">
        <v>437</v>
      </c>
      <c r="B73" s="333" t="s">
        <v>362</v>
      </c>
      <c r="C73" s="334">
        <v>0.4</v>
      </c>
      <c r="D73" s="334">
        <v>71.35124962031841</v>
      </c>
      <c r="E73" s="334">
        <v>28.540499848127364</v>
      </c>
      <c r="F73" s="319"/>
      <c r="G73" s="319"/>
      <c r="H73" s="319"/>
    </row>
    <row r="74" spans="1:8" ht="15">
      <c r="A74" s="332" t="s">
        <v>529</v>
      </c>
      <c r="B74" s="333" t="s">
        <v>362</v>
      </c>
      <c r="C74" s="334">
        <v>1290</v>
      </c>
      <c r="D74" s="334">
        <v>75.99999999999977</v>
      </c>
      <c r="E74" s="334">
        <v>98039.99999999971</v>
      </c>
      <c r="F74" s="319"/>
      <c r="G74" s="319"/>
      <c r="H74" s="319"/>
    </row>
    <row r="75" spans="1:8" ht="15">
      <c r="A75" s="332" t="s">
        <v>438</v>
      </c>
      <c r="B75" s="333" t="s">
        <v>364</v>
      </c>
      <c r="C75" s="334">
        <v>1</v>
      </c>
      <c r="D75" s="334">
        <v>4042.6</v>
      </c>
      <c r="E75" s="334">
        <v>4042.6</v>
      </c>
      <c r="F75" s="319"/>
      <c r="G75" s="319"/>
      <c r="H75" s="319"/>
    </row>
    <row r="76" spans="1:8" ht="15">
      <c r="A76" s="332" t="s">
        <v>439</v>
      </c>
      <c r="B76" s="333" t="s">
        <v>364</v>
      </c>
      <c r="C76" s="334">
        <v>6</v>
      </c>
      <c r="D76" s="334">
        <v>8855</v>
      </c>
      <c r="E76" s="334">
        <v>53130</v>
      </c>
      <c r="F76" s="319"/>
      <c r="G76" s="319"/>
      <c r="H76" s="319"/>
    </row>
    <row r="77" spans="1:8" ht="15">
      <c r="A77" s="332" t="s">
        <v>440</v>
      </c>
      <c r="B77" s="333" t="s">
        <v>364</v>
      </c>
      <c r="C77" s="334">
        <v>1</v>
      </c>
      <c r="D77" s="334">
        <v>17998.8</v>
      </c>
      <c r="E77" s="334">
        <v>17998.8</v>
      </c>
      <c r="F77" s="319"/>
      <c r="G77" s="319"/>
      <c r="H77" s="319"/>
    </row>
    <row r="78" spans="1:8" ht="15">
      <c r="A78" s="332" t="s">
        <v>441</v>
      </c>
      <c r="B78" s="333" t="s">
        <v>364</v>
      </c>
      <c r="C78" s="334">
        <v>1</v>
      </c>
      <c r="D78" s="334">
        <v>22258</v>
      </c>
      <c r="E78" s="334">
        <v>22258</v>
      </c>
      <c r="F78" s="319"/>
      <c r="G78" s="319"/>
      <c r="H78" s="319"/>
    </row>
    <row r="79" spans="1:8" ht="15">
      <c r="A79" s="332" t="s">
        <v>442</v>
      </c>
      <c r="B79" s="333" t="s">
        <v>443</v>
      </c>
      <c r="C79" s="334">
        <v>2</v>
      </c>
      <c r="D79" s="334">
        <v>737.1428500000038</v>
      </c>
      <c r="E79" s="334">
        <v>1474.2857000000076</v>
      </c>
      <c r="F79" s="319"/>
      <c r="G79" s="319"/>
      <c r="H79" s="319"/>
    </row>
    <row r="80" spans="1:8" ht="15">
      <c r="A80" s="332" t="s">
        <v>444</v>
      </c>
      <c r="B80" s="333" t="s">
        <v>362</v>
      </c>
      <c r="C80" s="334">
        <v>1000</v>
      </c>
      <c r="D80" s="334">
        <v>134.853</v>
      </c>
      <c r="E80" s="334">
        <v>134853</v>
      </c>
      <c r="F80" s="319"/>
      <c r="G80" s="319"/>
      <c r="H80" s="319"/>
    </row>
    <row r="81" spans="1:8" ht="15">
      <c r="A81" s="332" t="s">
        <v>445</v>
      </c>
      <c r="B81" s="333" t="s">
        <v>364</v>
      </c>
      <c r="C81" s="334">
        <v>16</v>
      </c>
      <c r="D81" s="334">
        <v>4402.375</v>
      </c>
      <c r="E81" s="334">
        <v>70438</v>
      </c>
      <c r="F81" s="319"/>
      <c r="G81" s="319"/>
      <c r="H81" s="319"/>
    </row>
    <row r="82" spans="1:8" ht="15">
      <c r="A82" s="332" t="s">
        <v>446</v>
      </c>
      <c r="B82" s="333" t="s">
        <v>372</v>
      </c>
      <c r="C82" s="334">
        <v>0</v>
      </c>
      <c r="D82" s="334">
        <v>1764.28571428571</v>
      </c>
      <c r="E82" s="334">
        <v>0</v>
      </c>
      <c r="F82" s="319"/>
      <c r="G82" s="319"/>
      <c r="H82" s="319"/>
    </row>
    <row r="83" spans="1:8" ht="15">
      <c r="A83" s="332" t="s">
        <v>447</v>
      </c>
      <c r="B83" s="333" t="s">
        <v>362</v>
      </c>
      <c r="C83" s="334">
        <v>91009</v>
      </c>
      <c r="D83" s="334">
        <v>50.86705990945932</v>
      </c>
      <c r="E83" s="334">
        <v>4629360.255299984</v>
      </c>
      <c r="F83" s="319"/>
      <c r="G83" s="319"/>
      <c r="H83" s="319"/>
    </row>
    <row r="84" spans="1:8" ht="15">
      <c r="A84" s="332" t="s">
        <v>448</v>
      </c>
      <c r="B84" s="333" t="s">
        <v>362</v>
      </c>
      <c r="C84" s="334">
        <v>26690</v>
      </c>
      <c r="D84" s="334">
        <v>121.29288181341325</v>
      </c>
      <c r="E84" s="334">
        <v>3237307.0155999996</v>
      </c>
      <c r="F84" s="319"/>
      <c r="G84" s="319"/>
      <c r="H84" s="319"/>
    </row>
    <row r="85" spans="1:8" ht="15">
      <c r="A85" s="332" t="s">
        <v>530</v>
      </c>
      <c r="B85" s="333" t="s">
        <v>362</v>
      </c>
      <c r="C85" s="334">
        <v>0</v>
      </c>
      <c r="D85" s="334">
        <v>73.0940000000301</v>
      </c>
      <c r="E85" s="334">
        <v>1.7583370208740235E-07</v>
      </c>
      <c r="F85" s="319"/>
      <c r="G85" s="319"/>
      <c r="H85" s="319"/>
    </row>
    <row r="86" spans="1:8" ht="15">
      <c r="A86" s="332" t="s">
        <v>733</v>
      </c>
      <c r="B86" s="333" t="s">
        <v>362</v>
      </c>
      <c r="C86" s="334">
        <v>0</v>
      </c>
      <c r="D86" s="334">
        <v>75.1638898241206</v>
      </c>
      <c r="E86" s="334">
        <v>-8.754432201385499E-10</v>
      </c>
      <c r="F86" s="319"/>
      <c r="G86" s="319"/>
      <c r="H86" s="319"/>
    </row>
    <row r="87" spans="1:8" ht="15">
      <c r="A87" s="332" t="s">
        <v>449</v>
      </c>
      <c r="B87" s="333" t="s">
        <v>362</v>
      </c>
      <c r="C87" s="334">
        <v>17400</v>
      </c>
      <c r="D87" s="334">
        <v>108.78994252873564</v>
      </c>
      <c r="E87" s="334">
        <v>1892945</v>
      </c>
      <c r="F87" s="319"/>
      <c r="G87" s="319"/>
      <c r="H87" s="319"/>
    </row>
    <row r="88" spans="1:8" ht="15">
      <c r="A88" s="332" t="s">
        <v>450</v>
      </c>
      <c r="B88" s="333" t="s">
        <v>362</v>
      </c>
      <c r="C88" s="334">
        <v>16146</v>
      </c>
      <c r="D88" s="334">
        <v>109.70215533259012</v>
      </c>
      <c r="E88" s="334">
        <v>1771251</v>
      </c>
      <c r="F88" s="319"/>
      <c r="G88" s="319"/>
      <c r="H88" s="319"/>
    </row>
    <row r="89" spans="1:8" ht="15">
      <c r="A89" s="332" t="s">
        <v>451</v>
      </c>
      <c r="B89" s="333" t="s">
        <v>375</v>
      </c>
      <c r="C89" s="334">
        <v>1255.1</v>
      </c>
      <c r="D89" s="334">
        <v>700</v>
      </c>
      <c r="E89" s="334">
        <v>878570</v>
      </c>
      <c r="F89" s="319"/>
      <c r="G89" s="319"/>
      <c r="H89" s="319"/>
    </row>
    <row r="90" spans="1:8" ht="15">
      <c r="A90" s="332" t="s">
        <v>452</v>
      </c>
      <c r="B90" s="333" t="s">
        <v>364</v>
      </c>
      <c r="C90" s="334">
        <v>2</v>
      </c>
      <c r="D90" s="334">
        <v>6800</v>
      </c>
      <c r="E90" s="334">
        <v>13600</v>
      </c>
      <c r="F90" s="319"/>
      <c r="G90" s="319"/>
      <c r="H90" s="319"/>
    </row>
    <row r="91" spans="1:8" ht="15">
      <c r="A91" s="332" t="s">
        <v>453</v>
      </c>
      <c r="B91" s="333" t="s">
        <v>364</v>
      </c>
      <c r="C91" s="334">
        <v>5</v>
      </c>
      <c r="D91" s="334">
        <v>800</v>
      </c>
      <c r="E91" s="334">
        <v>4000</v>
      </c>
      <c r="F91" s="319"/>
      <c r="G91" s="319"/>
      <c r="H91" s="319"/>
    </row>
    <row r="92" spans="1:8" ht="15">
      <c r="A92" s="332" t="s">
        <v>454</v>
      </c>
      <c r="B92" s="333" t="s">
        <v>455</v>
      </c>
      <c r="C92" s="334">
        <v>46</v>
      </c>
      <c r="D92" s="334">
        <v>100</v>
      </c>
      <c r="E92" s="334">
        <v>4600</v>
      </c>
      <c r="F92" s="319"/>
      <c r="G92" s="319"/>
      <c r="H92" s="319"/>
    </row>
    <row r="93" spans="1:8" ht="15">
      <c r="A93" s="332" t="s">
        <v>456</v>
      </c>
      <c r="B93" s="333" t="s">
        <v>364</v>
      </c>
      <c r="C93" s="334">
        <v>1</v>
      </c>
      <c r="D93" s="334">
        <v>5500</v>
      </c>
      <c r="E93" s="334">
        <v>5500</v>
      </c>
      <c r="F93" s="319"/>
      <c r="G93" s="319"/>
      <c r="H93" s="319"/>
    </row>
    <row r="94" spans="1:8" ht="15">
      <c r="A94" s="332" t="s">
        <v>457</v>
      </c>
      <c r="B94" s="333" t="s">
        <v>364</v>
      </c>
      <c r="C94" s="334">
        <v>200</v>
      </c>
      <c r="D94" s="334">
        <v>100</v>
      </c>
      <c r="E94" s="334">
        <v>20000</v>
      </c>
      <c r="F94" s="319"/>
      <c r="G94" s="319"/>
      <c r="H94" s="319"/>
    </row>
    <row r="95" spans="1:8" ht="15">
      <c r="A95" s="332" t="s">
        <v>458</v>
      </c>
      <c r="B95" s="333" t="s">
        <v>364</v>
      </c>
      <c r="C95" s="334">
        <v>16</v>
      </c>
      <c r="D95" s="334">
        <v>500</v>
      </c>
      <c r="E95" s="334">
        <v>8000</v>
      </c>
      <c r="F95" s="319"/>
      <c r="G95" s="319"/>
      <c r="H95" s="319"/>
    </row>
    <row r="96" spans="1:8" ht="15">
      <c r="A96" s="332" t="s">
        <v>459</v>
      </c>
      <c r="B96" s="333" t="s">
        <v>364</v>
      </c>
      <c r="C96" s="334">
        <v>1</v>
      </c>
      <c r="D96" s="334">
        <v>104760</v>
      </c>
      <c r="E96" s="334">
        <v>104760</v>
      </c>
      <c r="F96" s="319"/>
      <c r="G96" s="319"/>
      <c r="H96" s="319"/>
    </row>
    <row r="97" spans="1:8" ht="15">
      <c r="A97" s="332" t="s">
        <v>460</v>
      </c>
      <c r="B97" s="333" t="s">
        <v>364</v>
      </c>
      <c r="C97" s="334">
        <v>1</v>
      </c>
      <c r="D97" s="334">
        <v>371395</v>
      </c>
      <c r="E97" s="334">
        <v>371395</v>
      </c>
      <c r="F97" s="319"/>
      <c r="G97" s="319"/>
      <c r="H97" s="319"/>
    </row>
    <row r="98" spans="1:8" ht="15">
      <c r="A98" s="332" t="s">
        <v>461</v>
      </c>
      <c r="B98" s="333" t="s">
        <v>364</v>
      </c>
      <c r="C98" s="334">
        <v>1</v>
      </c>
      <c r="D98" s="334">
        <v>325536</v>
      </c>
      <c r="E98" s="334">
        <v>325536</v>
      </c>
      <c r="F98" s="319"/>
      <c r="G98" s="319"/>
      <c r="H98" s="319"/>
    </row>
    <row r="99" spans="1:8" ht="15">
      <c r="A99" s="332" t="s">
        <v>462</v>
      </c>
      <c r="B99" s="333" t="s">
        <v>364</v>
      </c>
      <c r="C99" s="334">
        <v>1</v>
      </c>
      <c r="D99" s="334">
        <v>222499</v>
      </c>
      <c r="E99" s="334">
        <v>222499</v>
      </c>
      <c r="F99" s="319"/>
      <c r="G99" s="319"/>
      <c r="H99" s="319"/>
    </row>
    <row r="100" spans="1:8" ht="15">
      <c r="A100" s="332" t="s">
        <v>463</v>
      </c>
      <c r="B100" s="333" t="s">
        <v>364</v>
      </c>
      <c r="C100" s="334">
        <v>1</v>
      </c>
      <c r="D100" s="334">
        <v>23068</v>
      </c>
      <c r="E100" s="334">
        <v>23068</v>
      </c>
      <c r="F100" s="319"/>
      <c r="G100" s="319"/>
      <c r="H100" s="319"/>
    </row>
    <row r="101" spans="1:8" ht="15">
      <c r="A101" s="332" t="s">
        <v>464</v>
      </c>
      <c r="B101" s="333" t="s">
        <v>364</v>
      </c>
      <c r="C101" s="334">
        <v>1</v>
      </c>
      <c r="D101" s="334">
        <v>346632</v>
      </c>
      <c r="E101" s="334">
        <v>346632</v>
      </c>
      <c r="F101" s="319"/>
      <c r="G101" s="319"/>
      <c r="H101" s="319"/>
    </row>
    <row r="102" spans="1:8" ht="15">
      <c r="A102" s="332" t="s">
        <v>465</v>
      </c>
      <c r="B102" s="333" t="s">
        <v>364</v>
      </c>
      <c r="C102" s="334">
        <v>1</v>
      </c>
      <c r="D102" s="334">
        <v>84900</v>
      </c>
      <c r="E102" s="334">
        <v>84900</v>
      </c>
      <c r="F102" s="319"/>
      <c r="G102" s="319"/>
      <c r="H102" s="319"/>
    </row>
    <row r="103" spans="1:8" ht="15">
      <c r="A103" s="332" t="s">
        <v>466</v>
      </c>
      <c r="B103" s="333" t="s">
        <v>364</v>
      </c>
      <c r="C103" s="334">
        <v>1</v>
      </c>
      <c r="D103" s="334">
        <v>22469</v>
      </c>
      <c r="E103" s="334">
        <v>22469</v>
      </c>
      <c r="F103" s="319"/>
      <c r="G103" s="319"/>
      <c r="H103" s="319"/>
    </row>
    <row r="104" spans="1:8" ht="15">
      <c r="A104" s="332" t="s">
        <v>467</v>
      </c>
      <c r="B104" s="333" t="s">
        <v>364</v>
      </c>
      <c r="C104" s="334">
        <v>1</v>
      </c>
      <c r="D104" s="334">
        <v>89145</v>
      </c>
      <c r="E104" s="334">
        <v>89145</v>
      </c>
      <c r="F104" s="319"/>
      <c r="G104" s="319"/>
      <c r="H104" s="319"/>
    </row>
    <row r="105" spans="1:8" ht="15">
      <c r="A105" s="332" t="s">
        <v>468</v>
      </c>
      <c r="B105" s="333" t="s">
        <v>364</v>
      </c>
      <c r="C105" s="334">
        <v>1</v>
      </c>
      <c r="D105" s="334">
        <v>5446</v>
      </c>
      <c r="E105" s="334">
        <v>5446</v>
      </c>
      <c r="F105" s="319"/>
      <c r="G105" s="319"/>
      <c r="H105" s="319"/>
    </row>
    <row r="106" spans="1:8" ht="15">
      <c r="A106" s="332" t="s">
        <v>469</v>
      </c>
      <c r="B106" s="333" t="s">
        <v>364</v>
      </c>
      <c r="C106" s="334">
        <v>1</v>
      </c>
      <c r="D106" s="334">
        <v>476641</v>
      </c>
      <c r="E106" s="334">
        <v>476641</v>
      </c>
      <c r="F106" s="319"/>
      <c r="G106" s="319"/>
      <c r="H106" s="319"/>
    </row>
    <row r="107" spans="1:8" ht="15">
      <c r="A107" s="332" t="s">
        <v>470</v>
      </c>
      <c r="B107" s="333" t="s">
        <v>364</v>
      </c>
      <c r="C107" s="334">
        <v>1</v>
      </c>
      <c r="D107" s="334">
        <v>18052</v>
      </c>
      <c r="E107" s="334">
        <v>18052</v>
      </c>
      <c r="F107" s="319"/>
      <c r="G107" s="319"/>
      <c r="H107" s="319"/>
    </row>
    <row r="108" spans="1:8" ht="15">
      <c r="A108" s="332" t="s">
        <v>471</v>
      </c>
      <c r="B108" s="333" t="s">
        <v>364</v>
      </c>
      <c r="C108" s="334">
        <v>1</v>
      </c>
      <c r="D108" s="334">
        <v>91417</v>
      </c>
      <c r="E108" s="334">
        <v>91417</v>
      </c>
      <c r="F108" s="319"/>
      <c r="G108" s="319"/>
      <c r="H108" s="319"/>
    </row>
    <row r="109" spans="1:8" ht="15">
      <c r="A109" s="332" t="s">
        <v>472</v>
      </c>
      <c r="B109" s="333" t="s">
        <v>364</v>
      </c>
      <c r="C109" s="334">
        <v>1</v>
      </c>
      <c r="D109" s="334">
        <v>47853</v>
      </c>
      <c r="E109" s="334">
        <v>47853</v>
      </c>
      <c r="F109" s="319"/>
      <c r="G109" s="319"/>
      <c r="H109" s="319"/>
    </row>
    <row r="110" spans="1:8" ht="15">
      <c r="A110" s="332" t="s">
        <v>473</v>
      </c>
      <c r="B110" s="333" t="s">
        <v>364</v>
      </c>
      <c r="C110" s="334">
        <v>1</v>
      </c>
      <c r="D110" s="334">
        <v>29458</v>
      </c>
      <c r="E110" s="334">
        <v>29458</v>
      </c>
      <c r="F110" s="319"/>
      <c r="G110" s="319"/>
      <c r="H110" s="319"/>
    </row>
    <row r="111" spans="1:8" ht="15">
      <c r="A111" s="332" t="s">
        <v>474</v>
      </c>
      <c r="B111" s="333" t="s">
        <v>364</v>
      </c>
      <c r="C111" s="334">
        <v>1</v>
      </c>
      <c r="D111" s="334">
        <v>30958</v>
      </c>
      <c r="E111" s="334">
        <v>30958</v>
      </c>
      <c r="F111" s="319"/>
      <c r="G111" s="319"/>
      <c r="H111" s="319"/>
    </row>
    <row r="112" spans="1:8" ht="15">
      <c r="A112" s="332" t="s">
        <v>475</v>
      </c>
      <c r="B112" s="333" t="s">
        <v>364</v>
      </c>
      <c r="C112" s="334">
        <v>1</v>
      </c>
      <c r="D112" s="334">
        <v>24226</v>
      </c>
      <c r="E112" s="334">
        <v>24226</v>
      </c>
      <c r="F112" s="319"/>
      <c r="G112" s="319"/>
      <c r="H112" s="319"/>
    </row>
    <row r="113" spans="1:8" ht="15">
      <c r="A113" s="332" t="s">
        <v>476</v>
      </c>
      <c r="B113" s="333" t="s">
        <v>364</v>
      </c>
      <c r="C113" s="334">
        <v>1</v>
      </c>
      <c r="D113" s="334">
        <v>528267</v>
      </c>
      <c r="E113" s="334">
        <v>528267</v>
      </c>
      <c r="F113" s="319"/>
      <c r="G113" s="319"/>
      <c r="H113" s="319"/>
    </row>
    <row r="114" spans="1:8" ht="15">
      <c r="A114" s="332" t="s">
        <v>477</v>
      </c>
      <c r="B114" s="333" t="s">
        <v>364</v>
      </c>
      <c r="C114" s="334">
        <v>1</v>
      </c>
      <c r="D114" s="334">
        <v>472610</v>
      </c>
      <c r="E114" s="334">
        <v>472610</v>
      </c>
      <c r="F114" s="319"/>
      <c r="G114" s="319"/>
      <c r="H114" s="319"/>
    </row>
    <row r="115" spans="1:8" ht="15">
      <c r="A115" s="332" t="s">
        <v>478</v>
      </c>
      <c r="B115" s="333" t="s">
        <v>364</v>
      </c>
      <c r="C115" s="334">
        <v>1</v>
      </c>
      <c r="D115" s="334">
        <v>36790</v>
      </c>
      <c r="E115" s="334">
        <v>36790</v>
      </c>
      <c r="F115" s="319"/>
      <c r="G115" s="319"/>
      <c r="H115" s="319"/>
    </row>
    <row r="116" spans="1:8" ht="15">
      <c r="A116" s="332" t="s">
        <v>479</v>
      </c>
      <c r="B116" s="333" t="s">
        <v>364</v>
      </c>
      <c r="C116" s="334">
        <v>1</v>
      </c>
      <c r="D116" s="334">
        <v>250369</v>
      </c>
      <c r="E116" s="334">
        <v>250369</v>
      </c>
      <c r="F116" s="319"/>
      <c r="G116" s="319"/>
      <c r="H116" s="319"/>
    </row>
    <row r="117" spans="1:8" ht="15">
      <c r="A117" s="332" t="s">
        <v>480</v>
      </c>
      <c r="B117" s="333" t="s">
        <v>364</v>
      </c>
      <c r="C117" s="334">
        <v>1</v>
      </c>
      <c r="D117" s="334">
        <v>14022</v>
      </c>
      <c r="E117" s="334">
        <v>14022</v>
      </c>
      <c r="F117" s="319"/>
      <c r="G117" s="319"/>
      <c r="H117" s="319"/>
    </row>
    <row r="118" spans="1:8" ht="15">
      <c r="A118" s="332" t="s">
        <v>481</v>
      </c>
      <c r="B118" s="333" t="s">
        <v>364</v>
      </c>
      <c r="C118" s="334">
        <v>1</v>
      </c>
      <c r="D118" s="334">
        <v>447998</v>
      </c>
      <c r="E118" s="334">
        <v>447998</v>
      </c>
      <c r="F118" s="319"/>
      <c r="G118" s="319"/>
      <c r="H118" s="319"/>
    </row>
    <row r="119" spans="1:8" ht="15">
      <c r="A119" s="332" t="s">
        <v>465</v>
      </c>
      <c r="B119" s="333" t="s">
        <v>364</v>
      </c>
      <c r="C119" s="334">
        <v>1</v>
      </c>
      <c r="D119" s="334">
        <v>84900</v>
      </c>
      <c r="E119" s="334">
        <v>84900</v>
      </c>
      <c r="F119" s="319"/>
      <c r="G119" s="319"/>
      <c r="H119" s="319"/>
    </row>
    <row r="120" spans="1:8" ht="15">
      <c r="A120" s="332" t="s">
        <v>482</v>
      </c>
      <c r="B120" s="333" t="s">
        <v>364</v>
      </c>
      <c r="C120" s="334">
        <v>1</v>
      </c>
      <c r="D120" s="334">
        <v>182749</v>
      </c>
      <c r="E120" s="334">
        <v>182749</v>
      </c>
      <c r="F120" s="319"/>
      <c r="G120" s="319"/>
      <c r="H120" s="319"/>
    </row>
    <row r="121" spans="1:8" ht="15">
      <c r="A121" s="332" t="s">
        <v>483</v>
      </c>
      <c r="B121" s="333" t="s">
        <v>364</v>
      </c>
      <c r="C121" s="334">
        <v>1</v>
      </c>
      <c r="D121" s="334">
        <v>298522</v>
      </c>
      <c r="E121" s="334">
        <v>298522</v>
      </c>
      <c r="F121" s="319"/>
      <c r="G121" s="319"/>
      <c r="H121" s="319"/>
    </row>
    <row r="122" spans="1:8" ht="15">
      <c r="A122" s="332" t="s">
        <v>484</v>
      </c>
      <c r="B122" s="333" t="s">
        <v>364</v>
      </c>
      <c r="C122" s="334">
        <v>1</v>
      </c>
      <c r="D122" s="334">
        <v>22426</v>
      </c>
      <c r="E122" s="334">
        <v>22426</v>
      </c>
      <c r="F122" s="319"/>
      <c r="G122" s="319"/>
      <c r="H122" s="319"/>
    </row>
    <row r="123" spans="1:8" ht="15">
      <c r="A123" s="332" t="s">
        <v>485</v>
      </c>
      <c r="B123" s="333" t="s">
        <v>364</v>
      </c>
      <c r="C123" s="334">
        <v>1</v>
      </c>
      <c r="D123" s="334">
        <v>109212</v>
      </c>
      <c r="E123" s="334">
        <v>109212</v>
      </c>
      <c r="F123" s="319"/>
      <c r="G123" s="319"/>
      <c r="H123" s="319"/>
    </row>
    <row r="124" spans="1:8" ht="15">
      <c r="A124" s="332" t="s">
        <v>486</v>
      </c>
      <c r="B124" s="333" t="s">
        <v>364</v>
      </c>
      <c r="C124" s="334">
        <v>1</v>
      </c>
      <c r="D124" s="334">
        <v>18053</v>
      </c>
      <c r="E124" s="334">
        <v>18053</v>
      </c>
      <c r="F124" s="319"/>
      <c r="G124" s="319"/>
      <c r="H124" s="319"/>
    </row>
    <row r="125" spans="1:8" ht="15">
      <c r="A125" s="332" t="s">
        <v>487</v>
      </c>
      <c r="B125" s="333" t="s">
        <v>364</v>
      </c>
      <c r="C125" s="334">
        <v>1</v>
      </c>
      <c r="D125" s="334">
        <v>99479</v>
      </c>
      <c r="E125" s="334">
        <v>99479</v>
      </c>
      <c r="F125" s="319"/>
      <c r="G125" s="319"/>
      <c r="H125" s="319"/>
    </row>
    <row r="126" spans="1:8" ht="15">
      <c r="A126" s="332" t="s">
        <v>488</v>
      </c>
      <c r="B126" s="333" t="s">
        <v>364</v>
      </c>
      <c r="C126" s="334">
        <v>1</v>
      </c>
      <c r="D126" s="334">
        <v>23369</v>
      </c>
      <c r="E126" s="334">
        <v>23369</v>
      </c>
      <c r="F126" s="319"/>
      <c r="G126" s="319"/>
      <c r="H126" s="319"/>
    </row>
    <row r="127" spans="1:8" ht="15">
      <c r="A127" s="332" t="s">
        <v>489</v>
      </c>
      <c r="B127" s="333" t="s">
        <v>364</v>
      </c>
      <c r="C127" s="334">
        <v>1</v>
      </c>
      <c r="D127" s="334">
        <v>320819</v>
      </c>
      <c r="E127" s="334">
        <v>320819</v>
      </c>
      <c r="F127" s="319"/>
      <c r="G127" s="319"/>
      <c r="H127" s="319"/>
    </row>
    <row r="128" spans="1:8" ht="15">
      <c r="A128" s="332" t="s">
        <v>490</v>
      </c>
      <c r="B128" s="333" t="s">
        <v>364</v>
      </c>
      <c r="C128" s="334">
        <v>1</v>
      </c>
      <c r="D128" s="334">
        <v>29330</v>
      </c>
      <c r="E128" s="334">
        <v>29330</v>
      </c>
      <c r="F128" s="319"/>
      <c r="G128" s="319"/>
      <c r="H128" s="319"/>
    </row>
    <row r="129" spans="1:8" ht="15">
      <c r="A129" s="332" t="s">
        <v>491</v>
      </c>
      <c r="B129" s="333" t="s">
        <v>364</v>
      </c>
      <c r="C129" s="334">
        <v>1</v>
      </c>
      <c r="D129" s="334">
        <v>7975</v>
      </c>
      <c r="E129" s="334">
        <v>7975</v>
      </c>
      <c r="F129" s="319"/>
      <c r="G129" s="319"/>
      <c r="H129" s="319"/>
    </row>
    <row r="130" spans="1:8" ht="15">
      <c r="A130" s="332" t="s">
        <v>492</v>
      </c>
      <c r="B130" s="333" t="s">
        <v>364</v>
      </c>
      <c r="C130" s="334">
        <v>1</v>
      </c>
      <c r="D130" s="334">
        <v>8190</v>
      </c>
      <c r="E130" s="334">
        <v>8190</v>
      </c>
      <c r="F130" s="319"/>
      <c r="G130" s="319"/>
      <c r="H130" s="319"/>
    </row>
    <row r="131" spans="1:8" ht="15">
      <c r="A131" s="332" t="s">
        <v>493</v>
      </c>
      <c r="B131" s="333" t="s">
        <v>364</v>
      </c>
      <c r="C131" s="334">
        <v>1</v>
      </c>
      <c r="D131" s="334">
        <v>89103</v>
      </c>
      <c r="E131" s="334">
        <v>89103</v>
      </c>
      <c r="F131" s="319"/>
      <c r="G131" s="319"/>
      <c r="H131" s="319"/>
    </row>
    <row r="132" spans="1:8" ht="15">
      <c r="A132" s="332" t="s">
        <v>494</v>
      </c>
      <c r="B132" s="333" t="s">
        <v>364</v>
      </c>
      <c r="C132" s="334">
        <v>1</v>
      </c>
      <c r="D132" s="334">
        <v>6389</v>
      </c>
      <c r="E132" s="334">
        <v>6389</v>
      </c>
      <c r="F132" s="319"/>
      <c r="G132" s="319"/>
      <c r="H132" s="319"/>
    </row>
    <row r="133" spans="1:8" ht="15">
      <c r="A133" s="332" t="s">
        <v>495</v>
      </c>
      <c r="B133" s="333" t="s">
        <v>364</v>
      </c>
      <c r="C133" s="334">
        <v>1</v>
      </c>
      <c r="D133" s="334">
        <v>24956</v>
      </c>
      <c r="E133" s="334">
        <v>24956</v>
      </c>
      <c r="F133" s="319"/>
      <c r="G133" s="319"/>
      <c r="H133" s="319"/>
    </row>
    <row r="134" spans="1:8" ht="15">
      <c r="A134" s="332" t="s">
        <v>496</v>
      </c>
      <c r="B134" s="333" t="s">
        <v>364</v>
      </c>
      <c r="C134" s="334">
        <v>1</v>
      </c>
      <c r="D134" s="334">
        <v>118860</v>
      </c>
      <c r="E134" s="334">
        <v>118860</v>
      </c>
      <c r="F134" s="319"/>
      <c r="G134" s="319"/>
      <c r="H134" s="319"/>
    </row>
    <row r="135" spans="1:8" ht="15">
      <c r="A135" s="332" t="s">
        <v>497</v>
      </c>
      <c r="B135" s="333" t="s">
        <v>364</v>
      </c>
      <c r="C135" s="334">
        <v>6</v>
      </c>
      <c r="D135" s="334">
        <v>4760</v>
      </c>
      <c r="E135" s="334">
        <v>28560</v>
      </c>
      <c r="F135" s="319"/>
      <c r="G135" s="319"/>
      <c r="H135" s="319"/>
    </row>
    <row r="136" spans="1:8" ht="15">
      <c r="A136" s="332" t="s">
        <v>498</v>
      </c>
      <c r="B136" s="333" t="s">
        <v>364</v>
      </c>
      <c r="C136" s="334">
        <v>1</v>
      </c>
      <c r="D136" s="334">
        <v>27829</v>
      </c>
      <c r="E136" s="334">
        <v>27829</v>
      </c>
      <c r="F136" s="319"/>
      <c r="G136" s="319"/>
      <c r="H136" s="319"/>
    </row>
    <row r="137" spans="1:8" ht="15">
      <c r="A137" s="332" t="s">
        <v>499</v>
      </c>
      <c r="B137" s="333" t="s">
        <v>364</v>
      </c>
      <c r="C137" s="334">
        <v>1</v>
      </c>
      <c r="D137" s="334">
        <v>18738</v>
      </c>
      <c r="E137" s="334">
        <v>18738</v>
      </c>
      <c r="F137" s="319"/>
      <c r="G137" s="319"/>
      <c r="H137" s="319"/>
    </row>
    <row r="138" spans="1:8" ht="15">
      <c r="A138" s="332" t="s">
        <v>500</v>
      </c>
      <c r="B138" s="333" t="s">
        <v>364</v>
      </c>
      <c r="C138" s="334">
        <v>1</v>
      </c>
      <c r="D138" s="334">
        <v>27829</v>
      </c>
      <c r="E138" s="334">
        <v>27829</v>
      </c>
      <c r="F138" s="319"/>
      <c r="G138" s="319"/>
      <c r="H138" s="319"/>
    </row>
    <row r="139" spans="1:8" ht="15">
      <c r="A139" s="332" t="s">
        <v>501</v>
      </c>
      <c r="B139" s="333" t="s">
        <v>364</v>
      </c>
      <c r="C139" s="334">
        <v>2</v>
      </c>
      <c r="D139" s="334">
        <v>13764</v>
      </c>
      <c r="E139" s="334">
        <v>27528</v>
      </c>
      <c r="F139" s="319"/>
      <c r="G139" s="319"/>
      <c r="H139" s="319"/>
    </row>
    <row r="140" spans="1:8" ht="15">
      <c r="A140" s="332" t="s">
        <v>502</v>
      </c>
      <c r="B140" s="333" t="s">
        <v>364</v>
      </c>
      <c r="C140" s="334">
        <v>1</v>
      </c>
      <c r="D140" s="334">
        <v>18009</v>
      </c>
      <c r="E140" s="334">
        <v>18009</v>
      </c>
      <c r="F140" s="319"/>
      <c r="G140" s="319"/>
      <c r="H140" s="319"/>
    </row>
    <row r="141" spans="1:8" ht="15">
      <c r="A141" s="332" t="s">
        <v>503</v>
      </c>
      <c r="B141" s="333" t="s">
        <v>364</v>
      </c>
      <c r="C141" s="334">
        <v>1</v>
      </c>
      <c r="D141" s="334">
        <v>143687</v>
      </c>
      <c r="E141" s="334">
        <v>143687</v>
      </c>
      <c r="F141" s="319"/>
      <c r="G141" s="319"/>
      <c r="H141" s="319"/>
    </row>
    <row r="142" spans="1:8" ht="15">
      <c r="A142" s="332" t="s">
        <v>504</v>
      </c>
      <c r="B142" s="333" t="s">
        <v>364</v>
      </c>
      <c r="C142" s="334">
        <v>1</v>
      </c>
      <c r="D142" s="334">
        <v>42536</v>
      </c>
      <c r="E142" s="334">
        <v>42536</v>
      </c>
      <c r="F142" s="319"/>
      <c r="G142" s="319"/>
      <c r="H142" s="319"/>
    </row>
    <row r="143" spans="1:8" ht="15">
      <c r="A143" s="332" t="s">
        <v>505</v>
      </c>
      <c r="B143" s="333" t="s">
        <v>364</v>
      </c>
      <c r="C143" s="334">
        <v>1</v>
      </c>
      <c r="D143" s="334">
        <v>184950</v>
      </c>
      <c r="E143" s="334">
        <v>184950</v>
      </c>
      <c r="F143" s="319"/>
      <c r="G143" s="319"/>
      <c r="H143" s="319"/>
    </row>
    <row r="144" spans="1:8" ht="15">
      <c r="A144" s="332" t="s">
        <v>506</v>
      </c>
      <c r="B144" s="333" t="s">
        <v>364</v>
      </c>
      <c r="C144" s="334">
        <v>1</v>
      </c>
      <c r="D144" s="334">
        <v>246600</v>
      </c>
      <c r="E144" s="334">
        <v>246600</v>
      </c>
      <c r="F144" s="319"/>
      <c r="G144" s="319"/>
      <c r="H144" s="319"/>
    </row>
    <row r="145" spans="1:8" ht="15">
      <c r="A145" s="332" t="s">
        <v>507</v>
      </c>
      <c r="B145" s="333" t="s">
        <v>364</v>
      </c>
      <c r="C145" s="334">
        <v>1</v>
      </c>
      <c r="D145" s="334">
        <v>44881</v>
      </c>
      <c r="E145" s="334">
        <v>44881</v>
      </c>
      <c r="F145" s="319"/>
      <c r="G145" s="319"/>
      <c r="H145" s="319"/>
    </row>
    <row r="146" spans="1:8" ht="15">
      <c r="A146" s="332" t="s">
        <v>508</v>
      </c>
      <c r="B146" s="333" t="s">
        <v>364</v>
      </c>
      <c r="C146" s="334">
        <v>4</v>
      </c>
      <c r="D146" s="334">
        <v>652</v>
      </c>
      <c r="E146" s="334">
        <v>2608</v>
      </c>
      <c r="F146" s="319"/>
      <c r="G146" s="319"/>
      <c r="H146" s="319"/>
    </row>
    <row r="147" spans="1:8" ht="15">
      <c r="A147" s="332" t="s">
        <v>509</v>
      </c>
      <c r="B147" s="333" t="s">
        <v>364</v>
      </c>
      <c r="C147" s="334">
        <v>1</v>
      </c>
      <c r="D147" s="334">
        <v>409300</v>
      </c>
      <c r="E147" s="334">
        <v>409300</v>
      </c>
      <c r="F147" s="319"/>
      <c r="G147" s="319"/>
      <c r="H147" s="319"/>
    </row>
    <row r="148" spans="1:8" ht="15">
      <c r="A148" s="332" t="s">
        <v>510</v>
      </c>
      <c r="B148" s="333" t="s">
        <v>364</v>
      </c>
      <c r="C148" s="334">
        <v>1</v>
      </c>
      <c r="D148" s="334">
        <v>138884</v>
      </c>
      <c r="E148" s="334">
        <v>138884</v>
      </c>
      <c r="F148" s="319"/>
      <c r="G148" s="319"/>
      <c r="H148" s="319"/>
    </row>
    <row r="149" spans="1:8" ht="15">
      <c r="A149" s="332" t="s">
        <v>511</v>
      </c>
      <c r="B149" s="333" t="s">
        <v>364</v>
      </c>
      <c r="C149" s="334">
        <v>3</v>
      </c>
      <c r="D149" s="334">
        <v>33808</v>
      </c>
      <c r="E149" s="334">
        <v>101424</v>
      </c>
      <c r="F149" s="319"/>
      <c r="G149" s="319"/>
      <c r="H149" s="319"/>
    </row>
    <row r="150" spans="1:8" ht="15">
      <c r="A150" s="332" t="s">
        <v>512</v>
      </c>
      <c r="B150" s="333" t="s">
        <v>364</v>
      </c>
      <c r="C150" s="334">
        <v>1</v>
      </c>
      <c r="D150" s="334">
        <v>21654</v>
      </c>
      <c r="E150" s="334">
        <v>21654</v>
      </c>
      <c r="F150" s="319"/>
      <c r="G150" s="319"/>
      <c r="H150" s="319"/>
    </row>
    <row r="151" spans="1:8" ht="15">
      <c r="A151" s="332" t="s">
        <v>513</v>
      </c>
      <c r="B151" s="333" t="s">
        <v>364</v>
      </c>
      <c r="C151" s="334">
        <v>1</v>
      </c>
      <c r="D151" s="334">
        <v>5446</v>
      </c>
      <c r="E151" s="334">
        <v>5446</v>
      </c>
      <c r="F151" s="319"/>
      <c r="G151" s="319"/>
      <c r="H151" s="319"/>
    </row>
    <row r="152" spans="1:8" ht="15">
      <c r="A152" s="332" t="s">
        <v>514</v>
      </c>
      <c r="B152" s="333" t="s">
        <v>364</v>
      </c>
      <c r="C152" s="334">
        <v>1</v>
      </c>
      <c r="D152" s="334">
        <v>514674</v>
      </c>
      <c r="E152" s="334">
        <v>514674</v>
      </c>
      <c r="F152" s="319"/>
      <c r="G152" s="319"/>
      <c r="H152" s="319"/>
    </row>
    <row r="153" spans="1:8" ht="15">
      <c r="A153" s="332" t="s">
        <v>515</v>
      </c>
      <c r="B153" s="333" t="s">
        <v>364</v>
      </c>
      <c r="C153" s="334">
        <v>1</v>
      </c>
      <c r="D153" s="334">
        <v>29544</v>
      </c>
      <c r="E153" s="334">
        <v>29544</v>
      </c>
      <c r="F153" s="319"/>
      <c r="G153" s="319"/>
      <c r="H153" s="319"/>
    </row>
    <row r="154" spans="1:8" ht="15">
      <c r="A154" s="332" t="s">
        <v>516</v>
      </c>
      <c r="B154" s="333" t="s">
        <v>364</v>
      </c>
      <c r="C154" s="334">
        <v>1</v>
      </c>
      <c r="D154" s="334">
        <v>342988</v>
      </c>
      <c r="E154" s="334">
        <v>342988</v>
      </c>
      <c r="F154" s="319"/>
      <c r="G154" s="319"/>
      <c r="H154" s="319"/>
    </row>
    <row r="155" spans="1:8" ht="15">
      <c r="A155" s="332" t="s">
        <v>517</v>
      </c>
      <c r="B155" s="333" t="s">
        <v>364</v>
      </c>
      <c r="C155" s="334">
        <v>1</v>
      </c>
      <c r="D155" s="334">
        <v>27229</v>
      </c>
      <c r="E155" s="334">
        <v>27229</v>
      </c>
      <c r="F155" s="319"/>
      <c r="G155" s="319"/>
      <c r="H155" s="319"/>
    </row>
    <row r="156" spans="1:8" ht="15">
      <c r="A156" s="332" t="s">
        <v>518</v>
      </c>
      <c r="B156" s="333" t="s">
        <v>364</v>
      </c>
      <c r="C156" s="334">
        <v>1</v>
      </c>
      <c r="D156" s="334">
        <v>445512</v>
      </c>
      <c r="E156" s="334">
        <v>445512</v>
      </c>
      <c r="F156" s="319"/>
      <c r="G156" s="319"/>
      <c r="H156" s="319"/>
    </row>
    <row r="157" spans="1:8" ht="15">
      <c r="A157" s="332" t="s">
        <v>519</v>
      </c>
      <c r="B157" s="333" t="s">
        <v>364</v>
      </c>
      <c r="C157" s="334">
        <v>1</v>
      </c>
      <c r="D157" s="334">
        <v>793601</v>
      </c>
      <c r="E157" s="334">
        <v>793601</v>
      </c>
      <c r="F157" s="319"/>
      <c r="G157" s="319"/>
      <c r="H157" s="319"/>
    </row>
    <row r="158" spans="1:8" ht="15">
      <c r="A158" s="332" t="s">
        <v>520</v>
      </c>
      <c r="B158" s="333" t="s">
        <v>364</v>
      </c>
      <c r="C158" s="334">
        <v>1</v>
      </c>
      <c r="D158" s="334">
        <v>15180</v>
      </c>
      <c r="E158" s="334">
        <v>15180</v>
      </c>
      <c r="F158" s="319"/>
      <c r="G158" s="319"/>
      <c r="H158" s="319"/>
    </row>
    <row r="159" spans="1:8" ht="15">
      <c r="A159" s="332" t="s">
        <v>521</v>
      </c>
      <c r="B159" s="333" t="s">
        <v>364</v>
      </c>
      <c r="C159" s="334">
        <v>2</v>
      </c>
      <c r="D159" s="334">
        <v>47500</v>
      </c>
      <c r="E159" s="334">
        <v>95000</v>
      </c>
      <c r="F159" s="319"/>
      <c r="G159" s="319"/>
      <c r="H159" s="319"/>
    </row>
    <row r="160" spans="1:8" ht="15">
      <c r="A160" s="332" t="s">
        <v>522</v>
      </c>
      <c r="B160" s="333" t="s">
        <v>364</v>
      </c>
      <c r="C160" s="334">
        <v>62</v>
      </c>
      <c r="D160" s="334">
        <v>987.0967741935484</v>
      </c>
      <c r="E160" s="334">
        <v>61200</v>
      </c>
      <c r="F160" s="319"/>
      <c r="G160" s="319"/>
      <c r="H160" s="319"/>
    </row>
    <row r="161" spans="1:8" ht="15">
      <c r="A161" s="332" t="s">
        <v>523</v>
      </c>
      <c r="B161" s="333" t="s">
        <v>364</v>
      </c>
      <c r="C161" s="334">
        <v>1</v>
      </c>
      <c r="D161" s="334">
        <v>16500</v>
      </c>
      <c r="E161" s="334">
        <v>16500</v>
      </c>
      <c r="F161" s="319"/>
      <c r="G161" s="319"/>
      <c r="H161" s="319"/>
    </row>
    <row r="162" spans="1:8" ht="15">
      <c r="A162" s="332" t="s">
        <v>73</v>
      </c>
      <c r="B162" s="333" t="s">
        <v>375</v>
      </c>
      <c r="C162" s="334">
        <v>700</v>
      </c>
      <c r="D162" s="334">
        <v>642</v>
      </c>
      <c r="E162" s="334">
        <v>449400</v>
      </c>
      <c r="F162" s="319"/>
      <c r="G162" s="319"/>
      <c r="H162" s="319"/>
    </row>
    <row r="163" spans="1:8" ht="15">
      <c r="A163" s="332" t="s">
        <v>531</v>
      </c>
      <c r="B163" s="333" t="s">
        <v>364</v>
      </c>
      <c r="C163" s="334">
        <v>70</v>
      </c>
      <c r="D163" s="334">
        <v>4666.842857142858</v>
      </c>
      <c r="E163" s="334">
        <v>326679</v>
      </c>
      <c r="F163" s="319"/>
      <c r="G163" s="319"/>
      <c r="H163" s="319"/>
    </row>
    <row r="164" spans="1:8" ht="15">
      <c r="A164" s="332" t="s">
        <v>532</v>
      </c>
      <c r="B164" s="333" t="s">
        <v>364</v>
      </c>
      <c r="C164" s="334">
        <v>35</v>
      </c>
      <c r="D164" s="334">
        <v>4388.257142857143</v>
      </c>
      <c r="E164" s="334">
        <v>153589</v>
      </c>
      <c r="F164" s="319"/>
      <c r="G164" s="319"/>
      <c r="H164" s="319"/>
    </row>
    <row r="165" spans="1:8" ht="15">
      <c r="A165" s="332" t="s">
        <v>730</v>
      </c>
      <c r="B165" s="333" t="s">
        <v>362</v>
      </c>
      <c r="C165" s="334">
        <v>75233</v>
      </c>
      <c r="D165" s="334">
        <v>77.3547942897399</v>
      </c>
      <c r="E165" s="334">
        <v>5819633.238800002</v>
      </c>
      <c r="F165" s="319"/>
      <c r="G165" s="319"/>
      <c r="H165" s="319"/>
    </row>
    <row r="166" spans="1:8" ht="15">
      <c r="A166" s="332" t="s">
        <v>734</v>
      </c>
      <c r="B166" s="333" t="s">
        <v>362</v>
      </c>
      <c r="C166" s="334">
        <v>0</v>
      </c>
      <c r="D166" s="334">
        <v>86.3414634375</v>
      </c>
      <c r="E166" s="334">
        <v>-1.862645149230957E-11</v>
      </c>
      <c r="F166" s="319"/>
      <c r="G166" s="319"/>
      <c r="H166" s="319"/>
    </row>
    <row r="167" spans="1:8" ht="15">
      <c r="A167" s="332" t="s">
        <v>735</v>
      </c>
      <c r="B167" s="333" t="s">
        <v>362</v>
      </c>
      <c r="C167" s="334">
        <v>45300</v>
      </c>
      <c r="D167" s="334">
        <v>67.03309941721857</v>
      </c>
      <c r="E167" s="334">
        <v>3036599.4036000003</v>
      </c>
      <c r="F167" s="319"/>
      <c r="G167" s="319"/>
      <c r="H167" s="319"/>
    </row>
    <row r="168" spans="1:8" ht="15">
      <c r="A168" s="336"/>
      <c r="B168" s="336"/>
      <c r="C168" s="337" t="s">
        <v>8</v>
      </c>
      <c r="D168" s="336"/>
      <c r="E168" s="338">
        <v>228888133.33330068</v>
      </c>
      <c r="F168" s="318"/>
      <c r="H168" s="320"/>
    </row>
    <row r="169" spans="1:9" ht="15">
      <c r="A169" s="321"/>
      <c r="C169" s="322"/>
      <c r="E169" s="323"/>
      <c r="I169" s="324">
        <v>1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4">
      <selection activeCell="J23" sqref="J23"/>
    </sheetView>
  </sheetViews>
  <sheetFormatPr defaultColWidth="9.140625" defaultRowHeight="15"/>
  <cols>
    <col min="9" max="10" width="12.7109375" style="0" bestFit="1" customWidth="1"/>
  </cols>
  <sheetData>
    <row r="1" spans="1:10" ht="15">
      <c r="A1" s="17"/>
      <c r="B1" s="16" t="s">
        <v>722</v>
      </c>
      <c r="C1" s="224"/>
      <c r="D1" s="224"/>
      <c r="E1" s="17"/>
      <c r="F1" s="17"/>
      <c r="G1" s="17"/>
      <c r="H1" s="17"/>
      <c r="I1" s="17"/>
      <c r="J1" s="17"/>
    </row>
    <row r="2" spans="1:10" ht="15">
      <c r="A2" s="17"/>
      <c r="B2" s="16" t="s">
        <v>67</v>
      </c>
      <c r="C2" s="224"/>
      <c r="D2" s="224"/>
      <c r="E2" s="17"/>
      <c r="F2" s="17"/>
      <c r="G2" s="17"/>
      <c r="H2" s="17"/>
      <c r="I2" s="17"/>
      <c r="J2" s="17"/>
    </row>
    <row r="3" spans="1:10" ht="15">
      <c r="A3" s="17"/>
      <c r="B3" s="118"/>
      <c r="C3" s="17"/>
      <c r="D3" s="17"/>
      <c r="E3" s="17"/>
      <c r="F3" s="17"/>
      <c r="G3" s="17"/>
      <c r="H3" s="17"/>
      <c r="I3" s="118" t="s">
        <v>582</v>
      </c>
      <c r="J3" s="17"/>
    </row>
    <row r="4" spans="1:10" ht="15">
      <c r="A4" s="17"/>
      <c r="B4" s="118"/>
      <c r="C4" s="17"/>
      <c r="D4" s="17"/>
      <c r="E4" s="17"/>
      <c r="F4" s="17"/>
      <c r="G4" s="17"/>
      <c r="H4" s="17"/>
      <c r="I4" s="17"/>
      <c r="J4" s="17"/>
    </row>
    <row r="5" spans="1:10" ht="15">
      <c r="A5" s="11"/>
      <c r="B5" s="11"/>
      <c r="C5" s="11"/>
      <c r="D5" s="11"/>
      <c r="E5" s="11"/>
      <c r="F5" s="11"/>
      <c r="G5" s="11"/>
      <c r="H5" s="11"/>
      <c r="I5" s="12"/>
      <c r="J5" s="225" t="s">
        <v>583</v>
      </c>
    </row>
    <row r="6" spans="1:10" ht="15">
      <c r="A6" s="428" t="s">
        <v>584</v>
      </c>
      <c r="B6" s="429"/>
      <c r="C6" s="429"/>
      <c r="D6" s="429"/>
      <c r="E6" s="429"/>
      <c r="F6" s="429"/>
      <c r="G6" s="429"/>
      <c r="H6" s="429"/>
      <c r="I6" s="429"/>
      <c r="J6" s="430"/>
    </row>
    <row r="7" spans="1:10" ht="33.75" thickBot="1">
      <c r="A7" s="226"/>
      <c r="B7" s="431" t="s">
        <v>585</v>
      </c>
      <c r="C7" s="431"/>
      <c r="D7" s="431"/>
      <c r="E7" s="431"/>
      <c r="F7" s="432"/>
      <c r="G7" s="227" t="s">
        <v>586</v>
      </c>
      <c r="H7" s="227" t="s">
        <v>587</v>
      </c>
      <c r="I7" s="228" t="s">
        <v>752</v>
      </c>
      <c r="J7" s="228" t="s">
        <v>588</v>
      </c>
    </row>
    <row r="8" spans="1:10" ht="15">
      <c r="A8" s="229">
        <v>1</v>
      </c>
      <c r="B8" s="433" t="s">
        <v>589</v>
      </c>
      <c r="C8" s="434"/>
      <c r="D8" s="434"/>
      <c r="E8" s="434"/>
      <c r="F8" s="434"/>
      <c r="G8" s="230">
        <v>70</v>
      </c>
      <c r="H8" s="230">
        <v>11100</v>
      </c>
      <c r="I8" s="299">
        <f>+SUM(I9:I11)</f>
        <v>2045859.7589999998</v>
      </c>
      <c r="J8" s="299">
        <f>+SUM(J9:J11)</f>
        <v>1499971.626</v>
      </c>
    </row>
    <row r="9" spans="1:10" ht="26.25">
      <c r="A9" s="231" t="s">
        <v>590</v>
      </c>
      <c r="B9" s="424" t="s">
        <v>591</v>
      </c>
      <c r="C9" s="424"/>
      <c r="D9" s="424"/>
      <c r="E9" s="424"/>
      <c r="F9" s="425"/>
      <c r="G9" s="232" t="s">
        <v>592</v>
      </c>
      <c r="H9" s="232">
        <v>11101</v>
      </c>
      <c r="I9" s="300"/>
      <c r="J9" s="301"/>
    </row>
    <row r="10" spans="1:10" ht="15">
      <c r="A10" s="233" t="s">
        <v>593</v>
      </c>
      <c r="B10" s="424" t="s">
        <v>594</v>
      </c>
      <c r="C10" s="424"/>
      <c r="D10" s="424"/>
      <c r="E10" s="424"/>
      <c r="F10" s="425"/>
      <c r="G10" s="232">
        <v>704</v>
      </c>
      <c r="H10" s="232">
        <v>11102</v>
      </c>
      <c r="I10" s="300">
        <f>+rezultati!G12/1000</f>
        <v>946.4</v>
      </c>
      <c r="J10" s="301"/>
    </row>
    <row r="11" spans="1:10" ht="15">
      <c r="A11" s="233" t="s">
        <v>595</v>
      </c>
      <c r="B11" s="424" t="s">
        <v>596</v>
      </c>
      <c r="C11" s="424"/>
      <c r="D11" s="424"/>
      <c r="E11" s="424"/>
      <c r="F11" s="425"/>
      <c r="G11" s="234">
        <v>705</v>
      </c>
      <c r="H11" s="232">
        <v>11103</v>
      </c>
      <c r="I11" s="300">
        <f>+rezultati!G9/1000</f>
        <v>2044913.359</v>
      </c>
      <c r="J11" s="301">
        <f>+rezultati!H9/1000</f>
        <v>1499971.626</v>
      </c>
    </row>
    <row r="12" spans="1:10" ht="15">
      <c r="A12" s="235">
        <v>2</v>
      </c>
      <c r="B12" s="426" t="s">
        <v>597</v>
      </c>
      <c r="C12" s="426"/>
      <c r="D12" s="426"/>
      <c r="E12" s="426"/>
      <c r="F12" s="427"/>
      <c r="G12" s="236">
        <v>708</v>
      </c>
      <c r="H12" s="237">
        <v>11104</v>
      </c>
      <c r="I12" s="300">
        <f>+SUM(I13:I15)</f>
        <v>0</v>
      </c>
      <c r="J12" s="300">
        <f>+SUM(J13:J15)</f>
        <v>282.288</v>
      </c>
    </row>
    <row r="13" spans="1:10" ht="15">
      <c r="A13" s="238" t="s">
        <v>590</v>
      </c>
      <c r="B13" s="424" t="s">
        <v>598</v>
      </c>
      <c r="C13" s="424"/>
      <c r="D13" s="424"/>
      <c r="E13" s="424"/>
      <c r="F13" s="425"/>
      <c r="G13" s="232">
        <v>7081</v>
      </c>
      <c r="H13" s="239">
        <v>111041</v>
      </c>
      <c r="I13" s="300"/>
      <c r="J13" s="301"/>
    </row>
    <row r="14" spans="1:10" ht="15">
      <c r="A14" s="238" t="s">
        <v>599</v>
      </c>
      <c r="B14" s="424" t="s">
        <v>600</v>
      </c>
      <c r="C14" s="424"/>
      <c r="D14" s="424"/>
      <c r="E14" s="424"/>
      <c r="F14" s="425"/>
      <c r="G14" s="232">
        <v>7082</v>
      </c>
      <c r="H14" s="239">
        <v>111042</v>
      </c>
      <c r="I14" s="300"/>
      <c r="J14" s="301"/>
    </row>
    <row r="15" spans="1:10" ht="15">
      <c r="A15" s="238" t="s">
        <v>601</v>
      </c>
      <c r="B15" s="424" t="s">
        <v>602</v>
      </c>
      <c r="C15" s="424"/>
      <c r="D15" s="424"/>
      <c r="E15" s="424"/>
      <c r="F15" s="425"/>
      <c r="G15" s="232">
        <v>7083</v>
      </c>
      <c r="H15" s="239">
        <v>111043</v>
      </c>
      <c r="I15" s="300"/>
      <c r="J15" s="301">
        <f>+rezultati!H12/1000</f>
        <v>282.288</v>
      </c>
    </row>
    <row r="16" spans="1:10" ht="15">
      <c r="A16" s="240">
        <v>3</v>
      </c>
      <c r="B16" s="426" t="s">
        <v>603</v>
      </c>
      <c r="C16" s="426"/>
      <c r="D16" s="426"/>
      <c r="E16" s="426"/>
      <c r="F16" s="427"/>
      <c r="G16" s="236">
        <v>71</v>
      </c>
      <c r="H16" s="237">
        <v>11201</v>
      </c>
      <c r="I16" s="300">
        <f>+I17+I18</f>
        <v>0</v>
      </c>
      <c r="J16" s="300">
        <f>+J17+J18</f>
        <v>0</v>
      </c>
    </row>
    <row r="17" spans="1:10" ht="15">
      <c r="A17" s="241"/>
      <c r="B17" s="436" t="s">
        <v>604</v>
      </c>
      <c r="C17" s="436"/>
      <c r="D17" s="436"/>
      <c r="E17" s="436"/>
      <c r="F17" s="437"/>
      <c r="G17" s="242"/>
      <c r="H17" s="232">
        <v>112011</v>
      </c>
      <c r="I17" s="300"/>
      <c r="J17" s="301"/>
    </row>
    <row r="18" spans="1:10" ht="15">
      <c r="A18" s="241"/>
      <c r="B18" s="436" t="s">
        <v>605</v>
      </c>
      <c r="C18" s="436"/>
      <c r="D18" s="436"/>
      <c r="E18" s="436"/>
      <c r="F18" s="437"/>
      <c r="G18" s="242"/>
      <c r="H18" s="232">
        <v>112012</v>
      </c>
      <c r="I18" s="300"/>
      <c r="J18" s="301"/>
    </row>
    <row r="19" spans="1:10" ht="15">
      <c r="A19" s="243">
        <v>4</v>
      </c>
      <c r="B19" s="426" t="s">
        <v>606</v>
      </c>
      <c r="C19" s="426"/>
      <c r="D19" s="426"/>
      <c r="E19" s="426"/>
      <c r="F19" s="427"/>
      <c r="G19" s="244">
        <v>72</v>
      </c>
      <c r="H19" s="245">
        <v>11300</v>
      </c>
      <c r="I19" s="300">
        <f>+I20</f>
        <v>0</v>
      </c>
      <c r="J19" s="300">
        <f>+J20</f>
        <v>0</v>
      </c>
    </row>
    <row r="20" spans="1:10" ht="15">
      <c r="A20" s="233"/>
      <c r="B20" s="441" t="s">
        <v>607</v>
      </c>
      <c r="C20" s="442"/>
      <c r="D20" s="442"/>
      <c r="E20" s="442"/>
      <c r="F20" s="442"/>
      <c r="G20" s="167"/>
      <c r="H20" s="246">
        <v>11301</v>
      </c>
      <c r="I20" s="300"/>
      <c r="J20" s="301"/>
    </row>
    <row r="21" spans="1:10" ht="15">
      <c r="A21" s="247">
        <v>5</v>
      </c>
      <c r="B21" s="427" t="s">
        <v>608</v>
      </c>
      <c r="C21" s="435"/>
      <c r="D21" s="435"/>
      <c r="E21" s="435"/>
      <c r="F21" s="435"/>
      <c r="G21" s="248">
        <v>73</v>
      </c>
      <c r="H21" s="248">
        <v>11400</v>
      </c>
      <c r="I21" s="300"/>
      <c r="J21" s="301"/>
    </row>
    <row r="22" spans="1:10" ht="15">
      <c r="A22" s="249">
        <v>6</v>
      </c>
      <c r="B22" s="427" t="s">
        <v>609</v>
      </c>
      <c r="C22" s="435"/>
      <c r="D22" s="435"/>
      <c r="E22" s="435"/>
      <c r="F22" s="435"/>
      <c r="G22" s="248">
        <v>75</v>
      </c>
      <c r="H22" s="250">
        <v>11500</v>
      </c>
      <c r="I22" s="300"/>
      <c r="J22" s="301"/>
    </row>
    <row r="23" spans="1:10" ht="15">
      <c r="A23" s="247">
        <v>7</v>
      </c>
      <c r="B23" s="426" t="s">
        <v>610</v>
      </c>
      <c r="C23" s="426"/>
      <c r="D23" s="426"/>
      <c r="E23" s="426"/>
      <c r="F23" s="427"/>
      <c r="G23" s="236">
        <v>77</v>
      </c>
      <c r="H23" s="236">
        <v>11600</v>
      </c>
      <c r="I23" s="300">
        <f>+rezultati!G10/1000</f>
        <v>0</v>
      </c>
      <c r="J23" s="301">
        <f>+rezultati!H10/1000</f>
        <v>166.668</v>
      </c>
    </row>
    <row r="24" spans="1:10" ht="15.75" thickBot="1">
      <c r="A24" s="251" t="s">
        <v>611</v>
      </c>
      <c r="B24" s="445" t="s">
        <v>612</v>
      </c>
      <c r="C24" s="445"/>
      <c r="D24" s="445"/>
      <c r="E24" s="445"/>
      <c r="F24" s="445"/>
      <c r="G24" s="252"/>
      <c r="H24" s="252">
        <v>11800</v>
      </c>
      <c r="I24" s="302">
        <f>+I8+I12+I16+I19+I21+I22+I23</f>
        <v>2045859.7589999998</v>
      </c>
      <c r="J24" s="302">
        <f>+J8+J12+J16+J19+J21+J22+J23</f>
        <v>1500420.582</v>
      </c>
    </row>
    <row r="25" spans="1:10" ht="15">
      <c r="A25" s="253"/>
      <c r="B25" s="254"/>
      <c r="C25" s="254"/>
      <c r="D25" s="254"/>
      <c r="E25" s="254"/>
      <c r="F25" s="254"/>
      <c r="G25" s="254"/>
      <c r="H25" s="254"/>
      <c r="I25" s="255"/>
      <c r="J25" s="255"/>
    </row>
    <row r="26" spans="1:10" ht="15">
      <c r="A26" s="253"/>
      <c r="B26" s="254"/>
      <c r="C26" s="254"/>
      <c r="D26" s="254"/>
      <c r="E26" s="254"/>
      <c r="F26" s="254"/>
      <c r="G26" s="254"/>
      <c r="H26" s="254"/>
      <c r="I26" s="255"/>
      <c r="J26" s="255"/>
    </row>
    <row r="27" spans="1:10" ht="15">
      <c r="A27" s="253"/>
      <c r="B27" s="254"/>
      <c r="C27" s="254"/>
      <c r="D27" s="254"/>
      <c r="E27" s="254"/>
      <c r="F27" s="254"/>
      <c r="G27" s="254"/>
      <c r="H27" s="254"/>
      <c r="I27" s="255"/>
      <c r="J27" s="255"/>
    </row>
    <row r="28" spans="1:10" ht="15">
      <c r="A28" s="253"/>
      <c r="B28" s="254"/>
      <c r="C28" s="254"/>
      <c r="D28" s="254"/>
      <c r="E28" s="254"/>
      <c r="F28" s="254"/>
      <c r="G28" s="254"/>
      <c r="H28" s="254"/>
      <c r="I28" s="255" t="s">
        <v>581</v>
      </c>
      <c r="J28" s="255"/>
    </row>
    <row r="29" spans="1:10" ht="15">
      <c r="A29" s="253"/>
      <c r="B29" s="254"/>
      <c r="C29" s="254"/>
      <c r="D29" s="254"/>
      <c r="E29" s="254"/>
      <c r="F29" s="254"/>
      <c r="G29" s="254"/>
      <c r="H29" s="254"/>
      <c r="I29" s="314" t="str">
        <f>+aktivi!G50</f>
        <v>LEFTER SOTA </v>
      </c>
      <c r="J29" s="255"/>
    </row>
    <row r="30" spans="1:10" ht="15">
      <c r="A30" s="253"/>
      <c r="B30" s="254"/>
      <c r="C30" s="254"/>
      <c r="D30" s="254"/>
      <c r="E30" s="254"/>
      <c r="F30" s="254"/>
      <c r="G30" s="254"/>
      <c r="H30" s="254"/>
      <c r="I30" s="255"/>
      <c r="J30" s="255"/>
    </row>
    <row r="31" spans="1:10" ht="15">
      <c r="A31" s="253"/>
      <c r="B31" s="254"/>
      <c r="C31" s="254"/>
      <c r="D31" s="254"/>
      <c r="E31" s="254"/>
      <c r="F31" s="254"/>
      <c r="G31" s="254"/>
      <c r="H31" s="254"/>
      <c r="I31" s="255"/>
      <c r="J31" s="255"/>
    </row>
    <row r="32" spans="1:10" ht="15">
      <c r="A32" s="17"/>
      <c r="B32" s="16" t="s">
        <v>722</v>
      </c>
      <c r="C32" s="224"/>
      <c r="D32" s="224"/>
      <c r="E32" s="17"/>
      <c r="F32" s="17"/>
      <c r="G32" s="17"/>
      <c r="H32" s="17"/>
      <c r="I32" s="17"/>
      <c r="J32" s="17"/>
    </row>
    <row r="33" spans="1:10" ht="15">
      <c r="A33" s="17"/>
      <c r="B33" s="16" t="s">
        <v>67</v>
      </c>
      <c r="C33" s="224"/>
      <c r="D33" s="224"/>
      <c r="E33" s="17"/>
      <c r="F33" s="17"/>
      <c r="G33" s="17"/>
      <c r="H33" s="17"/>
      <c r="I33" s="17"/>
      <c r="J33" s="17"/>
    </row>
    <row r="34" spans="1:10" ht="15">
      <c r="A34" s="17"/>
      <c r="B34" s="118"/>
      <c r="C34" s="17"/>
      <c r="D34" s="17"/>
      <c r="E34" s="17"/>
      <c r="F34" s="17"/>
      <c r="G34" s="17"/>
      <c r="H34" s="17"/>
      <c r="I34" s="118" t="s">
        <v>613</v>
      </c>
      <c r="J34" s="17"/>
    </row>
    <row r="35" spans="1:10" ht="15">
      <c r="A35" s="11"/>
      <c r="B35" s="11"/>
      <c r="C35" s="11"/>
      <c r="D35" s="11"/>
      <c r="E35" s="11"/>
      <c r="F35" s="11"/>
      <c r="G35" s="11"/>
      <c r="H35" s="11"/>
      <c r="I35" s="12"/>
      <c r="J35" s="225" t="s">
        <v>583</v>
      </c>
    </row>
    <row r="36" spans="1:10" ht="15">
      <c r="A36" s="428" t="s">
        <v>584</v>
      </c>
      <c r="B36" s="429"/>
      <c r="C36" s="429"/>
      <c r="D36" s="429"/>
      <c r="E36" s="429"/>
      <c r="F36" s="429"/>
      <c r="G36" s="429"/>
      <c r="H36" s="429"/>
      <c r="I36" s="429"/>
      <c r="J36" s="430"/>
    </row>
    <row r="37" spans="1:10" ht="33.75" thickBot="1">
      <c r="A37" s="256"/>
      <c r="B37" s="446" t="s">
        <v>614</v>
      </c>
      <c r="C37" s="447"/>
      <c r="D37" s="447"/>
      <c r="E37" s="447"/>
      <c r="F37" s="448"/>
      <c r="G37" s="257" t="s">
        <v>586</v>
      </c>
      <c r="H37" s="257" t="s">
        <v>587</v>
      </c>
      <c r="I37" s="258" t="s">
        <v>752</v>
      </c>
      <c r="J37" s="258" t="s">
        <v>588</v>
      </c>
    </row>
    <row r="38" spans="1:10" ht="15">
      <c r="A38" s="259">
        <v>1</v>
      </c>
      <c r="B38" s="449" t="s">
        <v>615</v>
      </c>
      <c r="C38" s="450"/>
      <c r="D38" s="450"/>
      <c r="E38" s="450"/>
      <c r="F38" s="450"/>
      <c r="G38" s="260">
        <v>60</v>
      </c>
      <c r="H38" s="260">
        <v>12100</v>
      </c>
      <c r="I38" s="305">
        <f>+SUM(I39:I43)</f>
        <v>1960845.381</v>
      </c>
      <c r="J38" s="365">
        <f>+SUM(J39:J43)</f>
        <v>1430557.879</v>
      </c>
    </row>
    <row r="39" spans="1:10" ht="15">
      <c r="A39" s="261" t="s">
        <v>616</v>
      </c>
      <c r="B39" s="440" t="s">
        <v>617</v>
      </c>
      <c r="C39" s="440" t="s">
        <v>618</v>
      </c>
      <c r="D39" s="440"/>
      <c r="E39" s="440"/>
      <c r="F39" s="440"/>
      <c r="G39" s="262" t="s">
        <v>619</v>
      </c>
      <c r="H39" s="262">
        <v>12101</v>
      </c>
      <c r="I39" s="303">
        <f>+rezultati!G16/1000</f>
        <v>1960845.381</v>
      </c>
      <c r="J39" s="367">
        <f>+rezultati!H16/1000</f>
        <v>1430557.879</v>
      </c>
    </row>
    <row r="40" spans="1:10" ht="15">
      <c r="A40" s="261" t="s">
        <v>593</v>
      </c>
      <c r="B40" s="440" t="s">
        <v>620</v>
      </c>
      <c r="C40" s="440" t="s">
        <v>618</v>
      </c>
      <c r="D40" s="440"/>
      <c r="E40" s="440"/>
      <c r="F40" s="440"/>
      <c r="G40" s="262"/>
      <c r="H40" s="265">
        <v>12102</v>
      </c>
      <c r="I40" s="263"/>
      <c r="J40" s="306"/>
    </row>
    <row r="41" spans="1:10" ht="15">
      <c r="A41" s="261" t="s">
        <v>595</v>
      </c>
      <c r="B41" s="440" t="s">
        <v>621</v>
      </c>
      <c r="C41" s="440" t="s">
        <v>618</v>
      </c>
      <c r="D41" s="440"/>
      <c r="E41" s="440"/>
      <c r="F41" s="440"/>
      <c r="G41" s="262" t="s">
        <v>622</v>
      </c>
      <c r="H41" s="262">
        <v>12103</v>
      </c>
      <c r="I41" s="263"/>
      <c r="J41" s="306"/>
    </row>
    <row r="42" spans="1:10" ht="15">
      <c r="A42" s="261" t="s">
        <v>623</v>
      </c>
      <c r="B42" s="443" t="s">
        <v>624</v>
      </c>
      <c r="C42" s="440" t="s">
        <v>618</v>
      </c>
      <c r="D42" s="440"/>
      <c r="E42" s="440"/>
      <c r="F42" s="440"/>
      <c r="G42" s="262"/>
      <c r="H42" s="265">
        <v>12104</v>
      </c>
      <c r="I42" s="263"/>
      <c r="J42" s="306"/>
    </row>
    <row r="43" spans="1:10" ht="15">
      <c r="A43" s="261" t="s">
        <v>625</v>
      </c>
      <c r="B43" s="440" t="s">
        <v>626</v>
      </c>
      <c r="C43" s="440" t="s">
        <v>618</v>
      </c>
      <c r="D43" s="440"/>
      <c r="E43" s="440"/>
      <c r="F43" s="440"/>
      <c r="G43" s="262" t="s">
        <v>627</v>
      </c>
      <c r="H43" s="265">
        <v>12105</v>
      </c>
      <c r="I43" s="263"/>
      <c r="J43" s="306"/>
    </row>
    <row r="44" spans="1:10" ht="15">
      <c r="A44" s="266">
        <v>2</v>
      </c>
      <c r="B44" s="438" t="s">
        <v>628</v>
      </c>
      <c r="C44" s="438"/>
      <c r="D44" s="438"/>
      <c r="E44" s="438"/>
      <c r="F44" s="438"/>
      <c r="G44" s="267">
        <v>64</v>
      </c>
      <c r="H44" s="267">
        <v>12200</v>
      </c>
      <c r="I44" s="304">
        <f>+I45+I46</f>
        <v>8140.088</v>
      </c>
      <c r="J44" s="368">
        <f>+J45+J46</f>
        <v>8299.469</v>
      </c>
    </row>
    <row r="45" spans="1:10" ht="15">
      <c r="A45" s="268" t="s">
        <v>629</v>
      </c>
      <c r="B45" s="438" t="s">
        <v>630</v>
      </c>
      <c r="C45" s="439"/>
      <c r="D45" s="439"/>
      <c r="E45" s="439"/>
      <c r="F45" s="439"/>
      <c r="G45" s="265">
        <v>641</v>
      </c>
      <c r="H45" s="265">
        <v>12201</v>
      </c>
      <c r="I45" s="303">
        <f>+rezultati!G20/1000</f>
        <v>7070</v>
      </c>
      <c r="J45" s="367">
        <f>+rezultati!H20/1000</f>
        <v>7139.955</v>
      </c>
    </row>
    <row r="46" spans="1:10" ht="15">
      <c r="A46" s="268" t="s">
        <v>631</v>
      </c>
      <c r="B46" s="439" t="s">
        <v>632</v>
      </c>
      <c r="C46" s="439"/>
      <c r="D46" s="439"/>
      <c r="E46" s="439"/>
      <c r="F46" s="439"/>
      <c r="G46" s="265">
        <v>644</v>
      </c>
      <c r="H46" s="265">
        <v>12202</v>
      </c>
      <c r="I46" s="303">
        <f>+rezultati!G21/1000</f>
        <v>1070.088</v>
      </c>
      <c r="J46" s="367">
        <f>+rezultati!H21/1000</f>
        <v>1159.514</v>
      </c>
    </row>
    <row r="47" spans="1:10" ht="15">
      <c r="A47" s="266">
        <v>3</v>
      </c>
      <c r="B47" s="438" t="s">
        <v>633</v>
      </c>
      <c r="C47" s="438"/>
      <c r="D47" s="438"/>
      <c r="E47" s="438"/>
      <c r="F47" s="438"/>
      <c r="G47" s="267">
        <v>68</v>
      </c>
      <c r="H47" s="267">
        <v>12300</v>
      </c>
      <c r="I47" s="303">
        <f>+rezultati!G22/1000</f>
        <v>5653.759</v>
      </c>
      <c r="J47" s="367">
        <f>+rezultati!H22/1000</f>
        <v>6984.204</v>
      </c>
    </row>
    <row r="48" spans="1:10" ht="15">
      <c r="A48" s="266">
        <v>4</v>
      </c>
      <c r="B48" s="438" t="s">
        <v>634</v>
      </c>
      <c r="C48" s="438"/>
      <c r="D48" s="438"/>
      <c r="E48" s="438"/>
      <c r="F48" s="438"/>
      <c r="G48" s="267">
        <v>61</v>
      </c>
      <c r="H48" s="267">
        <v>12400</v>
      </c>
      <c r="I48" s="304">
        <f>+SUM(I49:I63)</f>
        <v>47797.372780000005</v>
      </c>
      <c r="J48" s="303">
        <f>+SUM(J49:J63)</f>
        <v>36573.99</v>
      </c>
    </row>
    <row r="49" spans="1:10" ht="15">
      <c r="A49" s="268" t="s">
        <v>590</v>
      </c>
      <c r="B49" s="444" t="s">
        <v>635</v>
      </c>
      <c r="C49" s="444"/>
      <c r="D49" s="444"/>
      <c r="E49" s="444"/>
      <c r="F49" s="444"/>
      <c r="G49" s="262"/>
      <c r="H49" s="262">
        <v>12401</v>
      </c>
      <c r="I49" s="263"/>
      <c r="J49" s="306"/>
    </row>
    <row r="50" spans="1:10" ht="15">
      <c r="A50" s="268" t="s">
        <v>599</v>
      </c>
      <c r="B50" s="444" t="s">
        <v>279</v>
      </c>
      <c r="C50" s="444"/>
      <c r="D50" s="444"/>
      <c r="E50" s="444"/>
      <c r="F50" s="444"/>
      <c r="G50" s="269">
        <v>611</v>
      </c>
      <c r="H50" s="262">
        <v>12402</v>
      </c>
      <c r="I50" s="367">
        <f>+rezultati!G23/1000</f>
        <v>9011.392780000002</v>
      </c>
      <c r="J50" s="367">
        <f>+rezultati!H23/1000</f>
        <v>5741.193</v>
      </c>
    </row>
    <row r="51" spans="1:10" ht="15">
      <c r="A51" s="268" t="s">
        <v>601</v>
      </c>
      <c r="B51" s="444" t="s">
        <v>133</v>
      </c>
      <c r="C51" s="444"/>
      <c r="D51" s="444"/>
      <c r="E51" s="444"/>
      <c r="F51" s="444"/>
      <c r="G51" s="262">
        <v>613</v>
      </c>
      <c r="H51" s="262">
        <v>12403</v>
      </c>
      <c r="I51" s="263"/>
      <c r="J51" s="306"/>
    </row>
    <row r="52" spans="1:10" ht="15">
      <c r="A52" s="268" t="s">
        <v>636</v>
      </c>
      <c r="B52" s="444" t="s">
        <v>524</v>
      </c>
      <c r="C52" s="444"/>
      <c r="D52" s="444"/>
      <c r="E52" s="444"/>
      <c r="F52" s="444"/>
      <c r="G52" s="269">
        <v>615</v>
      </c>
      <c r="H52" s="262">
        <v>12404</v>
      </c>
      <c r="I52" s="267"/>
      <c r="J52" s="366"/>
    </row>
    <row r="53" spans="1:10" ht="15">
      <c r="A53" s="268" t="s">
        <v>637</v>
      </c>
      <c r="B53" s="444" t="s">
        <v>638</v>
      </c>
      <c r="C53" s="444"/>
      <c r="D53" s="444"/>
      <c r="E53" s="444"/>
      <c r="F53" s="444"/>
      <c r="G53" s="269">
        <v>616</v>
      </c>
      <c r="H53" s="262">
        <v>12405</v>
      </c>
      <c r="I53" s="263"/>
      <c r="J53" s="306"/>
    </row>
    <row r="54" spans="1:10" ht="15">
      <c r="A54" s="268" t="s">
        <v>639</v>
      </c>
      <c r="B54" s="444" t="s">
        <v>753</v>
      </c>
      <c r="C54" s="444"/>
      <c r="D54" s="444"/>
      <c r="E54" s="444"/>
      <c r="F54" s="444"/>
      <c r="G54" s="269">
        <v>617</v>
      </c>
      <c r="H54" s="262">
        <v>12406</v>
      </c>
      <c r="I54" s="367">
        <f>+rezultati!G24/1000</f>
        <v>725.489</v>
      </c>
      <c r="J54" s="367">
        <f>+rezultati!H24/1000</f>
        <v>1102.447</v>
      </c>
    </row>
    <row r="55" spans="1:10" ht="15">
      <c r="A55" s="268" t="s">
        <v>640</v>
      </c>
      <c r="B55" s="440" t="s">
        <v>641</v>
      </c>
      <c r="C55" s="440" t="s">
        <v>618</v>
      </c>
      <c r="D55" s="440"/>
      <c r="E55" s="440"/>
      <c r="F55" s="440"/>
      <c r="G55" s="269">
        <v>618</v>
      </c>
      <c r="H55" s="262">
        <v>12407</v>
      </c>
      <c r="I55" s="263"/>
      <c r="J55" s="306"/>
    </row>
    <row r="56" spans="1:10" ht="15">
      <c r="A56" s="268" t="s">
        <v>642</v>
      </c>
      <c r="B56" s="440" t="s">
        <v>643</v>
      </c>
      <c r="C56" s="440"/>
      <c r="D56" s="440"/>
      <c r="E56" s="440"/>
      <c r="F56" s="440"/>
      <c r="G56" s="269">
        <v>623</v>
      </c>
      <c r="H56" s="262">
        <v>12408</v>
      </c>
      <c r="I56" s="263"/>
      <c r="J56" s="306"/>
    </row>
    <row r="57" spans="1:10" ht="15">
      <c r="A57" s="268" t="s">
        <v>644</v>
      </c>
      <c r="B57" s="440" t="s">
        <v>645</v>
      </c>
      <c r="C57" s="440"/>
      <c r="D57" s="440"/>
      <c r="E57" s="440"/>
      <c r="F57" s="440"/>
      <c r="G57" s="269">
        <v>624</v>
      </c>
      <c r="H57" s="262">
        <v>12409</v>
      </c>
      <c r="I57" s="263"/>
      <c r="J57" s="306"/>
    </row>
    <row r="58" spans="1:10" ht="15">
      <c r="A58" s="268" t="s">
        <v>646</v>
      </c>
      <c r="B58" s="440" t="s">
        <v>647</v>
      </c>
      <c r="C58" s="440"/>
      <c r="D58" s="440"/>
      <c r="E58" s="440"/>
      <c r="F58" s="440"/>
      <c r="G58" s="269">
        <v>625</v>
      </c>
      <c r="H58" s="262">
        <v>12410</v>
      </c>
      <c r="I58" s="263"/>
      <c r="J58" s="306"/>
    </row>
    <row r="59" spans="1:10" ht="15">
      <c r="A59" s="268" t="s">
        <v>648</v>
      </c>
      <c r="B59" s="440" t="s">
        <v>723</v>
      </c>
      <c r="C59" s="440"/>
      <c r="D59" s="440"/>
      <c r="E59" s="440"/>
      <c r="F59" s="440"/>
      <c r="G59" s="269">
        <v>626</v>
      </c>
      <c r="H59" s="262">
        <v>12411</v>
      </c>
      <c r="I59" s="367">
        <f>+rezultati!G17/1000</f>
        <v>585.97</v>
      </c>
      <c r="J59" s="367">
        <f>+rezultati!H17/1000</f>
        <v>153.275</v>
      </c>
    </row>
    <row r="60" spans="1:10" ht="15">
      <c r="A60" s="270" t="s">
        <v>649</v>
      </c>
      <c r="B60" s="440" t="s">
        <v>650</v>
      </c>
      <c r="C60" s="440"/>
      <c r="D60" s="440"/>
      <c r="E60" s="440"/>
      <c r="F60" s="440"/>
      <c r="G60" s="269">
        <v>627</v>
      </c>
      <c r="H60" s="262">
        <v>12412</v>
      </c>
      <c r="I60" s="263"/>
      <c r="J60" s="306"/>
    </row>
    <row r="61" spans="1:10" ht="15">
      <c r="A61" s="268"/>
      <c r="B61" s="452" t="s">
        <v>651</v>
      </c>
      <c r="C61" s="452"/>
      <c r="D61" s="452"/>
      <c r="E61" s="452"/>
      <c r="F61" s="452"/>
      <c r="G61" s="269">
        <v>6271</v>
      </c>
      <c r="H61" s="269">
        <v>124121</v>
      </c>
      <c r="I61" s="263"/>
      <c r="J61" s="306"/>
    </row>
    <row r="62" spans="1:10" ht="15">
      <c r="A62" s="268"/>
      <c r="B62" s="452" t="s">
        <v>652</v>
      </c>
      <c r="C62" s="452"/>
      <c r="D62" s="452"/>
      <c r="E62" s="452"/>
      <c r="F62" s="452"/>
      <c r="G62" s="269">
        <v>6272</v>
      </c>
      <c r="H62" s="269">
        <v>124122</v>
      </c>
      <c r="I62" s="263"/>
      <c r="J62" s="306"/>
    </row>
    <row r="63" spans="1:10" ht="15">
      <c r="A63" s="268" t="s">
        <v>653</v>
      </c>
      <c r="B63" s="440" t="s">
        <v>333</v>
      </c>
      <c r="C63" s="440"/>
      <c r="D63" s="440"/>
      <c r="E63" s="440"/>
      <c r="F63" s="440"/>
      <c r="G63" s="269">
        <v>628</v>
      </c>
      <c r="H63" s="269">
        <v>12413</v>
      </c>
      <c r="I63" s="306">
        <f>+rezultati!G33/1000</f>
        <v>37474.521</v>
      </c>
      <c r="J63" s="306">
        <f>+rezultati!H33/1000</f>
        <v>29577.075</v>
      </c>
    </row>
    <row r="64" spans="1:10" ht="15">
      <c r="A64" s="266">
        <v>5</v>
      </c>
      <c r="B64" s="443" t="s">
        <v>654</v>
      </c>
      <c r="C64" s="440"/>
      <c r="D64" s="440"/>
      <c r="E64" s="440"/>
      <c r="F64" s="440"/>
      <c r="G64" s="263">
        <v>63</v>
      </c>
      <c r="H64" s="263">
        <v>12500</v>
      </c>
      <c r="I64" s="263">
        <f>+SUM(I65:I68)</f>
        <v>0</v>
      </c>
      <c r="J64" s="303">
        <f>+SUM(J65:J68)</f>
        <v>0</v>
      </c>
    </row>
    <row r="65" spans="1:10" ht="15">
      <c r="A65" s="268" t="s">
        <v>590</v>
      </c>
      <c r="B65" s="440" t="s">
        <v>655</v>
      </c>
      <c r="C65" s="440"/>
      <c r="D65" s="440"/>
      <c r="E65" s="440"/>
      <c r="F65" s="440"/>
      <c r="G65" s="269">
        <v>632</v>
      </c>
      <c r="H65" s="269">
        <v>12501</v>
      </c>
      <c r="I65" s="263"/>
      <c r="J65" s="306"/>
    </row>
    <row r="66" spans="1:10" ht="15">
      <c r="A66" s="268" t="s">
        <v>599</v>
      </c>
      <c r="B66" s="440" t="s">
        <v>656</v>
      </c>
      <c r="C66" s="440"/>
      <c r="D66" s="440"/>
      <c r="E66" s="440"/>
      <c r="F66" s="440"/>
      <c r="G66" s="269">
        <v>633</v>
      </c>
      <c r="H66" s="269">
        <v>12502</v>
      </c>
      <c r="I66" s="263"/>
      <c r="J66" s="306"/>
    </row>
    <row r="67" spans="1:10" ht="15">
      <c r="A67" s="268" t="s">
        <v>601</v>
      </c>
      <c r="B67" s="440" t="s">
        <v>657</v>
      </c>
      <c r="C67" s="440"/>
      <c r="D67" s="440"/>
      <c r="E67" s="440"/>
      <c r="F67" s="440"/>
      <c r="G67" s="269">
        <v>634</v>
      </c>
      <c r="H67" s="269">
        <v>12503</v>
      </c>
      <c r="I67" s="263"/>
      <c r="J67" s="306"/>
    </row>
    <row r="68" spans="1:10" ht="15">
      <c r="A68" s="268" t="s">
        <v>636</v>
      </c>
      <c r="B68" s="440" t="s">
        <v>658</v>
      </c>
      <c r="C68" s="440"/>
      <c r="D68" s="440"/>
      <c r="E68" s="440"/>
      <c r="F68" s="440"/>
      <c r="G68" s="269" t="s">
        <v>659</v>
      </c>
      <c r="H68" s="269">
        <v>12504</v>
      </c>
      <c r="I68" s="263"/>
      <c r="J68" s="306"/>
    </row>
    <row r="69" spans="1:10" ht="15">
      <c r="A69" s="266" t="s">
        <v>660</v>
      </c>
      <c r="B69" s="438" t="s">
        <v>661</v>
      </c>
      <c r="C69" s="438"/>
      <c r="D69" s="438"/>
      <c r="E69" s="438"/>
      <c r="F69" s="438"/>
      <c r="G69" s="269"/>
      <c r="H69" s="269">
        <v>12600</v>
      </c>
      <c r="I69" s="304">
        <f>+I38+I44+I47+I48+I64</f>
        <v>2022436.6007800002</v>
      </c>
      <c r="J69" s="303">
        <f>+J38+J44+J47+J48+J64</f>
        <v>1482415.542</v>
      </c>
    </row>
    <row r="70" spans="1:10" ht="15">
      <c r="A70" s="271"/>
      <c r="B70" s="272" t="s">
        <v>662</v>
      </c>
      <c r="C70" s="273"/>
      <c r="D70" s="273"/>
      <c r="E70" s="273"/>
      <c r="F70" s="273"/>
      <c r="G70" s="273"/>
      <c r="H70" s="273"/>
      <c r="I70" s="274" t="s">
        <v>752</v>
      </c>
      <c r="J70" s="275" t="s">
        <v>588</v>
      </c>
    </row>
    <row r="71" spans="1:10" ht="15">
      <c r="A71" s="276">
        <v>1</v>
      </c>
      <c r="B71" s="451" t="s">
        <v>663</v>
      </c>
      <c r="C71" s="451"/>
      <c r="D71" s="451"/>
      <c r="E71" s="451"/>
      <c r="F71" s="451"/>
      <c r="G71" s="263"/>
      <c r="H71" s="263">
        <v>14000</v>
      </c>
      <c r="I71" s="263">
        <v>21</v>
      </c>
      <c r="J71" s="264">
        <v>23</v>
      </c>
    </row>
    <row r="72" spans="1:10" ht="15">
      <c r="A72" s="276">
        <v>2</v>
      </c>
      <c r="B72" s="451" t="s">
        <v>664</v>
      </c>
      <c r="C72" s="451"/>
      <c r="D72" s="451"/>
      <c r="E72" s="451"/>
      <c r="F72" s="451"/>
      <c r="G72" s="263"/>
      <c r="H72" s="263">
        <v>15000</v>
      </c>
      <c r="I72" s="263"/>
      <c r="J72" s="264"/>
    </row>
    <row r="73" spans="1:10" ht="15">
      <c r="A73" s="277" t="s">
        <v>590</v>
      </c>
      <c r="B73" s="444" t="s">
        <v>665</v>
      </c>
      <c r="C73" s="444"/>
      <c r="D73" s="444"/>
      <c r="E73" s="444"/>
      <c r="F73" s="444"/>
      <c r="G73" s="263"/>
      <c r="H73" s="269">
        <v>15001</v>
      </c>
      <c r="I73" s="263"/>
      <c r="J73" s="264"/>
    </row>
    <row r="74" spans="1:10" ht="15">
      <c r="A74" s="277"/>
      <c r="B74" s="454" t="s">
        <v>666</v>
      </c>
      <c r="C74" s="454"/>
      <c r="D74" s="454"/>
      <c r="E74" s="454"/>
      <c r="F74" s="454"/>
      <c r="G74" s="263"/>
      <c r="H74" s="269">
        <v>150011</v>
      </c>
      <c r="I74" s="263"/>
      <c r="J74" s="264"/>
    </row>
    <row r="75" spans="1:10" ht="15">
      <c r="A75" s="278" t="s">
        <v>599</v>
      </c>
      <c r="B75" s="444" t="s">
        <v>667</v>
      </c>
      <c r="C75" s="444"/>
      <c r="D75" s="444"/>
      <c r="E75" s="444"/>
      <c r="F75" s="444"/>
      <c r="G75" s="263"/>
      <c r="H75" s="269">
        <v>15002</v>
      </c>
      <c r="I75" s="263"/>
      <c r="J75" s="264"/>
    </row>
    <row r="76" spans="1:10" ht="15.75" thickBot="1">
      <c r="A76" s="279"/>
      <c r="B76" s="453" t="s">
        <v>668</v>
      </c>
      <c r="C76" s="453"/>
      <c r="D76" s="453"/>
      <c r="E76" s="453"/>
      <c r="F76" s="453"/>
      <c r="G76" s="280"/>
      <c r="H76" s="281">
        <v>150021</v>
      </c>
      <c r="I76" s="280"/>
      <c r="J76" s="282"/>
    </row>
    <row r="77" spans="1:10" ht="15">
      <c r="A77" s="209"/>
      <c r="B77" s="209"/>
      <c r="C77" s="209"/>
      <c r="D77" s="209"/>
      <c r="E77" s="209"/>
      <c r="F77" s="209"/>
      <c r="G77" s="209"/>
      <c r="H77" s="209"/>
      <c r="I77" s="283" t="s">
        <v>581</v>
      </c>
      <c r="J77" s="283"/>
    </row>
    <row r="78" spans="1:10" ht="15.75">
      <c r="A78" s="17"/>
      <c r="B78" s="17"/>
      <c r="C78" s="17"/>
      <c r="D78" s="17"/>
      <c r="E78" s="17"/>
      <c r="F78" s="17"/>
      <c r="G78" s="17"/>
      <c r="H78" s="17"/>
      <c r="I78" s="315" t="str">
        <f>+aktivi!G50</f>
        <v>LEFTER SOTA </v>
      </c>
      <c r="J78" s="284"/>
    </row>
    <row r="86" ht="15">
      <c r="J86" t="s">
        <v>24</v>
      </c>
    </row>
  </sheetData>
  <sheetProtection/>
  <mergeCells count="59">
    <mergeCell ref="B63:F63"/>
    <mergeCell ref="B64:F64"/>
    <mergeCell ref="B76:F76"/>
    <mergeCell ref="B65:F65"/>
    <mergeCell ref="B66:F66"/>
    <mergeCell ref="B67:F67"/>
    <mergeCell ref="B68:F68"/>
    <mergeCell ref="B75:F75"/>
    <mergeCell ref="B74:F74"/>
    <mergeCell ref="B61:F61"/>
    <mergeCell ref="B62:F62"/>
    <mergeCell ref="B53:F53"/>
    <mergeCell ref="B54:F54"/>
    <mergeCell ref="B55:F55"/>
    <mergeCell ref="B56:F56"/>
    <mergeCell ref="B37:F37"/>
    <mergeCell ref="B38:F38"/>
    <mergeCell ref="B57:F57"/>
    <mergeCell ref="B73:F73"/>
    <mergeCell ref="B58:F58"/>
    <mergeCell ref="B69:F69"/>
    <mergeCell ref="B71:F71"/>
    <mergeCell ref="B72:F72"/>
    <mergeCell ref="B59:F59"/>
    <mergeCell ref="B60:F60"/>
    <mergeCell ref="B47:F47"/>
    <mergeCell ref="B48:F48"/>
    <mergeCell ref="B51:F51"/>
    <mergeCell ref="B52:F52"/>
    <mergeCell ref="B49:F49"/>
    <mergeCell ref="B50:F50"/>
    <mergeCell ref="B14:F14"/>
    <mergeCell ref="B15:F15"/>
    <mergeCell ref="B39:F39"/>
    <mergeCell ref="B40:F40"/>
    <mergeCell ref="B18:F18"/>
    <mergeCell ref="B19:F19"/>
    <mergeCell ref="B20:F20"/>
    <mergeCell ref="B21:F21"/>
    <mergeCell ref="B24:F24"/>
    <mergeCell ref="A36:J36"/>
    <mergeCell ref="B22:F22"/>
    <mergeCell ref="B23:F23"/>
    <mergeCell ref="B16:F16"/>
    <mergeCell ref="B17:F17"/>
    <mergeCell ref="B45:F45"/>
    <mergeCell ref="B46:F46"/>
    <mergeCell ref="B41:F41"/>
    <mergeCell ref="B42:F42"/>
    <mergeCell ref="B43:F43"/>
    <mergeCell ref="B44:F44"/>
    <mergeCell ref="B10:F10"/>
    <mergeCell ref="B11:F11"/>
    <mergeCell ref="B12:F12"/>
    <mergeCell ref="B13:F13"/>
    <mergeCell ref="A6:J6"/>
    <mergeCell ref="B7:F7"/>
    <mergeCell ref="B8:F8"/>
    <mergeCell ref="B9:F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31">
      <selection activeCell="D56" sqref="D56"/>
    </sheetView>
  </sheetViews>
  <sheetFormatPr defaultColWidth="9.140625" defaultRowHeight="15"/>
  <cols>
    <col min="3" max="3" width="37.7109375" style="0" customWidth="1"/>
    <col min="4" max="4" width="14.57421875" style="0" customWidth="1"/>
  </cols>
  <sheetData>
    <row r="1" ht="15">
      <c r="B1" s="16" t="s">
        <v>722</v>
      </c>
    </row>
    <row r="2" ht="15">
      <c r="B2" s="16" t="s">
        <v>67</v>
      </c>
    </row>
    <row r="3" spans="2:4" ht="15">
      <c r="B3" s="16"/>
      <c r="D3" s="118" t="s">
        <v>669</v>
      </c>
    </row>
    <row r="5" spans="1:4" ht="15">
      <c r="A5" s="212"/>
      <c r="B5" s="212"/>
      <c r="C5" s="167" t="s">
        <v>670</v>
      </c>
      <c r="D5" s="167" t="s">
        <v>671</v>
      </c>
    </row>
    <row r="6" spans="1:4" ht="15">
      <c r="A6" s="212">
        <v>1</v>
      </c>
      <c r="B6" s="167" t="s">
        <v>672</v>
      </c>
      <c r="C6" s="165" t="s">
        <v>673</v>
      </c>
      <c r="D6" s="165"/>
    </row>
    <row r="7" spans="1:4" ht="15">
      <c r="A7" s="212">
        <v>2</v>
      </c>
      <c r="B7" s="167" t="s">
        <v>672</v>
      </c>
      <c r="C7" s="165" t="s">
        <v>674</v>
      </c>
      <c r="D7" s="212"/>
    </row>
    <row r="8" spans="1:4" ht="15">
      <c r="A8" s="212">
        <v>3</v>
      </c>
      <c r="B8" s="167" t="s">
        <v>672</v>
      </c>
      <c r="C8" s="165" t="s">
        <v>675</v>
      </c>
      <c r="D8" s="307">
        <f>+rezultati!G9</f>
        <v>2044913359</v>
      </c>
    </row>
    <row r="9" spans="1:4" ht="15">
      <c r="A9" s="212">
        <v>4</v>
      </c>
      <c r="B9" s="167" t="s">
        <v>672</v>
      </c>
      <c r="C9" s="165" t="s">
        <v>676</v>
      </c>
      <c r="D9" s="212"/>
    </row>
    <row r="10" spans="1:4" ht="15">
      <c r="A10" s="212">
        <v>5</v>
      </c>
      <c r="B10" s="167" t="s">
        <v>672</v>
      </c>
      <c r="C10" s="165" t="s">
        <v>677</v>
      </c>
      <c r="D10" s="212"/>
    </row>
    <row r="11" spans="1:4" ht="15">
      <c r="A11" s="212">
        <v>6</v>
      </c>
      <c r="B11" s="167" t="s">
        <v>672</v>
      </c>
      <c r="C11" s="165" t="s">
        <v>678</v>
      </c>
      <c r="D11" s="212"/>
    </row>
    <row r="12" spans="1:4" ht="15">
      <c r="A12" s="212">
        <v>7</v>
      </c>
      <c r="B12" s="167" t="s">
        <v>672</v>
      </c>
      <c r="C12" s="165" t="s">
        <v>679</v>
      </c>
      <c r="D12" s="307">
        <f>+rezultati!G10</f>
        <v>0</v>
      </c>
    </row>
    <row r="13" spans="1:4" ht="15">
      <c r="A13" s="212">
        <v>8</v>
      </c>
      <c r="B13" s="167" t="s">
        <v>672</v>
      </c>
      <c r="C13" s="165" t="s">
        <v>680</v>
      </c>
      <c r="D13" s="212"/>
    </row>
    <row r="14" spans="1:4" ht="15">
      <c r="A14" s="167" t="s">
        <v>0</v>
      </c>
      <c r="B14" s="167"/>
      <c r="C14" s="167" t="s">
        <v>681</v>
      </c>
      <c r="D14" s="286">
        <f>D6+D7+D8+D9+D10+D11+D12+D13</f>
        <v>2044913359</v>
      </c>
    </row>
    <row r="15" spans="1:4" ht="15">
      <c r="A15" s="212">
        <v>9</v>
      </c>
      <c r="B15" s="167" t="s">
        <v>682</v>
      </c>
      <c r="C15" s="165" t="s">
        <v>683</v>
      </c>
      <c r="D15" s="212"/>
    </row>
    <row r="16" spans="1:4" ht="15">
      <c r="A16" s="212">
        <v>10</v>
      </c>
      <c r="B16" s="167" t="s">
        <v>682</v>
      </c>
      <c r="C16" s="165" t="s">
        <v>684</v>
      </c>
      <c r="D16" s="165"/>
    </row>
    <row r="17" spans="1:4" ht="15">
      <c r="A17" s="212">
        <v>11</v>
      </c>
      <c r="B17" s="167" t="s">
        <v>682</v>
      </c>
      <c r="C17" s="165" t="s">
        <v>685</v>
      </c>
      <c r="D17" s="212"/>
    </row>
    <row r="18" spans="1:4" ht="15">
      <c r="A18" s="167" t="s">
        <v>1</v>
      </c>
      <c r="B18" s="167"/>
      <c r="C18" s="167" t="s">
        <v>686</v>
      </c>
      <c r="D18" s="167">
        <f>D15+D16+D17</f>
        <v>0</v>
      </c>
    </row>
    <row r="19" spans="1:4" ht="15">
      <c r="A19" s="212">
        <v>12</v>
      </c>
      <c r="B19" s="167" t="s">
        <v>687</v>
      </c>
      <c r="C19" s="165" t="s">
        <v>688</v>
      </c>
      <c r="D19" s="212"/>
    </row>
    <row r="20" spans="1:4" ht="15">
      <c r="A20" s="212">
        <v>13</v>
      </c>
      <c r="B20" s="167" t="s">
        <v>687</v>
      </c>
      <c r="C20" s="167" t="s">
        <v>689</v>
      </c>
      <c r="D20" s="212"/>
    </row>
    <row r="21" spans="1:4" ht="15">
      <c r="A21" s="212">
        <v>14</v>
      </c>
      <c r="B21" s="167" t="s">
        <v>687</v>
      </c>
      <c r="C21" s="165" t="s">
        <v>24</v>
      </c>
      <c r="D21" s="212"/>
    </row>
    <row r="22" spans="1:4" ht="15">
      <c r="A22" s="212">
        <v>15</v>
      </c>
      <c r="B22" s="167" t="s">
        <v>687</v>
      </c>
      <c r="C22" s="165" t="s">
        <v>690</v>
      </c>
      <c r="D22" s="212"/>
    </row>
    <row r="23" spans="1:4" ht="15">
      <c r="A23" s="212">
        <v>16</v>
      </c>
      <c r="B23" s="167" t="s">
        <v>687</v>
      </c>
      <c r="C23" s="165" t="s">
        <v>691</v>
      </c>
      <c r="D23" s="212"/>
    </row>
    <row r="24" spans="1:4" ht="15">
      <c r="A24" s="212">
        <v>17</v>
      </c>
      <c r="B24" s="167" t="s">
        <v>687</v>
      </c>
      <c r="C24" s="165" t="s">
        <v>692</v>
      </c>
      <c r="D24" s="212"/>
    </row>
    <row r="25" spans="1:4" ht="15">
      <c r="A25" s="212">
        <v>18</v>
      </c>
      <c r="B25" s="167" t="s">
        <v>687</v>
      </c>
      <c r="C25" s="165" t="s">
        <v>693</v>
      </c>
      <c r="D25" s="212"/>
    </row>
    <row r="26" spans="1:4" ht="15">
      <c r="A26" s="212">
        <v>19</v>
      </c>
      <c r="B26" s="167" t="s">
        <v>687</v>
      </c>
      <c r="C26" s="165" t="s">
        <v>694</v>
      </c>
      <c r="D26" s="212"/>
    </row>
    <row r="27" spans="1:4" ht="15">
      <c r="A27" s="167" t="s">
        <v>5</v>
      </c>
      <c r="B27" s="167"/>
      <c r="C27" s="167" t="s">
        <v>695</v>
      </c>
      <c r="D27" s="212">
        <f>D19+D20+D21+D22+D23+D24+D25+D26</f>
        <v>0</v>
      </c>
    </row>
    <row r="28" spans="1:4" ht="15">
      <c r="A28" s="212">
        <v>20</v>
      </c>
      <c r="B28" s="167" t="s">
        <v>21</v>
      </c>
      <c r="C28" s="165" t="s">
        <v>696</v>
      </c>
      <c r="D28" s="307">
        <f>+rezultati!G12</f>
        <v>946400</v>
      </c>
    </row>
    <row r="29" spans="1:4" ht="15">
      <c r="A29" s="212">
        <v>21</v>
      </c>
      <c r="B29" s="167" t="s">
        <v>21</v>
      </c>
      <c r="C29" s="165" t="s">
        <v>697</v>
      </c>
      <c r="D29" s="165"/>
    </row>
    <row r="30" spans="1:4" ht="15">
      <c r="A30" s="212">
        <v>22</v>
      </c>
      <c r="B30" s="167" t="s">
        <v>21</v>
      </c>
      <c r="C30" s="165" t="s">
        <v>698</v>
      </c>
      <c r="D30" s="165"/>
    </row>
    <row r="31" spans="1:4" ht="15">
      <c r="A31" s="212">
        <v>23</v>
      </c>
      <c r="B31" s="167" t="s">
        <v>21</v>
      </c>
      <c r="C31" s="165" t="s">
        <v>699</v>
      </c>
      <c r="D31" s="212"/>
    </row>
    <row r="32" spans="1:4" ht="15">
      <c r="A32" s="167" t="s">
        <v>6</v>
      </c>
      <c r="B32" s="167"/>
      <c r="C32" s="167" t="s">
        <v>700</v>
      </c>
      <c r="D32" s="307">
        <f>D28+D29+D30+D31</f>
        <v>946400</v>
      </c>
    </row>
    <row r="33" spans="1:4" ht="15">
      <c r="A33" s="212">
        <v>24</v>
      </c>
      <c r="B33" s="167" t="s">
        <v>701</v>
      </c>
      <c r="C33" s="165" t="s">
        <v>702</v>
      </c>
      <c r="D33" s="212"/>
    </row>
    <row r="34" spans="1:4" ht="15">
      <c r="A34" s="212">
        <v>25</v>
      </c>
      <c r="B34" s="167" t="s">
        <v>701</v>
      </c>
      <c r="C34" s="165" t="s">
        <v>62</v>
      </c>
      <c r="D34" s="212"/>
    </row>
    <row r="35" spans="1:4" ht="15">
      <c r="A35" s="212">
        <v>26</v>
      </c>
      <c r="B35" s="167" t="s">
        <v>701</v>
      </c>
      <c r="C35" s="165" t="s">
        <v>703</v>
      </c>
      <c r="D35" s="212"/>
    </row>
    <row r="36" spans="1:4" ht="15">
      <c r="A36" s="212">
        <v>27</v>
      </c>
      <c r="B36" s="167" t="s">
        <v>701</v>
      </c>
      <c r="C36" s="165" t="s">
        <v>704</v>
      </c>
      <c r="D36" s="212"/>
    </row>
    <row r="37" spans="1:4" ht="15">
      <c r="A37" s="212">
        <v>28</v>
      </c>
      <c r="B37" s="167" t="s">
        <v>701</v>
      </c>
      <c r="C37" s="165" t="s">
        <v>705</v>
      </c>
      <c r="D37" s="165"/>
    </row>
    <row r="38" spans="1:4" ht="15">
      <c r="A38" s="212">
        <v>29</v>
      </c>
      <c r="B38" s="167" t="s">
        <v>701</v>
      </c>
      <c r="C38" s="168" t="s">
        <v>706</v>
      </c>
      <c r="D38" s="212"/>
    </row>
    <row r="39" spans="1:4" ht="15">
      <c r="A39" s="212">
        <v>30</v>
      </c>
      <c r="B39" s="167" t="s">
        <v>701</v>
      </c>
      <c r="C39" s="165" t="s">
        <v>707</v>
      </c>
      <c r="D39" s="212"/>
    </row>
    <row r="40" spans="1:4" ht="15">
      <c r="A40" s="212">
        <v>31</v>
      </c>
      <c r="B40" s="167" t="s">
        <v>701</v>
      </c>
      <c r="C40" s="165" t="s">
        <v>708</v>
      </c>
      <c r="D40" s="212"/>
    </row>
    <row r="41" spans="1:4" ht="15">
      <c r="A41" s="212">
        <v>32</v>
      </c>
      <c r="B41" s="167" t="s">
        <v>701</v>
      </c>
      <c r="C41" s="165" t="s">
        <v>709</v>
      </c>
      <c r="D41" s="212"/>
    </row>
    <row r="42" spans="1:4" ht="15">
      <c r="A42" s="212">
        <v>33</v>
      </c>
      <c r="B42" s="167" t="s">
        <v>701</v>
      </c>
      <c r="C42" s="165" t="s">
        <v>710</v>
      </c>
      <c r="D42" s="212"/>
    </row>
    <row r="43" spans="1:4" ht="15">
      <c r="A43" s="285">
        <v>34</v>
      </c>
      <c r="B43" s="167" t="s">
        <v>701</v>
      </c>
      <c r="C43" s="165" t="s">
        <v>136</v>
      </c>
      <c r="D43" s="212"/>
    </row>
    <row r="44" spans="1:4" ht="15">
      <c r="A44" s="167" t="s">
        <v>293</v>
      </c>
      <c r="B44" s="212"/>
      <c r="C44" s="167" t="s">
        <v>711</v>
      </c>
      <c r="D44" s="167">
        <f>D33+D34+D35+D36+D37+D38+D39+D40+D41+D42+D43</f>
        <v>0</v>
      </c>
    </row>
    <row r="45" spans="1:4" ht="15">
      <c r="A45" s="212"/>
      <c r="B45" s="212"/>
      <c r="C45" s="167" t="s">
        <v>712</v>
      </c>
      <c r="D45" s="286">
        <f>D14+D18+D27+D32+D44</f>
        <v>2045859759</v>
      </c>
    </row>
    <row r="48" spans="2:4" ht="15">
      <c r="B48" s="287" t="s">
        <v>754</v>
      </c>
      <c r="C48" s="214"/>
      <c r="D48" s="167" t="s">
        <v>713</v>
      </c>
    </row>
    <row r="49" spans="2:4" ht="15">
      <c r="B49" s="288"/>
      <c r="C49" s="289"/>
      <c r="D49" s="289"/>
    </row>
    <row r="50" spans="2:4" ht="15">
      <c r="B50" s="290" t="s">
        <v>714</v>
      </c>
      <c r="C50" s="290"/>
      <c r="D50" s="212"/>
    </row>
    <row r="51" spans="2:4" ht="15">
      <c r="B51" s="212" t="s">
        <v>715</v>
      </c>
      <c r="C51" s="212"/>
      <c r="D51" s="212">
        <v>16</v>
      </c>
    </row>
    <row r="52" spans="2:4" ht="15">
      <c r="B52" s="212" t="s">
        <v>716</v>
      </c>
      <c r="C52" s="212"/>
      <c r="D52" s="212">
        <v>4</v>
      </c>
    </row>
    <row r="53" spans="2:4" ht="15">
      <c r="B53" s="212" t="s">
        <v>717</v>
      </c>
      <c r="C53" s="212"/>
      <c r="D53" s="212">
        <v>1</v>
      </c>
    </row>
    <row r="54" spans="2:4" ht="15">
      <c r="B54" s="291" t="s">
        <v>718</v>
      </c>
      <c r="C54" s="214"/>
      <c r="D54" s="212"/>
    </row>
    <row r="55" spans="2:4" ht="15">
      <c r="B55" s="169"/>
      <c r="C55" s="292" t="s">
        <v>8</v>
      </c>
      <c r="D55" s="292">
        <f>SUM(D51:D54)</f>
        <v>21</v>
      </c>
    </row>
    <row r="57" ht="15">
      <c r="D57" s="118" t="s">
        <v>581</v>
      </c>
    </row>
    <row r="58" ht="15">
      <c r="D58" s="1" t="str">
        <f>+aktivi!G50</f>
        <v>LEFTER SOTA </v>
      </c>
    </row>
    <row r="59" ht="15">
      <c r="B59" s="118" t="s">
        <v>719</v>
      </c>
    </row>
    <row r="61" ht="15">
      <c r="B61" s="1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9">
      <selection activeCell="E45" sqref="E45"/>
    </sheetView>
  </sheetViews>
  <sheetFormatPr defaultColWidth="9.140625" defaultRowHeight="15"/>
  <cols>
    <col min="1" max="1" width="6.140625" style="0" customWidth="1"/>
    <col min="2" max="2" width="31.00390625" style="0" customWidth="1"/>
    <col min="7" max="7" width="13.28125" style="0" customWidth="1"/>
  </cols>
  <sheetData>
    <row r="2" ht="18.75">
      <c r="B2" s="194" t="s">
        <v>533</v>
      </c>
    </row>
    <row r="3" ht="18">
      <c r="B3" s="7"/>
    </row>
    <row r="4" ht="18.75">
      <c r="B4" s="195" t="s">
        <v>534</v>
      </c>
    </row>
    <row r="7" spans="2:7" ht="26.25">
      <c r="B7" s="167" t="s">
        <v>535</v>
      </c>
      <c r="C7" s="316" t="s">
        <v>728</v>
      </c>
      <c r="D7" s="165" t="s">
        <v>24</v>
      </c>
      <c r="E7" s="165"/>
      <c r="F7" s="165" t="s">
        <v>729</v>
      </c>
      <c r="G7" s="163" t="s">
        <v>361</v>
      </c>
    </row>
    <row r="8" spans="2:7" ht="15">
      <c r="B8" s="165" t="s">
        <v>25</v>
      </c>
      <c r="C8" s="165" t="s">
        <v>536</v>
      </c>
      <c r="D8" s="165" t="s">
        <v>364</v>
      </c>
      <c r="E8" s="165">
        <v>1</v>
      </c>
      <c r="F8" s="160">
        <v>858248</v>
      </c>
      <c r="G8" s="317">
        <v>858248</v>
      </c>
    </row>
    <row r="9" spans="2:7" ht="15">
      <c r="B9" s="165" t="s">
        <v>26</v>
      </c>
      <c r="C9" s="165" t="s">
        <v>536</v>
      </c>
      <c r="D9" s="165" t="s">
        <v>364</v>
      </c>
      <c r="E9" s="165">
        <v>1</v>
      </c>
      <c r="F9" s="160">
        <v>1485852</v>
      </c>
      <c r="G9" s="317">
        <v>1485852</v>
      </c>
    </row>
    <row r="10" spans="2:7" ht="15">
      <c r="B10" s="165" t="s">
        <v>27</v>
      </c>
      <c r="C10" s="165" t="s">
        <v>536</v>
      </c>
      <c r="D10" s="165" t="s">
        <v>364</v>
      </c>
      <c r="E10" s="165">
        <v>1</v>
      </c>
      <c r="F10" s="160">
        <v>354756</v>
      </c>
      <c r="G10" s="317">
        <v>354756</v>
      </c>
    </row>
    <row r="11" spans="2:7" ht="15">
      <c r="B11" s="165" t="s">
        <v>28</v>
      </c>
      <c r="C11" s="165" t="s">
        <v>536</v>
      </c>
      <c r="D11" s="165" t="s">
        <v>364</v>
      </c>
      <c r="E11" s="165">
        <v>1</v>
      </c>
      <c r="F11" s="160">
        <v>233351</v>
      </c>
      <c r="G11" s="317">
        <v>233351</v>
      </c>
    </row>
    <row r="12" spans="2:7" ht="15">
      <c r="B12" s="165" t="s">
        <v>29</v>
      </c>
      <c r="C12" s="165"/>
      <c r="D12" s="165" t="s">
        <v>364</v>
      </c>
      <c r="E12" s="165">
        <v>1</v>
      </c>
      <c r="F12" s="160">
        <v>300000</v>
      </c>
      <c r="G12" s="317">
        <v>300000</v>
      </c>
    </row>
    <row r="13" spans="2:7" ht="15">
      <c r="B13" s="165" t="s">
        <v>30</v>
      </c>
      <c r="C13" s="165"/>
      <c r="D13" s="165" t="s">
        <v>364</v>
      </c>
      <c r="E13" s="165">
        <v>1</v>
      </c>
      <c r="F13" s="160">
        <v>200000</v>
      </c>
      <c r="G13" s="317">
        <v>200000</v>
      </c>
    </row>
    <row r="14" spans="2:7" ht="15">
      <c r="B14" s="165" t="s">
        <v>31</v>
      </c>
      <c r="C14" s="165" t="s">
        <v>537</v>
      </c>
      <c r="D14" s="165" t="s">
        <v>364</v>
      </c>
      <c r="E14" s="165">
        <v>1</v>
      </c>
      <c r="F14" s="160">
        <v>6251922</v>
      </c>
      <c r="G14" s="317">
        <v>6251922</v>
      </c>
    </row>
    <row r="15" spans="2:7" ht="15">
      <c r="B15" s="165" t="s">
        <v>757</v>
      </c>
      <c r="C15" s="165" t="s">
        <v>536</v>
      </c>
      <c r="D15" s="165" t="s">
        <v>364</v>
      </c>
      <c r="E15" s="165">
        <v>1</v>
      </c>
      <c r="F15" s="160">
        <v>349682</v>
      </c>
      <c r="G15" s="317">
        <v>349682</v>
      </c>
    </row>
    <row r="16" spans="2:7" ht="15">
      <c r="B16" s="165" t="s">
        <v>32</v>
      </c>
      <c r="C16" s="165" t="s">
        <v>536</v>
      </c>
      <c r="D16" s="165" t="s">
        <v>364</v>
      </c>
      <c r="E16" s="165">
        <v>1</v>
      </c>
      <c r="F16" s="160">
        <v>319446</v>
      </c>
      <c r="G16" s="317">
        <v>319446</v>
      </c>
    </row>
    <row r="17" spans="2:7" ht="15">
      <c r="B17" s="165" t="s">
        <v>33</v>
      </c>
      <c r="C17" s="165" t="s">
        <v>538</v>
      </c>
      <c r="D17" s="165" t="s">
        <v>364</v>
      </c>
      <c r="E17" s="165">
        <v>1</v>
      </c>
      <c r="F17" s="160">
        <v>200000</v>
      </c>
      <c r="G17" s="317">
        <v>200000</v>
      </c>
    </row>
    <row r="18" spans="2:7" ht="15">
      <c r="B18" s="165" t="s">
        <v>34</v>
      </c>
      <c r="C18" s="165" t="s">
        <v>539</v>
      </c>
      <c r="D18" s="165" t="s">
        <v>364</v>
      </c>
      <c r="E18" s="165">
        <v>1</v>
      </c>
      <c r="F18" s="160">
        <v>250000</v>
      </c>
      <c r="G18" s="317">
        <v>250000</v>
      </c>
    </row>
    <row r="19" spans="2:7" ht="15">
      <c r="B19" s="165" t="s">
        <v>540</v>
      </c>
      <c r="C19" s="165" t="s">
        <v>541</v>
      </c>
      <c r="D19" s="165" t="s">
        <v>364</v>
      </c>
      <c r="E19" s="165">
        <v>1</v>
      </c>
      <c r="F19" s="160">
        <v>4844800</v>
      </c>
      <c r="G19" s="317">
        <v>4844800</v>
      </c>
    </row>
    <row r="20" spans="2:7" ht="15">
      <c r="B20" s="165" t="s">
        <v>542</v>
      </c>
      <c r="C20" s="165" t="s">
        <v>543</v>
      </c>
      <c r="D20" s="165" t="s">
        <v>364</v>
      </c>
      <c r="E20" s="165">
        <v>1</v>
      </c>
      <c r="F20" s="160">
        <v>480640</v>
      </c>
      <c r="G20" s="317">
        <v>480640</v>
      </c>
    </row>
    <row r="21" spans="2:7" ht="15">
      <c r="B21" s="165" t="s">
        <v>544</v>
      </c>
      <c r="C21" s="165" t="s">
        <v>545</v>
      </c>
      <c r="D21" s="165" t="s">
        <v>364</v>
      </c>
      <c r="E21" s="165">
        <v>1</v>
      </c>
      <c r="F21" s="160">
        <v>480866</v>
      </c>
      <c r="G21" s="317">
        <v>480866</v>
      </c>
    </row>
    <row r="22" spans="2:7" ht="15">
      <c r="B22" s="165" t="s">
        <v>546</v>
      </c>
      <c r="C22" s="165" t="s">
        <v>547</v>
      </c>
      <c r="D22" s="165" t="s">
        <v>364</v>
      </c>
      <c r="E22" s="165">
        <v>1</v>
      </c>
      <c r="F22" s="160">
        <v>249500</v>
      </c>
      <c r="G22" s="317">
        <v>245900</v>
      </c>
    </row>
    <row r="23" spans="2:7" ht="15">
      <c r="B23" s="165" t="s">
        <v>548</v>
      </c>
      <c r="C23" s="165" t="s">
        <v>547</v>
      </c>
      <c r="D23" s="165" t="s">
        <v>364</v>
      </c>
      <c r="E23" s="165">
        <v>1</v>
      </c>
      <c r="F23" s="160">
        <v>878614</v>
      </c>
      <c r="G23" s="317">
        <v>878614</v>
      </c>
    </row>
    <row r="24" spans="2:7" ht="15">
      <c r="B24" s="165" t="s">
        <v>549</v>
      </c>
      <c r="C24" s="165" t="s">
        <v>550</v>
      </c>
      <c r="D24" s="165" t="s">
        <v>364</v>
      </c>
      <c r="E24" s="165">
        <v>1</v>
      </c>
      <c r="F24" s="160">
        <v>134311</v>
      </c>
      <c r="G24" s="317">
        <v>134311</v>
      </c>
    </row>
    <row r="25" spans="2:7" ht="15">
      <c r="B25" s="165" t="s">
        <v>551</v>
      </c>
      <c r="C25" s="165" t="s">
        <v>552</v>
      </c>
      <c r="D25" s="165" t="s">
        <v>364</v>
      </c>
      <c r="E25" s="165">
        <v>1</v>
      </c>
      <c r="F25" s="160">
        <v>622264</v>
      </c>
      <c r="G25" s="317">
        <v>622264</v>
      </c>
    </row>
    <row r="26" spans="2:7" ht="15">
      <c r="B26" s="165" t="s">
        <v>756</v>
      </c>
      <c r="C26" s="165" t="s">
        <v>552</v>
      </c>
      <c r="D26" s="165" t="s">
        <v>364</v>
      </c>
      <c r="E26" s="165">
        <v>1</v>
      </c>
      <c r="F26" s="160">
        <v>423531</v>
      </c>
      <c r="G26" s="317">
        <v>423531</v>
      </c>
    </row>
    <row r="27" spans="2:7" ht="15">
      <c r="B27" s="165" t="s">
        <v>553</v>
      </c>
      <c r="C27" s="165" t="s">
        <v>554</v>
      </c>
      <c r="D27" s="165" t="s">
        <v>364</v>
      </c>
      <c r="E27" s="165">
        <v>1</v>
      </c>
      <c r="F27" s="160">
        <v>210970</v>
      </c>
      <c r="G27" s="317">
        <v>210970</v>
      </c>
    </row>
    <row r="28" spans="2:7" ht="15">
      <c r="B28" s="165" t="s">
        <v>35</v>
      </c>
      <c r="C28" s="165" t="s">
        <v>555</v>
      </c>
      <c r="D28" s="165" t="s">
        <v>364</v>
      </c>
      <c r="E28" s="165">
        <v>1</v>
      </c>
      <c r="F28" s="160">
        <v>2741175</v>
      </c>
      <c r="G28" s="317">
        <v>2741175</v>
      </c>
    </row>
    <row r="29" spans="2:7" ht="15">
      <c r="B29" s="165" t="s">
        <v>36</v>
      </c>
      <c r="C29" s="165"/>
      <c r="D29" s="165" t="s">
        <v>364</v>
      </c>
      <c r="E29" s="165">
        <v>2</v>
      </c>
      <c r="F29" s="160">
        <v>400000</v>
      </c>
      <c r="G29" s="317">
        <v>800000</v>
      </c>
    </row>
    <row r="30" spans="2:7" ht="15">
      <c r="B30" s="165" t="s">
        <v>37</v>
      </c>
      <c r="C30" s="165"/>
      <c r="D30" s="165" t="s">
        <v>364</v>
      </c>
      <c r="E30" s="165">
        <v>1</v>
      </c>
      <c r="F30" s="160">
        <v>400000</v>
      </c>
      <c r="G30" s="317">
        <v>400000</v>
      </c>
    </row>
    <row r="31" spans="2:7" ht="15">
      <c r="B31" s="165" t="s">
        <v>38</v>
      </c>
      <c r="C31" s="165"/>
      <c r="D31" s="165" t="s">
        <v>364</v>
      </c>
      <c r="E31" s="165">
        <v>1</v>
      </c>
      <c r="F31" s="160">
        <v>400000</v>
      </c>
      <c r="G31" s="317">
        <v>400000</v>
      </c>
    </row>
    <row r="32" spans="2:7" ht="15">
      <c r="B32" s="165" t="s">
        <v>39</v>
      </c>
      <c r="C32" s="165"/>
      <c r="D32" s="165" t="s">
        <v>364</v>
      </c>
      <c r="E32" s="165">
        <v>1</v>
      </c>
      <c r="F32" s="160">
        <v>400000</v>
      </c>
      <c r="G32" s="317">
        <v>400000</v>
      </c>
    </row>
    <row r="33" spans="2:7" ht="15">
      <c r="B33" s="165" t="s">
        <v>40</v>
      </c>
      <c r="C33" s="165" t="s">
        <v>556</v>
      </c>
      <c r="D33" s="165" t="s">
        <v>364</v>
      </c>
      <c r="E33" s="165">
        <v>1</v>
      </c>
      <c r="F33" s="160">
        <v>2153600</v>
      </c>
      <c r="G33" s="317">
        <v>2153600</v>
      </c>
    </row>
    <row r="34" spans="2:7" ht="15">
      <c r="B34" s="165" t="s">
        <v>41</v>
      </c>
      <c r="C34" s="165" t="s">
        <v>557</v>
      </c>
      <c r="D34" s="165" t="s">
        <v>364</v>
      </c>
      <c r="E34" s="165">
        <v>1</v>
      </c>
      <c r="F34" s="160">
        <v>2028150</v>
      </c>
      <c r="G34" s="317">
        <v>2028150</v>
      </c>
    </row>
    <row r="35" spans="2:7" ht="15">
      <c r="B35" s="165" t="s">
        <v>42</v>
      </c>
      <c r="C35" s="165" t="s">
        <v>558</v>
      </c>
      <c r="D35" s="165" t="s">
        <v>364</v>
      </c>
      <c r="E35" s="165">
        <v>3</v>
      </c>
      <c r="F35" s="160">
        <v>22880</v>
      </c>
      <c r="G35" s="317">
        <v>68640</v>
      </c>
    </row>
    <row r="36" spans="2:7" ht="15">
      <c r="B36" s="165" t="s">
        <v>559</v>
      </c>
      <c r="C36" s="165" t="s">
        <v>545</v>
      </c>
      <c r="D36" s="165" t="s">
        <v>364</v>
      </c>
      <c r="E36" s="165">
        <v>3</v>
      </c>
      <c r="F36" s="160">
        <v>36885</v>
      </c>
      <c r="G36" s="317">
        <v>110655</v>
      </c>
    </row>
    <row r="37" spans="2:7" ht="15">
      <c r="B37" s="165" t="s">
        <v>560</v>
      </c>
      <c r="C37" s="165" t="s">
        <v>550</v>
      </c>
      <c r="D37" s="165" t="s">
        <v>364</v>
      </c>
      <c r="E37" s="165">
        <v>1</v>
      </c>
      <c r="F37" s="160">
        <v>2835900</v>
      </c>
      <c r="G37" s="317">
        <v>2835900</v>
      </c>
    </row>
    <row r="38" spans="2:7" ht="15">
      <c r="B38" s="165" t="s">
        <v>561</v>
      </c>
      <c r="C38" s="165" t="s">
        <v>562</v>
      </c>
      <c r="D38" s="165" t="s">
        <v>364</v>
      </c>
      <c r="E38" s="165">
        <v>1</v>
      </c>
      <c r="F38" s="160">
        <v>369810</v>
      </c>
      <c r="G38" s="317">
        <v>369810</v>
      </c>
    </row>
    <row r="39" spans="2:7" ht="15">
      <c r="B39" s="165" t="s">
        <v>563</v>
      </c>
      <c r="C39" s="165" t="s">
        <v>564</v>
      </c>
      <c r="D39" s="165" t="s">
        <v>364</v>
      </c>
      <c r="E39" s="165">
        <v>1</v>
      </c>
      <c r="F39" s="160">
        <v>908880</v>
      </c>
      <c r="G39" s="317">
        <v>908880</v>
      </c>
    </row>
    <row r="40" spans="2:7" ht="15">
      <c r="B40" s="165" t="s">
        <v>565</v>
      </c>
      <c r="C40" s="165" t="s">
        <v>564</v>
      </c>
      <c r="D40" s="165" t="s">
        <v>364</v>
      </c>
      <c r="E40" s="165">
        <v>1</v>
      </c>
      <c r="F40" s="160">
        <v>259680</v>
      </c>
      <c r="G40" s="317">
        <v>259680</v>
      </c>
    </row>
    <row r="41" spans="2:7" ht="15">
      <c r="B41" s="166" t="s">
        <v>566</v>
      </c>
      <c r="C41" s="165"/>
      <c r="D41" s="165"/>
      <c r="E41" s="165"/>
      <c r="F41" s="165"/>
      <c r="G41" s="164">
        <f>SUM(G8:G40)</f>
        <v>32601643</v>
      </c>
    </row>
    <row r="43" ht="15">
      <c r="B43" t="str">
        <f>+aktivi!G49</f>
        <v>ADMINISTRATORI</v>
      </c>
    </row>
    <row r="44" ht="15">
      <c r="B44" s="1" t="str">
        <f>+aktivi!G50</f>
        <v>LEFTER SOTA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B1">
      <selection activeCell="O41" sqref="O41"/>
    </sheetView>
  </sheetViews>
  <sheetFormatPr defaultColWidth="9.140625" defaultRowHeight="15"/>
  <cols>
    <col min="1" max="1" width="4.57421875" style="17" customWidth="1"/>
    <col min="2" max="2" width="9.140625" style="17" customWidth="1"/>
    <col min="3" max="3" width="9.28125" style="17" customWidth="1"/>
    <col min="4" max="4" width="9.421875" style="17" customWidth="1"/>
    <col min="5" max="5" width="12.8515625" style="17" customWidth="1"/>
    <col min="6" max="6" width="5.421875" style="17" customWidth="1"/>
    <col min="7" max="7" width="8.140625" style="17" customWidth="1"/>
    <col min="8" max="8" width="14.7109375" style="17" customWidth="1"/>
    <col min="9" max="9" width="4.28125" style="17" customWidth="1"/>
    <col min="10" max="10" width="9.140625" style="17" hidden="1" customWidth="1"/>
    <col min="11" max="11" width="1.8515625" style="17" customWidth="1"/>
    <col min="12" max="16384" width="9.140625" style="17" customWidth="1"/>
  </cols>
  <sheetData>
    <row r="1" s="50" customFormat="1" ht="6.75" customHeight="1"/>
    <row r="2" spans="1:10" s="50" customFormat="1" ht="12.75">
      <c r="A2" s="181"/>
      <c r="B2" s="182"/>
      <c r="C2" s="182"/>
      <c r="D2" s="182"/>
      <c r="E2" s="182"/>
      <c r="F2" s="182"/>
      <c r="G2" s="182"/>
      <c r="H2" s="182"/>
      <c r="I2" s="182"/>
      <c r="J2" s="183"/>
    </row>
    <row r="3" spans="1:10" s="52" customFormat="1" ht="21" customHeight="1">
      <c r="A3" s="184"/>
      <c r="B3" s="51" t="s">
        <v>165</v>
      </c>
      <c r="C3" s="51"/>
      <c r="D3" s="51"/>
      <c r="E3" s="174" t="s">
        <v>166</v>
      </c>
      <c r="F3" s="175"/>
      <c r="G3" s="54"/>
      <c r="H3" s="51"/>
      <c r="I3" s="51"/>
      <c r="J3" s="185"/>
    </row>
    <row r="4" spans="1:10" s="52" customFormat="1" ht="13.5" customHeight="1">
      <c r="A4" s="184"/>
      <c r="B4" s="51" t="s">
        <v>167</v>
      </c>
      <c r="C4" s="51"/>
      <c r="D4" s="51"/>
      <c r="E4" s="51" t="s">
        <v>168</v>
      </c>
      <c r="F4" s="175"/>
      <c r="G4" s="54"/>
      <c r="H4" s="51"/>
      <c r="I4" s="51"/>
      <c r="J4" s="185"/>
    </row>
    <row r="5" spans="1:10" s="52" customFormat="1" ht="13.5" customHeight="1">
      <c r="A5" s="184"/>
      <c r="B5" s="51" t="s">
        <v>169</v>
      </c>
      <c r="C5" s="51"/>
      <c r="D5" s="51"/>
      <c r="E5" s="51" t="s">
        <v>170</v>
      </c>
      <c r="F5" s="51"/>
      <c r="G5" s="51"/>
      <c r="H5" s="51"/>
      <c r="I5" s="51"/>
      <c r="J5" s="185"/>
    </row>
    <row r="6" spans="1:10" s="52" customFormat="1" ht="13.5" customHeight="1">
      <c r="A6" s="184"/>
      <c r="B6" s="51"/>
      <c r="C6" s="51"/>
      <c r="D6" s="51"/>
      <c r="E6" s="51" t="s">
        <v>571</v>
      </c>
      <c r="F6" s="51"/>
      <c r="G6" s="54"/>
      <c r="H6" s="54"/>
      <c r="I6" s="51"/>
      <c r="J6" s="185"/>
    </row>
    <row r="7" spans="1:10" s="52" customFormat="1" ht="13.5" customHeight="1">
      <c r="A7" s="184"/>
      <c r="B7" s="51"/>
      <c r="C7" s="51"/>
      <c r="D7" s="51"/>
      <c r="E7" s="51" t="s">
        <v>572</v>
      </c>
      <c r="F7" s="51"/>
      <c r="G7" s="54"/>
      <c r="H7" s="54"/>
      <c r="I7" s="51"/>
      <c r="J7" s="185"/>
    </row>
    <row r="8" spans="1:10" s="52" customFormat="1" ht="13.5" customHeight="1">
      <c r="A8" s="184"/>
      <c r="B8" s="51"/>
      <c r="C8" s="51"/>
      <c r="D8" s="51"/>
      <c r="E8" s="51"/>
      <c r="F8" s="51"/>
      <c r="G8" s="54"/>
      <c r="H8" s="54"/>
      <c r="I8" s="51"/>
      <c r="J8" s="185"/>
    </row>
    <row r="9" spans="1:10" s="52" customFormat="1" ht="13.5" customHeight="1">
      <c r="A9" s="184"/>
      <c r="B9" s="51" t="s">
        <v>171</v>
      </c>
      <c r="C9" s="51"/>
      <c r="D9" s="51"/>
      <c r="E9" s="176" t="s">
        <v>172</v>
      </c>
      <c r="F9" s="53"/>
      <c r="G9" s="51"/>
      <c r="H9" s="51"/>
      <c r="I9" s="51"/>
      <c r="J9" s="185"/>
    </row>
    <row r="10" spans="1:10" s="52" customFormat="1" ht="13.5" customHeight="1">
      <c r="A10" s="184"/>
      <c r="B10" s="51"/>
      <c r="C10" s="51"/>
      <c r="D10" s="51"/>
      <c r="E10" s="176"/>
      <c r="F10" s="53"/>
      <c r="G10" s="51"/>
      <c r="H10" s="51"/>
      <c r="I10" s="51"/>
      <c r="J10" s="185"/>
    </row>
    <row r="11" spans="1:10" s="52" customFormat="1" ht="13.5" customHeight="1">
      <c r="A11" s="184"/>
      <c r="B11" s="51" t="s">
        <v>525</v>
      </c>
      <c r="C11" s="51"/>
      <c r="D11" s="51"/>
      <c r="E11" s="176" t="s">
        <v>526</v>
      </c>
      <c r="F11" s="53"/>
      <c r="G11" s="51"/>
      <c r="H11" s="51"/>
      <c r="I11" s="51"/>
      <c r="J11" s="185"/>
    </row>
    <row r="12" spans="1:10" s="52" customFormat="1" ht="13.5" customHeight="1">
      <c r="A12" s="184"/>
      <c r="B12" s="51"/>
      <c r="C12" s="51"/>
      <c r="D12" s="51"/>
      <c r="E12" s="176"/>
      <c r="F12" s="53"/>
      <c r="G12" s="51"/>
      <c r="H12" s="51"/>
      <c r="I12" s="51"/>
      <c r="J12" s="185"/>
    </row>
    <row r="13" spans="1:10" s="52" customFormat="1" ht="13.5" customHeight="1">
      <c r="A13" s="184"/>
      <c r="B13" s="51" t="s">
        <v>173</v>
      </c>
      <c r="C13" s="51"/>
      <c r="D13" s="51"/>
      <c r="E13" s="51"/>
      <c r="F13" s="54"/>
      <c r="G13" s="51"/>
      <c r="H13" s="51"/>
      <c r="I13" s="51"/>
      <c r="J13" s="185"/>
    </row>
    <row r="14" spans="1:10" ht="12.75">
      <c r="A14" s="186"/>
      <c r="B14" s="51"/>
      <c r="C14" s="51"/>
      <c r="D14" s="51"/>
      <c r="E14" s="51"/>
      <c r="F14" s="51"/>
      <c r="G14" s="51"/>
      <c r="H14" s="51"/>
      <c r="I14" s="51"/>
      <c r="J14" s="187"/>
    </row>
    <row r="15" spans="1:10" ht="12.75">
      <c r="A15" s="186"/>
      <c r="B15" s="51" t="s">
        <v>174</v>
      </c>
      <c r="C15" s="51"/>
      <c r="D15" s="51"/>
      <c r="E15" s="51" t="s">
        <v>175</v>
      </c>
      <c r="F15" s="51"/>
      <c r="G15" s="51"/>
      <c r="H15" s="51"/>
      <c r="I15" s="51"/>
      <c r="J15" s="187"/>
    </row>
    <row r="16" spans="1:10" ht="12.75">
      <c r="A16" s="186"/>
      <c r="B16" s="51"/>
      <c r="C16" s="51"/>
      <c r="D16" s="51"/>
      <c r="E16" s="51" t="s">
        <v>527</v>
      </c>
      <c r="F16" s="51"/>
      <c r="G16" s="51"/>
      <c r="H16" s="51"/>
      <c r="I16" s="51"/>
      <c r="J16" s="187"/>
    </row>
    <row r="17" spans="1:10" ht="12.75">
      <c r="A17" s="186"/>
      <c r="B17" s="11"/>
      <c r="C17" s="11"/>
      <c r="D17" s="11"/>
      <c r="E17" s="11"/>
      <c r="F17" s="11"/>
      <c r="G17" s="11"/>
      <c r="H17" s="11"/>
      <c r="I17" s="11"/>
      <c r="J17" s="187"/>
    </row>
    <row r="18" spans="1:10" ht="12.75">
      <c r="A18" s="186"/>
      <c r="B18" s="11"/>
      <c r="C18" s="11"/>
      <c r="D18" s="11"/>
      <c r="E18" s="11"/>
      <c r="F18" s="11"/>
      <c r="G18" s="11"/>
      <c r="H18" s="11"/>
      <c r="I18" s="11"/>
      <c r="J18" s="187"/>
    </row>
    <row r="19" spans="1:10" ht="18">
      <c r="A19" s="186"/>
      <c r="B19" s="11"/>
      <c r="C19" s="369"/>
      <c r="D19" s="369"/>
      <c r="E19" s="369"/>
      <c r="F19" s="369"/>
      <c r="G19" s="369"/>
      <c r="H19" s="11"/>
      <c r="I19" s="11"/>
      <c r="J19" s="187"/>
    </row>
    <row r="20" spans="1:10" ht="12.75">
      <c r="A20" s="186"/>
      <c r="B20" s="11"/>
      <c r="C20" s="11"/>
      <c r="D20" s="11"/>
      <c r="E20" s="11"/>
      <c r="F20" s="11"/>
      <c r="G20" s="11"/>
      <c r="H20" s="11"/>
      <c r="I20" s="11"/>
      <c r="J20" s="187"/>
    </row>
    <row r="21" spans="1:10" ht="33.75">
      <c r="A21" s="373" t="s">
        <v>176</v>
      </c>
      <c r="B21" s="374"/>
      <c r="C21" s="374"/>
      <c r="D21" s="374"/>
      <c r="E21" s="374"/>
      <c r="F21" s="374"/>
      <c r="G21" s="374"/>
      <c r="H21" s="374"/>
      <c r="I21" s="374"/>
      <c r="J21" s="375"/>
    </row>
    <row r="22" spans="1:10" ht="12.75">
      <c r="A22" s="186"/>
      <c r="B22" s="370" t="s">
        <v>177</v>
      </c>
      <c r="C22" s="370"/>
      <c r="D22" s="370"/>
      <c r="E22" s="370"/>
      <c r="F22" s="370"/>
      <c r="G22" s="370"/>
      <c r="H22" s="370"/>
      <c r="I22" s="370"/>
      <c r="J22" s="187"/>
    </row>
    <row r="23" spans="1:10" ht="12.75">
      <c r="A23" s="186"/>
      <c r="B23" s="370" t="s">
        <v>178</v>
      </c>
      <c r="C23" s="370"/>
      <c r="D23" s="370"/>
      <c r="E23" s="370"/>
      <c r="F23" s="370"/>
      <c r="G23" s="370"/>
      <c r="H23" s="370"/>
      <c r="I23" s="370"/>
      <c r="J23" s="187"/>
    </row>
    <row r="24" spans="1:10" ht="12.75">
      <c r="A24" s="186"/>
      <c r="B24" s="11"/>
      <c r="C24" s="11"/>
      <c r="D24" s="11"/>
      <c r="E24" s="11"/>
      <c r="F24" s="11"/>
      <c r="G24" s="11"/>
      <c r="H24" s="11"/>
      <c r="I24" s="11"/>
      <c r="J24" s="187"/>
    </row>
    <row r="25" spans="1:10" ht="12.75">
      <c r="A25" s="186"/>
      <c r="B25" s="11"/>
      <c r="C25" s="11"/>
      <c r="D25" s="11"/>
      <c r="E25" s="11"/>
      <c r="F25" s="11"/>
      <c r="G25" s="11"/>
      <c r="H25" s="11"/>
      <c r="I25" s="11"/>
      <c r="J25" s="187"/>
    </row>
    <row r="26" spans="1:10" ht="18">
      <c r="A26" s="186"/>
      <c r="B26" s="11"/>
      <c r="C26" s="11"/>
      <c r="D26" s="11"/>
      <c r="E26" s="180" t="s">
        <v>739</v>
      </c>
      <c r="F26" s="11"/>
      <c r="G26" s="11"/>
      <c r="H26" s="11"/>
      <c r="I26" s="11"/>
      <c r="J26" s="187"/>
    </row>
    <row r="27" spans="1:10" ht="12.75">
      <c r="A27" s="186"/>
      <c r="B27" s="11"/>
      <c r="C27" s="11"/>
      <c r="D27" s="11"/>
      <c r="E27" s="11"/>
      <c r="F27" s="11"/>
      <c r="G27" s="11"/>
      <c r="H27" s="11"/>
      <c r="I27" s="11"/>
      <c r="J27" s="187"/>
    </row>
    <row r="28" spans="1:10" ht="12.75">
      <c r="A28" s="186"/>
      <c r="B28" s="11"/>
      <c r="C28" s="11"/>
      <c r="D28" s="11"/>
      <c r="E28" s="11"/>
      <c r="F28" s="11"/>
      <c r="G28" s="11"/>
      <c r="H28" s="11"/>
      <c r="I28" s="11"/>
      <c r="J28" s="187"/>
    </row>
    <row r="29" spans="1:10" ht="12.75">
      <c r="A29" s="186"/>
      <c r="B29" s="11"/>
      <c r="C29" s="11"/>
      <c r="D29" s="11"/>
      <c r="E29" s="11"/>
      <c r="F29" s="11"/>
      <c r="G29" s="11"/>
      <c r="H29" s="11"/>
      <c r="I29" s="11"/>
      <c r="J29" s="187"/>
    </row>
    <row r="30" spans="1:10" ht="12.75">
      <c r="A30" s="186"/>
      <c r="B30" s="11"/>
      <c r="C30" s="11"/>
      <c r="D30" s="11"/>
      <c r="E30" s="11"/>
      <c r="F30" s="11"/>
      <c r="G30" s="11"/>
      <c r="H30" s="11"/>
      <c r="I30" s="11"/>
      <c r="J30" s="187"/>
    </row>
    <row r="31" spans="1:10" ht="12.75">
      <c r="A31" s="186"/>
      <c r="B31" s="11"/>
      <c r="C31" s="11"/>
      <c r="D31" s="11"/>
      <c r="E31" s="11"/>
      <c r="F31" s="11"/>
      <c r="G31" s="11"/>
      <c r="H31" s="11"/>
      <c r="I31" s="11"/>
      <c r="J31" s="187"/>
    </row>
    <row r="32" spans="1:10" ht="12.75">
      <c r="A32" s="186"/>
      <c r="B32" s="11"/>
      <c r="C32" s="11"/>
      <c r="D32" s="11"/>
      <c r="E32" s="11"/>
      <c r="F32" s="11"/>
      <c r="G32" s="11"/>
      <c r="H32" s="11"/>
      <c r="I32" s="11"/>
      <c r="J32" s="187"/>
    </row>
    <row r="33" spans="1:10" ht="12.75">
      <c r="A33" s="186"/>
      <c r="B33" s="11"/>
      <c r="C33" s="11"/>
      <c r="D33" s="11"/>
      <c r="E33" s="11"/>
      <c r="F33" s="11"/>
      <c r="G33" s="11"/>
      <c r="H33" s="11"/>
      <c r="I33" s="11"/>
      <c r="J33" s="187"/>
    </row>
    <row r="34" spans="1:10" ht="12.75">
      <c r="A34" s="186"/>
      <c r="B34" s="11"/>
      <c r="C34" s="11"/>
      <c r="D34" s="11"/>
      <c r="E34" s="11"/>
      <c r="F34" s="11"/>
      <c r="G34" s="11"/>
      <c r="H34" s="11"/>
      <c r="I34" s="11"/>
      <c r="J34" s="187"/>
    </row>
    <row r="35" spans="1:10" ht="12.75">
      <c r="A35" s="186"/>
      <c r="B35" s="11"/>
      <c r="C35" s="11"/>
      <c r="D35" s="11"/>
      <c r="E35" s="11"/>
      <c r="F35" s="11"/>
      <c r="G35" s="11"/>
      <c r="H35" s="11"/>
      <c r="I35" s="11"/>
      <c r="J35" s="187"/>
    </row>
    <row r="36" spans="1:10" ht="12.75">
      <c r="A36" s="186"/>
      <c r="B36" s="11"/>
      <c r="C36" s="11"/>
      <c r="D36" s="11"/>
      <c r="E36" s="11"/>
      <c r="F36" s="11"/>
      <c r="G36" s="11"/>
      <c r="H36" s="11"/>
      <c r="I36" s="11"/>
      <c r="J36" s="187"/>
    </row>
    <row r="37" spans="1:10" ht="9" customHeight="1">
      <c r="A37" s="186"/>
      <c r="B37" s="11"/>
      <c r="C37" s="11"/>
      <c r="D37" s="11"/>
      <c r="E37" s="11"/>
      <c r="F37" s="11"/>
      <c r="G37" s="11"/>
      <c r="H37" s="11"/>
      <c r="I37" s="11"/>
      <c r="J37" s="187"/>
    </row>
    <row r="38" spans="1:10" ht="12.75">
      <c r="A38" s="186"/>
      <c r="B38" s="11"/>
      <c r="C38" s="11"/>
      <c r="D38" s="11"/>
      <c r="E38" s="11"/>
      <c r="F38" s="11"/>
      <c r="G38" s="11"/>
      <c r="H38" s="11"/>
      <c r="I38" s="11"/>
      <c r="J38" s="187"/>
    </row>
    <row r="39" spans="1:10" ht="12.75">
      <c r="A39" s="186"/>
      <c r="B39" s="11"/>
      <c r="C39" s="11"/>
      <c r="D39" s="11"/>
      <c r="E39" s="11"/>
      <c r="F39" s="11"/>
      <c r="G39" s="11"/>
      <c r="H39" s="11"/>
      <c r="I39" s="11"/>
      <c r="J39" s="187"/>
    </row>
    <row r="40" spans="1:10" s="52" customFormat="1" ht="12.75" customHeight="1">
      <c r="A40" s="184"/>
      <c r="B40" s="51" t="s">
        <v>179</v>
      </c>
      <c r="C40" s="51"/>
      <c r="D40" s="51"/>
      <c r="E40" s="51"/>
      <c r="F40" s="51"/>
      <c r="G40" s="370" t="s">
        <v>180</v>
      </c>
      <c r="H40" s="370"/>
      <c r="I40" s="51"/>
      <c r="J40" s="185"/>
    </row>
    <row r="41" spans="1:10" s="52" customFormat="1" ht="12.75" customHeight="1">
      <c r="A41" s="184"/>
      <c r="B41" s="51" t="s">
        <v>181</v>
      </c>
      <c r="C41" s="51"/>
      <c r="D41" s="51"/>
      <c r="E41" s="51"/>
      <c r="F41" s="51"/>
      <c r="G41" s="370" t="s">
        <v>182</v>
      </c>
      <c r="H41" s="370"/>
      <c r="I41" s="51"/>
      <c r="J41" s="185"/>
    </row>
    <row r="42" spans="1:10" s="52" customFormat="1" ht="12.75" customHeight="1">
      <c r="A42" s="184"/>
      <c r="B42" s="51" t="s">
        <v>183</v>
      </c>
      <c r="C42" s="51"/>
      <c r="D42" s="51"/>
      <c r="E42" s="51"/>
      <c r="F42" s="51"/>
      <c r="G42" s="370" t="s">
        <v>7</v>
      </c>
      <c r="H42" s="370"/>
      <c r="I42" s="51"/>
      <c r="J42" s="185"/>
    </row>
    <row r="43" spans="1:10" s="52" customFormat="1" ht="12.75" customHeight="1">
      <c r="A43" s="184"/>
      <c r="B43" s="51" t="s">
        <v>184</v>
      </c>
      <c r="C43" s="51"/>
      <c r="D43" s="51"/>
      <c r="E43" s="51"/>
      <c r="F43" s="51"/>
      <c r="G43" s="370" t="s">
        <v>7</v>
      </c>
      <c r="H43" s="370"/>
      <c r="I43" s="51"/>
      <c r="J43" s="185"/>
    </row>
    <row r="44" spans="1:10" ht="12.75">
      <c r="A44" s="186"/>
      <c r="B44" s="11"/>
      <c r="C44" s="11"/>
      <c r="D44" s="11"/>
      <c r="E44" s="11"/>
      <c r="F44" s="11"/>
      <c r="G44" s="11"/>
      <c r="H44" s="11"/>
      <c r="I44" s="11"/>
      <c r="J44" s="187"/>
    </row>
    <row r="45" spans="1:10" s="55" customFormat="1" ht="12.75" customHeight="1">
      <c r="A45" s="188"/>
      <c r="B45" s="51" t="s">
        <v>185</v>
      </c>
      <c r="C45" s="51"/>
      <c r="D45" s="51"/>
      <c r="E45" s="51"/>
      <c r="F45" s="54" t="s">
        <v>186</v>
      </c>
      <c r="G45" s="371" t="s">
        <v>731</v>
      </c>
      <c r="H45" s="372"/>
      <c r="I45" s="5"/>
      <c r="J45" s="189"/>
    </row>
    <row r="46" spans="1:10" s="55" customFormat="1" ht="12.75" customHeight="1">
      <c r="A46" s="188"/>
      <c r="B46" s="51"/>
      <c r="C46" s="51"/>
      <c r="D46" s="51"/>
      <c r="E46" s="51"/>
      <c r="F46" s="54" t="s">
        <v>187</v>
      </c>
      <c r="G46" s="370" t="s">
        <v>736</v>
      </c>
      <c r="H46" s="370"/>
      <c r="I46" s="5"/>
      <c r="J46" s="189"/>
    </row>
    <row r="47" spans="1:10" s="55" customFormat="1" ht="7.5" customHeight="1">
      <c r="A47" s="188"/>
      <c r="B47" s="51"/>
      <c r="C47" s="51"/>
      <c r="D47" s="51"/>
      <c r="E47" s="51"/>
      <c r="F47" s="54"/>
      <c r="G47" s="54"/>
      <c r="H47" s="54"/>
      <c r="I47" s="5"/>
      <c r="J47" s="189"/>
    </row>
    <row r="48" spans="1:10" s="55" customFormat="1" ht="12.75" customHeight="1">
      <c r="A48" s="188"/>
      <c r="B48" s="51" t="s">
        <v>188</v>
      </c>
      <c r="C48" s="51"/>
      <c r="D48" s="51"/>
      <c r="E48" s="54"/>
      <c r="F48" s="51"/>
      <c r="G48" s="51" t="s">
        <v>755</v>
      </c>
      <c r="H48" s="176"/>
      <c r="I48" s="5"/>
      <c r="J48" s="189"/>
    </row>
    <row r="49" spans="1:10" ht="22.5" customHeight="1">
      <c r="A49" s="186"/>
      <c r="B49" s="11"/>
      <c r="C49" s="11"/>
      <c r="D49" s="11"/>
      <c r="E49" s="11"/>
      <c r="F49" s="11"/>
      <c r="G49" s="11"/>
      <c r="H49" s="11"/>
      <c r="I49" s="11"/>
      <c r="J49" s="187"/>
    </row>
    <row r="50" spans="1:10" ht="6.75" customHeight="1">
      <c r="A50" s="186"/>
      <c r="B50" s="11"/>
      <c r="C50" s="11"/>
      <c r="D50" s="11"/>
      <c r="E50" s="11"/>
      <c r="F50" s="11"/>
      <c r="G50" s="11"/>
      <c r="H50" s="11"/>
      <c r="I50" s="11"/>
      <c r="J50" s="187"/>
    </row>
    <row r="51" spans="1:10" ht="12.75">
      <c r="A51" s="186"/>
      <c r="B51" s="11"/>
      <c r="C51" s="11"/>
      <c r="D51" s="11"/>
      <c r="E51" s="11"/>
      <c r="F51" s="11"/>
      <c r="G51" s="11"/>
      <c r="H51" s="11"/>
      <c r="I51" s="11"/>
      <c r="J51" s="187"/>
    </row>
    <row r="52" spans="1:10" ht="12.75">
      <c r="A52" s="190"/>
      <c r="B52" s="191"/>
      <c r="C52" s="191"/>
      <c r="D52" s="191"/>
      <c r="E52" s="191"/>
      <c r="F52" s="191"/>
      <c r="G52" s="191"/>
      <c r="H52" s="191"/>
      <c r="I52" s="191"/>
      <c r="J52" s="192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10">
    <mergeCell ref="C19:G19"/>
    <mergeCell ref="G43:H43"/>
    <mergeCell ref="G45:H45"/>
    <mergeCell ref="G46:H46"/>
    <mergeCell ref="A21:J21"/>
    <mergeCell ref="B22:I22"/>
    <mergeCell ref="B23:I23"/>
    <mergeCell ref="G40:H40"/>
    <mergeCell ref="G41:H41"/>
    <mergeCell ref="G42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3.57421875" style="17" customWidth="1"/>
    <col min="2" max="2" width="3.7109375" style="61" customWidth="1"/>
    <col min="3" max="3" width="1.8515625" style="61" customWidth="1"/>
    <col min="4" max="4" width="1.7109375" style="61" customWidth="1"/>
    <col min="5" max="5" width="39.7109375" style="17" customWidth="1"/>
    <col min="6" max="6" width="6.8515625" style="17" customWidth="1"/>
    <col min="7" max="7" width="13.57421875" style="62" customWidth="1"/>
    <col min="8" max="8" width="16.57421875" style="62" customWidth="1"/>
    <col min="9" max="9" width="23.00390625" style="17" customWidth="1"/>
    <col min="10" max="10" width="9.140625" style="17" customWidth="1"/>
    <col min="11" max="11" width="12.00390625" style="17" customWidth="1"/>
    <col min="12" max="16384" width="9.140625" style="17" customWidth="1"/>
  </cols>
  <sheetData>
    <row r="1" ht="15.75">
      <c r="B1" s="202" t="s">
        <v>568</v>
      </c>
    </row>
    <row r="2" spans="2:12" s="56" customFormat="1" ht="18">
      <c r="B2" s="202" t="s">
        <v>569</v>
      </c>
      <c r="C2" s="58"/>
      <c r="D2" s="58"/>
      <c r="E2" s="59"/>
      <c r="H2" s="60"/>
      <c r="L2" s="56" t="s">
        <v>24</v>
      </c>
    </row>
    <row r="3" spans="2:8" s="56" customFormat="1" ht="9" customHeight="1">
      <c r="B3" s="57"/>
      <c r="C3" s="58"/>
      <c r="D3" s="58"/>
      <c r="E3" s="59"/>
      <c r="G3" s="60"/>
      <c r="H3" s="60"/>
    </row>
    <row r="4" spans="2:8" s="56" customFormat="1" ht="18" customHeight="1">
      <c r="B4" s="379" t="s">
        <v>740</v>
      </c>
      <c r="C4" s="379"/>
      <c r="D4" s="379"/>
      <c r="E4" s="379"/>
      <c r="F4" s="379"/>
      <c r="G4" s="379"/>
      <c r="H4" s="379"/>
    </row>
    <row r="5" ht="6.75" customHeight="1"/>
    <row r="6" spans="2:14" ht="12" customHeight="1">
      <c r="B6" s="380" t="s">
        <v>20</v>
      </c>
      <c r="C6" s="382" t="s">
        <v>190</v>
      </c>
      <c r="D6" s="383"/>
      <c r="E6" s="384"/>
      <c r="F6" s="388" t="s">
        <v>191</v>
      </c>
      <c r="G6" s="64" t="s">
        <v>192</v>
      </c>
      <c r="H6" s="64" t="s">
        <v>192</v>
      </c>
      <c r="N6" s="17" t="s">
        <v>24</v>
      </c>
    </row>
    <row r="7" spans="2:8" ht="12" customHeight="1">
      <c r="B7" s="381"/>
      <c r="C7" s="385"/>
      <c r="D7" s="386"/>
      <c r="E7" s="387"/>
      <c r="F7" s="389"/>
      <c r="G7" s="67" t="s">
        <v>193</v>
      </c>
      <c r="H7" s="68" t="s">
        <v>194</v>
      </c>
    </row>
    <row r="8" spans="2:11" s="69" customFormat="1" ht="24.75" customHeight="1">
      <c r="B8" s="70" t="s">
        <v>0</v>
      </c>
      <c r="C8" s="376" t="s">
        <v>195</v>
      </c>
      <c r="D8" s="377"/>
      <c r="E8" s="378"/>
      <c r="F8" s="73"/>
      <c r="G8" s="74">
        <f>G9+G12+G13+G22+G30+G31+G32</f>
        <v>2007234298</v>
      </c>
      <c r="H8" s="74">
        <f>H9+H12+H13+H22+H30+H31+H32</f>
        <v>2001864989</v>
      </c>
      <c r="K8" s="75">
        <f>+K10+K15+K25+K32+K11</f>
        <v>0</v>
      </c>
    </row>
    <row r="9" spans="2:8" s="56" customFormat="1" ht="16.5" customHeight="1">
      <c r="B9" s="76"/>
      <c r="C9" s="71">
        <v>1</v>
      </c>
      <c r="D9" s="77" t="s">
        <v>196</v>
      </c>
      <c r="E9" s="78"/>
      <c r="F9" s="79"/>
      <c r="G9" s="80">
        <f>G10+G11</f>
        <v>22247370</v>
      </c>
      <c r="H9" s="80">
        <f>H10+H11</f>
        <v>24427893</v>
      </c>
    </row>
    <row r="10" spans="2:11" s="56" customFormat="1" ht="16.5" customHeight="1">
      <c r="B10" s="76"/>
      <c r="C10" s="71"/>
      <c r="D10" s="81"/>
      <c r="E10" s="82" t="s">
        <v>43</v>
      </c>
      <c r="F10" s="79">
        <v>1</v>
      </c>
      <c r="G10" s="80">
        <v>22247370</v>
      </c>
      <c r="H10" s="80">
        <v>24427893</v>
      </c>
      <c r="K10" s="83"/>
    </row>
    <row r="11" spans="2:11" s="56" customFormat="1" ht="16.5" customHeight="1">
      <c r="B11" s="76"/>
      <c r="C11" s="71"/>
      <c r="D11" s="81"/>
      <c r="E11" s="82" t="s">
        <v>80</v>
      </c>
      <c r="F11" s="79"/>
      <c r="G11" s="80"/>
      <c r="H11" s="80">
        <v>0</v>
      </c>
      <c r="K11" s="83"/>
    </row>
    <row r="12" spans="2:8" s="69" customFormat="1" ht="16.5" customHeight="1">
      <c r="B12" s="84"/>
      <c r="C12" s="71">
        <v>2</v>
      </c>
      <c r="D12" s="77" t="s">
        <v>197</v>
      </c>
      <c r="E12" s="85"/>
      <c r="F12" s="86"/>
      <c r="G12" s="74"/>
      <c r="H12" s="74"/>
    </row>
    <row r="13" spans="2:11" s="69" customFormat="1" ht="16.5" customHeight="1">
      <c r="B13" s="84"/>
      <c r="C13" s="71">
        <v>3</v>
      </c>
      <c r="D13" s="77" t="s">
        <v>198</v>
      </c>
      <c r="E13" s="85"/>
      <c r="F13" s="86"/>
      <c r="G13" s="74">
        <f>SUM(G14:G19)</f>
        <v>1756098795</v>
      </c>
      <c r="H13" s="74">
        <f>SUM(H14:H19)</f>
        <v>1551333193</v>
      </c>
      <c r="I13" s="69" t="s">
        <v>24</v>
      </c>
      <c r="K13" s="75">
        <f>+H13-G13</f>
        <v>-204765602</v>
      </c>
    </row>
    <row r="14" spans="2:11" s="56" customFormat="1" ht="16.5" customHeight="1">
      <c r="B14" s="76"/>
      <c r="C14" s="87"/>
      <c r="D14" s="81"/>
      <c r="E14" s="82" t="s">
        <v>110</v>
      </c>
      <c r="F14" s="79"/>
      <c r="G14" s="80">
        <v>776618196</v>
      </c>
      <c r="H14" s="80">
        <v>501158932</v>
      </c>
      <c r="K14" s="83">
        <f>+H14-G14</f>
        <v>-275459264</v>
      </c>
    </row>
    <row r="15" spans="2:11" s="56" customFormat="1" ht="16.5" customHeight="1">
      <c r="B15" s="76"/>
      <c r="C15" s="87"/>
      <c r="D15" s="81"/>
      <c r="E15" s="82" t="s">
        <v>199</v>
      </c>
      <c r="F15" s="79"/>
      <c r="G15" s="80"/>
      <c r="H15" s="80"/>
      <c r="K15" s="83">
        <f>+H15-G15</f>
        <v>0</v>
      </c>
    </row>
    <row r="16" spans="2:11" s="56" customFormat="1" ht="16.5" customHeight="1">
      <c r="B16" s="76"/>
      <c r="C16" s="87"/>
      <c r="D16" s="81"/>
      <c r="E16" s="82" t="s">
        <v>200</v>
      </c>
      <c r="F16" s="79"/>
      <c r="G16" s="80"/>
      <c r="H16" s="80"/>
      <c r="K16" s="83">
        <f>+H16-G16</f>
        <v>0</v>
      </c>
    </row>
    <row r="17" spans="2:11" s="56" customFormat="1" ht="16.5" customHeight="1">
      <c r="B17" s="76"/>
      <c r="C17" s="87"/>
      <c r="D17" s="81"/>
      <c r="E17" s="82" t="s">
        <v>356</v>
      </c>
      <c r="F17" s="79">
        <v>2</v>
      </c>
      <c r="G17" s="80">
        <v>434006</v>
      </c>
      <c r="H17" s="80">
        <v>3885465</v>
      </c>
      <c r="K17" s="83">
        <f>+H17-G17</f>
        <v>3451459</v>
      </c>
    </row>
    <row r="18" spans="2:8" s="56" customFormat="1" ht="16.5" customHeight="1">
      <c r="B18" s="76"/>
      <c r="C18" s="87"/>
      <c r="D18" s="81"/>
      <c r="E18" s="82" t="s">
        <v>357</v>
      </c>
      <c r="F18" s="79">
        <v>3</v>
      </c>
      <c r="G18" s="80">
        <v>7408934</v>
      </c>
      <c r="H18" s="80">
        <v>52462780</v>
      </c>
    </row>
    <row r="19" spans="2:8" s="56" customFormat="1" ht="18" customHeight="1">
      <c r="B19" s="76"/>
      <c r="C19" s="87"/>
      <c r="D19" s="81"/>
      <c r="E19" s="82" t="s">
        <v>573</v>
      </c>
      <c r="F19" s="79">
        <v>4</v>
      </c>
      <c r="G19" s="80">
        <v>971637659</v>
      </c>
      <c r="H19" s="80">
        <v>993826016</v>
      </c>
    </row>
    <row r="20" spans="2:9" s="56" customFormat="1" ht="10.5" customHeight="1">
      <c r="B20" s="76"/>
      <c r="C20" s="87"/>
      <c r="D20" s="81"/>
      <c r="E20" s="82"/>
      <c r="F20" s="79"/>
      <c r="G20" s="80"/>
      <c r="H20" s="80"/>
      <c r="I20" s="56" t="s">
        <v>24</v>
      </c>
    </row>
    <row r="21" spans="2:8" s="56" customFormat="1" ht="16.5" customHeight="1">
      <c r="B21" s="76"/>
      <c r="C21" s="87"/>
      <c r="D21" s="81"/>
      <c r="E21" s="82"/>
      <c r="F21" s="79"/>
      <c r="G21" s="80"/>
      <c r="H21" s="80"/>
    </row>
    <row r="22" spans="2:11" s="69" customFormat="1" ht="16.5" customHeight="1">
      <c r="B22" s="84"/>
      <c r="C22" s="71">
        <v>4</v>
      </c>
      <c r="D22" s="77" t="s">
        <v>202</v>
      </c>
      <c r="E22" s="85"/>
      <c r="F22" s="86"/>
      <c r="G22" s="74">
        <f>G23+G24+G25+G26+G27+G28+G29</f>
        <v>228888133</v>
      </c>
      <c r="H22" s="74">
        <f>H23+H24+H25+H26+H27+H28+H29</f>
        <v>426103903</v>
      </c>
      <c r="K22" s="75">
        <f>+H22-G22</f>
        <v>197215770</v>
      </c>
    </row>
    <row r="23" spans="2:8" s="56" customFormat="1" ht="16.5" customHeight="1">
      <c r="B23" s="76"/>
      <c r="C23" s="87"/>
      <c r="D23" s="81"/>
      <c r="E23" s="82" t="s">
        <v>203</v>
      </c>
      <c r="F23" s="79"/>
      <c r="G23" s="80"/>
      <c r="H23" s="80"/>
    </row>
    <row r="24" spans="2:8" s="56" customFormat="1" ht="16.5" customHeight="1">
      <c r="B24" s="76"/>
      <c r="C24" s="87"/>
      <c r="D24" s="81"/>
      <c r="E24" s="82" t="s">
        <v>204</v>
      </c>
      <c r="F24" s="79"/>
      <c r="G24" s="80"/>
      <c r="H24" s="80"/>
    </row>
    <row r="25" spans="2:11" s="56" customFormat="1" ht="16.5" customHeight="1">
      <c r="B25" s="76"/>
      <c r="C25" s="87"/>
      <c r="D25" s="81"/>
      <c r="E25" s="82" t="s">
        <v>205</v>
      </c>
      <c r="F25" s="79"/>
      <c r="G25" s="80"/>
      <c r="H25" s="80"/>
      <c r="K25" s="83">
        <f>+H25-G25</f>
        <v>0</v>
      </c>
    </row>
    <row r="26" spans="2:8" s="56" customFormat="1" ht="16.5" customHeight="1">
      <c r="B26" s="76"/>
      <c r="C26" s="87"/>
      <c r="D26" s="81"/>
      <c r="E26" s="82" t="s">
        <v>206</v>
      </c>
      <c r="F26" s="79"/>
      <c r="G26" s="80"/>
      <c r="H26" s="80"/>
    </row>
    <row r="27" spans="2:8" s="56" customFormat="1" ht="16.5" customHeight="1">
      <c r="B27" s="76"/>
      <c r="C27" s="87"/>
      <c r="D27" s="81"/>
      <c r="E27" s="82" t="s">
        <v>207</v>
      </c>
      <c r="F27" s="79">
        <v>5</v>
      </c>
      <c r="G27" s="80">
        <v>228888133</v>
      </c>
      <c r="H27" s="80">
        <v>426103903</v>
      </c>
    </row>
    <row r="28" spans="2:8" s="56" customFormat="1" ht="16.5" customHeight="1">
      <c r="B28" s="76"/>
      <c r="C28" s="87"/>
      <c r="D28" s="81"/>
      <c r="E28" s="82"/>
      <c r="F28" s="79"/>
      <c r="G28" s="196"/>
      <c r="H28" s="80"/>
    </row>
    <row r="29" spans="2:8" s="56" customFormat="1" ht="9" customHeight="1">
      <c r="B29" s="76"/>
      <c r="C29" s="87"/>
      <c r="D29" s="81"/>
      <c r="E29" s="82"/>
      <c r="F29" s="79"/>
      <c r="G29" s="80"/>
      <c r="H29" s="80"/>
    </row>
    <row r="30" spans="2:8" s="69" customFormat="1" ht="16.5" customHeight="1">
      <c r="B30" s="84"/>
      <c r="C30" s="71">
        <v>5</v>
      </c>
      <c r="D30" s="77" t="s">
        <v>208</v>
      </c>
      <c r="E30" s="85"/>
      <c r="F30" s="86"/>
      <c r="G30" s="74"/>
      <c r="H30" s="74"/>
    </row>
    <row r="31" spans="2:8" s="69" customFormat="1" ht="16.5" customHeight="1">
      <c r="B31" s="84"/>
      <c r="C31" s="71">
        <v>6</v>
      </c>
      <c r="D31" s="77" t="s">
        <v>209</v>
      </c>
      <c r="E31" s="85"/>
      <c r="F31" s="86"/>
      <c r="G31" s="74"/>
      <c r="H31" s="74"/>
    </row>
    <row r="32" spans="2:11" s="69" customFormat="1" ht="16.5" customHeight="1">
      <c r="B32" s="84"/>
      <c r="C32" s="71">
        <v>7</v>
      </c>
      <c r="D32" s="77" t="s">
        <v>210</v>
      </c>
      <c r="E32" s="85"/>
      <c r="F32" s="86"/>
      <c r="G32" s="74">
        <f>G33+G34</f>
        <v>0</v>
      </c>
      <c r="H32" s="74">
        <f>H33+H34</f>
        <v>0</v>
      </c>
      <c r="K32" s="75"/>
    </row>
    <row r="33" spans="2:11" s="56" customFormat="1" ht="16.5" customHeight="1">
      <c r="B33" s="76"/>
      <c r="C33" s="71"/>
      <c r="D33" s="81"/>
      <c r="E33" s="78" t="s">
        <v>211</v>
      </c>
      <c r="F33" s="79"/>
      <c r="G33" s="80"/>
      <c r="H33" s="80"/>
      <c r="K33" s="83">
        <f>+H33-G33</f>
        <v>0</v>
      </c>
    </row>
    <row r="34" spans="2:8" s="56" customFormat="1" ht="10.5" customHeight="1">
      <c r="B34" s="76"/>
      <c r="C34" s="71"/>
      <c r="D34" s="81"/>
      <c r="E34" s="78"/>
      <c r="F34" s="79"/>
      <c r="G34" s="80"/>
      <c r="H34" s="80"/>
    </row>
    <row r="35" spans="2:8" s="69" customFormat="1" ht="24.75" customHeight="1">
      <c r="B35" s="84" t="s">
        <v>1</v>
      </c>
      <c r="C35" s="376" t="s">
        <v>212</v>
      </c>
      <c r="D35" s="377"/>
      <c r="E35" s="378"/>
      <c r="F35" s="86"/>
      <c r="G35" s="74">
        <f>G36+G37+G44+G45+G46+G47</f>
        <v>395293709.2</v>
      </c>
      <c r="H35" s="74">
        <f>H36+H37+H44+H45+H46+H47</f>
        <v>401397726</v>
      </c>
    </row>
    <row r="36" spans="2:8" s="69" customFormat="1" ht="16.5" customHeight="1">
      <c r="B36" s="84"/>
      <c r="C36" s="71">
        <v>1</v>
      </c>
      <c r="D36" s="77" t="s">
        <v>213</v>
      </c>
      <c r="E36" s="85"/>
      <c r="F36" s="86"/>
      <c r="G36" s="74"/>
      <c r="H36" s="74"/>
    </row>
    <row r="37" spans="2:8" s="69" customFormat="1" ht="16.5" customHeight="1">
      <c r="B37" s="84"/>
      <c r="C37" s="71">
        <v>2</v>
      </c>
      <c r="D37" s="77" t="s">
        <v>214</v>
      </c>
      <c r="E37" s="85"/>
      <c r="F37" s="86">
        <v>6</v>
      </c>
      <c r="G37" s="74">
        <f>G38+G39+G40+G41+G42+G43</f>
        <v>395293709.2</v>
      </c>
      <c r="H37" s="74">
        <f>H38+H39+H40+H41+H42+H43</f>
        <v>401397726</v>
      </c>
    </row>
    <row r="38" spans="2:8" s="56" customFormat="1" ht="16.5" customHeight="1">
      <c r="B38" s="76"/>
      <c r="C38" s="87"/>
      <c r="D38" s="81"/>
      <c r="E38" s="82" t="s">
        <v>13</v>
      </c>
      <c r="F38" s="79"/>
      <c r="G38" s="80">
        <f>+Amortizimi!G41</f>
        <v>346200000</v>
      </c>
      <c r="H38" s="80">
        <v>346200000</v>
      </c>
    </row>
    <row r="39" spans="2:11" s="56" customFormat="1" ht="16.5" customHeight="1">
      <c r="B39" s="76"/>
      <c r="C39" s="87"/>
      <c r="D39" s="81"/>
      <c r="E39" s="82" t="s">
        <v>14</v>
      </c>
      <c r="F39" s="79"/>
      <c r="G39" s="80">
        <f>+Amortizimi!G42</f>
        <v>29963342</v>
      </c>
      <c r="H39" s="80">
        <v>31540360</v>
      </c>
      <c r="K39" s="83">
        <f>+G39-H39</f>
        <v>-1577018</v>
      </c>
    </row>
    <row r="40" spans="2:8" s="56" customFormat="1" ht="16.5" customHeight="1">
      <c r="B40" s="76"/>
      <c r="C40" s="87"/>
      <c r="D40" s="81"/>
      <c r="E40" s="82" t="s">
        <v>17</v>
      </c>
      <c r="F40" s="79"/>
      <c r="G40" s="80">
        <f>+Amortizimi!G43</f>
        <v>1781954</v>
      </c>
      <c r="H40" s="80">
        <v>1875741</v>
      </c>
    </row>
    <row r="41" spans="2:9" s="56" customFormat="1" ht="16.5" customHeight="1">
      <c r="B41" s="76"/>
      <c r="C41" s="87"/>
      <c r="D41" s="81"/>
      <c r="E41" s="82" t="s">
        <v>15</v>
      </c>
      <c r="F41" s="79"/>
      <c r="G41" s="80">
        <f>+Amortizimi!G44</f>
        <v>11239052.2</v>
      </c>
      <c r="H41" s="80">
        <v>14306278</v>
      </c>
      <c r="I41" s="56" t="s">
        <v>24</v>
      </c>
    </row>
    <row r="42" spans="2:8" s="56" customFormat="1" ht="16.5" customHeight="1">
      <c r="B42" s="76"/>
      <c r="C42" s="87"/>
      <c r="D42" s="81"/>
      <c r="E42" s="82" t="s">
        <v>351</v>
      </c>
      <c r="F42" s="79"/>
      <c r="G42" s="80">
        <f>+Amortizimi!G45</f>
        <v>5940109</v>
      </c>
      <c r="H42" s="80">
        <v>7255496</v>
      </c>
    </row>
    <row r="43" spans="2:8" s="56" customFormat="1" ht="16.5" customHeight="1">
      <c r="B43" s="76"/>
      <c r="C43" s="87"/>
      <c r="D43" s="81"/>
      <c r="E43" s="82" t="s">
        <v>352</v>
      </c>
      <c r="F43" s="79"/>
      <c r="G43" s="80">
        <f>+Amortizimi!G46</f>
        <v>169252</v>
      </c>
      <c r="H43" s="80">
        <v>219851</v>
      </c>
    </row>
    <row r="44" spans="2:8" s="69" customFormat="1" ht="16.5" customHeight="1">
      <c r="B44" s="84"/>
      <c r="C44" s="71">
        <v>3</v>
      </c>
      <c r="D44" s="77" t="s">
        <v>215</v>
      </c>
      <c r="E44" s="85"/>
      <c r="F44" s="86"/>
      <c r="G44" s="74"/>
      <c r="H44" s="74"/>
    </row>
    <row r="45" spans="2:8" s="69" customFormat="1" ht="16.5" customHeight="1">
      <c r="B45" s="84"/>
      <c r="C45" s="71">
        <v>4</v>
      </c>
      <c r="D45" s="77" t="s">
        <v>216</v>
      </c>
      <c r="E45" s="85"/>
      <c r="F45" s="86"/>
      <c r="G45" s="74">
        <f>'[1]Centro 08'!L9+'[1]Centro 08'!L10+'[1]Centro 08'!L11+'[1]Centro 08'!L12</f>
        <v>0</v>
      </c>
      <c r="H45" s="74">
        <f>'[1]Centro 08'!C9+'[1]Centro 08'!C10+'[1]Centro 08'!C11+'[1]Centro 08'!C12</f>
        <v>0</v>
      </c>
    </row>
    <row r="46" spans="2:8" s="69" customFormat="1" ht="16.5" customHeight="1">
      <c r="B46" s="84"/>
      <c r="C46" s="71">
        <v>5</v>
      </c>
      <c r="D46" s="77" t="s">
        <v>217</v>
      </c>
      <c r="E46" s="85"/>
      <c r="F46" s="86"/>
      <c r="G46" s="74"/>
      <c r="H46" s="74"/>
    </row>
    <row r="47" spans="2:8" s="69" customFormat="1" ht="16.5" customHeight="1">
      <c r="B47" s="84"/>
      <c r="C47" s="71">
        <v>6</v>
      </c>
      <c r="D47" s="77" t="s">
        <v>218</v>
      </c>
      <c r="E47" s="85"/>
      <c r="F47" s="86"/>
      <c r="G47" s="74"/>
      <c r="H47" s="74"/>
    </row>
    <row r="48" spans="2:8" s="69" customFormat="1" ht="30" customHeight="1">
      <c r="B48" s="86"/>
      <c r="C48" s="376" t="s">
        <v>570</v>
      </c>
      <c r="D48" s="377"/>
      <c r="E48" s="378"/>
      <c r="F48" s="86"/>
      <c r="G48" s="74">
        <f>G8+G35</f>
        <v>2402528007.2</v>
      </c>
      <c r="H48" s="74">
        <f>H8+H35</f>
        <v>2403262715</v>
      </c>
    </row>
    <row r="49" spans="2:8" s="56" customFormat="1" ht="15.75" customHeight="1">
      <c r="B49" s="88"/>
      <c r="C49" s="88"/>
      <c r="D49" s="88"/>
      <c r="E49" s="88"/>
      <c r="G49" s="89" t="s">
        <v>2</v>
      </c>
      <c r="H49" s="90"/>
    </row>
    <row r="50" spans="7:10" ht="12.75">
      <c r="G50" s="62" t="s">
        <v>69</v>
      </c>
      <c r="I50" s="62">
        <f>+G48-pasivi!F48</f>
        <v>-0.19800043106079102</v>
      </c>
      <c r="J50" s="62">
        <f>+H48-pasivi!G48</f>
        <v>0</v>
      </c>
    </row>
  </sheetData>
  <sheetProtection/>
  <mergeCells count="7">
    <mergeCell ref="C48:E48"/>
    <mergeCell ref="B4:H4"/>
    <mergeCell ref="B6:B7"/>
    <mergeCell ref="C6:E7"/>
    <mergeCell ref="F6:F7"/>
    <mergeCell ref="C8:E8"/>
    <mergeCell ref="C35:E3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3.7109375" style="61" customWidth="1"/>
    <col min="2" max="2" width="3.57421875" style="61" customWidth="1"/>
    <col min="3" max="3" width="4.00390625" style="61" customWidth="1"/>
    <col min="4" max="4" width="40.57421875" style="17" customWidth="1"/>
    <col min="5" max="5" width="8.8515625" style="17" customWidth="1"/>
    <col min="6" max="6" width="15.7109375" style="62" customWidth="1"/>
    <col min="7" max="7" width="12.8515625" style="62" customWidth="1"/>
    <col min="8" max="8" width="1.57421875" style="17" customWidth="1"/>
    <col min="9" max="9" width="9.140625" style="17" customWidth="1"/>
    <col min="10" max="10" width="14.7109375" style="17" bestFit="1" customWidth="1"/>
    <col min="11" max="16384" width="9.140625" style="17" customWidth="1"/>
  </cols>
  <sheetData>
    <row r="1" spans="1:4" ht="18">
      <c r="A1" s="57" t="s">
        <v>189</v>
      </c>
      <c r="D1" s="59" t="s">
        <v>166</v>
      </c>
    </row>
    <row r="2" spans="1:7" s="56" customFormat="1" ht="18">
      <c r="A2" s="57" t="s">
        <v>567</v>
      </c>
      <c r="B2" s="58"/>
      <c r="C2" s="58"/>
      <c r="D2" s="59" t="s">
        <v>168</v>
      </c>
      <c r="E2" s="56" t="s">
        <v>24</v>
      </c>
      <c r="G2" s="60"/>
    </row>
    <row r="3" spans="1:7" s="56" customFormat="1" ht="6" customHeight="1">
      <c r="A3" s="57"/>
      <c r="B3" s="58"/>
      <c r="C3" s="58"/>
      <c r="D3" s="59"/>
      <c r="F3" s="60"/>
      <c r="G3" s="60"/>
    </row>
    <row r="4" spans="1:7" s="56" customFormat="1" ht="18" customHeight="1">
      <c r="A4" s="379" t="s">
        <v>741</v>
      </c>
      <c r="B4" s="379"/>
      <c r="C4" s="379"/>
      <c r="D4" s="379"/>
      <c r="E4" s="379"/>
      <c r="F4" s="379"/>
      <c r="G4" s="379"/>
    </row>
    <row r="5" ht="6.75" customHeight="1"/>
    <row r="6" spans="1:7" s="56" customFormat="1" ht="15.75" customHeight="1">
      <c r="A6" s="380" t="s">
        <v>20</v>
      </c>
      <c r="B6" s="382" t="s">
        <v>219</v>
      </c>
      <c r="C6" s="383"/>
      <c r="D6" s="384"/>
      <c r="E6" s="388" t="s">
        <v>191</v>
      </c>
      <c r="F6" s="64" t="s">
        <v>192</v>
      </c>
      <c r="G6" s="64" t="s">
        <v>192</v>
      </c>
    </row>
    <row r="7" spans="1:7" s="56" customFormat="1" ht="12" customHeight="1">
      <c r="A7" s="381"/>
      <c r="B7" s="385"/>
      <c r="C7" s="386"/>
      <c r="D7" s="387"/>
      <c r="E7" s="389"/>
      <c r="F7" s="67" t="s">
        <v>193</v>
      </c>
      <c r="G7" s="68" t="s">
        <v>194</v>
      </c>
    </row>
    <row r="8" spans="1:10" s="69" customFormat="1" ht="24.75" customHeight="1">
      <c r="A8" s="84" t="s">
        <v>0</v>
      </c>
      <c r="B8" s="376" t="s">
        <v>220</v>
      </c>
      <c r="C8" s="377"/>
      <c r="D8" s="378"/>
      <c r="E8" s="86"/>
      <c r="F8" s="74">
        <f>+F9+F10+F13</f>
        <v>2167472267</v>
      </c>
      <c r="G8" s="74">
        <f>G9+G10+G13+G27+G28</f>
        <v>2189287817</v>
      </c>
      <c r="J8" s="75" t="s">
        <v>24</v>
      </c>
    </row>
    <row r="9" spans="1:7" s="69" customFormat="1" ht="15.75" customHeight="1">
      <c r="A9" s="84"/>
      <c r="B9" s="71">
        <v>1</v>
      </c>
      <c r="C9" s="77" t="s">
        <v>221</v>
      </c>
      <c r="D9" s="85"/>
      <c r="E9" s="86"/>
      <c r="F9" s="74"/>
      <c r="G9" s="74"/>
    </row>
    <row r="10" spans="1:10" s="69" customFormat="1" ht="15.75" customHeight="1">
      <c r="A10" s="84"/>
      <c r="B10" s="71">
        <v>2</v>
      </c>
      <c r="C10" s="77" t="s">
        <v>222</v>
      </c>
      <c r="D10" s="85"/>
      <c r="E10" s="86"/>
      <c r="F10" s="74">
        <f>+F11+F12</f>
        <v>1394039698</v>
      </c>
      <c r="G10" s="74">
        <f>G11+G12</f>
        <v>1610500566</v>
      </c>
      <c r="J10" s="75">
        <f>+F10-G10</f>
        <v>-216460868</v>
      </c>
    </row>
    <row r="11" spans="1:7" s="56" customFormat="1" ht="15.75" customHeight="1">
      <c r="A11" s="76"/>
      <c r="B11" s="87"/>
      <c r="C11" s="81"/>
      <c r="D11" s="82" t="s">
        <v>223</v>
      </c>
      <c r="E11" s="79"/>
      <c r="F11" s="80">
        <f>1380866461+13173237</f>
        <v>1394039698</v>
      </c>
      <c r="G11" s="80">
        <v>1610500566</v>
      </c>
    </row>
    <row r="12" spans="1:7" s="56" customFormat="1" ht="15.75" customHeight="1">
      <c r="A12" s="76"/>
      <c r="B12" s="87"/>
      <c r="C12" s="81"/>
      <c r="D12" s="82" t="s">
        <v>224</v>
      </c>
      <c r="E12" s="79">
        <v>7</v>
      </c>
      <c r="F12" s="80"/>
      <c r="G12" s="80"/>
    </row>
    <row r="13" spans="1:10" s="69" customFormat="1" ht="15.75" customHeight="1">
      <c r="A13" s="84"/>
      <c r="B13" s="71">
        <v>3</v>
      </c>
      <c r="C13" s="77" t="s">
        <v>225</v>
      </c>
      <c r="D13" s="85"/>
      <c r="E13" s="86"/>
      <c r="F13" s="74">
        <f>F14+F15+F16+F17+F18+F19+F20+F22+F23+F24+F25+F26</f>
        <v>773432569</v>
      </c>
      <c r="G13" s="74">
        <f>+G14+G15+G16+G17+G18+G19+G20+G21+G23+G24+G25+G26</f>
        <v>578787251</v>
      </c>
      <c r="J13" s="75">
        <f>+F13-G13</f>
        <v>194645318</v>
      </c>
    </row>
    <row r="14" spans="1:10" s="56" customFormat="1" ht="15" customHeight="1">
      <c r="A14" s="76"/>
      <c r="B14" s="87"/>
      <c r="C14" s="81"/>
      <c r="D14" s="82" t="s">
        <v>226</v>
      </c>
      <c r="E14" s="79"/>
      <c r="F14" s="80">
        <v>240556502</v>
      </c>
      <c r="G14" s="80">
        <v>105877034</v>
      </c>
      <c r="J14" s="83">
        <f>+F14-G14</f>
        <v>134679468</v>
      </c>
    </row>
    <row r="15" spans="1:10" s="56" customFormat="1" ht="15" customHeight="1">
      <c r="A15" s="76"/>
      <c r="B15" s="87"/>
      <c r="C15" s="81"/>
      <c r="D15" s="82" t="s">
        <v>227</v>
      </c>
      <c r="E15" s="79"/>
      <c r="F15" s="80"/>
      <c r="G15" s="80"/>
      <c r="J15" s="83">
        <f aca="true" t="shared" si="0" ref="J15:J26">+F15-G15</f>
        <v>0</v>
      </c>
    </row>
    <row r="16" spans="1:10" s="56" customFormat="1" ht="15" customHeight="1">
      <c r="A16" s="76"/>
      <c r="B16" s="87"/>
      <c r="C16" s="81"/>
      <c r="D16" s="82" t="s">
        <v>228</v>
      </c>
      <c r="E16" s="79">
        <v>8</v>
      </c>
      <c r="F16" s="80">
        <v>150439</v>
      </c>
      <c r="G16" s="80">
        <v>144830</v>
      </c>
      <c r="J16" s="83">
        <f t="shared" si="0"/>
        <v>5609</v>
      </c>
    </row>
    <row r="17" spans="1:10" s="56" customFormat="1" ht="15" customHeight="1">
      <c r="A17" s="76"/>
      <c r="B17" s="87"/>
      <c r="C17" s="81"/>
      <c r="D17" s="82" t="s">
        <v>229</v>
      </c>
      <c r="E17" s="79">
        <v>8</v>
      </c>
      <c r="F17" s="80">
        <v>47150</v>
      </c>
      <c r="G17" s="80">
        <v>38400</v>
      </c>
      <c r="J17" s="83">
        <f t="shared" si="0"/>
        <v>8750</v>
      </c>
    </row>
    <row r="18" spans="1:10" s="56" customFormat="1" ht="15" customHeight="1">
      <c r="A18" s="76"/>
      <c r="B18" s="87"/>
      <c r="C18" s="81"/>
      <c r="D18" s="82" t="s">
        <v>230</v>
      </c>
      <c r="E18" s="79"/>
      <c r="F18" s="80"/>
      <c r="G18" s="80"/>
      <c r="J18" s="83">
        <f t="shared" si="0"/>
        <v>0</v>
      </c>
    </row>
    <row r="19" spans="1:10" s="56" customFormat="1" ht="15" customHeight="1">
      <c r="A19" s="76"/>
      <c r="B19" s="87"/>
      <c r="C19" s="81"/>
      <c r="D19" s="82" t="s">
        <v>231</v>
      </c>
      <c r="E19" s="79"/>
      <c r="F19" s="80"/>
      <c r="G19" s="80"/>
      <c r="J19" s="83">
        <f t="shared" si="0"/>
        <v>0</v>
      </c>
    </row>
    <row r="20" spans="1:10" s="56" customFormat="1" ht="15" customHeight="1">
      <c r="A20" s="76"/>
      <c r="B20" s="87"/>
      <c r="C20" s="81"/>
      <c r="D20" s="82" t="s">
        <v>232</v>
      </c>
      <c r="E20" s="79"/>
      <c r="F20" s="80"/>
      <c r="G20" s="80"/>
      <c r="J20" s="83">
        <f t="shared" si="0"/>
        <v>0</v>
      </c>
    </row>
    <row r="21" spans="1:10" s="56" customFormat="1" ht="15" customHeight="1">
      <c r="A21" s="76"/>
      <c r="B21" s="87"/>
      <c r="C21" s="81"/>
      <c r="D21" s="82" t="s">
        <v>233</v>
      </c>
      <c r="E21" s="79"/>
      <c r="F21" s="80"/>
      <c r="G21" s="80"/>
      <c r="J21" s="83">
        <f t="shared" si="0"/>
        <v>0</v>
      </c>
    </row>
    <row r="22" spans="1:10" s="56" customFormat="1" ht="15" customHeight="1">
      <c r="A22" s="76"/>
      <c r="B22" s="87"/>
      <c r="C22" s="81"/>
      <c r="D22" s="82" t="s">
        <v>234</v>
      </c>
      <c r="E22" s="79"/>
      <c r="F22" s="80"/>
      <c r="G22" s="80"/>
      <c r="J22" s="83">
        <f t="shared" si="0"/>
        <v>0</v>
      </c>
    </row>
    <row r="23" spans="1:10" s="56" customFormat="1" ht="15" customHeight="1">
      <c r="A23" s="76"/>
      <c r="B23" s="87"/>
      <c r="C23" s="81"/>
      <c r="D23" s="82" t="s">
        <v>201</v>
      </c>
      <c r="E23" s="79"/>
      <c r="F23" s="80"/>
      <c r="G23" s="80"/>
      <c r="J23" s="83">
        <f t="shared" si="0"/>
        <v>0</v>
      </c>
    </row>
    <row r="24" spans="1:10" s="56" customFormat="1" ht="15" customHeight="1">
      <c r="A24" s="76"/>
      <c r="B24" s="87"/>
      <c r="C24" s="81"/>
      <c r="D24" s="82" t="s">
        <v>235</v>
      </c>
      <c r="E24" s="79"/>
      <c r="F24" s="80">
        <v>532678478</v>
      </c>
      <c r="G24" s="80">
        <v>472726987</v>
      </c>
      <c r="J24" s="83">
        <f t="shared" si="0"/>
        <v>59951491</v>
      </c>
    </row>
    <row r="25" spans="1:10" s="56" customFormat="1" ht="15" customHeight="1">
      <c r="A25" s="76"/>
      <c r="B25" s="87"/>
      <c r="C25" s="81"/>
      <c r="D25" s="82" t="s">
        <v>236</v>
      </c>
      <c r="E25" s="79"/>
      <c r="F25" s="80"/>
      <c r="G25" s="80"/>
      <c r="J25" s="83">
        <f t="shared" si="0"/>
        <v>0</v>
      </c>
    </row>
    <row r="26" spans="1:10" s="56" customFormat="1" ht="15" customHeight="1">
      <c r="A26" s="76"/>
      <c r="B26" s="87"/>
      <c r="C26" s="81"/>
      <c r="D26" s="82" t="s">
        <v>237</v>
      </c>
      <c r="E26" s="79"/>
      <c r="F26" s="80"/>
      <c r="G26" s="80"/>
      <c r="J26" s="83">
        <f t="shared" si="0"/>
        <v>0</v>
      </c>
    </row>
    <row r="27" spans="1:7" s="69" customFormat="1" ht="15.75" customHeight="1">
      <c r="A27" s="84"/>
      <c r="B27" s="71">
        <v>4</v>
      </c>
      <c r="C27" s="77" t="s">
        <v>238</v>
      </c>
      <c r="D27" s="85"/>
      <c r="E27" s="86"/>
      <c r="F27" s="74"/>
      <c r="G27" s="74"/>
    </row>
    <row r="28" spans="1:7" s="69" customFormat="1" ht="15.75" customHeight="1">
      <c r="A28" s="84"/>
      <c r="B28" s="71">
        <v>5</v>
      </c>
      <c r="C28" s="77" t="s">
        <v>239</v>
      </c>
      <c r="D28" s="85"/>
      <c r="E28" s="86"/>
      <c r="F28" s="74"/>
      <c r="G28" s="74"/>
    </row>
    <row r="29" spans="1:7" s="69" customFormat="1" ht="18.75" customHeight="1">
      <c r="A29" s="84" t="s">
        <v>1</v>
      </c>
      <c r="B29" s="376" t="s">
        <v>240</v>
      </c>
      <c r="C29" s="377"/>
      <c r="D29" s="378"/>
      <c r="E29" s="86"/>
      <c r="F29" s="74">
        <f>F30+F33+F34+F35</f>
        <v>0</v>
      </c>
      <c r="G29" s="74">
        <f>G30+G33+G34+G35</f>
        <v>0</v>
      </c>
    </row>
    <row r="30" spans="1:7" s="69" customFormat="1" ht="15.75" customHeight="1">
      <c r="A30" s="84"/>
      <c r="B30" s="71">
        <v>1</v>
      </c>
      <c r="C30" s="77" t="s">
        <v>241</v>
      </c>
      <c r="D30" s="85"/>
      <c r="E30" s="86"/>
      <c r="F30" s="80">
        <f>F31+F32</f>
        <v>0</v>
      </c>
      <c r="G30" s="80">
        <f>G31+G32</f>
        <v>0</v>
      </c>
    </row>
    <row r="31" spans="1:7" s="56" customFormat="1" ht="15.75" customHeight="1">
      <c r="A31" s="76"/>
      <c r="B31" s="87"/>
      <c r="C31" s="81"/>
      <c r="D31" s="82" t="s">
        <v>242</v>
      </c>
      <c r="E31" s="79"/>
      <c r="F31" s="80">
        <f>'[1]Centro 08'!M39+'[1]Centro 08'!M42</f>
        <v>0</v>
      </c>
      <c r="G31" s="80">
        <f>'[1]Centro 08'!V39+'[1]Centro 08'!V42</f>
        <v>0</v>
      </c>
    </row>
    <row r="32" spans="1:7" s="56" customFormat="1" ht="15.75" customHeight="1">
      <c r="A32" s="76"/>
      <c r="B32" s="87"/>
      <c r="C32" s="81"/>
      <c r="D32" s="82" t="s">
        <v>243</v>
      </c>
      <c r="E32" s="79"/>
      <c r="F32" s="80"/>
      <c r="G32" s="80"/>
    </row>
    <row r="33" spans="1:10" s="56" customFormat="1" ht="15.75" customHeight="1">
      <c r="A33" s="76"/>
      <c r="B33" s="71">
        <v>2</v>
      </c>
      <c r="C33" s="77" t="s">
        <v>244</v>
      </c>
      <c r="D33" s="78"/>
      <c r="E33" s="79"/>
      <c r="F33" s="80"/>
      <c r="G33" s="80"/>
      <c r="J33" s="83">
        <f>+F33</f>
        <v>0</v>
      </c>
    </row>
    <row r="34" spans="1:7" s="56" customFormat="1" ht="15.75" customHeight="1">
      <c r="A34" s="76"/>
      <c r="B34" s="71">
        <v>3</v>
      </c>
      <c r="C34" s="77" t="s">
        <v>238</v>
      </c>
      <c r="D34" s="78"/>
      <c r="E34" s="79"/>
      <c r="F34" s="80"/>
      <c r="G34" s="80"/>
    </row>
    <row r="35" spans="1:7" s="56" customFormat="1" ht="15.75" customHeight="1">
      <c r="A35" s="76"/>
      <c r="B35" s="71">
        <v>4</v>
      </c>
      <c r="C35" s="77" t="s">
        <v>245</v>
      </c>
      <c r="D35" s="78"/>
      <c r="E35" s="79"/>
      <c r="F35" s="80"/>
      <c r="G35" s="80"/>
    </row>
    <row r="36" spans="1:7" s="69" customFormat="1" ht="19.5" customHeight="1">
      <c r="A36" s="84"/>
      <c r="B36" s="376" t="s">
        <v>246</v>
      </c>
      <c r="C36" s="377"/>
      <c r="D36" s="378"/>
      <c r="E36" s="86"/>
      <c r="F36" s="74">
        <f>F8+F29</f>
        <v>2167472267</v>
      </c>
      <c r="G36" s="74">
        <f>G8+G29</f>
        <v>2189287817</v>
      </c>
    </row>
    <row r="37" spans="1:7" s="69" customFormat="1" ht="18" customHeight="1">
      <c r="A37" s="84" t="s">
        <v>5</v>
      </c>
      <c r="B37" s="376" t="s">
        <v>247</v>
      </c>
      <c r="C37" s="377"/>
      <c r="D37" s="378"/>
      <c r="E37" s="86"/>
      <c r="F37" s="74">
        <f>F38+F39+F40+F41+F42+F43+F44+F45+F46+F47</f>
        <v>235055740.39800003</v>
      </c>
      <c r="G37" s="74">
        <f>G38+G39+G40+G41+G42+G43+G44+G45+G46+G47</f>
        <v>213974898</v>
      </c>
    </row>
    <row r="38" spans="1:7" s="56" customFormat="1" ht="15" customHeight="1">
      <c r="A38" s="76"/>
      <c r="B38" s="87">
        <v>1</v>
      </c>
      <c r="C38" s="91" t="s">
        <v>248</v>
      </c>
      <c r="D38" s="78"/>
      <c r="E38" s="79"/>
      <c r="F38" s="80"/>
      <c r="G38" s="80"/>
    </row>
    <row r="39" spans="1:7" s="56" customFormat="1" ht="15" customHeight="1">
      <c r="A39" s="76"/>
      <c r="B39" s="66">
        <v>2</v>
      </c>
      <c r="C39" s="91" t="s">
        <v>249</v>
      </c>
      <c r="D39" s="78"/>
      <c r="E39" s="79"/>
      <c r="F39" s="80"/>
      <c r="G39" s="80"/>
    </row>
    <row r="40" spans="1:10" s="56" customFormat="1" ht="15" customHeight="1">
      <c r="A40" s="76"/>
      <c r="B40" s="87">
        <v>3</v>
      </c>
      <c r="C40" s="91" t="s">
        <v>250</v>
      </c>
      <c r="D40" s="78"/>
      <c r="E40" s="79">
        <v>9</v>
      </c>
      <c r="F40" s="80">
        <v>31023500</v>
      </c>
      <c r="G40" s="80">
        <v>31023500</v>
      </c>
      <c r="J40" s="83">
        <f>+F40</f>
        <v>31023500</v>
      </c>
    </row>
    <row r="41" spans="1:7" s="56" customFormat="1" ht="15" customHeight="1">
      <c r="A41" s="76"/>
      <c r="B41" s="66">
        <v>4</v>
      </c>
      <c r="C41" s="91" t="s">
        <v>251</v>
      </c>
      <c r="D41" s="78"/>
      <c r="E41" s="79"/>
      <c r="F41" s="80"/>
      <c r="G41" s="80"/>
    </row>
    <row r="42" spans="1:7" s="56" customFormat="1" ht="15" customHeight="1">
      <c r="A42" s="76"/>
      <c r="B42" s="87">
        <v>5</v>
      </c>
      <c r="C42" s="91" t="s">
        <v>252</v>
      </c>
      <c r="D42" s="78"/>
      <c r="E42" s="79"/>
      <c r="F42" s="80"/>
      <c r="G42" s="80"/>
    </row>
    <row r="43" spans="1:7" s="56" customFormat="1" ht="15" customHeight="1">
      <c r="A43" s="76"/>
      <c r="B43" s="66">
        <v>6</v>
      </c>
      <c r="C43" s="91" t="s">
        <v>253</v>
      </c>
      <c r="D43" s="78"/>
      <c r="E43" s="79"/>
      <c r="F43" s="80"/>
      <c r="G43" s="80"/>
    </row>
    <row r="44" spans="1:7" s="56" customFormat="1" ht="15" customHeight="1">
      <c r="A44" s="76"/>
      <c r="B44" s="87">
        <v>7</v>
      </c>
      <c r="C44" s="91" t="s">
        <v>254</v>
      </c>
      <c r="D44" s="78"/>
      <c r="E44" s="79">
        <v>10</v>
      </c>
      <c r="F44" s="80">
        <v>3100000</v>
      </c>
      <c r="G44" s="80">
        <v>3100000</v>
      </c>
    </row>
    <row r="45" spans="1:7" s="56" customFormat="1" ht="15" customHeight="1">
      <c r="A45" s="76"/>
      <c r="B45" s="66">
        <v>8</v>
      </c>
      <c r="C45" s="91" t="s">
        <v>255</v>
      </c>
      <c r="D45" s="78"/>
      <c r="E45" s="79"/>
      <c r="F45" s="80"/>
      <c r="G45" s="80"/>
    </row>
    <row r="46" spans="1:7" s="56" customFormat="1" ht="15" customHeight="1">
      <c r="A46" s="76"/>
      <c r="B46" s="87">
        <v>9</v>
      </c>
      <c r="C46" s="91" t="s">
        <v>256</v>
      </c>
      <c r="D46" s="78"/>
      <c r="E46" s="79">
        <v>11</v>
      </c>
      <c r="F46" s="80">
        <f>+G46+G47</f>
        <v>179851398</v>
      </c>
      <c r="G46" s="80">
        <v>163646862</v>
      </c>
    </row>
    <row r="47" spans="1:7" s="56" customFormat="1" ht="15" customHeight="1">
      <c r="A47" s="76"/>
      <c r="B47" s="66">
        <v>10</v>
      </c>
      <c r="C47" s="91" t="s">
        <v>257</v>
      </c>
      <c r="D47" s="78"/>
      <c r="E47" s="79">
        <v>12</v>
      </c>
      <c r="F47" s="80">
        <f>+rezultati!G39</f>
        <v>21080842.398000024</v>
      </c>
      <c r="G47" s="80">
        <v>16204536</v>
      </c>
    </row>
    <row r="48" spans="1:7" s="69" customFormat="1" ht="24.75" customHeight="1">
      <c r="A48" s="84"/>
      <c r="B48" s="376" t="s">
        <v>258</v>
      </c>
      <c r="C48" s="377"/>
      <c r="D48" s="378"/>
      <c r="E48" s="86"/>
      <c r="F48" s="74">
        <f>F36+F37</f>
        <v>2402528007.3980002</v>
      </c>
      <c r="G48" s="74">
        <f>G36+G37</f>
        <v>2403262715</v>
      </c>
    </row>
    <row r="49" spans="1:7" s="56" customFormat="1" ht="15.75" customHeight="1">
      <c r="A49" s="88"/>
      <c r="B49" s="88"/>
      <c r="C49" s="92"/>
      <c r="D49" s="88"/>
      <c r="E49" s="89"/>
      <c r="F49" s="90" t="s">
        <v>2</v>
      </c>
      <c r="G49" s="90"/>
    </row>
    <row r="50" spans="1:7" s="56" customFormat="1" ht="15.75" customHeight="1">
      <c r="A50" s="88"/>
      <c r="B50" s="88"/>
      <c r="C50" s="92"/>
      <c r="D50" s="17"/>
      <c r="E50" s="89"/>
      <c r="F50" s="62" t="s">
        <v>69</v>
      </c>
      <c r="G50" s="90"/>
    </row>
    <row r="51" spans="1:7" s="56" customFormat="1" ht="15.75" customHeight="1">
      <c r="A51" s="88"/>
      <c r="B51" s="88"/>
      <c r="C51" s="92"/>
      <c r="D51" s="89"/>
      <c r="E51" s="89"/>
      <c r="F51" s="90"/>
      <c r="G51" s="90"/>
    </row>
    <row r="52" spans="1:7" s="56" customFormat="1" ht="15.75" customHeight="1">
      <c r="A52" s="88"/>
      <c r="B52" s="88"/>
      <c r="C52" s="92"/>
      <c r="D52" s="89"/>
      <c r="E52" s="89"/>
      <c r="F52" s="90">
        <f>+F48-aktivi!G48</f>
        <v>0.19800043106079102</v>
      </c>
      <c r="G52" s="90"/>
    </row>
    <row r="53" spans="1:7" s="56" customFormat="1" ht="15.75" customHeight="1">
      <c r="A53" s="88"/>
      <c r="B53" s="88"/>
      <c r="C53" s="92"/>
      <c r="D53" s="89"/>
      <c r="E53" s="89"/>
      <c r="F53" s="90"/>
      <c r="G53" s="90"/>
    </row>
    <row r="54" spans="1:7" s="56" customFormat="1" ht="15.75" customHeight="1">
      <c r="A54" s="88"/>
      <c r="B54" s="88"/>
      <c r="C54" s="92"/>
      <c r="D54" s="89"/>
      <c r="E54" s="89"/>
      <c r="F54" s="90"/>
      <c r="G54" s="90"/>
    </row>
    <row r="55" spans="1:7" s="56" customFormat="1" ht="15.75" customHeight="1">
      <c r="A55" s="88"/>
      <c r="B55" s="88"/>
      <c r="C55" s="92"/>
      <c r="D55" s="89"/>
      <c r="E55" s="89"/>
      <c r="F55" s="90"/>
      <c r="G55" s="90"/>
    </row>
    <row r="56" spans="1:7" s="56" customFormat="1" ht="15.75" customHeight="1">
      <c r="A56" s="88"/>
      <c r="B56" s="88"/>
      <c r="C56" s="92"/>
      <c r="D56" s="89"/>
      <c r="E56" s="89"/>
      <c r="F56" s="90"/>
      <c r="G56" s="90"/>
    </row>
    <row r="57" spans="1:7" s="56" customFormat="1" ht="15.75" customHeight="1">
      <c r="A57" s="88"/>
      <c r="B57" s="88"/>
      <c r="C57" s="92"/>
      <c r="D57" s="89"/>
      <c r="E57" s="89"/>
      <c r="F57" s="90"/>
      <c r="G57" s="90"/>
    </row>
    <row r="58" spans="1:7" s="56" customFormat="1" ht="15.75" customHeight="1">
      <c r="A58" s="88"/>
      <c r="B58" s="88"/>
      <c r="C58" s="88"/>
      <c r="D58" s="88"/>
      <c r="E58" s="89"/>
      <c r="F58" s="90"/>
      <c r="G58" s="90"/>
    </row>
    <row r="59" spans="1:7" ht="12.75">
      <c r="A59" s="93"/>
      <c r="B59" s="93"/>
      <c r="C59" s="94"/>
      <c r="D59" s="11"/>
      <c r="E59" s="11"/>
      <c r="F59" s="95"/>
      <c r="G59" s="95"/>
    </row>
  </sheetData>
  <sheetProtection/>
  <mergeCells count="9">
    <mergeCell ref="B36:D36"/>
    <mergeCell ref="B37:D37"/>
    <mergeCell ref="B48:D48"/>
    <mergeCell ref="A4:G4"/>
    <mergeCell ref="A6:A7"/>
    <mergeCell ref="B6:D7"/>
    <mergeCell ref="E6:E7"/>
    <mergeCell ref="B8:D8"/>
    <mergeCell ref="B29:D29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8"/>
  <sheetViews>
    <sheetView zoomScalePageLayoutView="0" workbookViewId="0" topLeftCell="A19">
      <selection activeCell="N36" sqref="N36"/>
    </sheetView>
  </sheetViews>
  <sheetFormatPr defaultColWidth="9.140625" defaultRowHeight="15"/>
  <cols>
    <col min="1" max="1" width="0.71875" style="17" customWidth="1"/>
    <col min="2" max="2" width="3.7109375" style="61" customWidth="1"/>
    <col min="3" max="3" width="5.421875" style="61" customWidth="1"/>
    <col min="4" max="4" width="3.28125" style="61" customWidth="1"/>
    <col min="5" max="5" width="29.00390625" style="17" customWidth="1"/>
    <col min="6" max="6" width="4.7109375" style="17" customWidth="1"/>
    <col min="7" max="7" width="13.7109375" style="62" customWidth="1"/>
    <col min="8" max="8" width="23.00390625" style="62" customWidth="1"/>
    <col min="9" max="9" width="1.421875" style="17" customWidth="1"/>
    <col min="10" max="10" width="9.140625" style="17" customWidth="1"/>
    <col min="11" max="11" width="18.00390625" style="97" customWidth="1"/>
    <col min="12" max="12" width="13.57421875" style="17" customWidth="1"/>
    <col min="13" max="18" width="9.140625" style="17" customWidth="1"/>
    <col min="19" max="19" width="14.140625" style="17" customWidth="1"/>
    <col min="20" max="16384" width="9.140625" style="17" customWidth="1"/>
  </cols>
  <sheetData>
    <row r="1" spans="2:5" ht="18">
      <c r="B1" s="57" t="s">
        <v>259</v>
      </c>
      <c r="E1" s="59" t="s">
        <v>166</v>
      </c>
    </row>
    <row r="2" spans="2:11" s="56" customFormat="1" ht="18">
      <c r="B2" s="57" t="s">
        <v>567</v>
      </c>
      <c r="C2" s="57"/>
      <c r="D2" s="58"/>
      <c r="E2" s="59" t="s">
        <v>168</v>
      </c>
      <c r="F2" s="59"/>
      <c r="G2" s="56" t="s">
        <v>24</v>
      </c>
      <c r="H2" s="60"/>
      <c r="K2" s="96"/>
    </row>
    <row r="3" spans="2:11" s="56" customFormat="1" ht="7.5" customHeight="1">
      <c r="B3" s="57"/>
      <c r="C3" s="57"/>
      <c r="D3" s="58"/>
      <c r="E3" s="59"/>
      <c r="F3" s="59"/>
      <c r="G3" s="60"/>
      <c r="H3" s="83"/>
      <c r="K3" s="96"/>
    </row>
    <row r="4" spans="2:11" s="56" customFormat="1" ht="29.25" customHeight="1">
      <c r="B4" s="398" t="s">
        <v>742</v>
      </c>
      <c r="C4" s="398"/>
      <c r="D4" s="398"/>
      <c r="E4" s="398"/>
      <c r="F4" s="398"/>
      <c r="G4" s="398"/>
      <c r="H4" s="398"/>
      <c r="K4" s="96"/>
    </row>
    <row r="5" spans="2:11" s="56" customFormat="1" ht="18.75" customHeight="1">
      <c r="B5" s="399" t="s">
        <v>260</v>
      </c>
      <c r="C5" s="399"/>
      <c r="D5" s="399"/>
      <c r="E5" s="399"/>
      <c r="F5" s="399"/>
      <c r="G5" s="399"/>
      <c r="H5" s="399"/>
      <c r="K5" s="96"/>
    </row>
    <row r="6" ht="7.5" customHeight="1"/>
    <row r="7" spans="2:11" s="56" customFormat="1" ht="15.75" customHeight="1">
      <c r="B7" s="400" t="s">
        <v>20</v>
      </c>
      <c r="C7" s="402" t="s">
        <v>261</v>
      </c>
      <c r="D7" s="403"/>
      <c r="E7" s="404"/>
      <c r="F7" s="98"/>
      <c r="G7" s="64" t="s">
        <v>192</v>
      </c>
      <c r="H7" s="64" t="s">
        <v>192</v>
      </c>
      <c r="K7" s="96"/>
    </row>
    <row r="8" spans="2:11" s="56" customFormat="1" ht="12.75" customHeight="1">
      <c r="B8" s="401"/>
      <c r="C8" s="405"/>
      <c r="D8" s="406"/>
      <c r="E8" s="407"/>
      <c r="F8" s="99" t="s">
        <v>262</v>
      </c>
      <c r="G8" s="67" t="s">
        <v>193</v>
      </c>
      <c r="H8" s="68" t="s">
        <v>263</v>
      </c>
      <c r="K8" s="96" t="s">
        <v>264</v>
      </c>
    </row>
    <row r="9" spans="2:11" s="56" customFormat="1" ht="15.75" customHeight="1">
      <c r="B9" s="76">
        <v>1</v>
      </c>
      <c r="C9" s="390" t="s">
        <v>265</v>
      </c>
      <c r="D9" s="391"/>
      <c r="E9" s="392"/>
      <c r="F9" s="101"/>
      <c r="G9" s="327">
        <v>2044913359</v>
      </c>
      <c r="H9" s="102">
        <v>1499971626</v>
      </c>
      <c r="K9" s="96">
        <v>701.705</v>
      </c>
    </row>
    <row r="10" spans="2:11" s="56" customFormat="1" ht="15.75" customHeight="1">
      <c r="B10" s="76">
        <v>2</v>
      </c>
      <c r="C10" s="390" t="s">
        <v>266</v>
      </c>
      <c r="D10" s="391"/>
      <c r="E10" s="392"/>
      <c r="F10" s="101"/>
      <c r="G10" s="102"/>
      <c r="H10" s="102">
        <v>166668</v>
      </c>
      <c r="K10" s="96" t="s">
        <v>267</v>
      </c>
    </row>
    <row r="11" spans="2:12" s="56" customFormat="1" ht="15.75" customHeight="1">
      <c r="B11" s="63">
        <v>3</v>
      </c>
      <c r="C11" s="100" t="s">
        <v>268</v>
      </c>
      <c r="D11" s="91"/>
      <c r="E11" s="101"/>
      <c r="F11" s="103"/>
      <c r="G11" s="193"/>
      <c r="H11" s="193"/>
      <c r="K11" s="96"/>
      <c r="L11" s="56" t="s">
        <v>24</v>
      </c>
    </row>
    <row r="12" spans="2:11" s="56" customFormat="1" ht="15.75" customHeight="1">
      <c r="B12" s="63">
        <v>4</v>
      </c>
      <c r="C12" s="390" t="s">
        <v>355</v>
      </c>
      <c r="D12" s="391"/>
      <c r="E12" s="392"/>
      <c r="F12" s="103"/>
      <c r="G12" s="344">
        <v>946400</v>
      </c>
      <c r="H12" s="104">
        <v>282288</v>
      </c>
      <c r="K12" s="96">
        <v>71</v>
      </c>
    </row>
    <row r="13" spans="2:11" s="56" customFormat="1" ht="15.75" customHeight="1">
      <c r="B13" s="63">
        <v>5</v>
      </c>
      <c r="C13" s="100" t="s">
        <v>269</v>
      </c>
      <c r="D13" s="91"/>
      <c r="E13" s="101"/>
      <c r="F13" s="103"/>
      <c r="G13" s="104"/>
      <c r="H13" s="104"/>
      <c r="K13" s="96"/>
    </row>
    <row r="14" spans="2:11" s="56" customFormat="1" ht="16.5" customHeight="1">
      <c r="B14" s="105" t="s">
        <v>0</v>
      </c>
      <c r="C14" s="106" t="s">
        <v>270</v>
      </c>
      <c r="D14" s="77"/>
      <c r="E14" s="107"/>
      <c r="F14" s="108"/>
      <c r="G14" s="328">
        <f>SUM(G9:G13)</f>
        <v>2045859759</v>
      </c>
      <c r="H14" s="109">
        <f>+H9+H10+H11+H12+H13</f>
        <v>1500420582</v>
      </c>
      <c r="K14" s="96"/>
    </row>
    <row r="15" spans="2:11" s="56" customFormat="1" ht="15.75" customHeight="1">
      <c r="B15" s="105">
        <v>6</v>
      </c>
      <c r="C15" s="100" t="s">
        <v>271</v>
      </c>
      <c r="D15" s="91"/>
      <c r="E15" s="101"/>
      <c r="F15" s="103"/>
      <c r="G15" s="110"/>
      <c r="H15" s="104"/>
      <c r="K15" s="96"/>
    </row>
    <row r="16" spans="2:12" s="56" customFormat="1" ht="15.75" customHeight="1">
      <c r="B16" s="63">
        <v>7</v>
      </c>
      <c r="C16" s="390" t="s">
        <v>272</v>
      </c>
      <c r="D16" s="391"/>
      <c r="E16" s="392"/>
      <c r="F16" s="103"/>
      <c r="G16" s="325">
        <v>1960845381</v>
      </c>
      <c r="H16" s="104">
        <v>1430557879</v>
      </c>
      <c r="K16" s="96" t="s">
        <v>273</v>
      </c>
      <c r="L16" s="201">
        <v>1499357975</v>
      </c>
    </row>
    <row r="17" spans="2:12" s="56" customFormat="1" ht="15.75" customHeight="1">
      <c r="B17" s="63">
        <v>8</v>
      </c>
      <c r="C17" s="100" t="s">
        <v>750</v>
      </c>
      <c r="D17" s="91"/>
      <c r="E17" s="101"/>
      <c r="F17" s="103"/>
      <c r="G17" s="310">
        <v>585970</v>
      </c>
      <c r="H17" s="104">
        <v>153275</v>
      </c>
      <c r="K17" s="96"/>
      <c r="L17" s="201">
        <v>14270</v>
      </c>
    </row>
    <row r="18" spans="2:12" s="56" customFormat="1" ht="15.75" customHeight="1">
      <c r="B18" s="63"/>
      <c r="C18" s="100" t="s">
        <v>274</v>
      </c>
      <c r="D18" s="91"/>
      <c r="E18" s="101"/>
      <c r="F18" s="103"/>
      <c r="G18" s="310"/>
      <c r="H18" s="104"/>
      <c r="K18" s="96"/>
      <c r="L18" s="201">
        <v>31816659</v>
      </c>
    </row>
    <row r="19" spans="2:12" s="56" customFormat="1" ht="15.75" customHeight="1">
      <c r="B19" s="63">
        <v>9</v>
      </c>
      <c r="C19" s="390" t="s">
        <v>275</v>
      </c>
      <c r="D19" s="391"/>
      <c r="E19" s="392"/>
      <c r="F19" s="103"/>
      <c r="G19" s="325">
        <f>G20+G21</f>
        <v>8140088</v>
      </c>
      <c r="H19" s="104">
        <v>8299469</v>
      </c>
      <c r="K19" s="96">
        <v>641.648</v>
      </c>
      <c r="L19" s="201"/>
    </row>
    <row r="20" spans="2:12" s="56" customFormat="1" ht="15.75" customHeight="1">
      <c r="B20" s="63"/>
      <c r="C20" s="100"/>
      <c r="D20" s="393" t="s">
        <v>147</v>
      </c>
      <c r="E20" s="394"/>
      <c r="F20" s="112"/>
      <c r="G20" s="325">
        <v>7070000</v>
      </c>
      <c r="H20" s="104">
        <v>7139955</v>
      </c>
      <c r="K20" s="96">
        <v>641</v>
      </c>
      <c r="L20" s="201">
        <v>312598050</v>
      </c>
    </row>
    <row r="21" spans="2:12" s="56" customFormat="1" ht="15.75" customHeight="1">
      <c r="B21" s="63"/>
      <c r="C21" s="100"/>
      <c r="D21" s="393" t="s">
        <v>276</v>
      </c>
      <c r="E21" s="394"/>
      <c r="F21" s="112"/>
      <c r="G21" s="325">
        <v>1070088</v>
      </c>
      <c r="H21" s="104">
        <v>1159514</v>
      </c>
      <c r="K21" s="96">
        <v>644</v>
      </c>
      <c r="L21" s="201">
        <v>426103903</v>
      </c>
    </row>
    <row r="22" spans="2:12" s="56" customFormat="1" ht="15.75" customHeight="1">
      <c r="B22" s="76">
        <v>10</v>
      </c>
      <c r="C22" s="390" t="s">
        <v>277</v>
      </c>
      <c r="D22" s="391"/>
      <c r="E22" s="392"/>
      <c r="F22" s="101"/>
      <c r="G22" s="345">
        <v>5653759</v>
      </c>
      <c r="H22" s="102">
        <v>6984204</v>
      </c>
      <c r="K22" s="96" t="s">
        <v>278</v>
      </c>
      <c r="L22" s="201">
        <f>L16+L17+L18+L19+L20-L21</f>
        <v>1417683051</v>
      </c>
    </row>
    <row r="23" spans="2:11" s="56" customFormat="1" ht="15.75" customHeight="1">
      <c r="B23" s="76">
        <v>11</v>
      </c>
      <c r="C23" s="390" t="s">
        <v>279</v>
      </c>
      <c r="D23" s="391"/>
      <c r="E23" s="392"/>
      <c r="F23" s="101"/>
      <c r="G23" s="326">
        <f>1574749.24+8000+187500+225984+7503.54+236013+99488+734490+5937665</f>
        <v>9011392.780000001</v>
      </c>
      <c r="H23" s="102">
        <v>5741193</v>
      </c>
      <c r="K23" s="96">
        <v>61.63</v>
      </c>
    </row>
    <row r="24" spans="2:11" s="56" customFormat="1" ht="15.75" customHeight="1">
      <c r="B24" s="76"/>
      <c r="C24" s="100" t="s">
        <v>574</v>
      </c>
      <c r="D24" s="91"/>
      <c r="E24" s="101"/>
      <c r="F24" s="101"/>
      <c r="G24" s="326">
        <v>725489</v>
      </c>
      <c r="H24" s="102">
        <v>1102447</v>
      </c>
      <c r="K24" s="96"/>
    </row>
    <row r="25" spans="2:11" s="56" customFormat="1" ht="15.75" customHeight="1">
      <c r="B25" s="76"/>
      <c r="C25" s="100" t="s">
        <v>280</v>
      </c>
      <c r="D25" s="91"/>
      <c r="E25" s="101"/>
      <c r="F25" s="101"/>
      <c r="G25" s="311"/>
      <c r="H25" s="102"/>
      <c r="K25" s="96"/>
    </row>
    <row r="26" spans="2:12" s="69" customFormat="1" ht="12.75" customHeight="1">
      <c r="B26" s="84" t="s">
        <v>1</v>
      </c>
      <c r="C26" s="395" t="s">
        <v>281</v>
      </c>
      <c r="D26" s="396"/>
      <c r="E26" s="397"/>
      <c r="F26" s="72"/>
      <c r="G26" s="312">
        <f>+G15+G16+G17+G18+G19+G22+G23+G24+G25</f>
        <v>1984962079.78</v>
      </c>
      <c r="H26" s="312">
        <f>+H15+H16+H17+H18+H19+H22+H23+H24+H25</f>
        <v>1452838467</v>
      </c>
      <c r="K26" s="114"/>
      <c r="L26" s="75">
        <f>+G26-'[1]Aktivet'!K24</f>
        <v>1984962079.78</v>
      </c>
    </row>
    <row r="27" spans="2:11" s="69" customFormat="1" ht="17.25" customHeight="1">
      <c r="B27" s="84" t="s">
        <v>5</v>
      </c>
      <c r="C27" s="395" t="s">
        <v>282</v>
      </c>
      <c r="D27" s="396"/>
      <c r="E27" s="397"/>
      <c r="F27" s="107"/>
      <c r="G27" s="312">
        <f>+G14-G26</f>
        <v>60897679.22000003</v>
      </c>
      <c r="H27" s="113">
        <f>+H14-H26</f>
        <v>47582115</v>
      </c>
      <c r="K27" s="114"/>
    </row>
    <row r="28" spans="2:11" s="56" customFormat="1" ht="17.25" customHeight="1">
      <c r="B28" s="76">
        <v>12</v>
      </c>
      <c r="C28" s="390" t="s">
        <v>283</v>
      </c>
      <c r="D28" s="391"/>
      <c r="E28" s="392"/>
      <c r="F28" s="101"/>
      <c r="G28" s="311"/>
      <c r="H28" s="102"/>
      <c r="K28" s="96">
        <v>761.661</v>
      </c>
    </row>
    <row r="29" spans="2:11" s="56" customFormat="1" ht="17.25" customHeight="1">
      <c r="B29" s="76">
        <v>13</v>
      </c>
      <c r="C29" s="390" t="s">
        <v>284</v>
      </c>
      <c r="D29" s="391"/>
      <c r="E29" s="392"/>
      <c r="F29" s="101"/>
      <c r="G29" s="311"/>
      <c r="H29" s="102"/>
      <c r="K29" s="96">
        <v>762.662</v>
      </c>
    </row>
    <row r="30" spans="2:11" s="56" customFormat="1" ht="13.5" customHeight="1">
      <c r="B30" s="76">
        <v>14</v>
      </c>
      <c r="C30" s="390" t="s">
        <v>285</v>
      </c>
      <c r="D30" s="391"/>
      <c r="E30" s="392"/>
      <c r="F30" s="101"/>
      <c r="G30" s="311"/>
      <c r="H30" s="102"/>
      <c r="K30" s="96"/>
    </row>
    <row r="31" spans="2:20" s="56" customFormat="1" ht="17.25" customHeight="1">
      <c r="B31" s="84" t="s">
        <v>6</v>
      </c>
      <c r="C31" s="106" t="s">
        <v>286</v>
      </c>
      <c r="D31" s="77"/>
      <c r="E31" s="107"/>
      <c r="F31" s="101"/>
      <c r="G31" s="312">
        <f>+G28+G29+G30</f>
        <v>0</v>
      </c>
      <c r="H31" s="113">
        <f>+H28+H29+H30</f>
        <v>0</v>
      </c>
      <c r="K31" s="96"/>
      <c r="S31" s="83"/>
      <c r="T31" s="83"/>
    </row>
    <row r="32" spans="2:20" s="56" customFormat="1" ht="15" customHeight="1">
      <c r="B32" s="76"/>
      <c r="C32" s="115">
        <v>121</v>
      </c>
      <c r="D32" s="393" t="s">
        <v>287</v>
      </c>
      <c r="E32" s="394"/>
      <c r="F32" s="111"/>
      <c r="G32" s="311"/>
      <c r="H32" s="102"/>
      <c r="K32" s="96" t="s">
        <v>288</v>
      </c>
      <c r="S32" s="83"/>
      <c r="T32" s="83"/>
    </row>
    <row r="33" spans="2:20" s="56" customFormat="1" ht="15" customHeight="1">
      <c r="B33" s="76"/>
      <c r="C33" s="100">
        <v>122</v>
      </c>
      <c r="D33" s="393" t="s">
        <v>289</v>
      </c>
      <c r="E33" s="394"/>
      <c r="F33" s="111"/>
      <c r="G33" s="311">
        <v>37474521</v>
      </c>
      <c r="H33" s="311">
        <f>27106070+2471005</f>
        <v>29577075</v>
      </c>
      <c r="K33" s="96">
        <v>767.667</v>
      </c>
      <c r="S33" s="83"/>
      <c r="T33" s="83"/>
    </row>
    <row r="34" spans="2:11" s="56" customFormat="1" ht="15" customHeight="1">
      <c r="B34" s="76"/>
      <c r="C34" s="100">
        <v>123</v>
      </c>
      <c r="D34" s="393" t="s">
        <v>290</v>
      </c>
      <c r="E34" s="394"/>
      <c r="F34" s="111"/>
      <c r="G34" s="311">
        <v>0</v>
      </c>
      <c r="H34" s="102"/>
      <c r="K34" s="96">
        <v>769.669</v>
      </c>
    </row>
    <row r="35" spans="2:14" s="56" customFormat="1" ht="15" customHeight="1">
      <c r="B35" s="76"/>
      <c r="C35" s="100">
        <v>124</v>
      </c>
      <c r="D35" s="393" t="s">
        <v>291</v>
      </c>
      <c r="E35" s="394"/>
      <c r="F35" s="111"/>
      <c r="G35" s="102">
        <f>'[1]Centro 08'!J83-'[1]Centro 08'!O71</f>
        <v>0</v>
      </c>
      <c r="H35" s="102"/>
      <c r="K35" s="96">
        <v>768.668</v>
      </c>
      <c r="L35" s="116" t="s">
        <v>292</v>
      </c>
      <c r="N35" s="56" t="s">
        <v>24</v>
      </c>
    </row>
    <row r="36" spans="2:11" s="69" customFormat="1" ht="18" customHeight="1">
      <c r="B36" s="84" t="s">
        <v>293</v>
      </c>
      <c r="C36" s="395" t="s">
        <v>294</v>
      </c>
      <c r="D36" s="396"/>
      <c r="E36" s="397"/>
      <c r="F36" s="107"/>
      <c r="G36" s="113">
        <f>+G32+G33+G34+G35</f>
        <v>37474521</v>
      </c>
      <c r="H36" s="113">
        <f>+H32+H33+H34+H35</f>
        <v>29577075</v>
      </c>
      <c r="K36" s="114"/>
    </row>
    <row r="37" spans="2:11" s="69" customFormat="1" ht="17.25" customHeight="1">
      <c r="B37" s="84" t="s">
        <v>295</v>
      </c>
      <c r="C37" s="395" t="s">
        <v>296</v>
      </c>
      <c r="D37" s="396"/>
      <c r="E37" s="397"/>
      <c r="F37" s="107"/>
      <c r="G37" s="113">
        <f>+G27+G31-G36</f>
        <v>23423158.22000003</v>
      </c>
      <c r="H37" s="113">
        <f>+H27+H31-H36</f>
        <v>18005040</v>
      </c>
      <c r="K37" s="114"/>
    </row>
    <row r="38" spans="2:11" s="56" customFormat="1" ht="15" customHeight="1">
      <c r="B38" s="76">
        <v>15</v>
      </c>
      <c r="C38" s="390" t="s">
        <v>297</v>
      </c>
      <c r="D38" s="391"/>
      <c r="E38" s="392"/>
      <c r="F38" s="101"/>
      <c r="G38" s="102">
        <f>+G37*10%</f>
        <v>2342315.822000003</v>
      </c>
      <c r="H38" s="102">
        <f>+H37*10%</f>
        <v>1800504</v>
      </c>
      <c r="K38" s="96">
        <v>69</v>
      </c>
    </row>
    <row r="39" spans="2:11" s="69" customFormat="1" ht="15.75" customHeight="1">
      <c r="B39" s="84" t="s">
        <v>298</v>
      </c>
      <c r="C39" s="395" t="s">
        <v>354</v>
      </c>
      <c r="D39" s="396"/>
      <c r="E39" s="397"/>
      <c r="F39" s="107"/>
      <c r="G39" s="113">
        <f>G37-G38</f>
        <v>21080842.398000024</v>
      </c>
      <c r="H39" s="113">
        <f>H37-H38</f>
        <v>16204536</v>
      </c>
      <c r="K39" s="114"/>
    </row>
    <row r="40" spans="2:11" s="56" customFormat="1" ht="15.75" customHeight="1">
      <c r="B40" s="76">
        <v>16</v>
      </c>
      <c r="C40" s="390" t="s">
        <v>300</v>
      </c>
      <c r="D40" s="391"/>
      <c r="E40" s="392"/>
      <c r="F40" s="101"/>
      <c r="G40" s="102"/>
      <c r="H40" s="102"/>
      <c r="K40" s="96"/>
    </row>
    <row r="41" spans="2:11" s="56" customFormat="1" ht="15.75" customHeight="1">
      <c r="B41" s="88"/>
      <c r="E41" s="88" t="s">
        <v>727</v>
      </c>
      <c r="F41" s="89"/>
      <c r="G41" s="90"/>
      <c r="H41" s="90"/>
      <c r="K41" s="96"/>
    </row>
    <row r="42" spans="2:11" s="56" customFormat="1" ht="15.75" customHeight="1">
      <c r="B42" s="88"/>
      <c r="E42" s="89" t="s">
        <v>301</v>
      </c>
      <c r="F42" s="89"/>
      <c r="G42" s="90">
        <f>G37</f>
        <v>23423158.22000003</v>
      </c>
      <c r="H42" s="90"/>
      <c r="K42" s="96"/>
    </row>
    <row r="43" spans="2:11" s="56" customFormat="1" ht="15.75" customHeight="1">
      <c r="B43" s="88"/>
      <c r="C43" s="88"/>
      <c r="E43" s="117" t="s">
        <v>302</v>
      </c>
      <c r="F43" s="117"/>
      <c r="G43" s="90">
        <v>0</v>
      </c>
      <c r="H43" s="90"/>
      <c r="K43" s="96"/>
    </row>
    <row r="44" spans="2:12" s="56" customFormat="1" ht="15.75" customHeight="1">
      <c r="B44" s="88"/>
      <c r="C44" s="88"/>
      <c r="D44" s="88"/>
      <c r="E44" s="89" t="s">
        <v>303</v>
      </c>
      <c r="F44" s="89"/>
      <c r="G44" s="90">
        <f>G42+G43</f>
        <v>23423158.22000003</v>
      </c>
      <c r="H44" s="90"/>
      <c r="K44" s="96"/>
      <c r="L44" s="83"/>
    </row>
    <row r="45" spans="2:11" s="56" customFormat="1" ht="15.75" customHeight="1">
      <c r="B45" s="88"/>
      <c r="C45" s="88"/>
      <c r="D45" s="88"/>
      <c r="E45" s="89" t="s">
        <v>304</v>
      </c>
      <c r="F45" s="89"/>
      <c r="G45" s="90">
        <f>G44*10%</f>
        <v>2342315.822000003</v>
      </c>
      <c r="H45" s="90"/>
      <c r="K45" s="96"/>
    </row>
    <row r="46" spans="2:11" s="56" customFormat="1" ht="15.75" customHeight="1">
      <c r="B46" s="88"/>
      <c r="C46" s="88"/>
      <c r="D46" s="88"/>
      <c r="E46" s="89" t="s">
        <v>299</v>
      </c>
      <c r="F46" s="89"/>
      <c r="G46" s="90">
        <f>G42-G45</f>
        <v>21080842.398000024</v>
      </c>
      <c r="H46" s="90"/>
      <c r="K46" s="96"/>
    </row>
    <row r="47" spans="2:11" s="56" customFormat="1" ht="15.75" customHeight="1">
      <c r="B47" s="88"/>
      <c r="C47" s="88"/>
      <c r="D47" s="88"/>
      <c r="E47" s="88"/>
      <c r="F47" s="88"/>
      <c r="H47" s="90" t="s">
        <v>2</v>
      </c>
      <c r="K47" s="96"/>
    </row>
    <row r="48" spans="2:8" ht="12.75">
      <c r="B48" s="93"/>
      <c r="C48" s="93"/>
      <c r="D48" s="93"/>
      <c r="F48" s="11"/>
      <c r="H48" s="62" t="s">
        <v>69</v>
      </c>
    </row>
  </sheetData>
  <sheetProtection/>
  <mergeCells count="27">
    <mergeCell ref="B4:H4"/>
    <mergeCell ref="B5:H5"/>
    <mergeCell ref="B7:B8"/>
    <mergeCell ref="C7:E8"/>
    <mergeCell ref="C9:E9"/>
    <mergeCell ref="C10:E10"/>
    <mergeCell ref="C27:E27"/>
    <mergeCell ref="C28:E28"/>
    <mergeCell ref="C29:E29"/>
    <mergeCell ref="C30:E30"/>
    <mergeCell ref="C12:E12"/>
    <mergeCell ref="C16:E16"/>
    <mergeCell ref="C19:E19"/>
    <mergeCell ref="D20:E20"/>
    <mergeCell ref="C23:E23"/>
    <mergeCell ref="C26:E26"/>
    <mergeCell ref="D21:E21"/>
    <mergeCell ref="C22:E22"/>
    <mergeCell ref="C40:E40"/>
    <mergeCell ref="D32:E32"/>
    <mergeCell ref="D33:E33"/>
    <mergeCell ref="D34:E34"/>
    <mergeCell ref="D35:E35"/>
    <mergeCell ref="C36:E36"/>
    <mergeCell ref="C37:E37"/>
    <mergeCell ref="C38:E38"/>
    <mergeCell ref="C39:E39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4.8515625" style="0" customWidth="1"/>
    <col min="2" max="2" width="11.7109375" style="0" customWidth="1"/>
    <col min="3" max="3" width="7.00390625" style="0" customWidth="1"/>
    <col min="4" max="4" width="7.57421875" style="0" customWidth="1"/>
    <col min="5" max="5" width="10.8515625" style="0" customWidth="1"/>
    <col min="6" max="6" width="10.140625" style="0" customWidth="1"/>
    <col min="7" max="7" width="12.8515625" style="0" customWidth="1"/>
    <col min="8" max="8" width="8.00390625" style="0" customWidth="1"/>
    <col min="9" max="9" width="13.140625" style="0" customWidth="1"/>
    <col min="10" max="10" width="12.00390625" style="0" customWidth="1"/>
  </cols>
  <sheetData>
    <row r="1" spans="1:10" ht="18.75" customHeight="1">
      <c r="A1" s="16" t="s">
        <v>722</v>
      </c>
      <c r="B1" s="16"/>
      <c r="C1" s="16"/>
      <c r="D1" s="16"/>
      <c r="E1" s="16"/>
      <c r="F1" s="16"/>
      <c r="G1" s="16"/>
      <c r="H1" s="118"/>
      <c r="I1" s="118"/>
      <c r="J1" s="118"/>
    </row>
    <row r="2" spans="1:7" ht="15">
      <c r="A2" s="16" t="s">
        <v>67</v>
      </c>
      <c r="B2" s="16"/>
      <c r="C2" s="16"/>
      <c r="D2" s="16"/>
      <c r="E2" s="16"/>
      <c r="F2" s="16"/>
      <c r="G2" s="16"/>
    </row>
    <row r="3" spans="1:10" ht="15">
      <c r="A3" s="118"/>
      <c r="B3" s="118" t="s">
        <v>305</v>
      </c>
      <c r="C3" s="118"/>
      <c r="D3" s="118"/>
      <c r="E3" s="118"/>
      <c r="F3" s="118"/>
      <c r="G3" s="118"/>
      <c r="H3" s="118"/>
      <c r="I3" s="118"/>
      <c r="J3" s="118"/>
    </row>
    <row r="4" spans="1:10" ht="15">
      <c r="A4" s="118"/>
      <c r="B4" s="118" t="s">
        <v>743</v>
      </c>
      <c r="C4" s="118"/>
      <c r="D4" s="118"/>
      <c r="E4" s="118"/>
      <c r="F4" s="118"/>
      <c r="G4" s="118"/>
      <c r="H4" s="118"/>
      <c r="I4" s="118"/>
      <c r="J4" s="118"/>
    </row>
    <row r="5" spans="1:10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5.75" thickTop="1">
      <c r="A6" s="119"/>
      <c r="B6" s="120" t="s">
        <v>306</v>
      </c>
      <c r="C6" s="121"/>
      <c r="D6" s="121"/>
      <c r="E6" s="121"/>
      <c r="F6" s="121"/>
      <c r="G6" s="121"/>
      <c r="H6" s="121"/>
      <c r="I6" s="121"/>
      <c r="J6" s="122"/>
    </row>
    <row r="7" spans="1:10" ht="54.75" customHeight="1">
      <c r="A7" s="123"/>
      <c r="B7" s="124" t="s">
        <v>250</v>
      </c>
      <c r="C7" s="124" t="s">
        <v>307</v>
      </c>
      <c r="D7" s="124" t="s">
        <v>308</v>
      </c>
      <c r="E7" s="124" t="s">
        <v>12</v>
      </c>
      <c r="F7" s="124" t="s">
        <v>309</v>
      </c>
      <c r="G7" s="124" t="s">
        <v>310</v>
      </c>
      <c r="H7" s="124" t="s">
        <v>89</v>
      </c>
      <c r="I7" s="124" t="s">
        <v>311</v>
      </c>
      <c r="J7" s="125" t="s">
        <v>8</v>
      </c>
    </row>
    <row r="8" spans="1:10" ht="15">
      <c r="A8" s="126" t="s">
        <v>724</v>
      </c>
      <c r="B8" s="127">
        <f>+pasivi!G40</f>
        <v>31023500</v>
      </c>
      <c r="C8" s="127">
        <v>0</v>
      </c>
      <c r="D8" s="127">
        <v>0</v>
      </c>
      <c r="E8" s="127">
        <f>+pasivi!G44</f>
        <v>3100000</v>
      </c>
      <c r="F8" s="127">
        <v>0</v>
      </c>
      <c r="G8" s="127">
        <f>+pasivi!G46</f>
        <v>163646862</v>
      </c>
      <c r="H8" s="127">
        <v>0</v>
      </c>
      <c r="I8" s="127">
        <f>+pasivi!G47</f>
        <v>16204536</v>
      </c>
      <c r="J8" s="128">
        <f>B8+C8+E8+G8+H8+I8</f>
        <v>213974898</v>
      </c>
    </row>
    <row r="9" spans="1:10" ht="17.25" customHeight="1">
      <c r="A9" s="129" t="s">
        <v>9</v>
      </c>
      <c r="B9" s="130"/>
      <c r="C9" s="130"/>
      <c r="D9" s="130"/>
      <c r="E9" s="130"/>
      <c r="F9" s="130"/>
      <c r="G9" s="130"/>
      <c r="H9" s="130"/>
      <c r="I9" s="130"/>
      <c r="J9" s="128">
        <f aca="true" t="shared" si="0" ref="J9:J19">B9+C9+G9+H9+I9</f>
        <v>0</v>
      </c>
    </row>
    <row r="10" spans="1:10" ht="15">
      <c r="A10" s="131" t="s">
        <v>10</v>
      </c>
      <c r="B10" s="132"/>
      <c r="C10" s="132"/>
      <c r="D10" s="132"/>
      <c r="E10" s="132"/>
      <c r="F10" s="132"/>
      <c r="G10" s="132"/>
      <c r="H10" s="132"/>
      <c r="I10" s="132"/>
      <c r="J10" s="128">
        <f>B10+C10+E10+G10+H10+I10</f>
        <v>0</v>
      </c>
    </row>
    <row r="11" spans="1:10" ht="15">
      <c r="A11" s="129"/>
      <c r="B11" s="130"/>
      <c r="C11" s="130"/>
      <c r="D11" s="130"/>
      <c r="E11" s="130"/>
      <c r="F11" s="130"/>
      <c r="G11" s="130"/>
      <c r="H11" s="130"/>
      <c r="I11" s="133"/>
      <c r="J11" s="128">
        <f t="shared" si="0"/>
        <v>0</v>
      </c>
    </row>
    <row r="12" spans="1:10" ht="15">
      <c r="A12" s="131" t="s">
        <v>312</v>
      </c>
      <c r="B12" s="132"/>
      <c r="C12" s="132"/>
      <c r="D12" s="132"/>
      <c r="E12" s="132"/>
      <c r="F12" s="132"/>
      <c r="G12" s="132"/>
      <c r="H12" s="132"/>
      <c r="I12" s="134"/>
      <c r="J12" s="128">
        <f t="shared" si="0"/>
        <v>0</v>
      </c>
    </row>
    <row r="13" spans="1:10" ht="29.25" customHeight="1">
      <c r="A13" s="135" t="s">
        <v>313</v>
      </c>
      <c r="B13" s="130"/>
      <c r="C13" s="130"/>
      <c r="D13" s="130"/>
      <c r="E13" s="130"/>
      <c r="F13" s="130"/>
      <c r="G13" s="130"/>
      <c r="H13" s="130"/>
      <c r="I13" s="133"/>
      <c r="J13" s="128">
        <f t="shared" si="0"/>
        <v>0</v>
      </c>
    </row>
    <row r="14" spans="1:10" ht="27.75" customHeight="1">
      <c r="A14" s="129" t="s">
        <v>353</v>
      </c>
      <c r="B14" s="132"/>
      <c r="C14" s="132"/>
      <c r="D14" s="132"/>
      <c r="E14" s="132"/>
      <c r="F14" s="132"/>
      <c r="G14" s="132">
        <f>+pasivi!G47</f>
        <v>16204536</v>
      </c>
      <c r="H14" s="132"/>
      <c r="I14" s="313">
        <f>-+pasivi!G47</f>
        <v>-16204536</v>
      </c>
      <c r="J14" s="128">
        <f t="shared" si="0"/>
        <v>0</v>
      </c>
    </row>
    <row r="15" spans="1:10" ht="15">
      <c r="A15" s="131" t="s">
        <v>314</v>
      </c>
      <c r="B15" s="130"/>
      <c r="C15" s="130"/>
      <c r="D15" s="130"/>
      <c r="E15" s="130"/>
      <c r="F15" s="130"/>
      <c r="G15" s="130"/>
      <c r="H15" s="130"/>
      <c r="I15" s="130"/>
      <c r="J15" s="128">
        <f t="shared" si="0"/>
        <v>0</v>
      </c>
    </row>
    <row r="16" spans="1:10" ht="15">
      <c r="A16" s="131" t="s">
        <v>315</v>
      </c>
      <c r="B16" s="132"/>
      <c r="C16" s="132"/>
      <c r="D16" s="132"/>
      <c r="E16" s="132"/>
      <c r="F16" s="132"/>
      <c r="G16" s="132"/>
      <c r="H16" s="132"/>
      <c r="I16" s="132"/>
      <c r="J16" s="128">
        <f t="shared" si="0"/>
        <v>0</v>
      </c>
    </row>
    <row r="17" spans="1:10" ht="15">
      <c r="A17" s="131" t="s">
        <v>316</v>
      </c>
      <c r="B17" s="132"/>
      <c r="C17" s="132"/>
      <c r="D17" s="132"/>
      <c r="E17" s="132"/>
      <c r="F17" s="132"/>
      <c r="G17" s="132"/>
      <c r="H17" s="132"/>
      <c r="I17" s="132"/>
      <c r="J17" s="128">
        <f t="shared" si="0"/>
        <v>0</v>
      </c>
    </row>
    <row r="18" spans="1:10" ht="15">
      <c r="A18" s="131" t="s">
        <v>317</v>
      </c>
      <c r="B18" s="132"/>
      <c r="C18" s="132"/>
      <c r="D18" s="132"/>
      <c r="E18" s="132"/>
      <c r="F18" s="132"/>
      <c r="G18" s="132"/>
      <c r="H18" s="132"/>
      <c r="I18" s="132"/>
      <c r="J18" s="128">
        <f t="shared" si="0"/>
        <v>0</v>
      </c>
    </row>
    <row r="19" spans="1:10" ht="15.75" customHeight="1">
      <c r="A19" s="129" t="s">
        <v>318</v>
      </c>
      <c r="B19" s="130"/>
      <c r="C19" s="130"/>
      <c r="D19" s="130"/>
      <c r="E19" s="130"/>
      <c r="F19" s="130"/>
      <c r="G19" s="130"/>
      <c r="H19" s="130"/>
      <c r="I19" s="130"/>
      <c r="J19" s="128">
        <f t="shared" si="0"/>
        <v>0</v>
      </c>
    </row>
    <row r="20" spans="1:10" ht="15.75" customHeight="1">
      <c r="A20" s="131" t="s">
        <v>11</v>
      </c>
      <c r="B20" s="130"/>
      <c r="C20" s="130"/>
      <c r="D20" s="130"/>
      <c r="E20" s="130"/>
      <c r="F20" s="130"/>
      <c r="G20" s="130"/>
      <c r="H20" s="130"/>
      <c r="I20" s="132">
        <f>+rezultati!G39</f>
        <v>21080842.398000024</v>
      </c>
      <c r="J20" s="128">
        <f>+I20</f>
        <v>21080842.398000024</v>
      </c>
    </row>
    <row r="21" spans="1:10" ht="24.75" customHeight="1" thickBot="1">
      <c r="A21" s="136" t="s">
        <v>751</v>
      </c>
      <c r="B21" s="137">
        <f aca="true" t="shared" si="1" ref="B21:H21">SUM(B8:B20)</f>
        <v>31023500</v>
      </c>
      <c r="C21" s="137">
        <f t="shared" si="1"/>
        <v>0</v>
      </c>
      <c r="D21" s="137">
        <f t="shared" si="1"/>
        <v>0</v>
      </c>
      <c r="E21" s="137">
        <f t="shared" si="1"/>
        <v>3100000</v>
      </c>
      <c r="F21" s="137">
        <f t="shared" si="1"/>
        <v>0</v>
      </c>
      <c r="G21" s="137">
        <f t="shared" si="1"/>
        <v>179851398</v>
      </c>
      <c r="H21" s="137">
        <f t="shared" si="1"/>
        <v>0</v>
      </c>
      <c r="I21" s="137">
        <f>SUM(I8:I20)</f>
        <v>21080842.398000024</v>
      </c>
      <c r="J21" s="138">
        <f>SUM(J8:J20)</f>
        <v>235055740.39800003</v>
      </c>
    </row>
    <row r="22" ht="15.75" thickTop="1">
      <c r="G22" t="s">
        <v>2</v>
      </c>
    </row>
    <row r="23" ht="15">
      <c r="G23" s="62" t="s">
        <v>69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3">
      <selection activeCell="F18" sqref="F18"/>
    </sheetView>
  </sheetViews>
  <sheetFormatPr defaultColWidth="9.140625" defaultRowHeight="15"/>
  <cols>
    <col min="1" max="2" width="3.7109375" style="142" customWidth="1"/>
    <col min="3" max="3" width="3.57421875" style="142" customWidth="1"/>
    <col min="4" max="4" width="44.421875" style="50" customWidth="1"/>
    <col min="5" max="5" width="15.421875" style="143" customWidth="1"/>
    <col min="6" max="6" width="15.421875" style="355" customWidth="1"/>
    <col min="7" max="7" width="1.421875" style="50" customWidth="1"/>
    <col min="8" max="13" width="9.140625" style="50" customWidth="1"/>
    <col min="14" max="14" width="18.00390625" style="50" bestFit="1" customWidth="1"/>
    <col min="15" max="16384" width="9.140625" style="50" customWidth="1"/>
  </cols>
  <sheetData>
    <row r="2" spans="1:6" s="139" customFormat="1" ht="18">
      <c r="A2" s="57" t="s">
        <v>326</v>
      </c>
      <c r="B2" s="57"/>
      <c r="C2" s="58"/>
      <c r="D2" s="59" t="s">
        <v>166</v>
      </c>
      <c r="E2" s="56"/>
      <c r="F2" s="353" t="s">
        <v>327</v>
      </c>
    </row>
    <row r="3" spans="1:6" s="139" customFormat="1" ht="7.5" customHeight="1">
      <c r="A3" s="57"/>
      <c r="B3" s="57"/>
      <c r="C3" s="58"/>
      <c r="D3" s="59"/>
      <c r="E3" s="140"/>
      <c r="F3" s="354"/>
    </row>
    <row r="4" spans="1:6" s="139" customFormat="1" ht="8.25" customHeight="1">
      <c r="A4" s="57"/>
      <c r="B4" s="57"/>
      <c r="C4" s="58"/>
      <c r="D4" s="59"/>
      <c r="E4" s="141"/>
      <c r="F4" s="354"/>
    </row>
    <row r="5" spans="1:6" s="139" customFormat="1" ht="18" customHeight="1">
      <c r="A5" s="408" t="s">
        <v>744</v>
      </c>
      <c r="B5" s="408"/>
      <c r="C5" s="408"/>
      <c r="D5" s="408"/>
      <c r="E5" s="408"/>
      <c r="F5" s="408"/>
    </row>
    <row r="6" ht="6.75" customHeight="1"/>
    <row r="7" spans="1:6" s="139" customFormat="1" ht="15.75" customHeight="1">
      <c r="A7" s="380" t="s">
        <v>20</v>
      </c>
      <c r="B7" s="409" t="s">
        <v>328</v>
      </c>
      <c r="C7" s="410"/>
      <c r="D7" s="411"/>
      <c r="E7" s="144" t="s">
        <v>192</v>
      </c>
      <c r="F7" s="356" t="s">
        <v>192</v>
      </c>
    </row>
    <row r="8" spans="1:6" s="139" customFormat="1" ht="11.25" customHeight="1">
      <c r="A8" s="381"/>
      <c r="B8" s="412"/>
      <c r="C8" s="413"/>
      <c r="D8" s="414"/>
      <c r="E8" s="145" t="s">
        <v>193</v>
      </c>
      <c r="F8" s="357" t="s">
        <v>194</v>
      </c>
    </row>
    <row r="9" spans="1:6" s="139" customFormat="1" ht="24.75" customHeight="1">
      <c r="A9" s="76"/>
      <c r="B9" s="146" t="s">
        <v>329</v>
      </c>
      <c r="C9" s="147"/>
      <c r="D9" s="85"/>
      <c r="E9" s="308">
        <f>+E10+E11+E16+E18+E19+E21+E23-1</f>
        <v>-2044811.6019999743</v>
      </c>
      <c r="F9" s="148">
        <f>+F10+F11+F16+F18+F19+F21+F23-1</f>
        <v>506741</v>
      </c>
    </row>
    <row r="10" spans="1:6" s="139" customFormat="1" ht="15.75" customHeight="1">
      <c r="A10" s="76"/>
      <c r="B10" s="146"/>
      <c r="C10" s="78" t="s">
        <v>4</v>
      </c>
      <c r="D10" s="78"/>
      <c r="E10" s="148">
        <f>+rezultati!G42</f>
        <v>23423158.22000003</v>
      </c>
      <c r="F10" s="102">
        <f>+rezultati!H37</f>
        <v>18005040</v>
      </c>
    </row>
    <row r="11" spans="1:6" s="139" customFormat="1" ht="15.75" customHeight="1">
      <c r="A11" s="76"/>
      <c r="B11" s="149"/>
      <c r="C11" s="150" t="s">
        <v>330</v>
      </c>
      <c r="D11" s="56"/>
      <c r="E11" s="148">
        <f>+SUM(E12:E15)</f>
        <v>6239729</v>
      </c>
      <c r="F11" s="148">
        <f>+SUM(F12:F15)</f>
        <v>7137479</v>
      </c>
    </row>
    <row r="12" spans="1:6" s="139" customFormat="1" ht="15.75" customHeight="1">
      <c r="A12" s="76"/>
      <c r="B12" s="146"/>
      <c r="C12" s="147"/>
      <c r="D12" s="101" t="s">
        <v>331</v>
      </c>
      <c r="E12" s="148">
        <f>+rezultati!G22</f>
        <v>5653759</v>
      </c>
      <c r="F12" s="102">
        <f>+rezultati!H22</f>
        <v>6984204</v>
      </c>
    </row>
    <row r="13" spans="1:6" s="139" customFormat="1" ht="15.75" customHeight="1">
      <c r="A13" s="76"/>
      <c r="B13" s="146"/>
      <c r="C13" s="147"/>
      <c r="D13" s="101" t="s">
        <v>726</v>
      </c>
      <c r="E13" s="148">
        <f>+rezultati!G17</f>
        <v>585970</v>
      </c>
      <c r="F13" s="102">
        <v>153275</v>
      </c>
    </row>
    <row r="14" spans="1:6" s="139" customFormat="1" ht="15.75" customHeight="1">
      <c r="A14" s="76"/>
      <c r="B14" s="146"/>
      <c r="C14" s="147"/>
      <c r="D14" s="101" t="s">
        <v>332</v>
      </c>
      <c r="E14" s="148">
        <f>'[1]Rezultati'!G32</f>
        <v>0</v>
      </c>
      <c r="F14" s="102"/>
    </row>
    <row r="15" spans="1:6" s="139" customFormat="1" ht="15.75" customHeight="1">
      <c r="A15" s="76"/>
      <c r="B15" s="146"/>
      <c r="C15" s="147"/>
      <c r="D15" s="101" t="s">
        <v>333</v>
      </c>
      <c r="E15" s="148"/>
      <c r="F15" s="102"/>
    </row>
    <row r="16" spans="1:6" s="151" customFormat="1" ht="19.5" customHeight="1">
      <c r="A16" s="382"/>
      <c r="B16" s="409"/>
      <c r="C16" s="152" t="s">
        <v>334</v>
      </c>
      <c r="D16" s="89"/>
      <c r="E16" s="415">
        <f>+aktivi!K13</f>
        <v>-204765602</v>
      </c>
      <c r="F16" s="417">
        <v>97814229</v>
      </c>
    </row>
    <row r="17" spans="1:6" s="151" customFormat="1" ht="9" customHeight="1">
      <c r="A17" s="385"/>
      <c r="B17" s="412"/>
      <c r="C17" s="153" t="s">
        <v>335</v>
      </c>
      <c r="D17" s="89"/>
      <c r="E17" s="416"/>
      <c r="F17" s="418"/>
    </row>
    <row r="18" spans="1:6" s="139" customFormat="1" ht="19.5" customHeight="1">
      <c r="A18" s="65"/>
      <c r="B18" s="146"/>
      <c r="C18" s="78" t="s">
        <v>336</v>
      </c>
      <c r="D18" s="78"/>
      <c r="E18" s="154">
        <f>+aktivi!K22</f>
        <v>197215770</v>
      </c>
      <c r="F18" s="360">
        <v>-113505853</v>
      </c>
    </row>
    <row r="19" spans="1:6" s="139" customFormat="1" ht="19.5" customHeight="1">
      <c r="A19" s="380"/>
      <c r="B19" s="409"/>
      <c r="C19" s="152" t="s">
        <v>337</v>
      </c>
      <c r="D19" s="152"/>
      <c r="E19" s="415">
        <f>+pasivi!J13</f>
        <v>194645318</v>
      </c>
      <c r="F19" s="417">
        <v>22572147</v>
      </c>
    </row>
    <row r="20" spans="1:6" s="139" customFormat="1" ht="8.25" customHeight="1">
      <c r="A20" s="381"/>
      <c r="B20" s="412"/>
      <c r="C20" s="150" t="s">
        <v>338</v>
      </c>
      <c r="D20" s="150"/>
      <c r="E20" s="416"/>
      <c r="F20" s="418"/>
    </row>
    <row r="21" spans="1:6" s="139" customFormat="1" ht="19.5" customHeight="1">
      <c r="A21" s="76"/>
      <c r="B21" s="146"/>
      <c r="C21" s="78" t="s">
        <v>725</v>
      </c>
      <c r="D21" s="78"/>
      <c r="E21" s="155">
        <f>+pasivi!J10</f>
        <v>-216460868</v>
      </c>
      <c r="F21" s="359">
        <v>-29715796</v>
      </c>
    </row>
    <row r="22" spans="1:6" s="139" customFormat="1" ht="19.5" customHeight="1">
      <c r="A22" s="76"/>
      <c r="B22" s="146"/>
      <c r="C22" s="78" t="s">
        <v>319</v>
      </c>
      <c r="D22" s="78"/>
      <c r="E22" s="148">
        <f>-('[1]Centro 08'!L72)</f>
        <v>0</v>
      </c>
      <c r="F22" s="102"/>
    </row>
    <row r="23" spans="1:6" s="139" customFormat="1" ht="19.5" customHeight="1">
      <c r="A23" s="76"/>
      <c r="B23" s="146"/>
      <c r="C23" s="78" t="s">
        <v>339</v>
      </c>
      <c r="D23" s="78"/>
      <c r="E23" s="148">
        <f>-rezultati!G45</f>
        <v>-2342315.822000003</v>
      </c>
      <c r="F23" s="102">
        <v>-1800504</v>
      </c>
    </row>
    <row r="24" spans="1:6" s="139" customFormat="1" ht="19.5" customHeight="1">
      <c r="A24" s="76"/>
      <c r="B24" s="146"/>
      <c r="C24" s="82" t="s">
        <v>340</v>
      </c>
      <c r="D24" s="78"/>
      <c r="E24" s="148"/>
      <c r="F24" s="102"/>
    </row>
    <row r="25" spans="1:6" s="139" customFormat="1" ht="24.75" customHeight="1">
      <c r="A25" s="76"/>
      <c r="B25" s="86" t="s">
        <v>341</v>
      </c>
      <c r="C25" s="147"/>
      <c r="D25" s="78"/>
      <c r="E25" s="148">
        <f>SUM(E26:E31)</f>
        <v>-135713</v>
      </c>
      <c r="F25" s="358">
        <f>SUM(F26:F31)</f>
        <v>-118400</v>
      </c>
    </row>
    <row r="26" spans="1:6" s="139" customFormat="1" ht="19.5" customHeight="1">
      <c r="A26" s="76"/>
      <c r="B26" s="146"/>
      <c r="C26" s="78" t="s">
        <v>342</v>
      </c>
      <c r="D26" s="78"/>
      <c r="E26" s="148"/>
      <c r="F26" s="102"/>
    </row>
    <row r="27" spans="1:6" s="139" customFormat="1" ht="19.5" customHeight="1">
      <c r="A27" s="76"/>
      <c r="B27" s="146"/>
      <c r="C27" s="78" t="s">
        <v>320</v>
      </c>
      <c r="D27" s="78"/>
      <c r="E27" s="148">
        <f>-+Amortizimi!E18</f>
        <v>-135713</v>
      </c>
      <c r="F27" s="102">
        <v>-118400</v>
      </c>
    </row>
    <row r="28" spans="1:6" s="139" customFormat="1" ht="19.5" customHeight="1">
      <c r="A28" s="76"/>
      <c r="B28" s="106"/>
      <c r="C28" s="78" t="s">
        <v>343</v>
      </c>
      <c r="D28" s="78"/>
      <c r="E28" s="148"/>
      <c r="F28" s="102"/>
    </row>
    <row r="29" spans="1:6" s="139" customFormat="1" ht="15.75" customHeight="1">
      <c r="A29" s="76"/>
      <c r="B29" s="87"/>
      <c r="C29" s="78" t="s">
        <v>321</v>
      </c>
      <c r="D29" s="78"/>
      <c r="E29" s="148"/>
      <c r="F29" s="102"/>
    </row>
    <row r="30" spans="1:6" s="139" customFormat="1" ht="15.75" customHeight="1">
      <c r="A30" s="76"/>
      <c r="B30" s="87"/>
      <c r="C30" s="78" t="s">
        <v>322</v>
      </c>
      <c r="D30" s="78"/>
      <c r="E30" s="148"/>
      <c r="F30" s="102"/>
    </row>
    <row r="31" spans="1:6" s="139" customFormat="1" ht="15.75" customHeight="1">
      <c r="A31" s="76"/>
      <c r="B31" s="87"/>
      <c r="C31" s="82" t="s">
        <v>344</v>
      </c>
      <c r="D31" s="78"/>
      <c r="E31" s="148"/>
      <c r="F31" s="102"/>
    </row>
    <row r="32" spans="1:6" s="139" customFormat="1" ht="15.75" customHeight="1">
      <c r="A32" s="76"/>
      <c r="B32" s="146" t="s">
        <v>345</v>
      </c>
      <c r="C32" s="156"/>
      <c r="D32" s="78"/>
      <c r="E32" s="148">
        <f>SUM(E33:E37)</f>
        <v>0</v>
      </c>
      <c r="F32" s="102">
        <f>F33+F34+F35+F36+F37</f>
        <v>0</v>
      </c>
    </row>
    <row r="33" spans="1:6" s="139" customFormat="1" ht="15.75" customHeight="1">
      <c r="A33" s="76"/>
      <c r="B33" s="87"/>
      <c r="C33" s="78" t="s">
        <v>346</v>
      </c>
      <c r="D33" s="78"/>
      <c r="E33" s="148">
        <v>0</v>
      </c>
      <c r="F33" s="102"/>
    </row>
    <row r="34" spans="1:6" s="139" customFormat="1" ht="15.75" customHeight="1">
      <c r="A34" s="76"/>
      <c r="B34" s="87"/>
      <c r="C34" s="78" t="s">
        <v>347</v>
      </c>
      <c r="D34" s="78"/>
      <c r="E34" s="148"/>
      <c r="F34" s="102"/>
    </row>
    <row r="35" spans="1:6" s="139" customFormat="1" ht="15.75" customHeight="1">
      <c r="A35" s="76"/>
      <c r="B35" s="87"/>
      <c r="C35" s="78" t="s">
        <v>348</v>
      </c>
      <c r="D35" s="78"/>
      <c r="E35" s="148"/>
      <c r="F35" s="102"/>
    </row>
    <row r="36" spans="1:6" s="139" customFormat="1" ht="15.75" customHeight="1">
      <c r="A36" s="76"/>
      <c r="B36" s="87"/>
      <c r="C36" s="78" t="s">
        <v>323</v>
      </c>
      <c r="D36" s="78"/>
      <c r="E36" s="148"/>
      <c r="F36" s="102"/>
    </row>
    <row r="37" spans="1:6" s="139" customFormat="1" ht="15.75" customHeight="1">
      <c r="A37" s="76"/>
      <c r="B37" s="87"/>
      <c r="C37" s="82" t="s">
        <v>349</v>
      </c>
      <c r="D37" s="78"/>
      <c r="E37" s="148"/>
      <c r="F37" s="102"/>
    </row>
    <row r="38" spans="1:6" ht="15.75" customHeight="1">
      <c r="A38" s="157"/>
      <c r="B38" s="86" t="s">
        <v>350</v>
      </c>
      <c r="C38" s="157"/>
      <c r="D38" s="158"/>
      <c r="E38" s="159">
        <f>E32+E25+E9+1</f>
        <v>-2180523.6019999743</v>
      </c>
      <c r="F38" s="361">
        <f>F32+F25+F9+1</f>
        <v>388342</v>
      </c>
    </row>
    <row r="39" spans="1:14" ht="15.75" customHeight="1">
      <c r="A39" s="157"/>
      <c r="B39" s="86" t="s">
        <v>324</v>
      </c>
      <c r="C39" s="157"/>
      <c r="D39" s="158"/>
      <c r="E39" s="159">
        <f>+aktivi!H9</f>
        <v>24427893</v>
      </c>
      <c r="F39" s="362">
        <v>24039551</v>
      </c>
      <c r="I39" s="143"/>
      <c r="N39" s="309">
        <f>+E40-aktivi!G9</f>
        <v>0.3980000242590904</v>
      </c>
    </row>
    <row r="40" spans="1:6" ht="15.75" customHeight="1">
      <c r="A40" s="157"/>
      <c r="B40" s="86" t="s">
        <v>325</v>
      </c>
      <c r="C40" s="157"/>
      <c r="D40" s="158"/>
      <c r="E40" s="159">
        <f>E39+E38+1</f>
        <v>22247370.398000024</v>
      </c>
      <c r="F40" s="362">
        <f>SUM(F38:F39)</f>
        <v>24427893</v>
      </c>
    </row>
    <row r="41" spans="1:6" ht="12.75">
      <c r="A41" s="61"/>
      <c r="B41" s="61"/>
      <c r="C41" s="61"/>
      <c r="D41" s="17"/>
      <c r="E41" s="161"/>
      <c r="F41" s="363"/>
    </row>
    <row r="42" spans="1:6" ht="12.75">
      <c r="A42" s="61"/>
      <c r="B42" s="61"/>
      <c r="C42" s="61"/>
      <c r="D42" s="88"/>
      <c r="F42" s="364" t="s">
        <v>2</v>
      </c>
    </row>
    <row r="43" spans="1:6" ht="12.75">
      <c r="A43" s="61"/>
      <c r="B43" s="61"/>
      <c r="C43" s="61"/>
      <c r="D43" s="17"/>
      <c r="F43" s="363" t="s">
        <v>69</v>
      </c>
    </row>
    <row r="44" ht="12.75">
      <c r="E44" s="162"/>
    </row>
  </sheetData>
  <sheetProtection/>
  <mergeCells count="11">
    <mergeCell ref="A19:A20"/>
    <mergeCell ref="B19:B20"/>
    <mergeCell ref="E19:E20"/>
    <mergeCell ref="F19:F20"/>
    <mergeCell ref="A5:F5"/>
    <mergeCell ref="A7:A8"/>
    <mergeCell ref="B7:D8"/>
    <mergeCell ref="A16:A17"/>
    <mergeCell ref="B16:B17"/>
    <mergeCell ref="E16:E17"/>
    <mergeCell ref="F16:F1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16.7109375" style="0" customWidth="1"/>
    <col min="2" max="2" width="15.8515625" style="0" bestFit="1" customWidth="1"/>
    <col min="3" max="3" width="11.8515625" style="0" customWidth="1"/>
    <col min="4" max="4" width="11.140625" style="0" customWidth="1"/>
    <col min="5" max="5" width="10.28125" style="0" customWidth="1"/>
    <col min="6" max="6" width="10.421875" style="0" customWidth="1"/>
    <col min="7" max="7" width="11.7109375" style="0" customWidth="1"/>
    <col min="8" max="8" width="9.421875" style="0" customWidth="1"/>
    <col min="11" max="11" width="10.140625" style="0" bestFit="1" customWidth="1"/>
  </cols>
  <sheetData>
    <row r="2" ht="15">
      <c r="B2" s="205" t="s">
        <v>720</v>
      </c>
    </row>
    <row r="3" ht="15">
      <c r="B3" s="16" t="s">
        <v>721</v>
      </c>
    </row>
    <row r="4" ht="15">
      <c r="B4" s="16"/>
    </row>
    <row r="5" spans="2:7" ht="15.75">
      <c r="B5" s="419" t="s">
        <v>745</v>
      </c>
      <c r="C5" s="419"/>
      <c r="D5" s="419"/>
      <c r="E5" s="419"/>
      <c r="F5" s="419"/>
      <c r="G5" s="419"/>
    </row>
    <row r="7" spans="1:7" ht="15">
      <c r="A7" s="380" t="s">
        <v>20</v>
      </c>
      <c r="B7" s="388" t="s">
        <v>16</v>
      </c>
      <c r="C7" s="380" t="s">
        <v>575</v>
      </c>
      <c r="D7" s="206" t="s">
        <v>359</v>
      </c>
      <c r="E7" s="380" t="s">
        <v>18</v>
      </c>
      <c r="F7" s="380" t="s">
        <v>19</v>
      </c>
      <c r="G7" s="206" t="s">
        <v>359</v>
      </c>
    </row>
    <row r="8" spans="1:7" ht="15">
      <c r="A8" s="381"/>
      <c r="B8" s="389"/>
      <c r="C8" s="381"/>
      <c r="D8" s="207">
        <v>40179</v>
      </c>
      <c r="E8" s="381"/>
      <c r="F8" s="381"/>
      <c r="G8" s="207">
        <v>40543</v>
      </c>
    </row>
    <row r="9" spans="1:7" ht="15">
      <c r="A9" s="208">
        <v>1</v>
      </c>
      <c r="B9" s="211" t="s">
        <v>13</v>
      </c>
      <c r="C9" s="294"/>
      <c r="D9" s="294">
        <f>76200000+270000000</f>
        <v>346200000</v>
      </c>
      <c r="E9" s="210"/>
      <c r="F9" s="210"/>
      <c r="G9" s="210">
        <f aca="true" t="shared" si="0" ref="G9:G17">D9+E9-F9</f>
        <v>346200000</v>
      </c>
    </row>
    <row r="10" spans="1:7" ht="15">
      <c r="A10" s="208">
        <v>2</v>
      </c>
      <c r="B10" s="211" t="s">
        <v>576</v>
      </c>
      <c r="C10" s="294"/>
      <c r="D10" s="294">
        <v>44072825</v>
      </c>
      <c r="E10" s="210"/>
      <c r="F10" s="210"/>
      <c r="G10" s="210">
        <f t="shared" si="0"/>
        <v>44072825</v>
      </c>
    </row>
    <row r="11" spans="1:7" ht="15">
      <c r="A11" s="208">
        <v>3</v>
      </c>
      <c r="B11" s="211" t="s">
        <v>577</v>
      </c>
      <c r="C11" s="294"/>
      <c r="D11" s="294">
        <v>2557040</v>
      </c>
      <c r="E11" s="210"/>
      <c r="F11" s="210"/>
      <c r="G11" s="210">
        <f t="shared" si="0"/>
        <v>2557040</v>
      </c>
    </row>
    <row r="12" spans="1:7" ht="15">
      <c r="A12" s="208">
        <v>4</v>
      </c>
      <c r="B12" s="211" t="s">
        <v>15</v>
      </c>
      <c r="C12" s="294"/>
      <c r="D12" s="294">
        <v>34501643</v>
      </c>
      <c r="E12" s="210"/>
      <c r="F12" s="204">
        <v>1900000</v>
      </c>
      <c r="G12" s="210">
        <f t="shared" si="0"/>
        <v>32601643</v>
      </c>
    </row>
    <row r="13" spans="1:7" ht="15">
      <c r="A13" s="208">
        <v>5</v>
      </c>
      <c r="B13" s="211" t="s">
        <v>749</v>
      </c>
      <c r="C13" s="294"/>
      <c r="D13" s="294">
        <v>12156383</v>
      </c>
      <c r="E13" s="203">
        <v>135713</v>
      </c>
      <c r="F13" s="210"/>
      <c r="G13" s="210">
        <f t="shared" si="0"/>
        <v>12292096</v>
      </c>
    </row>
    <row r="14" spans="1:7" ht="15">
      <c r="A14" s="208">
        <v>1</v>
      </c>
      <c r="B14" s="293" t="s">
        <v>578</v>
      </c>
      <c r="C14" s="8"/>
      <c r="D14" s="8">
        <v>645138</v>
      </c>
      <c r="E14" s="203"/>
      <c r="F14" s="210"/>
      <c r="G14" s="210">
        <f t="shared" si="0"/>
        <v>645138</v>
      </c>
    </row>
    <row r="15" spans="1:7" ht="15">
      <c r="A15" s="208">
        <v>2</v>
      </c>
      <c r="B15" s="212"/>
      <c r="C15" s="208"/>
      <c r="D15" s="210"/>
      <c r="E15" s="210"/>
      <c r="F15" s="210"/>
      <c r="G15" s="210">
        <f t="shared" si="0"/>
        <v>0</v>
      </c>
    </row>
    <row r="16" spans="1:7" ht="15">
      <c r="A16" s="208">
        <v>3</v>
      </c>
      <c r="B16" s="212"/>
      <c r="C16" s="208"/>
      <c r="D16" s="210"/>
      <c r="E16" s="210"/>
      <c r="F16" s="210"/>
      <c r="G16" s="210">
        <f t="shared" si="0"/>
        <v>0</v>
      </c>
    </row>
    <row r="17" spans="1:7" ht="15.75" thickBot="1">
      <c r="A17" s="213">
        <v>4</v>
      </c>
      <c r="B17" s="214"/>
      <c r="C17" s="213"/>
      <c r="D17" s="215"/>
      <c r="E17" s="215"/>
      <c r="F17" s="215"/>
      <c r="G17" s="215">
        <f t="shared" si="0"/>
        <v>0</v>
      </c>
    </row>
    <row r="18" spans="1:11" ht="15.75" thickBot="1">
      <c r="A18" s="216"/>
      <c r="B18" s="217" t="s">
        <v>579</v>
      </c>
      <c r="C18" s="218"/>
      <c r="D18" s="219">
        <f>SUM(D9:D17)</f>
        <v>440133029</v>
      </c>
      <c r="E18" s="219">
        <f>SUM(E9:E17)</f>
        <v>135713</v>
      </c>
      <c r="F18" s="219">
        <f>SUM(F9:F17)</f>
        <v>1900000</v>
      </c>
      <c r="G18" s="220">
        <f>SUM(G9:G17)</f>
        <v>438368742</v>
      </c>
      <c r="K18" t="s">
        <v>24</v>
      </c>
    </row>
    <row r="21" spans="2:7" ht="15.75">
      <c r="B21" s="419" t="s">
        <v>746</v>
      </c>
      <c r="C21" s="419"/>
      <c r="D21" s="419"/>
      <c r="E21" s="419"/>
      <c r="F21" s="419"/>
      <c r="G21" s="419"/>
    </row>
    <row r="23" spans="1:7" ht="15">
      <c r="A23" s="380" t="s">
        <v>20</v>
      </c>
      <c r="B23" s="388" t="s">
        <v>16</v>
      </c>
      <c r="C23" s="380" t="s">
        <v>575</v>
      </c>
      <c r="D23" s="206" t="s">
        <v>359</v>
      </c>
      <c r="E23" s="380" t="s">
        <v>18</v>
      </c>
      <c r="F23" s="380" t="s">
        <v>19</v>
      </c>
      <c r="G23" s="206" t="s">
        <v>359</v>
      </c>
    </row>
    <row r="24" spans="1:7" ht="15">
      <c r="A24" s="381"/>
      <c r="B24" s="389"/>
      <c r="C24" s="381"/>
      <c r="D24" s="207">
        <v>40179</v>
      </c>
      <c r="E24" s="381"/>
      <c r="F24" s="381"/>
      <c r="G24" s="207">
        <v>40543</v>
      </c>
    </row>
    <row r="25" spans="1:7" ht="15">
      <c r="A25" s="208">
        <v>1</v>
      </c>
      <c r="B25" s="209" t="s">
        <v>13</v>
      </c>
      <c r="C25" s="208"/>
      <c r="D25" s="210">
        <v>0</v>
      </c>
      <c r="E25" s="210">
        <v>0</v>
      </c>
      <c r="F25" s="210"/>
      <c r="G25" s="210">
        <f>D25+E25</f>
        <v>0</v>
      </c>
    </row>
    <row r="26" spans="1:7" ht="15">
      <c r="A26" s="208">
        <v>2</v>
      </c>
      <c r="B26" s="209" t="s">
        <v>576</v>
      </c>
      <c r="C26" s="213"/>
      <c r="D26" s="9">
        <v>12532465</v>
      </c>
      <c r="E26" s="295">
        <v>1577018</v>
      </c>
      <c r="F26" s="215"/>
      <c r="G26" s="210">
        <f aca="true" t="shared" si="1" ref="G26:G33">D26+E26-F26</f>
        <v>14109483</v>
      </c>
    </row>
    <row r="27" spans="1:7" ht="15">
      <c r="A27" s="208">
        <v>3</v>
      </c>
      <c r="B27" s="211" t="s">
        <v>580</v>
      </c>
      <c r="C27" s="208"/>
      <c r="D27" s="296">
        <v>681299</v>
      </c>
      <c r="E27" s="297">
        <v>93787</v>
      </c>
      <c r="F27" s="210"/>
      <c r="G27" s="210">
        <f t="shared" si="1"/>
        <v>775086</v>
      </c>
    </row>
    <row r="28" spans="1:7" ht="15">
      <c r="A28" s="208">
        <v>4</v>
      </c>
      <c r="B28" s="211" t="s">
        <v>15</v>
      </c>
      <c r="C28" s="208"/>
      <c r="D28" s="296">
        <v>20195364</v>
      </c>
      <c r="E28" s="297">
        <v>2481255.8000000003</v>
      </c>
      <c r="F28" s="298">
        <v>1314030</v>
      </c>
      <c r="G28" s="210">
        <f t="shared" si="1"/>
        <v>21362589.8</v>
      </c>
    </row>
    <row r="29" spans="1:7" ht="15">
      <c r="A29" s="208">
        <v>5</v>
      </c>
      <c r="B29" s="211" t="s">
        <v>749</v>
      </c>
      <c r="C29" s="208"/>
      <c r="D29" s="296">
        <v>4900888</v>
      </c>
      <c r="E29" s="297">
        <v>1451099</v>
      </c>
      <c r="F29" s="210"/>
      <c r="G29" s="210">
        <f t="shared" si="1"/>
        <v>6351987</v>
      </c>
    </row>
    <row r="30" spans="1:7" ht="15">
      <c r="A30" s="208">
        <v>1</v>
      </c>
      <c r="B30" s="211" t="s">
        <v>578</v>
      </c>
      <c r="C30" s="208"/>
      <c r="D30" s="296">
        <v>425287</v>
      </c>
      <c r="E30" s="297">
        <v>50599</v>
      </c>
      <c r="F30" s="210"/>
      <c r="G30" s="210">
        <f t="shared" si="1"/>
        <v>475886</v>
      </c>
    </row>
    <row r="31" spans="1:7" ht="15">
      <c r="A31" s="208">
        <v>2</v>
      </c>
      <c r="B31" s="212"/>
      <c r="C31" s="208"/>
      <c r="D31" s="210"/>
      <c r="E31" s="210"/>
      <c r="F31" s="210"/>
      <c r="G31" s="210">
        <f t="shared" si="1"/>
        <v>0</v>
      </c>
    </row>
    <row r="32" spans="1:7" ht="15">
      <c r="A32" s="208">
        <v>3</v>
      </c>
      <c r="B32" s="212"/>
      <c r="C32" s="208"/>
      <c r="D32" s="210"/>
      <c r="E32" s="210"/>
      <c r="F32" s="210"/>
      <c r="G32" s="210">
        <f t="shared" si="1"/>
        <v>0</v>
      </c>
    </row>
    <row r="33" spans="1:7" ht="15.75" thickBot="1">
      <c r="A33" s="213">
        <v>4</v>
      </c>
      <c r="B33" s="214"/>
      <c r="C33" s="213"/>
      <c r="D33" s="215"/>
      <c r="E33" s="215"/>
      <c r="F33" s="215"/>
      <c r="G33" s="215">
        <f t="shared" si="1"/>
        <v>0</v>
      </c>
    </row>
    <row r="34" spans="1:7" ht="15.75" thickBot="1">
      <c r="A34" s="216"/>
      <c r="B34" s="217" t="s">
        <v>579</v>
      </c>
      <c r="C34" s="218"/>
      <c r="D34" s="219">
        <f>SUM(D25:D33)</f>
        <v>38735303</v>
      </c>
      <c r="E34" s="219">
        <f>SUM(E25:E33)</f>
        <v>5653758.800000001</v>
      </c>
      <c r="F34" s="219">
        <f>SUM(F25:F33)</f>
        <v>1314030</v>
      </c>
      <c r="G34" s="220">
        <f>SUM(G25:G33)</f>
        <v>43075031.8</v>
      </c>
    </row>
    <row r="35" ht="15">
      <c r="G35" s="221"/>
    </row>
    <row r="37" spans="2:7" ht="15.75">
      <c r="B37" s="419" t="s">
        <v>747</v>
      </c>
      <c r="C37" s="419"/>
      <c r="D37" s="419"/>
      <c r="E37" s="419"/>
      <c r="F37" s="419"/>
      <c r="G37" s="419"/>
    </row>
    <row r="39" spans="1:7" ht="15">
      <c r="A39" s="380" t="s">
        <v>20</v>
      </c>
      <c r="B39" s="388" t="s">
        <v>16</v>
      </c>
      <c r="C39" s="380" t="s">
        <v>575</v>
      </c>
      <c r="D39" s="206" t="s">
        <v>359</v>
      </c>
      <c r="E39" s="380" t="s">
        <v>18</v>
      </c>
      <c r="F39" s="380" t="s">
        <v>19</v>
      </c>
      <c r="G39" s="206" t="s">
        <v>359</v>
      </c>
    </row>
    <row r="40" spans="1:7" ht="15">
      <c r="A40" s="381"/>
      <c r="B40" s="389"/>
      <c r="C40" s="381"/>
      <c r="D40" s="207">
        <v>40179</v>
      </c>
      <c r="E40" s="381"/>
      <c r="F40" s="381"/>
      <c r="G40" s="207">
        <v>40543</v>
      </c>
    </row>
    <row r="41" spans="1:7" ht="15">
      <c r="A41" s="208">
        <v>1</v>
      </c>
      <c r="B41" s="209" t="s">
        <v>13</v>
      </c>
      <c r="C41" s="208"/>
      <c r="D41" s="294">
        <f>76200000+270000000</f>
        <v>346200000</v>
      </c>
      <c r="E41" s="210">
        <f>+E25</f>
        <v>0</v>
      </c>
      <c r="F41" s="210">
        <f>+E25</f>
        <v>0</v>
      </c>
      <c r="G41" s="210">
        <f aca="true" t="shared" si="2" ref="G41:G49">D41+E41-F41</f>
        <v>346200000</v>
      </c>
    </row>
    <row r="42" spans="1:7" ht="15">
      <c r="A42" s="208">
        <v>2</v>
      </c>
      <c r="B42" s="211" t="s">
        <v>576</v>
      </c>
      <c r="C42" s="208"/>
      <c r="D42" s="294">
        <f>44072825-D26</f>
        <v>31540360</v>
      </c>
      <c r="E42" s="210">
        <v>0</v>
      </c>
      <c r="F42" s="210">
        <f>+E26</f>
        <v>1577018</v>
      </c>
      <c r="G42" s="210">
        <f t="shared" si="2"/>
        <v>29963342</v>
      </c>
    </row>
    <row r="43" spans="1:7" ht="15">
      <c r="A43" s="208">
        <v>3</v>
      </c>
      <c r="B43" s="211" t="s">
        <v>580</v>
      </c>
      <c r="C43" s="208"/>
      <c r="D43" s="294">
        <f>2557040-D27</f>
        <v>1875741</v>
      </c>
      <c r="E43" s="210">
        <v>0</v>
      </c>
      <c r="F43" s="210">
        <f>+E27</f>
        <v>93787</v>
      </c>
      <c r="G43" s="210">
        <f t="shared" si="2"/>
        <v>1781954</v>
      </c>
    </row>
    <row r="44" spans="1:7" ht="15">
      <c r="A44" s="208">
        <v>4</v>
      </c>
      <c r="B44" s="211" t="s">
        <v>15</v>
      </c>
      <c r="C44" s="208"/>
      <c r="D44" s="294">
        <v>14306278</v>
      </c>
      <c r="E44" s="210"/>
      <c r="F44" s="204">
        <f>+E28+F12-F28</f>
        <v>3067225.8000000007</v>
      </c>
      <c r="G44" s="210">
        <f t="shared" si="2"/>
        <v>11239052.2</v>
      </c>
    </row>
    <row r="45" spans="1:7" ht="15">
      <c r="A45" s="208">
        <v>5</v>
      </c>
      <c r="B45" s="211" t="s">
        <v>749</v>
      </c>
      <c r="C45" s="208"/>
      <c r="D45" s="294">
        <v>7255495</v>
      </c>
      <c r="E45" s="203">
        <f>+E13-F13</f>
        <v>135713</v>
      </c>
      <c r="F45" s="210">
        <f>+E29</f>
        <v>1451099</v>
      </c>
      <c r="G45" s="210">
        <f t="shared" si="2"/>
        <v>5940109</v>
      </c>
    </row>
    <row r="46" spans="1:7" ht="15">
      <c r="A46" s="208">
        <v>1</v>
      </c>
      <c r="B46" s="211" t="s">
        <v>578</v>
      </c>
      <c r="C46" s="208"/>
      <c r="D46" s="8">
        <v>219851</v>
      </c>
      <c r="E46" s="203">
        <f>+E14-F14</f>
        <v>0</v>
      </c>
      <c r="F46" s="210">
        <f>+E30</f>
        <v>50599</v>
      </c>
      <c r="G46" s="210">
        <f t="shared" si="2"/>
        <v>169252</v>
      </c>
    </row>
    <row r="47" spans="1:7" ht="15">
      <c r="A47" s="208">
        <v>2</v>
      </c>
      <c r="B47" s="211"/>
      <c r="C47" s="208"/>
      <c r="D47" s="210"/>
      <c r="E47" s="210"/>
      <c r="F47" s="210"/>
      <c r="G47" s="210">
        <f t="shared" si="2"/>
        <v>0</v>
      </c>
    </row>
    <row r="48" spans="1:7" ht="15">
      <c r="A48" s="208">
        <v>3</v>
      </c>
      <c r="B48" s="212"/>
      <c r="C48" s="208"/>
      <c r="D48" s="210"/>
      <c r="E48" s="210"/>
      <c r="F48" s="210"/>
      <c r="G48" s="210">
        <f t="shared" si="2"/>
        <v>0</v>
      </c>
    </row>
    <row r="49" spans="1:7" ht="15.75" thickBot="1">
      <c r="A49" s="213">
        <v>4</v>
      </c>
      <c r="B49" s="214"/>
      <c r="C49" s="213"/>
      <c r="D49" s="215"/>
      <c r="E49" s="215"/>
      <c r="F49" s="215"/>
      <c r="G49" s="215">
        <f t="shared" si="2"/>
        <v>0</v>
      </c>
    </row>
    <row r="50" spans="1:7" ht="15.75" thickBot="1">
      <c r="A50" s="216"/>
      <c r="B50" s="217" t="s">
        <v>579</v>
      </c>
      <c r="C50" s="218"/>
      <c r="D50" s="219">
        <f>SUM(D41:D49)</f>
        <v>401397725</v>
      </c>
      <c r="E50" s="219">
        <f>SUM(E41:E49)</f>
        <v>135713</v>
      </c>
      <c r="F50" s="219">
        <f>SUM(F41:F49)</f>
        <v>6239728.800000001</v>
      </c>
      <c r="G50" s="220">
        <f>SUM(G41:G49)</f>
        <v>395293709.2</v>
      </c>
    </row>
    <row r="51" spans="1:7" ht="15">
      <c r="A51" s="4"/>
      <c r="B51" s="4"/>
      <c r="C51" s="4"/>
      <c r="D51" s="4"/>
      <c r="E51" s="4"/>
      <c r="F51" s="222"/>
      <c r="G51" s="223"/>
    </row>
    <row r="52" spans="4:7" ht="15">
      <c r="D52" s="1"/>
      <c r="G52" s="1"/>
    </row>
    <row r="53" spans="4:7" ht="15">
      <c r="D53" s="1"/>
      <c r="G53" s="1"/>
    </row>
    <row r="54" spans="5:7" ht="15.75">
      <c r="E54" s="420" t="s">
        <v>581</v>
      </c>
      <c r="F54" s="420"/>
      <c r="G54" s="420"/>
    </row>
    <row r="55" spans="5:7" ht="15">
      <c r="E55" s="421" t="str">
        <f>+aktivi!G50</f>
        <v>LEFTER SOTA </v>
      </c>
      <c r="F55" s="422"/>
      <c r="G55" s="422"/>
    </row>
  </sheetData>
  <sheetProtection/>
  <mergeCells count="20">
    <mergeCell ref="E54:G54"/>
    <mergeCell ref="E55:G55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rintOptions gridLines="1"/>
  <pageMargins left="0.75" right="0.75" top="1" bottom="1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25">
      <selection activeCell="G54" activeCellId="2" sqref="C54 E54 G54"/>
    </sheetView>
  </sheetViews>
  <sheetFormatPr defaultColWidth="9.140625" defaultRowHeight="15"/>
  <cols>
    <col min="1" max="1" width="3.28125" style="0" customWidth="1"/>
    <col min="2" max="2" width="21.00390625" style="0" customWidth="1"/>
    <col min="3" max="3" width="17.8515625" style="0" customWidth="1"/>
    <col min="4" max="4" width="4.140625" style="0" customWidth="1"/>
    <col min="5" max="5" width="13.8515625" style="0" customWidth="1"/>
    <col min="6" max="6" width="3.28125" style="0" customWidth="1"/>
    <col min="7" max="7" width="15.8515625" style="0" customWidth="1"/>
    <col min="8" max="8" width="4.57421875" style="0" customWidth="1"/>
    <col min="9" max="9" width="14.28125" style="0" bestFit="1" customWidth="1"/>
  </cols>
  <sheetData>
    <row r="1" ht="18">
      <c r="B1" s="18" t="s">
        <v>68</v>
      </c>
    </row>
    <row r="2" ht="18">
      <c r="B2" s="18" t="s">
        <v>67</v>
      </c>
    </row>
    <row r="3" ht="18">
      <c r="B3" s="18"/>
    </row>
    <row r="4" ht="11.25" customHeight="1">
      <c r="B4" s="18"/>
    </row>
    <row r="5" ht="18">
      <c r="B5" s="7" t="s">
        <v>737</v>
      </c>
    </row>
    <row r="6" spans="2:8" ht="15">
      <c r="B6" s="4"/>
      <c r="C6" s="4"/>
      <c r="D6" s="4"/>
      <c r="E6" s="4"/>
      <c r="F6" s="4"/>
      <c r="G6" s="4"/>
      <c r="H6" s="4"/>
    </row>
    <row r="7" spans="2:8" ht="15">
      <c r="B7" s="4"/>
      <c r="C7" s="4"/>
      <c r="D7" s="4"/>
      <c r="E7" s="4"/>
      <c r="F7" s="4"/>
      <c r="G7" s="4"/>
      <c r="H7" s="4"/>
    </row>
    <row r="8" spans="2:8" ht="15">
      <c r="B8" s="4" t="s">
        <v>43</v>
      </c>
      <c r="C8" s="4" t="s">
        <v>44</v>
      </c>
      <c r="D8" s="4"/>
      <c r="E8" s="4" t="s">
        <v>45</v>
      </c>
      <c r="F8" s="4"/>
      <c r="G8" s="4" t="s">
        <v>46</v>
      </c>
      <c r="H8" s="4"/>
    </row>
    <row r="9" spans="1:9" ht="15">
      <c r="A9" s="3">
        <v>1</v>
      </c>
      <c r="B9" s="346" t="s">
        <v>47</v>
      </c>
      <c r="C9" s="347">
        <v>161751.4</v>
      </c>
      <c r="D9" s="346" t="s">
        <v>48</v>
      </c>
      <c r="E9" s="347"/>
      <c r="F9" s="346"/>
      <c r="G9" s="347"/>
      <c r="H9" s="348"/>
      <c r="I9" s="20"/>
    </row>
    <row r="10" spans="1:9" ht="15">
      <c r="A10" s="3"/>
      <c r="B10" s="346"/>
      <c r="C10" s="347"/>
      <c r="D10" s="346"/>
      <c r="E10" s="347">
        <v>1603.79</v>
      </c>
      <c r="F10" s="346" t="s">
        <v>49</v>
      </c>
      <c r="G10" s="347"/>
      <c r="H10" s="348"/>
      <c r="I10" s="24"/>
    </row>
    <row r="11" spans="1:9" ht="15">
      <c r="A11" s="3"/>
      <c r="B11" s="346"/>
      <c r="C11" s="347"/>
      <c r="D11" s="346"/>
      <c r="E11" s="347"/>
      <c r="F11" s="346"/>
      <c r="G11" s="347">
        <v>1318322.03</v>
      </c>
      <c r="H11" s="348" t="s">
        <v>50</v>
      </c>
      <c r="I11" s="200"/>
    </row>
    <row r="12" spans="1:9" ht="15">
      <c r="A12" s="341">
        <v>2</v>
      </c>
      <c r="B12" s="343" t="s">
        <v>51</v>
      </c>
      <c r="C12" s="342">
        <v>380.45</v>
      </c>
      <c r="D12" s="343" t="s">
        <v>48</v>
      </c>
      <c r="E12" s="342"/>
      <c r="F12" s="343"/>
      <c r="G12" s="342"/>
      <c r="H12" s="339"/>
      <c r="I12" s="173">
        <f aca="true" t="shared" si="0" ref="I12:I49">+C10*110+E11*136+G12</f>
        <v>0</v>
      </c>
    </row>
    <row r="13" spans="1:9" ht="15">
      <c r="A13" s="341"/>
      <c r="B13" s="343"/>
      <c r="C13" s="342"/>
      <c r="D13" s="343"/>
      <c r="E13" s="342">
        <v>833.54</v>
      </c>
      <c r="F13" s="343" t="s">
        <v>49</v>
      </c>
      <c r="G13" s="342"/>
      <c r="H13" s="339"/>
      <c r="I13" s="173">
        <f t="shared" si="0"/>
        <v>0</v>
      </c>
    </row>
    <row r="14" spans="1:9" ht="15">
      <c r="A14" s="341"/>
      <c r="B14" s="343"/>
      <c r="C14" s="342"/>
      <c r="D14" s="343"/>
      <c r="E14" s="342"/>
      <c r="F14" s="343"/>
      <c r="G14" s="342">
        <v>1996.14</v>
      </c>
      <c r="H14" s="339" t="s">
        <v>50</v>
      </c>
      <c r="I14" s="173"/>
    </row>
    <row r="15" spans="1:9" ht="15">
      <c r="A15" s="341">
        <v>3</v>
      </c>
      <c r="B15" s="339" t="s">
        <v>52</v>
      </c>
      <c r="C15" s="342">
        <v>54.62</v>
      </c>
      <c r="D15" s="343" t="s">
        <v>48</v>
      </c>
      <c r="E15" s="340"/>
      <c r="F15" s="339"/>
      <c r="G15" s="340"/>
      <c r="H15" s="339"/>
      <c r="I15" s="173">
        <f t="shared" si="0"/>
        <v>0</v>
      </c>
    </row>
    <row r="16" spans="1:9" ht="15">
      <c r="A16" s="341"/>
      <c r="B16" s="339"/>
      <c r="C16" s="340"/>
      <c r="D16" s="339"/>
      <c r="E16" s="340">
        <v>238.4</v>
      </c>
      <c r="F16" s="339" t="s">
        <v>49</v>
      </c>
      <c r="G16" s="340"/>
      <c r="H16" s="339"/>
      <c r="I16" s="173">
        <f t="shared" si="0"/>
        <v>0</v>
      </c>
    </row>
    <row r="17" spans="1:9" ht="15">
      <c r="A17" s="341"/>
      <c r="B17" s="339"/>
      <c r="C17" s="340"/>
      <c r="D17" s="339"/>
      <c r="E17" s="340"/>
      <c r="F17" s="339"/>
      <c r="G17" s="340">
        <v>573753.23</v>
      </c>
      <c r="H17" s="339" t="s">
        <v>50</v>
      </c>
      <c r="I17" s="173"/>
    </row>
    <row r="18" spans="1:9" ht="15">
      <c r="A18" s="341">
        <v>4</v>
      </c>
      <c r="B18" s="339" t="s">
        <v>53</v>
      </c>
      <c r="C18" s="340">
        <v>919.47</v>
      </c>
      <c r="D18" s="339" t="s">
        <v>48</v>
      </c>
      <c r="E18" s="340"/>
      <c r="F18" s="339"/>
      <c r="G18" s="340"/>
      <c r="H18" s="339"/>
      <c r="I18" s="173">
        <f t="shared" si="0"/>
        <v>0</v>
      </c>
    </row>
    <row r="19" spans="1:9" ht="15">
      <c r="A19" s="20"/>
      <c r="B19" s="339"/>
      <c r="C19" s="340"/>
      <c r="D19" s="339"/>
      <c r="E19" s="340">
        <v>12.95</v>
      </c>
      <c r="F19" s="339" t="s">
        <v>49</v>
      </c>
      <c r="G19" s="340"/>
      <c r="H19" s="339"/>
      <c r="I19" s="173">
        <f t="shared" si="0"/>
        <v>0</v>
      </c>
    </row>
    <row r="20" spans="1:9" ht="15">
      <c r="A20" s="20"/>
      <c r="B20" s="339"/>
      <c r="C20" s="340"/>
      <c r="D20" s="339"/>
      <c r="E20" s="340"/>
      <c r="F20" s="339"/>
      <c r="G20" s="340">
        <v>51104.75</v>
      </c>
      <c r="H20" s="339" t="s">
        <v>50</v>
      </c>
      <c r="I20" s="173"/>
    </row>
    <row r="21" spans="1:9" ht="15">
      <c r="A21" s="341">
        <v>5</v>
      </c>
      <c r="B21" s="339" t="s">
        <v>54</v>
      </c>
      <c r="C21" s="340">
        <v>0</v>
      </c>
      <c r="D21" s="339" t="s">
        <v>48</v>
      </c>
      <c r="E21" s="340"/>
      <c r="F21" s="339"/>
      <c r="G21" s="340"/>
      <c r="H21" s="339"/>
      <c r="I21" s="173"/>
    </row>
    <row r="22" spans="1:9" ht="15">
      <c r="A22" s="341"/>
      <c r="B22" s="339"/>
      <c r="C22" s="340"/>
      <c r="D22" s="339"/>
      <c r="E22" s="340">
        <v>10000.18</v>
      </c>
      <c r="F22" s="339" t="s">
        <v>49</v>
      </c>
      <c r="G22" s="340"/>
      <c r="H22" s="339"/>
      <c r="I22" s="173">
        <f t="shared" si="0"/>
        <v>0</v>
      </c>
    </row>
    <row r="23" spans="1:9" ht="15">
      <c r="A23" s="341"/>
      <c r="B23" s="339"/>
      <c r="C23" s="340"/>
      <c r="D23" s="339"/>
      <c r="E23" s="340"/>
      <c r="F23" s="339"/>
      <c r="G23" s="340">
        <v>45070.17</v>
      </c>
      <c r="H23" s="339" t="s">
        <v>50</v>
      </c>
      <c r="I23" s="173"/>
    </row>
    <row r="24" spans="1:9" ht="15">
      <c r="A24" s="20">
        <v>6</v>
      </c>
      <c r="B24" s="21" t="s">
        <v>71</v>
      </c>
      <c r="C24" s="198">
        <v>0</v>
      </c>
      <c r="D24" s="21" t="s">
        <v>48</v>
      </c>
      <c r="E24" s="198"/>
      <c r="F24" s="21"/>
      <c r="G24" s="198"/>
      <c r="H24" s="199"/>
      <c r="I24" s="173">
        <f t="shared" si="0"/>
        <v>0</v>
      </c>
    </row>
    <row r="25" spans="1:9" ht="15">
      <c r="A25" s="24"/>
      <c r="B25" s="14"/>
      <c r="C25" s="197"/>
      <c r="D25" s="14"/>
      <c r="E25" s="197">
        <v>0</v>
      </c>
      <c r="F25" s="14" t="s">
        <v>49</v>
      </c>
      <c r="G25" s="197"/>
      <c r="H25" s="22"/>
      <c r="I25" s="173">
        <f t="shared" si="0"/>
        <v>0</v>
      </c>
    </row>
    <row r="26" spans="1:9" ht="15">
      <c r="A26" s="20"/>
      <c r="B26" s="21"/>
      <c r="C26" s="198"/>
      <c r="D26" s="21"/>
      <c r="E26" s="198"/>
      <c r="F26" s="21"/>
      <c r="G26" s="198">
        <v>0</v>
      </c>
      <c r="H26" s="199" t="s">
        <v>50</v>
      </c>
      <c r="I26" s="173"/>
    </row>
    <row r="27" spans="1:9" ht="15">
      <c r="A27" s="341">
        <v>7</v>
      </c>
      <c r="B27" s="343" t="s">
        <v>55</v>
      </c>
      <c r="C27" s="342">
        <v>474.76</v>
      </c>
      <c r="D27" s="343" t="s">
        <v>48</v>
      </c>
      <c r="E27" s="342"/>
      <c r="F27" s="343"/>
      <c r="G27" s="342"/>
      <c r="H27" s="339"/>
      <c r="I27" s="173">
        <f t="shared" si="0"/>
        <v>0</v>
      </c>
    </row>
    <row r="28" spans="1:9" ht="15">
      <c r="A28" s="341"/>
      <c r="B28" s="343"/>
      <c r="C28" s="342"/>
      <c r="D28" s="343"/>
      <c r="E28" s="342"/>
      <c r="F28" s="343"/>
      <c r="G28" s="342"/>
      <c r="H28" s="339"/>
      <c r="I28" s="173">
        <f t="shared" si="0"/>
        <v>0</v>
      </c>
    </row>
    <row r="29" spans="1:9" ht="15">
      <c r="A29" s="341"/>
      <c r="B29" s="343"/>
      <c r="C29" s="342"/>
      <c r="D29" s="343"/>
      <c r="E29" s="342"/>
      <c r="F29" s="343"/>
      <c r="G29" s="342">
        <v>345.14</v>
      </c>
      <c r="H29" s="339" t="s">
        <v>50</v>
      </c>
      <c r="I29" s="173"/>
    </row>
    <row r="30" spans="1:9" ht="15">
      <c r="A30" s="341">
        <v>8</v>
      </c>
      <c r="B30" s="343" t="s">
        <v>56</v>
      </c>
      <c r="C30" s="342">
        <v>1349.85</v>
      </c>
      <c r="D30" s="343" t="s">
        <v>48</v>
      </c>
      <c r="E30" s="342"/>
      <c r="F30" s="343"/>
      <c r="G30" s="342"/>
      <c r="H30" s="339"/>
      <c r="I30" s="173">
        <f t="shared" si="0"/>
        <v>0</v>
      </c>
    </row>
    <row r="31" spans="1:9" ht="15">
      <c r="A31" s="341"/>
      <c r="B31" s="343"/>
      <c r="C31" s="342"/>
      <c r="D31" s="343"/>
      <c r="E31" s="342">
        <v>1650.38</v>
      </c>
      <c r="F31" s="343" t="s">
        <v>49</v>
      </c>
      <c r="G31" s="342"/>
      <c r="H31" s="339"/>
      <c r="I31" s="173">
        <f t="shared" si="0"/>
        <v>0</v>
      </c>
    </row>
    <row r="32" spans="1:9" ht="15">
      <c r="A32" s="341"/>
      <c r="B32" s="343"/>
      <c r="C32" s="342"/>
      <c r="D32" s="343"/>
      <c r="E32" s="342"/>
      <c r="F32" s="343"/>
      <c r="G32" s="342">
        <v>72439.69</v>
      </c>
      <c r="H32" s="339" t="s">
        <v>50</v>
      </c>
      <c r="I32" s="173"/>
    </row>
    <row r="33" spans="1:9" ht="15">
      <c r="A33" s="341">
        <v>9</v>
      </c>
      <c r="B33" s="343" t="s">
        <v>57</v>
      </c>
      <c r="C33" s="342">
        <v>0</v>
      </c>
      <c r="D33" s="343" t="s">
        <v>48</v>
      </c>
      <c r="E33" s="342"/>
      <c r="F33" s="343"/>
      <c r="G33" s="342"/>
      <c r="H33" s="339"/>
      <c r="I33" s="173">
        <f t="shared" si="0"/>
        <v>0</v>
      </c>
    </row>
    <row r="34" spans="1:9" ht="15">
      <c r="A34" s="341"/>
      <c r="B34" s="343"/>
      <c r="C34" s="342"/>
      <c r="D34" s="343"/>
      <c r="E34" s="342">
        <v>59.97</v>
      </c>
      <c r="F34" s="343" t="s">
        <v>49</v>
      </c>
      <c r="G34" s="342"/>
      <c r="H34" s="339"/>
      <c r="I34" s="173">
        <f t="shared" si="0"/>
        <v>0</v>
      </c>
    </row>
    <row r="35" spans="1:9" ht="15">
      <c r="A35" s="341"/>
      <c r="B35" s="343"/>
      <c r="C35" s="342"/>
      <c r="D35" s="343"/>
      <c r="E35" s="342"/>
      <c r="F35" s="343"/>
      <c r="G35" s="342">
        <v>14341.96</v>
      </c>
      <c r="H35" s="339" t="s">
        <v>50</v>
      </c>
      <c r="I35" s="173"/>
    </row>
    <row r="36" spans="1:9" ht="15">
      <c r="A36" s="349">
        <v>10</v>
      </c>
      <c r="B36" s="350" t="s">
        <v>58</v>
      </c>
      <c r="C36" s="351">
        <v>110.35</v>
      </c>
      <c r="D36" s="350" t="s">
        <v>48</v>
      </c>
      <c r="E36" s="351"/>
      <c r="F36" s="350"/>
      <c r="G36" s="351"/>
      <c r="H36" s="352"/>
      <c r="I36" s="173">
        <f t="shared" si="0"/>
        <v>0</v>
      </c>
    </row>
    <row r="37" spans="1:9" ht="15">
      <c r="A37" s="349"/>
      <c r="B37" s="350"/>
      <c r="C37" s="351"/>
      <c r="D37" s="350"/>
      <c r="E37" s="351">
        <v>3.56</v>
      </c>
      <c r="F37" s="350" t="s">
        <v>49</v>
      </c>
      <c r="G37" s="351"/>
      <c r="H37" s="352"/>
      <c r="I37" s="173">
        <f t="shared" si="0"/>
        <v>0</v>
      </c>
    </row>
    <row r="38" spans="1:9" ht="15">
      <c r="A38" s="349"/>
      <c r="B38" s="350"/>
      <c r="C38" s="351"/>
      <c r="D38" s="350"/>
      <c r="E38" s="351"/>
      <c r="F38" s="350"/>
      <c r="G38" s="351">
        <v>0</v>
      </c>
      <c r="H38" s="352" t="s">
        <v>50</v>
      </c>
      <c r="I38" s="173"/>
    </row>
    <row r="39" spans="1:9" ht="15">
      <c r="A39" s="341">
        <v>11</v>
      </c>
      <c r="B39" s="343" t="s">
        <v>72</v>
      </c>
      <c r="C39" s="342">
        <v>0</v>
      </c>
      <c r="D39" s="343" t="s">
        <v>48</v>
      </c>
      <c r="E39" s="342"/>
      <c r="F39" s="343"/>
      <c r="G39" s="342"/>
      <c r="H39" s="339"/>
      <c r="I39" s="173">
        <f t="shared" si="0"/>
        <v>0</v>
      </c>
    </row>
    <row r="40" spans="1:9" ht="15">
      <c r="A40" s="341"/>
      <c r="B40" s="343"/>
      <c r="C40" s="342"/>
      <c r="D40" s="343"/>
      <c r="E40" s="342"/>
      <c r="F40" s="343" t="s">
        <v>49</v>
      </c>
      <c r="G40" s="342"/>
      <c r="H40" s="339"/>
      <c r="I40" s="173">
        <f t="shared" si="0"/>
        <v>0</v>
      </c>
    </row>
    <row r="41" spans="1:9" ht="15">
      <c r="A41" s="341"/>
      <c r="B41" s="343"/>
      <c r="C41" s="342"/>
      <c r="D41" s="343"/>
      <c r="E41" s="342"/>
      <c r="F41" s="343"/>
      <c r="G41" s="342">
        <v>4319.65</v>
      </c>
      <c r="H41" s="339" t="s">
        <v>50</v>
      </c>
      <c r="I41" s="173"/>
    </row>
    <row r="42" spans="1:9" ht="15">
      <c r="A42" s="20">
        <v>12</v>
      </c>
      <c r="B42" s="21" t="s">
        <v>74</v>
      </c>
      <c r="C42" s="198">
        <v>0</v>
      </c>
      <c r="D42" s="21" t="s">
        <v>48</v>
      </c>
      <c r="E42" s="198"/>
      <c r="F42" s="21"/>
      <c r="G42" s="198"/>
      <c r="H42" s="199"/>
      <c r="I42" s="173">
        <f t="shared" si="0"/>
        <v>0</v>
      </c>
    </row>
    <row r="43" spans="1:9" ht="15">
      <c r="A43" s="24"/>
      <c r="B43" s="14"/>
      <c r="C43" s="197"/>
      <c r="D43" s="14"/>
      <c r="E43" s="197">
        <v>0</v>
      </c>
      <c r="F43" s="14" t="s">
        <v>49</v>
      </c>
      <c r="G43" s="197"/>
      <c r="H43" s="22"/>
      <c r="I43" s="173">
        <f t="shared" si="0"/>
        <v>0</v>
      </c>
    </row>
    <row r="44" spans="1:9" ht="15">
      <c r="A44" s="20"/>
      <c r="B44" s="21"/>
      <c r="C44" s="198"/>
      <c r="D44" s="21"/>
      <c r="E44" s="198"/>
      <c r="F44" s="21"/>
      <c r="G44" s="198">
        <v>0</v>
      </c>
      <c r="H44" s="199" t="s">
        <v>50</v>
      </c>
      <c r="I44" s="173"/>
    </row>
    <row r="45" spans="1:9" ht="15">
      <c r="A45" s="349">
        <v>13</v>
      </c>
      <c r="B45" s="350" t="s">
        <v>75</v>
      </c>
      <c r="C45" s="351">
        <v>0</v>
      </c>
      <c r="D45" s="350" t="s">
        <v>48</v>
      </c>
      <c r="E45" s="351"/>
      <c r="F45" s="350"/>
      <c r="G45" s="351"/>
      <c r="H45" s="352"/>
      <c r="I45" s="173">
        <f t="shared" si="0"/>
        <v>0</v>
      </c>
    </row>
    <row r="46" spans="1:9" ht="15">
      <c r="A46" s="349"/>
      <c r="B46" s="350"/>
      <c r="C46" s="351"/>
      <c r="D46" s="350"/>
      <c r="E46" s="351">
        <v>32.1</v>
      </c>
      <c r="F46" s="350" t="s">
        <v>49</v>
      </c>
      <c r="G46" s="351"/>
      <c r="H46" s="352"/>
      <c r="I46" s="173">
        <f t="shared" si="0"/>
        <v>0</v>
      </c>
    </row>
    <row r="47" spans="1:9" ht="15">
      <c r="A47" s="349"/>
      <c r="B47" s="350"/>
      <c r="C47" s="351"/>
      <c r="D47" s="350"/>
      <c r="E47" s="351"/>
      <c r="F47" s="350"/>
      <c r="G47" s="351">
        <v>0</v>
      </c>
      <c r="H47" s="352" t="s">
        <v>50</v>
      </c>
      <c r="I47" s="173"/>
    </row>
    <row r="48" spans="1:9" ht="15">
      <c r="A48" s="349">
        <v>14</v>
      </c>
      <c r="B48" s="350" t="s">
        <v>738</v>
      </c>
      <c r="C48" s="351">
        <v>3819.23</v>
      </c>
      <c r="D48" s="350" t="s">
        <v>48</v>
      </c>
      <c r="E48" s="351"/>
      <c r="F48" s="350"/>
      <c r="G48" s="351"/>
      <c r="H48" s="352"/>
      <c r="I48" s="173">
        <f t="shared" si="0"/>
        <v>0</v>
      </c>
    </row>
    <row r="49" spans="1:9" ht="15">
      <c r="A49" s="341"/>
      <c r="B49" s="343"/>
      <c r="C49" s="342"/>
      <c r="D49" s="343"/>
      <c r="E49" s="342">
        <v>7.36</v>
      </c>
      <c r="F49" s="343" t="s">
        <v>49</v>
      </c>
      <c r="G49" s="342"/>
      <c r="H49" s="339"/>
      <c r="I49" s="173">
        <f t="shared" si="0"/>
        <v>0</v>
      </c>
    </row>
    <row r="50" spans="1:9" ht="15">
      <c r="A50" s="341"/>
      <c r="B50" s="343"/>
      <c r="C50" s="342"/>
      <c r="D50" s="343"/>
      <c r="E50" s="342"/>
      <c r="F50" s="343"/>
      <c r="G50" s="342">
        <v>0</v>
      </c>
      <c r="H50" s="339" t="s">
        <v>50</v>
      </c>
      <c r="I50" s="173"/>
    </row>
    <row r="51" spans="1:9" ht="15">
      <c r="A51" s="3"/>
      <c r="B51" s="177"/>
      <c r="C51" s="23"/>
      <c r="D51" s="177"/>
      <c r="E51" s="23"/>
      <c r="F51" s="177"/>
      <c r="G51" s="23"/>
      <c r="H51" s="177"/>
      <c r="I51" s="173"/>
    </row>
    <row r="52" spans="1:9" ht="15">
      <c r="A52" s="3"/>
      <c r="B52" s="170" t="s">
        <v>59</v>
      </c>
      <c r="C52" s="172">
        <f>SUM(C9:C50)</f>
        <v>168860.13000000003</v>
      </c>
      <c r="D52" s="170" t="s">
        <v>48</v>
      </c>
      <c r="E52" s="172">
        <f>SUM(E9:E50)</f>
        <v>14442.230000000001</v>
      </c>
      <c r="F52" s="170" t="s">
        <v>49</v>
      </c>
      <c r="G52" s="172">
        <f>SUM(G9:G50)</f>
        <v>2081692.7599999995</v>
      </c>
      <c r="H52" s="177" t="s">
        <v>50</v>
      </c>
      <c r="I52" s="173"/>
    </row>
    <row r="53" spans="1:9" ht="15">
      <c r="A53" s="3"/>
      <c r="B53" s="339" t="s">
        <v>60</v>
      </c>
      <c r="C53" s="339">
        <v>107.54</v>
      </c>
      <c r="D53" s="339"/>
      <c r="E53" s="339">
        <v>138.93</v>
      </c>
      <c r="F53" s="339"/>
      <c r="G53" s="339">
        <v>1</v>
      </c>
      <c r="H53" s="177"/>
      <c r="I53" s="173"/>
    </row>
    <row r="54" spans="1:9" ht="15">
      <c r="A54" s="3"/>
      <c r="B54" s="177" t="s">
        <v>61</v>
      </c>
      <c r="C54" s="178">
        <f>+C52*C53</f>
        <v>18159218.380200006</v>
      </c>
      <c r="D54" s="179" t="s">
        <v>50</v>
      </c>
      <c r="E54" s="178">
        <f>+E52*E53</f>
        <v>2006459.0139000004</v>
      </c>
      <c r="F54" s="179" t="s">
        <v>50</v>
      </c>
      <c r="G54" s="178">
        <f>+G52*G53</f>
        <v>2081692.7599999995</v>
      </c>
      <c r="H54" s="179" t="s">
        <v>50</v>
      </c>
      <c r="I54" s="173">
        <f>C54+E54+G54</f>
        <v>22247370.154100005</v>
      </c>
    </row>
    <row r="55" spans="1:8" ht="15">
      <c r="A55" s="3"/>
      <c r="B55" s="177"/>
      <c r="C55" s="177"/>
      <c r="D55" s="177"/>
      <c r="E55" s="177"/>
      <c r="F55" s="177"/>
      <c r="G55" s="177"/>
      <c r="H55" s="177"/>
    </row>
    <row r="56" spans="2:8" ht="15">
      <c r="B56" s="10" t="s">
        <v>748</v>
      </c>
      <c r="C56" s="19">
        <f>+C54+E54+G54</f>
        <v>22247370.154100005</v>
      </c>
      <c r="D56" s="10"/>
      <c r="E56" s="10"/>
      <c r="F56" s="10"/>
      <c r="G56" s="172" t="s">
        <v>70</v>
      </c>
      <c r="H56" s="10"/>
    </row>
    <row r="57" ht="15">
      <c r="G57" s="2" t="s">
        <v>69</v>
      </c>
    </row>
    <row r="65" spans="1:8" ht="15">
      <c r="A65" s="423" t="s">
        <v>63</v>
      </c>
      <c r="B65" s="423"/>
      <c r="C65" s="423"/>
      <c r="D65" s="423"/>
      <c r="E65" s="423"/>
      <c r="F65" s="423"/>
      <c r="G65" s="423"/>
      <c r="H65" s="423"/>
    </row>
    <row r="66" spans="1:8" ht="15">
      <c r="A66" s="20">
        <v>1</v>
      </c>
      <c r="B66" s="20" t="s">
        <v>47</v>
      </c>
      <c r="C66" s="20">
        <v>45.64</v>
      </c>
      <c r="D66" s="20" t="s">
        <v>48</v>
      </c>
      <c r="E66" s="20"/>
      <c r="F66" s="20"/>
      <c r="G66" s="20"/>
      <c r="H66" s="20"/>
    </row>
    <row r="67" spans="1:8" ht="15">
      <c r="A67" s="20"/>
      <c r="B67" s="20"/>
      <c r="C67" s="20"/>
      <c r="D67" s="20"/>
      <c r="E67" s="20">
        <v>54.95</v>
      </c>
      <c r="F67" s="20" t="s">
        <v>49</v>
      </c>
      <c r="G67" s="20"/>
      <c r="H67" s="20"/>
    </row>
    <row r="68" spans="1:8" ht="15">
      <c r="A68" s="20"/>
      <c r="B68" s="20"/>
      <c r="C68" s="20"/>
      <c r="D68" s="20"/>
      <c r="E68" s="20"/>
      <c r="F68" s="20"/>
      <c r="G68" s="20">
        <v>992.72</v>
      </c>
      <c r="H68" s="20" t="s">
        <v>50</v>
      </c>
    </row>
    <row r="69" spans="1:8" ht="15">
      <c r="A69" s="20">
        <v>2</v>
      </c>
      <c r="B69" s="21" t="s">
        <v>55</v>
      </c>
      <c r="C69" s="20"/>
      <c r="D69" s="20"/>
      <c r="E69" s="20"/>
      <c r="F69" s="20"/>
      <c r="G69" s="20">
        <v>2057.79</v>
      </c>
      <c r="H69" s="20"/>
    </row>
    <row r="70" spans="1:8" ht="15">
      <c r="A70" s="20"/>
      <c r="B70" s="14"/>
      <c r="C70" s="20"/>
      <c r="D70" s="20"/>
      <c r="E70" s="20"/>
      <c r="F70" s="20"/>
      <c r="G70" s="20"/>
      <c r="H70" s="20"/>
    </row>
    <row r="74" spans="3:8" ht="15">
      <c r="C74" s="13">
        <f>SUM(C66:C73)</f>
        <v>45.64</v>
      </c>
      <c r="D74" s="13" t="s">
        <v>48</v>
      </c>
      <c r="E74" s="13">
        <v>35.72</v>
      </c>
      <c r="F74" s="13" t="s">
        <v>49</v>
      </c>
      <c r="G74" s="13">
        <f>SUM(G68:G73)</f>
        <v>3050.51</v>
      </c>
      <c r="H74" s="13" t="s">
        <v>50</v>
      </c>
    </row>
    <row r="75" spans="2:7" ht="15">
      <c r="B75" t="s">
        <v>60</v>
      </c>
      <c r="C75">
        <v>104</v>
      </c>
      <c r="E75">
        <v>138.77</v>
      </c>
      <c r="G75">
        <v>1</v>
      </c>
    </row>
    <row r="76" spans="2:7" ht="15">
      <c r="B76" t="s">
        <v>61</v>
      </c>
      <c r="C76" s="171">
        <f>+C74*C75</f>
        <v>4746.56</v>
      </c>
      <c r="D76" s="171"/>
      <c r="E76" s="171">
        <f>+E74*E75</f>
        <v>4956.8644</v>
      </c>
      <c r="F76" s="171"/>
      <c r="G76" s="171">
        <f>+G74*G75</f>
        <v>3050.51</v>
      </c>
    </row>
    <row r="78" spans="2:4" ht="15">
      <c r="B78" s="6" t="s">
        <v>64</v>
      </c>
      <c r="C78" s="15">
        <f>+C76+E76+G76</f>
        <v>12753.9344</v>
      </c>
      <c r="D78" s="13" t="s">
        <v>50</v>
      </c>
    </row>
    <row r="80" ht="15">
      <c r="G80" s="13" t="s">
        <v>2</v>
      </c>
    </row>
    <row r="81" ht="15">
      <c r="G81" t="s">
        <v>3</v>
      </c>
    </row>
  </sheetData>
  <sheetProtection/>
  <mergeCells count="1">
    <mergeCell ref="A65:H65"/>
  </mergeCells>
  <printOptions gridLines="1"/>
  <pageMargins left="0.75" right="0.75" top="1" bottom="1" header="0.5" footer="0.5"/>
  <pageSetup horizontalDpi="600" verticalDpi="600" orientation="portrait" paperSize="9" scale="75" r:id="rId1"/>
  <headerFooter alignWithMargins="0">
    <oddHeader>&amp;R10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Manaj</dc:creator>
  <cp:keywords/>
  <dc:description/>
  <cp:lastModifiedBy>SERVER 00</cp:lastModifiedBy>
  <cp:lastPrinted>2012-03-22T10:20:39Z</cp:lastPrinted>
  <dcterms:created xsi:type="dcterms:W3CDTF">2009-02-07T17:32:24Z</dcterms:created>
  <dcterms:modified xsi:type="dcterms:W3CDTF">2012-06-20T15:34:04Z</dcterms:modified>
  <cp:category/>
  <cp:version/>
  <cp:contentType/>
  <cp:contentStatus/>
</cp:coreProperties>
</file>