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65521" windowWidth="15195" windowHeight="8445" activeTab="0"/>
  </bookViews>
  <sheets>
    <sheet name="B_Asset" sheetId="1" r:id="rId1"/>
    <sheet name="B_Liab" sheetId="2" r:id="rId2"/>
    <sheet name="PL" sheetId="3" r:id="rId3"/>
    <sheet name="C_Flow" sheetId="4" r:id="rId4"/>
    <sheet name="Equity" sheetId="5" r:id="rId5"/>
    <sheet name="AAJM" sheetId="6" r:id="rId6"/>
    <sheet name="AAM" sheetId="7" r:id="rId7"/>
  </sheets>
  <externalReferences>
    <externalReference r:id="rId10"/>
    <externalReference r:id="rId11"/>
  </externalReferences>
  <definedNames>
    <definedName name="ap">'[1]INPUT'!$AH$1</definedName>
    <definedName name="AS2DocOpenMode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CAPIND" localSheetId="3">IF('[1]CAPITAL'!IM1=0,0,IF(RS=3,INDEX('[1]IND'!$B$6:$AN$17,MONTH('[1]CAPITAL'!IM1),YEAR('[1]CAPITAL'!IM1)-1969),INDEX('[1]IND'!$B$6:$AN$17,MONTH(ap),YEAR(ap)-1969)/INDEX('[1]IND'!$B$6:$AN$17,MONTH('[1]CAPITAL'!IM1),YEAR('[1]CAPITAL'!IM1)-1969)))</definedName>
    <definedName name="CAPIND" localSheetId="4">IF('[1]CAPITAL'!IM1=0,0,IF(RS=3,INDEX('[1]IND'!$B$6:$AN$17,MONTH('[1]CAPITAL'!IM1),YEAR('[1]CAPITAL'!IM1)-1969),INDEX('[1]IND'!$B$6:$AN$17,MONTH(ap),YEAR(ap)-1969)/INDEX('[1]IND'!$B$6:$AN$17,MONTH('[1]CAPITAL'!IM1),YEAR('[1]CAPITAL'!IM1)-1969)))</definedName>
    <definedName name="CAPIND" localSheetId="2">IF('[1]CAPITAL'!IM1=0,0,IF(RS=3,INDEX('[1]IND'!$B$6:$AN$17,MONTH('[1]CAPITAL'!IM1),YEAR('[1]CAPITAL'!IM1)-1969),INDEX('[1]IND'!$B$6:$AN$17,MONTH(ap),YEAR(ap)-1969)/INDEX('[1]IND'!$B$6:$AN$17,MONTH('[1]CAPITAL'!IM1),YEAR('[1]CAPITAL'!IM1)-1969)))</definedName>
    <definedName name="CAPIND">IF('[1]CAPITAL'!IM1=0,0,IF(RS=3,INDEX('[1]IND'!$B$6:$AN$17,MONTH('[1]CAPITAL'!IM1),YEAR('[1]CAPITAL'!IM1)-1969),INDEX('[1]IND'!$B$6:$AN$17,MONTH(ap),YEAR(ap)-1969)/INDEX('[1]IND'!$B$6:$AN$17,MONTH('[1]CAPITAL'!IM1),YEAR('[1]CAPITAL'!IM1)-1969)))</definedName>
    <definedName name="cc" localSheetId="3" hidden="1">{#N/A,#N/A,FALSE,"Aging Summary";#N/A,#N/A,FALSE,"Ratio Analysis";#N/A,#N/A,FALSE,"Test 120 Day Accts";#N/A,#N/A,FALSE,"Tickmarks"}</definedName>
    <definedName name="cc" localSheetId="4" hidden="1">{#N/A,#N/A,FALSE,"Aging Summary";#N/A,#N/A,FALSE,"Ratio Analysis";#N/A,#N/A,FALSE,"Test 120 Day Accts";#N/A,#N/A,FALSE,"Tickmarks"}</definedName>
    <definedName name="cc" localSheetId="2" hidden="1">{#N/A,#N/A,FALSE,"Aging Summary";#N/A,#N/A,FALSE,"Ratio Analysis";#N/A,#N/A,FALSE,"Test 120 Day Accts";#N/A,#N/A,FALSE,"Tickmarks"}</definedName>
    <definedName name="cc" hidden="1">{#N/A,#N/A,FALSE,"Aging Summary";#N/A,#N/A,FALSE,"Ratio Analysis";#N/A,#N/A,FALSE,"Test 120 Day Accts";#N/A,#N/A,FALSE,"Tickmarks"}</definedName>
    <definedName name="CY">'[1]INPUT'!$AH$1</definedName>
    <definedName name="ER">'[1]INPUT'!$H$33</definedName>
    <definedName name="FOREX">INDEX('[1]IND'!$B$6:$AN$17,MONTH('[1]INPUT'!$AH$2),YEAR('[1]INPUT'!$AH$2)-1969)</definedName>
    <definedName name="INDEX" localSheetId="3">INDEX('[1]IND'!$B$6:$AN$17,MONTH(ap),YEAR(ap)-1969)/INDEX('[1]IND'!$B$6:$AN$17,MONTH('[1]INPUT'!$AH$2),YEAR('[1]INPUT'!$AH$2)-1969)</definedName>
    <definedName name="INDEX" localSheetId="4">INDEX('[1]IND'!$B$6:$AN$17,MONTH(ap),YEAR(ap)-1969)/INDEX('[1]IND'!$B$6:$AN$17,MONTH('[1]INPUT'!$AH$2),YEAR('[1]INPUT'!$AH$2)-1969)</definedName>
    <definedName name="INDEX" localSheetId="2">INDEX('[1]IND'!$B$6:$AN$17,MONTH(ap),YEAR(ap)-1969)/INDEX('[1]IND'!$B$6:$AN$17,MONTH('[1]INPUT'!$AH$2),YEAR('[1]INPUT'!$AH$2)-1969)</definedName>
    <definedName name="INDEX">INDEX('[1]IND'!$B$6:$AN$17,MONTH(ap),YEAR(ap)-1969)/INDEX('[1]IND'!$B$6:$AN$17,MONTH('[1]INPUT'!$AH$2),YEAR('[1]INPUT'!$AH$2)-1969)</definedName>
    <definedName name="NAME">'[1]INPUT'!$H$7</definedName>
    <definedName name="PLCY">"01.01.- "&amp;'[1]INPUT'!$AH$1</definedName>
    <definedName name="PLIP">"01.01.- "&amp;'[1]INPUT'!$AH$4</definedName>
    <definedName name="PLPY">'[1]INPUT'!$H$27</definedName>
    <definedName name="_xlnm.Print_Area" localSheetId="0">'B_Asset'!$A$1:$K$44</definedName>
    <definedName name="_xlnm.Print_Area" localSheetId="1">'B_Liab'!$A$1:$K$53</definedName>
    <definedName name="_xlnm.Print_Area" localSheetId="3">'C_Flow'!$A$1:$K$69</definedName>
    <definedName name="_xlnm.Print_Area" localSheetId="4">'Equity'!$A$3:$P$27</definedName>
    <definedName name="_xlnm.Print_Area" localSheetId="2">'PL'!$A$1:$K$45</definedName>
    <definedName name="PY">'[1]INPUT'!$AH$2</definedName>
    <definedName name="RESIND" localSheetId="3">IF('[1]LG RES'!ID1=0,0,IF(RS=3,INDEX('[1]IND'!$B$6:$AN$17,MONTH('[1]LG RES'!ID1),YEAR('[1]LG RES'!ID1)-1969),INDEX('[1]IND'!$B$6:$AN$17,MONTH(ap),YEAR(ap)-1969)/INDEX('[1]IND'!$B$6:$AN$17,MONTH('[1]LG RES'!ID1),YEAR('[1]LG RES'!ID1)-1969)))</definedName>
    <definedName name="RESIND" localSheetId="4">IF('[1]LG RES'!ID1=0,0,IF(RS=3,INDEX('[1]IND'!$B$6:$AN$17,MONTH('[1]LG RES'!ID1),YEAR('[1]LG RES'!ID1)-1969),INDEX('[1]IND'!$B$6:$AN$17,MONTH(ap),YEAR(ap)-1969)/INDEX('[1]IND'!$B$6:$AN$17,MONTH('[1]LG RES'!ID1),YEAR('[1]LG RES'!ID1)-1969)))</definedName>
    <definedName name="RESIND" localSheetId="2">IF('[1]LG RES'!ID1=0,0,IF(RS=3,INDEX('[1]IND'!$B$6:$AN$17,MONTH('[1]LG RES'!ID1),YEAR('[1]LG RES'!ID1)-1969),INDEX('[1]IND'!$B$6:$AN$17,MONTH(ap),YEAR(ap)-1969)/INDEX('[1]IND'!$B$6:$AN$17,MONTH('[1]LG RES'!ID1),YEAR('[1]LG RES'!ID1)-1969)))</definedName>
    <definedName name="RESIND">IF('[1]LG RES'!ID1=0,0,IF(RS=3,INDEX('[1]IND'!$B$6:$AN$17,MONTH('[1]LG RES'!ID1),YEAR('[1]LG RES'!ID1)-1969),INDEX('[1]IND'!$B$6:$AN$17,MONTH(ap),YEAR(ap)-1969)/INDEX('[1]IND'!$B$6:$AN$17,MONTH('[1]LG RES'!ID1),YEAR('[1]LG RES'!ID1)-1969)))</definedName>
    <definedName name="RS">'[1]INPUT'!$H$25</definedName>
    <definedName name="TextRefCopyRangeCount" hidden="1">2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e110soc">#REF!</definedName>
    <definedName name="xe180soc">#REF!</definedName>
    <definedName name="XRefCopyRangeCount" hidden="1">1</definedName>
    <definedName name="Z_E023C305_47F3_4B24_8889_A90030203DB5_.wvu.PrintArea" localSheetId="0" hidden="1">'B_Asset'!$C$5:$I$32</definedName>
    <definedName name="Z_E023C305_47F3_4B24_8889_A90030203DB5_.wvu.PrintArea" localSheetId="2" hidden="1">'PL'!$C$3:$I$42</definedName>
  </definedNames>
  <calcPr fullCalcOnLoad="1"/>
</workbook>
</file>

<file path=xl/sharedStrings.xml><?xml version="1.0" encoding="utf-8"?>
<sst xmlns="http://schemas.openxmlformats.org/spreadsheetml/2006/main" count="210" uniqueCount="165">
  <si>
    <t>Kapitali aksioner</t>
  </si>
  <si>
    <t>Shenime</t>
  </si>
  <si>
    <t>Rezultati i mbartur</t>
  </si>
  <si>
    <t>Rezultati i ushtrimit</t>
  </si>
  <si>
    <t>Shenimet shoqeruese jane pjese integrale e ketyre pasqyrave financiare.</t>
  </si>
  <si>
    <t>Aktive afatshkurtera</t>
  </si>
  <si>
    <t>Mjete monetare</t>
  </si>
  <si>
    <t>Kerkesa te arketueshme</t>
  </si>
  <si>
    <t>Inventari</t>
  </si>
  <si>
    <t>Aktive totale afatshkurtera</t>
  </si>
  <si>
    <t>Aktive afatgjata</t>
  </si>
  <si>
    <t>Aktive afatgjata materiale</t>
  </si>
  <si>
    <t>Aktive afatgjata jomateriale</t>
  </si>
  <si>
    <t>Totali i aktiveve afatgjata</t>
  </si>
  <si>
    <t>TOTALI  I  AKTIVEVE</t>
  </si>
  <si>
    <t>PASIVET  DHE  KAPITALI</t>
  </si>
  <si>
    <t>AKTIVET</t>
  </si>
  <si>
    <t>Pasive  afatshkurtera</t>
  </si>
  <si>
    <t>Te pagueshme ndaj furnitoreve</t>
  </si>
  <si>
    <t>Te tjera llogari te pagueshme</t>
  </si>
  <si>
    <t>Pasive  afatgjata</t>
  </si>
  <si>
    <t>Huara</t>
  </si>
  <si>
    <t>Totali i pasiveve afatgjata</t>
  </si>
  <si>
    <t>Totali i pasiveve afatshkurtera</t>
  </si>
  <si>
    <t>Kapitali</t>
  </si>
  <si>
    <t>Rezerva</t>
  </si>
  <si>
    <t xml:space="preserve">Totali i kapitalit </t>
  </si>
  <si>
    <t>TOTALI  I  PASIVEVE  DHE  KAPITALIT</t>
  </si>
  <si>
    <t>Investime ne pjesemarrje</t>
  </si>
  <si>
    <t xml:space="preserve">Kerkesa te arketueshme </t>
  </si>
  <si>
    <t>Shpenzimet e tatimit mbi fitimin</t>
  </si>
  <si>
    <t>TREMA ENGINEERING 2, sh.p.k</t>
  </si>
  <si>
    <t>Provizione Afatgjata</t>
  </si>
  <si>
    <t>Kerkesa te tjera te arketueshme</t>
  </si>
  <si>
    <t>Parapagime dhe shpenzime te shtyra</t>
  </si>
  <si>
    <t>Aksione dhe investime ne pjesmarrje</t>
  </si>
  <si>
    <t>Provizione afatshkurtra</t>
  </si>
  <si>
    <t>Shitje neto</t>
  </si>
  <si>
    <t>Te ardhura te tjera nga veprimtarite e shfrytezimit</t>
  </si>
  <si>
    <t>Ndryshimet ne inventarin e P.Gatshem dhe P.Proces</t>
  </si>
  <si>
    <t>Puna e kryer nga njesia ek per qellime te veta</t>
  </si>
  <si>
    <t xml:space="preserve">Mallra, lendet e para dhe sherbimet </t>
  </si>
  <si>
    <t>Shpenzime te tjera nga veprimtarite e shfryt</t>
  </si>
  <si>
    <t>Shpenzimet e personelit</t>
  </si>
  <si>
    <t xml:space="preserve">     Pagat</t>
  </si>
  <si>
    <t xml:space="preserve">     Shpenzimet e sigurimeve shoqerore</t>
  </si>
  <si>
    <t>Amortizimi dhe Zhvleresimet</t>
  </si>
  <si>
    <t>Fitimi (humbja) nga veprimtarite e shfrytezimit</t>
  </si>
  <si>
    <t>Te ardhurat/shpenzimet fin. nga njesi. kontrolluara</t>
  </si>
  <si>
    <t>Te ardhurat/shpenzimet fin. nga pjesemarrjet</t>
  </si>
  <si>
    <t>Te ardhura dhe shpenzime financiare</t>
  </si>
  <si>
    <t>Te ardhura/shpenzime finan. nga investime te tjera fin.</t>
  </si>
  <si>
    <t>Te ardhura dhe shpenzime financiare nga interesi</t>
  </si>
  <si>
    <t>Fitimi dhe humbje nga kursi i kembimit</t>
  </si>
  <si>
    <t>Te ardhura dhe shpenzime te tjera financiare</t>
  </si>
  <si>
    <t>Totali i te ardhurave dhe shpenzimeve financiare</t>
  </si>
  <si>
    <t>Fitimi (humbja) para tatimit</t>
  </si>
  <si>
    <t>Fitim (humbje) neto e vitit financiar</t>
  </si>
  <si>
    <t>Pjesa e fitimit neto per aksionaret e shoqerise meme</t>
  </si>
  <si>
    <t>Pjesa e fitimit neto per akisoneret e pakices</t>
  </si>
  <si>
    <t>BILANCI I KONSOLIDUAR</t>
  </si>
  <si>
    <t>E KONSOLIDUAR</t>
  </si>
  <si>
    <t>Detyrime Tatimore</t>
  </si>
  <si>
    <t>Te ardhurat  e Shtyra</t>
  </si>
  <si>
    <t>Detyrime  ndaj Personelit</t>
  </si>
  <si>
    <t>Rezerva te konvertimit te monedhes se huaj</t>
  </si>
  <si>
    <t>Rezerva te Tjera</t>
  </si>
  <si>
    <t>31.12.2011</t>
  </si>
  <si>
    <t xml:space="preserve">     Shpenzimet per personelin</t>
  </si>
  <si>
    <t>31.12.2012</t>
  </si>
  <si>
    <t>PASQYRA  E FLUKSEVE MONETARE E KONSOLIDUAR:</t>
  </si>
  <si>
    <t>Ne leke</t>
  </si>
  <si>
    <t>Fluksi  monetar  nga veprimtaria e shfrytezimit</t>
  </si>
  <si>
    <t>Fitimi para tatimit</t>
  </si>
  <si>
    <t>Rregullime per:</t>
  </si>
  <si>
    <t>Te ardhuara nga Investimet</t>
  </si>
  <si>
    <t>Shpenzime per interesa te njohura ne PASH</t>
  </si>
  <si>
    <t>Te ardhura nga investimet</t>
  </si>
  <si>
    <t>Shuma e zhvleresimit te kredive dhe paradhenieve  (Llogari te arketueshme)</t>
  </si>
  <si>
    <t>Shuma e zhvleresimit te aktiveve financiare</t>
  </si>
  <si>
    <t>Shuma e zhvleresimit te AASH Materjale</t>
  </si>
  <si>
    <t>Shuma e zhvleresimit te detyrimeve financiare</t>
  </si>
  <si>
    <t>Provizione te tjera</t>
  </si>
  <si>
    <t>Rrimarje e shumave te  zhvleresimit te kredive dhe paradhenieve  (Llogari te arketueshme)</t>
  </si>
  <si>
    <t>Amortizimi I Aktiveve Afat gjate</t>
  </si>
  <si>
    <t>Te ardhura (Humbje) nga kembimet valutore</t>
  </si>
  <si>
    <t>Ndryshimet ne Flukset e MM nga aktiviteti I shfrytezimit</t>
  </si>
  <si>
    <t>Rritje/renie e kerkesave te arketueshme</t>
  </si>
  <si>
    <t>Rritje/renie e tepricave te inventarit</t>
  </si>
  <si>
    <t>Rritje/renie ne shpenzimet e shtyra</t>
  </si>
  <si>
    <t>Rritje/renie ne llogarite e furnitoreve</t>
  </si>
  <si>
    <t>Rritje/renie ne parapagime te ardhura te shtyra</t>
  </si>
  <si>
    <t>Interes I paguar</t>
  </si>
  <si>
    <t>Tatim mbi fitimin e paguar</t>
  </si>
  <si>
    <t>MM Neto nga aktivitet e shfrytezimit</t>
  </si>
  <si>
    <t>Fluksi  monetar  nga veprimtaria e investimit</t>
  </si>
  <si>
    <t>MM te paguar /arketuar per blerje shoq.te kontrolluara</t>
  </si>
  <si>
    <t>MM te arketuara per shitjen  shoq.te kontrolluara</t>
  </si>
  <si>
    <t>Interes I arketuar</t>
  </si>
  <si>
    <t>Dividend I arketuar</t>
  </si>
  <si>
    <t>Pagesa per blerje  AAM</t>
  </si>
  <si>
    <t>Pagesa per blerje  AAJM</t>
  </si>
  <si>
    <t>Arketime nga shitja e AAM</t>
  </si>
  <si>
    <t>MM Neto nga aktiviteti i investimit</t>
  </si>
  <si>
    <t>Fluksi  monetar  nga veprimtaria e financiare</t>
  </si>
  <si>
    <t>Emetim I kapitalit aksioner</t>
  </si>
  <si>
    <t>Emetim I aksione preferenciale</t>
  </si>
  <si>
    <t>Pagesa e kostove te emetimit te kapitali aksioner</t>
  </si>
  <si>
    <t>Te dala nga pakesimi I kapitali aksioner</t>
  </si>
  <si>
    <t>Te tjera rivleresime kapitali</t>
  </si>
  <si>
    <t>Rritje pakesim I detyrimeve te ortakeve</t>
  </si>
  <si>
    <t>Rritje pakesim I detyrimeve te qerase financiare</t>
  </si>
  <si>
    <t>Rritje/renie ne llogarite e furnitoreve afat gjate</t>
  </si>
  <si>
    <t>Rritje/renie ne llogarite e kerkesave per arketim afat gjate</t>
  </si>
  <si>
    <t>Rritje/renie ne huamarrje afat gjate</t>
  </si>
  <si>
    <t>Rritje/renie ne Institucionet financiare afat gjate</t>
  </si>
  <si>
    <t>Dividende te pagueshem</t>
  </si>
  <si>
    <t>MM Neto nga aktiviteti  financiar</t>
  </si>
  <si>
    <t>Diference konvertimi MM te mbajtura ne monedhe te huaj</t>
  </si>
  <si>
    <t>Rritja /renia neto e mjeteve monetare</t>
  </si>
  <si>
    <t>Paraja dhe ekuivalenteve te saj ne fillim te vitit</t>
  </si>
  <si>
    <t>Paraja dhe ekuivalenteve te saj ne fund te vitit</t>
  </si>
  <si>
    <t>PASQYRA   E NDRYSHIMEVE NE KAPITALIN  E SHOQERISE E KONSOLIDUAR</t>
  </si>
  <si>
    <t>(Monedhat jane shprehur ne mije Leke)</t>
  </si>
  <si>
    <t>Kapitalet e veta</t>
  </si>
  <si>
    <t>Kapitali  Aksioner</t>
  </si>
  <si>
    <t>Kapital 
aksioner I paregjistruar</t>
  </si>
  <si>
    <t>Rezerva rivleresimi</t>
  </si>
  <si>
    <t>Rezerva Ligjore &amp; Tjera</t>
  </si>
  <si>
    <t>Rezerva te konvertimit M.Huaj</t>
  </si>
  <si>
    <t>Totali</t>
  </si>
  <si>
    <t>Efekti I ndryshimit ne politikat kontabel</t>
  </si>
  <si>
    <t>Pozicioni I rregulluar</t>
  </si>
  <si>
    <t>Fitimi neto I periudhes</t>
  </si>
  <si>
    <t>Transferime ne rezerven e detyrueshme ligjore</t>
  </si>
  <si>
    <t>Transferime ne rezerven e detyrueshme statutore</t>
  </si>
  <si>
    <t>Rezerva rivleresimi I AAM</t>
  </si>
  <si>
    <t>Transferime nga rezervat per zmadhim kapitali</t>
  </si>
  <si>
    <t>Gjendja me 31 Dhjetor 2011</t>
  </si>
  <si>
    <t>Aktivet Afatgjata JoMateriale Te Konsoliduara</t>
  </si>
  <si>
    <t>Shtesa</t>
  </si>
  <si>
    <t>Kosto AAJM</t>
  </si>
  <si>
    <t xml:space="preserve">Licenca </t>
  </si>
  <si>
    <t>Software</t>
  </si>
  <si>
    <t>Amortizimi i akumuluar AAM</t>
  </si>
  <si>
    <t>Licenca</t>
  </si>
  <si>
    <t>Vlera neto kontabel</t>
  </si>
  <si>
    <t>Aktivet Afatgjata Materiale Te Konsoliduara</t>
  </si>
  <si>
    <t>Pakesime</t>
  </si>
  <si>
    <t>Transferime</t>
  </si>
  <si>
    <t>Jashte perdorimit</t>
  </si>
  <si>
    <t>Rivleresimi</t>
  </si>
  <si>
    <t>Kosto AAM</t>
  </si>
  <si>
    <t>Toka dhe Ndertesa</t>
  </si>
  <si>
    <t>Makineri e pajisje, vegla pune</t>
  </si>
  <si>
    <t>Mjete transporti</t>
  </si>
  <si>
    <t>Pajisje zyre e informatike</t>
  </si>
  <si>
    <t>Te tjera ne shfrytezim</t>
  </si>
  <si>
    <t>Zhvleresimi i AAM</t>
  </si>
  <si>
    <t>Gjendja me 31 Dhjetor 2012</t>
  </si>
  <si>
    <t>Periudha 1 Janar -31 Dhjetor 2012</t>
  </si>
  <si>
    <t>Transferime te tjera</t>
  </si>
  <si>
    <t>31.12.2011 ALL</t>
  </si>
  <si>
    <t>31.12.2012 ALL</t>
  </si>
  <si>
    <t>PASQYRA E TE ARDHURAVE GJITHEPERFSHIRESE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</si>
</sst>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;\-\-"/>
    <numFmt numFmtId="165" formatCode="#,##0\ ;\(#,##0\);\-\-"/>
    <numFmt numFmtId="166" formatCode="0.0%"/>
    <numFmt numFmtId="167" formatCode="_-* #,##0.0_-;\-* #,##0.0_-;_-* &quot;-&quot;??_-;_-@_-"/>
    <numFmt numFmtId="168" formatCode="_(* #,##0.0_);_(* \(#,##0.0\);_(* &quot;-&quot;??_);_(@_)"/>
    <numFmt numFmtId="169" formatCode="_-* #,##0.00\ _T_L_-;\-* #,##0.00\ _T_L_-;_-* &quot;-&quot;??\ _T_L_-;_-@_-"/>
    <numFmt numFmtId="170" formatCode="#,##0;\(#,##0\);\-"/>
    <numFmt numFmtId="171" formatCode="* \(#,##0\);* #,##0_);&quot;-&quot;??_);@"/>
    <numFmt numFmtId="172" formatCode="* \(#,##0.00\);* #,##0.00_);&quot;-&quot;??_);@"/>
    <numFmt numFmtId="173" formatCode="* #,##0_);* \(#,##0\);&quot;-&quot;??_);@"/>
    <numFmt numFmtId="174" formatCode="* \(#,##0.0\);* #,##0.0_);&quot;-&quot;??_);@"/>
    <numFmt numFmtId="175" formatCode="0_)%;\(0\)%"/>
    <numFmt numFmtId="176" formatCode="_-* #,##0\ _T_L_-;\-* #,##0\ _T_L_-;_-* &quot;-&quot;??\ _T_L_-;_-@_-"/>
    <numFmt numFmtId="177" formatCode="_(* #,##0_);_(* \(#,##0\);_(* &quot;-&quot;??_);_(@_)"/>
    <numFmt numFmtId="178" formatCode="#,##0.0\ ;\(#,##0.0\);\-\-"/>
  </numFmts>
  <fonts count="42">
    <font>
      <sz val="10"/>
      <name val="Arial"/>
      <family val="0"/>
    </font>
    <font>
      <sz val="12"/>
      <name val="Times New Roman Tu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2"/>
      <name val="Arial CE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10"/>
      <name val="Arial Tur"/>
      <family val="0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9"/>
      <name val="Calibri"/>
      <family val="2"/>
    </font>
    <font>
      <b/>
      <i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u val="single"/>
      <sz val="8"/>
      <name val="Calibri"/>
      <family val="2"/>
    </font>
    <font>
      <b/>
      <u val="single"/>
      <sz val="8"/>
      <name val="Calibri"/>
      <family val="2"/>
    </font>
    <font>
      <sz val="9"/>
      <color indexed="10"/>
      <name val="Calibri"/>
      <family val="2"/>
    </font>
    <font>
      <sz val="11"/>
      <color theme="1"/>
      <name val="Calibri"/>
      <family val="2"/>
    </font>
    <font>
      <sz val="9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1" fontId="25" fillId="0" borderId="0" applyFill="0" applyBorder="0" applyProtection="0">
      <alignment/>
    </xf>
    <xf numFmtId="171" fontId="25" fillId="0" borderId="4" applyFill="0" applyProtection="0">
      <alignment/>
    </xf>
    <xf numFmtId="171" fontId="25" fillId="0" borderId="5" applyFill="0" applyProtection="0">
      <alignment/>
    </xf>
    <xf numFmtId="172" fontId="26" fillId="0" borderId="0" applyFill="0" applyBorder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25" fillId="0" borderId="0" applyFill="0" applyBorder="0" applyProtection="0">
      <alignment/>
    </xf>
    <xf numFmtId="173" fontId="25" fillId="0" borderId="4" applyFill="0" applyProtection="0">
      <alignment/>
    </xf>
    <xf numFmtId="173" fontId="25" fillId="0" borderId="5" applyFill="0" applyProtection="0">
      <alignment/>
    </xf>
    <xf numFmtId="174" fontId="26" fillId="0" borderId="0" applyFill="0" applyBorder="0" applyProtection="0">
      <alignment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7" fillId="0" borderId="2" applyNumberFormat="0" applyFill="0" applyAlignment="0" applyProtection="0"/>
    <xf numFmtId="43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0" fillId="23" borderId="9" applyNumberFormat="0" applyFont="0" applyAlignment="0" applyProtection="0"/>
    <xf numFmtId="0" fontId="3" fillId="23" borderId="9" applyNumberFormat="0" applyFont="0" applyAlignment="0" applyProtection="0"/>
    <xf numFmtId="0" fontId="20" fillId="20" borderId="10" applyNumberFormat="0" applyAlignment="0" applyProtection="0"/>
    <xf numFmtId="9" fontId="0" fillId="0" borderId="0" applyFont="0" applyFill="0" applyBorder="0" applyAlignment="0" applyProtection="0"/>
    <xf numFmtId="175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5" fillId="3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29" fillId="0" borderId="0" xfId="107" applyFont="1" applyFill="1" applyBorder="1" applyAlignment="1">
      <alignment horizontal="center" vertical="center"/>
      <protection/>
    </xf>
    <xf numFmtId="0" fontId="29" fillId="0" borderId="0" xfId="107" applyFont="1" applyFill="1" applyBorder="1" applyAlignment="1">
      <alignment vertical="center"/>
      <protection/>
    </xf>
    <xf numFmtId="164" fontId="30" fillId="0" borderId="0" xfId="108" applyNumberFormat="1" applyFont="1" applyFill="1" applyBorder="1" applyAlignment="1">
      <alignment horizontal="center" vertical="center"/>
      <protection/>
    </xf>
    <xf numFmtId="165" fontId="30" fillId="0" borderId="0" xfId="108" applyNumberFormat="1" applyFont="1" applyFill="1" applyBorder="1" applyAlignment="1">
      <alignment horizontal="center" vertical="center"/>
      <protection/>
    </xf>
    <xf numFmtId="0" fontId="30" fillId="0" borderId="0" xfId="108" applyFont="1" applyFill="1" applyBorder="1" applyAlignment="1" quotePrefix="1">
      <alignment horizontal="center" vertical="center"/>
      <protection/>
    </xf>
    <xf numFmtId="164" fontId="29" fillId="0" borderId="0" xfId="108" applyNumberFormat="1" applyFont="1" applyFill="1" applyBorder="1" applyAlignment="1">
      <alignment horizontal="center" vertical="center"/>
      <protection/>
    </xf>
    <xf numFmtId="0" fontId="30" fillId="0" borderId="0" xfId="108" applyFont="1" applyFill="1" applyAlignment="1" quotePrefix="1">
      <alignment horizontal="center" vertical="center"/>
      <protection/>
    </xf>
    <xf numFmtId="0" fontId="29" fillId="0" borderId="0" xfId="107" applyFont="1" applyFill="1" applyAlignment="1">
      <alignment vertical="center"/>
      <protection/>
    </xf>
    <xf numFmtId="0" fontId="29" fillId="0" borderId="0" xfId="108" applyNumberFormat="1" applyFont="1" applyFill="1" applyAlignment="1">
      <alignment horizontal="center" vertical="center"/>
      <protection/>
    </xf>
    <xf numFmtId="0" fontId="29" fillId="0" borderId="0" xfId="108" applyNumberFormat="1" applyFont="1" applyFill="1" applyAlignment="1" quotePrefix="1">
      <alignment horizontal="center" vertical="center"/>
      <protection/>
    </xf>
    <xf numFmtId="0" fontId="29" fillId="0" borderId="0" xfId="108" applyNumberFormat="1" applyFont="1" applyFill="1" applyBorder="1" applyAlignment="1" quotePrefix="1">
      <alignment horizontal="center" vertical="center"/>
      <protection/>
    </xf>
    <xf numFmtId="14" fontId="30" fillId="0" borderId="0" xfId="107" applyNumberFormat="1" applyFont="1" applyFill="1" applyBorder="1" applyAlignment="1">
      <alignment horizontal="right" vertical="center"/>
      <protection/>
    </xf>
    <xf numFmtId="170" fontId="29" fillId="0" borderId="0" xfId="107" applyNumberFormat="1" applyFont="1" applyFill="1" applyBorder="1" applyAlignment="1">
      <alignment horizontal="left" vertical="center"/>
      <protection/>
    </xf>
    <xf numFmtId="170" fontId="29" fillId="0" borderId="0" xfId="107" applyNumberFormat="1" applyFont="1" applyFill="1" applyBorder="1" applyAlignment="1">
      <alignment horizontal="center" vertical="center"/>
      <protection/>
    </xf>
    <xf numFmtId="170" fontId="29" fillId="0" borderId="0" xfId="107" applyNumberFormat="1" applyFont="1" applyFill="1" applyBorder="1" applyAlignment="1">
      <alignment horizontal="right" vertical="center"/>
      <protection/>
    </xf>
    <xf numFmtId="170" fontId="30" fillId="0" borderId="0" xfId="107" applyNumberFormat="1" applyFont="1" applyFill="1" applyBorder="1" applyAlignment="1">
      <alignment horizontal="left" vertical="center"/>
      <protection/>
    </xf>
    <xf numFmtId="165" fontId="29" fillId="0" borderId="0" xfId="107" applyNumberFormat="1" applyFont="1" applyFill="1" applyBorder="1" applyAlignment="1">
      <alignment horizontal="right" vertical="center"/>
      <protection/>
    </xf>
    <xf numFmtId="164" fontId="29" fillId="0" borderId="0" xfId="107" applyNumberFormat="1" applyFont="1" applyFill="1" applyBorder="1" applyAlignment="1">
      <alignment vertical="center"/>
      <protection/>
    </xf>
    <xf numFmtId="164" fontId="29" fillId="0" borderId="0" xfId="107" applyNumberFormat="1" applyFont="1" applyFill="1" applyAlignment="1">
      <alignment vertical="center"/>
      <protection/>
    </xf>
    <xf numFmtId="176" fontId="29" fillId="0" borderId="0" xfId="77" applyNumberFormat="1" applyFont="1" applyFill="1" applyBorder="1" applyAlignment="1">
      <alignment horizontal="right" vertical="center"/>
    </xf>
    <xf numFmtId="170" fontId="29" fillId="0" borderId="12" xfId="107" applyNumberFormat="1" applyFont="1" applyFill="1" applyBorder="1" applyAlignment="1">
      <alignment horizontal="left" vertical="center"/>
      <protection/>
    </xf>
    <xf numFmtId="170" fontId="29" fillId="0" borderId="12" xfId="107" applyNumberFormat="1" applyFont="1" applyFill="1" applyBorder="1" applyAlignment="1">
      <alignment horizontal="center" vertical="center"/>
      <protection/>
    </xf>
    <xf numFmtId="165" fontId="29" fillId="0" borderId="12" xfId="107" applyNumberFormat="1" applyFont="1" applyFill="1" applyBorder="1" applyAlignment="1">
      <alignment horizontal="right" vertical="center"/>
      <protection/>
    </xf>
    <xf numFmtId="170" fontId="30" fillId="0" borderId="0" xfId="107" applyNumberFormat="1" applyFont="1" applyFill="1" applyBorder="1" applyAlignment="1">
      <alignment horizontal="center" vertical="center"/>
      <protection/>
    </xf>
    <xf numFmtId="165" fontId="30" fillId="0" borderId="0" xfId="107" applyNumberFormat="1" applyFont="1" applyFill="1" applyBorder="1" applyAlignment="1">
      <alignment horizontal="right" vertical="center"/>
      <protection/>
    </xf>
    <xf numFmtId="170" fontId="30" fillId="0" borderId="0" xfId="107" applyNumberFormat="1" applyFont="1" applyFill="1" applyBorder="1" applyAlignment="1">
      <alignment horizontal="right" vertical="center"/>
      <protection/>
    </xf>
    <xf numFmtId="165" fontId="29" fillId="0" borderId="0" xfId="107" applyNumberFormat="1" applyFont="1" applyFill="1" applyAlignment="1">
      <alignment vertical="center"/>
      <protection/>
    </xf>
    <xf numFmtId="165" fontId="29" fillId="0" borderId="0" xfId="107" applyNumberFormat="1" applyFont="1" applyFill="1" applyBorder="1" applyAlignment="1">
      <alignment vertical="center"/>
      <protection/>
    </xf>
    <xf numFmtId="164" fontId="29" fillId="0" borderId="0" xfId="111" applyNumberFormat="1" applyFont="1" applyFill="1" applyAlignment="1">
      <alignment horizontal="center" vertical="center"/>
      <protection/>
    </xf>
    <xf numFmtId="0" fontId="30" fillId="0" borderId="0" xfId="107" applyFont="1" applyFill="1" applyBorder="1" applyAlignment="1">
      <alignment vertical="center"/>
      <protection/>
    </xf>
    <xf numFmtId="0" fontId="29" fillId="0" borderId="0" xfId="108" applyNumberFormat="1" applyFont="1" applyFill="1" applyBorder="1" applyAlignment="1">
      <alignment horizontal="center" vertical="center"/>
      <protection/>
    </xf>
    <xf numFmtId="164" fontId="30" fillId="0" borderId="0" xfId="108" applyNumberFormat="1" applyFont="1" applyFill="1" applyBorder="1" applyAlignment="1">
      <alignment vertical="center"/>
      <protection/>
    </xf>
    <xf numFmtId="165" fontId="30" fillId="0" borderId="0" xfId="108" applyNumberFormat="1" applyFont="1" applyFill="1" applyBorder="1" applyAlignment="1">
      <alignment vertical="center"/>
      <protection/>
    </xf>
    <xf numFmtId="0" fontId="30" fillId="0" borderId="0" xfId="108" applyFont="1" applyFill="1" applyBorder="1" applyAlignment="1" quotePrefix="1">
      <alignment vertical="center"/>
      <protection/>
    </xf>
    <xf numFmtId="0" fontId="30" fillId="0" borderId="0" xfId="108" applyFont="1" applyFill="1" applyAlignment="1" quotePrefix="1">
      <alignment vertical="center"/>
      <protection/>
    </xf>
    <xf numFmtId="0" fontId="29" fillId="0" borderId="0" xfId="108" applyNumberFormat="1" applyFont="1" applyFill="1" applyAlignment="1" quotePrefix="1">
      <alignment vertical="center"/>
      <protection/>
    </xf>
    <xf numFmtId="170" fontId="30" fillId="0" borderId="0" xfId="107" applyNumberFormat="1" applyFont="1" applyFill="1" applyBorder="1" applyAlignment="1">
      <alignment vertical="center"/>
      <protection/>
    </xf>
    <xf numFmtId="14" fontId="30" fillId="0" borderId="0" xfId="107" applyNumberFormat="1" applyFont="1" applyFill="1" applyBorder="1" applyAlignment="1">
      <alignment vertical="center"/>
      <protection/>
    </xf>
    <xf numFmtId="14" fontId="30" fillId="0" borderId="0" xfId="107" applyNumberFormat="1" applyFont="1" applyFill="1" applyBorder="1" applyAlignment="1">
      <alignment horizontal="center" vertical="center"/>
      <protection/>
    </xf>
    <xf numFmtId="165" fontId="29" fillId="0" borderId="0" xfId="111" applyNumberFormat="1" applyFont="1" applyFill="1" applyAlignment="1">
      <alignment vertical="center"/>
      <protection/>
    </xf>
    <xf numFmtId="165" fontId="29" fillId="0" borderId="0" xfId="111" applyNumberFormat="1" applyFont="1" applyFill="1" applyBorder="1" applyAlignment="1">
      <alignment vertical="center"/>
      <protection/>
    </xf>
    <xf numFmtId="165" fontId="29" fillId="0" borderId="0" xfId="111" applyNumberFormat="1" applyFont="1" applyFill="1" applyAlignment="1">
      <alignment horizontal="center" vertical="center"/>
      <protection/>
    </xf>
    <xf numFmtId="165" fontId="29" fillId="0" borderId="12" xfId="111" applyNumberFormat="1" applyFont="1" applyFill="1" applyBorder="1" applyAlignment="1">
      <alignment horizontal="center" vertical="center"/>
      <protection/>
    </xf>
    <xf numFmtId="165" fontId="30" fillId="0" borderId="0" xfId="111" applyNumberFormat="1" applyFont="1" applyFill="1" applyBorder="1" applyAlignment="1">
      <alignment horizontal="left" vertical="center"/>
      <protection/>
    </xf>
    <xf numFmtId="178" fontId="30" fillId="0" borderId="0" xfId="111" applyNumberFormat="1" applyFont="1" applyFill="1" applyBorder="1" applyAlignment="1">
      <alignment horizontal="left" vertical="center"/>
      <protection/>
    </xf>
    <xf numFmtId="165" fontId="30" fillId="0" borderId="0" xfId="111" applyNumberFormat="1" applyFont="1" applyFill="1" applyBorder="1" applyAlignment="1">
      <alignment vertical="center"/>
      <protection/>
    </xf>
    <xf numFmtId="165" fontId="29" fillId="0" borderId="0" xfId="111" applyNumberFormat="1" applyFont="1" applyFill="1" applyBorder="1" applyAlignment="1">
      <alignment horizontal="center" vertical="center"/>
      <protection/>
    </xf>
    <xf numFmtId="0" fontId="29" fillId="0" borderId="0" xfId="0" applyFont="1" applyFill="1" applyBorder="1" applyAlignment="1">
      <alignment/>
    </xf>
    <xf numFmtId="165" fontId="30" fillId="0" borderId="0" xfId="0" applyNumberFormat="1" applyFont="1" applyFill="1" applyAlignment="1" quotePrefix="1">
      <alignment vertical="center"/>
    </xf>
    <xf numFmtId="165" fontId="30" fillId="0" borderId="0" xfId="0" applyNumberFormat="1" applyFont="1" applyFill="1" applyBorder="1" applyAlignment="1">
      <alignment vertical="center"/>
    </xf>
    <xf numFmtId="165" fontId="30" fillId="0" borderId="0" xfId="0" applyNumberFormat="1" applyFont="1" applyFill="1" applyAlignment="1">
      <alignment vertical="center"/>
    </xf>
    <xf numFmtId="170" fontId="29" fillId="0" borderId="0" xfId="107" applyNumberFormat="1" applyFont="1" applyFill="1" applyBorder="1" applyAlignment="1">
      <alignment vertical="center"/>
      <protection/>
    </xf>
    <xf numFmtId="0" fontId="29" fillId="0" borderId="0" xfId="107" applyFont="1" applyFill="1" applyAlignment="1">
      <alignment horizontal="center" vertical="center"/>
      <protection/>
    </xf>
    <xf numFmtId="165" fontId="29" fillId="0" borderId="0" xfId="0" applyNumberFormat="1" applyFont="1" applyFill="1" applyBorder="1" applyAlignment="1">
      <alignment/>
    </xf>
    <xf numFmtId="164" fontId="29" fillId="0" borderId="0" xfId="111" applyNumberFormat="1" applyFont="1" applyFill="1" applyAlignment="1">
      <alignment vertical="center"/>
      <protection/>
    </xf>
    <xf numFmtId="165" fontId="30" fillId="0" borderId="0" xfId="111" applyNumberFormat="1" applyFont="1" applyFill="1" applyBorder="1" applyAlignment="1">
      <alignment vertical="center" wrapText="1"/>
      <protection/>
    </xf>
    <xf numFmtId="164" fontId="29" fillId="0" borderId="0" xfId="111" applyNumberFormat="1" applyFont="1" applyFill="1" applyBorder="1" applyAlignment="1">
      <alignment vertical="center"/>
      <protection/>
    </xf>
    <xf numFmtId="165" fontId="30" fillId="0" borderId="4" xfId="111" applyNumberFormat="1" applyFont="1" applyFill="1" applyBorder="1" applyAlignment="1">
      <alignment horizontal="left" vertical="center"/>
      <protection/>
    </xf>
    <xf numFmtId="170" fontId="30" fillId="0" borderId="12" xfId="107" applyNumberFormat="1" applyFont="1" applyFill="1" applyBorder="1" applyAlignment="1">
      <alignment horizontal="center" vertical="center"/>
      <protection/>
    </xf>
    <xf numFmtId="165" fontId="30" fillId="0" borderId="12" xfId="108" applyNumberFormat="1" applyFont="1" applyFill="1" applyBorder="1" applyAlignment="1">
      <alignment horizontal="right" vertical="center"/>
      <protection/>
    </xf>
    <xf numFmtId="170" fontId="30" fillId="0" borderId="12" xfId="107" applyNumberFormat="1" applyFont="1" applyFill="1" applyBorder="1" applyAlignment="1">
      <alignment vertical="center"/>
      <protection/>
    </xf>
    <xf numFmtId="14" fontId="30" fillId="0" borderId="12" xfId="107" applyNumberFormat="1" applyFont="1" applyFill="1" applyBorder="1" applyAlignment="1">
      <alignment horizontal="center" vertical="center"/>
      <protection/>
    </xf>
    <xf numFmtId="165" fontId="30" fillId="0" borderId="4" xfId="111" applyNumberFormat="1" applyFont="1" applyFill="1" applyBorder="1" applyAlignment="1">
      <alignment vertical="center" wrapText="1"/>
      <protection/>
    </xf>
    <xf numFmtId="165" fontId="30" fillId="0" borderId="5" xfId="107" applyNumberFormat="1" applyFont="1" applyFill="1" applyBorder="1" applyAlignment="1">
      <alignment horizontal="right" vertical="center"/>
      <protection/>
    </xf>
    <xf numFmtId="170" fontId="30" fillId="0" borderId="4" xfId="107" applyNumberFormat="1" applyFont="1" applyFill="1" applyBorder="1" applyAlignment="1">
      <alignment horizontal="left" vertical="center"/>
      <protection/>
    </xf>
    <xf numFmtId="170" fontId="30" fillId="0" borderId="12" xfId="107" applyNumberFormat="1" applyFont="1" applyFill="1" applyBorder="1" applyAlignment="1">
      <alignment horizontal="left" vertical="center"/>
      <protection/>
    </xf>
    <xf numFmtId="0" fontId="32" fillId="0" borderId="0" xfId="110" applyFont="1" applyFill="1" applyBorder="1">
      <alignment/>
      <protection/>
    </xf>
    <xf numFmtId="0" fontId="32" fillId="0" borderId="0" xfId="110" applyFont="1" applyFill="1" applyBorder="1" applyAlignment="1">
      <alignment horizontal="left"/>
      <protection/>
    </xf>
    <xf numFmtId="0" fontId="31" fillId="0" borderId="0" xfId="110" applyFont="1" applyFill="1" applyBorder="1" applyAlignment="1">
      <alignment horizontal="left"/>
      <protection/>
    </xf>
    <xf numFmtId="0" fontId="31" fillId="0" borderId="0" xfId="110" applyFont="1" applyFill="1" applyBorder="1" applyAlignment="1">
      <alignment horizontal="right"/>
      <protection/>
    </xf>
    <xf numFmtId="37" fontId="29" fillId="0" borderId="0" xfId="111" applyNumberFormat="1" applyFont="1" applyFill="1" applyBorder="1" applyAlignment="1">
      <alignment horizontal="center" vertical="center"/>
      <protection/>
    </xf>
    <xf numFmtId="37" fontId="29" fillId="0" borderId="12" xfId="111" applyNumberFormat="1" applyFont="1" applyFill="1" applyBorder="1" applyAlignment="1">
      <alignment horizontal="center" vertical="center"/>
      <protection/>
    </xf>
    <xf numFmtId="37" fontId="29" fillId="0" borderId="13" xfId="111" applyNumberFormat="1" applyFont="1" applyFill="1" applyBorder="1" applyAlignment="1">
      <alignment horizontal="center" vertical="center"/>
      <protection/>
    </xf>
    <xf numFmtId="0" fontId="32" fillId="0" borderId="0" xfId="110" applyFont="1" applyFill="1" applyBorder="1" applyAlignment="1">
      <alignment horizontal="left" vertical="center"/>
      <protection/>
    </xf>
    <xf numFmtId="164" fontId="33" fillId="0" borderId="0" xfId="111" applyNumberFormat="1" applyFont="1" applyFill="1" applyAlignment="1">
      <alignment vertical="center"/>
      <protection/>
    </xf>
    <xf numFmtId="3" fontId="30" fillId="0" borderId="0" xfId="111" applyNumberFormat="1" applyFont="1" applyFill="1" applyAlignment="1">
      <alignment vertical="center"/>
      <protection/>
    </xf>
    <xf numFmtId="3" fontId="30" fillId="0" borderId="0" xfId="107" applyNumberFormat="1" applyFont="1" applyFill="1" applyBorder="1" applyAlignment="1">
      <alignment vertical="center"/>
      <protection/>
    </xf>
    <xf numFmtId="3" fontId="29" fillId="0" borderId="0" xfId="111" applyNumberFormat="1" applyFont="1" applyFill="1" applyAlignment="1">
      <alignment vertical="center"/>
      <protection/>
    </xf>
    <xf numFmtId="3" fontId="29" fillId="0" borderId="0" xfId="107" applyNumberFormat="1" applyFont="1" applyFill="1" applyBorder="1" applyAlignment="1">
      <alignment vertical="center"/>
      <protection/>
    </xf>
    <xf numFmtId="3" fontId="30" fillId="0" borderId="0" xfId="111" applyNumberFormat="1" applyFont="1" applyFill="1" applyBorder="1" applyAlignment="1">
      <alignment vertical="center"/>
      <protection/>
    </xf>
    <xf numFmtId="3" fontId="29" fillId="0" borderId="0" xfId="108" applyNumberFormat="1" applyFont="1" applyFill="1" applyBorder="1" applyAlignment="1" quotePrefix="1">
      <alignment horizontal="right" vertical="center"/>
      <protection/>
    </xf>
    <xf numFmtId="3" fontId="29" fillId="0" borderId="0" xfId="111" applyNumberFormat="1" applyFont="1" applyFill="1" applyBorder="1" applyAlignment="1">
      <alignment vertical="center"/>
      <protection/>
    </xf>
    <xf numFmtId="3" fontId="29" fillId="0" borderId="0" xfId="108" applyNumberFormat="1" applyFont="1" applyFill="1" applyBorder="1" applyAlignment="1">
      <alignment horizontal="right" vertical="center"/>
      <protection/>
    </xf>
    <xf numFmtId="3" fontId="30" fillId="0" borderId="0" xfId="111" applyNumberFormat="1" applyFont="1" applyFill="1" applyBorder="1" applyAlignment="1">
      <alignment horizontal="left" vertical="center"/>
      <protection/>
    </xf>
    <xf numFmtId="3" fontId="29" fillId="0" borderId="0" xfId="108" applyNumberFormat="1" applyFont="1" applyFill="1" applyAlignment="1">
      <alignment horizontal="right" vertical="center"/>
      <protection/>
    </xf>
    <xf numFmtId="3" fontId="29" fillId="0" borderId="12" xfId="108" applyNumberFormat="1" applyFont="1" applyFill="1" applyBorder="1" applyAlignment="1" quotePrefix="1">
      <alignment horizontal="right" vertical="center"/>
      <protection/>
    </xf>
    <xf numFmtId="3" fontId="30" fillId="0" borderId="0" xfId="108" applyNumberFormat="1" applyFont="1" applyFill="1" applyBorder="1" applyAlignment="1">
      <alignment horizontal="right" vertical="center"/>
      <protection/>
    </xf>
    <xf numFmtId="3" fontId="29" fillId="0" borderId="0" xfId="111" applyNumberFormat="1" applyFont="1" applyFill="1" applyBorder="1" applyAlignment="1">
      <alignment horizontal="left" vertical="center"/>
      <protection/>
    </xf>
    <xf numFmtId="3" fontId="30" fillId="0" borderId="12" xfId="108" applyNumberFormat="1" applyFont="1" applyFill="1" applyBorder="1" applyAlignment="1">
      <alignment horizontal="right" vertical="center"/>
      <protection/>
    </xf>
    <xf numFmtId="3" fontId="41" fillId="0" borderId="0" xfId="111" applyNumberFormat="1" applyFont="1" applyFill="1" applyAlignment="1">
      <alignment vertical="center"/>
      <protection/>
    </xf>
    <xf numFmtId="3" fontId="30" fillId="0" borderId="13" xfId="108" applyNumberFormat="1" applyFont="1" applyFill="1" applyBorder="1" applyAlignment="1">
      <alignment horizontal="right" vertical="center"/>
      <protection/>
    </xf>
    <xf numFmtId="3" fontId="30" fillId="0" borderId="0" xfId="111" applyNumberFormat="1" applyFont="1" applyFill="1" applyAlignment="1">
      <alignment horizontal="right" vertical="center"/>
      <protection/>
    </xf>
    <xf numFmtId="3" fontId="29" fillId="0" borderId="0" xfId="108" applyNumberFormat="1" applyFont="1" applyFill="1" applyAlignment="1" quotePrefix="1">
      <alignment horizontal="right" vertical="center"/>
      <protection/>
    </xf>
    <xf numFmtId="3" fontId="30" fillId="0" borderId="5" xfId="108" applyNumberFormat="1" applyFont="1" applyFill="1" applyBorder="1" applyAlignment="1">
      <alignment horizontal="right" vertical="center"/>
      <protection/>
    </xf>
    <xf numFmtId="3" fontId="29" fillId="0" borderId="0" xfId="107" applyNumberFormat="1" applyFont="1" applyFill="1" applyAlignment="1">
      <alignment vertical="center"/>
      <protection/>
    </xf>
    <xf numFmtId="0" fontId="31" fillId="0" borderId="0" xfId="110" applyFont="1" applyFill="1" applyBorder="1">
      <alignment/>
      <protection/>
    </xf>
    <xf numFmtId="0" fontId="32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/>
    </xf>
    <xf numFmtId="37" fontId="31" fillId="0" borderId="0" xfId="0" applyNumberFormat="1" applyFont="1" applyFill="1" applyBorder="1" applyAlignment="1">
      <alignment/>
    </xf>
    <xf numFmtId="0" fontId="31" fillId="0" borderId="0" xfId="0" applyNumberFormat="1" applyFont="1" applyFill="1" applyBorder="1" applyAlignment="1" applyProtection="1">
      <alignment horizontal="center"/>
      <protection/>
    </xf>
    <xf numFmtId="37" fontId="31" fillId="0" borderId="0" xfId="0" applyNumberFormat="1" applyFont="1" applyFill="1" applyBorder="1" applyAlignment="1" applyProtection="1">
      <alignment horizontal="right"/>
      <protection/>
    </xf>
    <xf numFmtId="0" fontId="31" fillId="0" borderId="0" xfId="0" applyFont="1" applyFill="1" applyBorder="1" applyAlignment="1">
      <alignment vertical="center"/>
    </xf>
    <xf numFmtId="37" fontId="34" fillId="0" borderId="0" xfId="0" applyNumberFormat="1" applyFont="1" applyFill="1" applyBorder="1" applyAlignment="1">
      <alignment horizontal="right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37" fontId="32" fillId="0" borderId="12" xfId="0" applyNumberFormat="1" applyFont="1" applyFill="1" applyBorder="1" applyAlignment="1">
      <alignment horizontal="right" vertical="center" wrapText="1"/>
    </xf>
    <xf numFmtId="37" fontId="32" fillId="0" borderId="0" xfId="0" applyNumberFormat="1" applyFont="1" applyFill="1" applyBorder="1" applyAlignment="1">
      <alignment horizontal="right" vertical="center" wrapText="1"/>
    </xf>
    <xf numFmtId="3" fontId="31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37" fontId="31" fillId="0" borderId="0" xfId="0" applyNumberFormat="1" applyFont="1" applyFill="1" applyBorder="1" applyAlignment="1">
      <alignment horizontal="right" vertical="center" wrapText="1"/>
    </xf>
    <xf numFmtId="0" fontId="31" fillId="0" borderId="0" xfId="0" applyFont="1" applyFill="1" applyBorder="1" applyAlignment="1">
      <alignment horizontal="left" vertical="justify"/>
    </xf>
    <xf numFmtId="37" fontId="32" fillId="0" borderId="4" xfId="0" applyNumberFormat="1" applyFont="1" applyFill="1" applyBorder="1" applyAlignment="1">
      <alignment horizontal="right" vertical="center" wrapText="1"/>
    </xf>
    <xf numFmtId="3" fontId="32" fillId="0" borderId="0" xfId="0" applyNumberFormat="1" applyFont="1" applyFill="1" applyBorder="1" applyAlignment="1">
      <alignment/>
    </xf>
    <xf numFmtId="0" fontId="32" fillId="0" borderId="0" xfId="0" applyFont="1" applyFill="1" applyBorder="1" applyAlignment="1">
      <alignment/>
    </xf>
    <xf numFmtId="37" fontId="32" fillId="0" borderId="4" xfId="0" applyNumberFormat="1" applyFont="1" applyFill="1" applyBorder="1" applyAlignment="1" applyProtection="1">
      <alignment horizontal="right"/>
      <protection/>
    </xf>
    <xf numFmtId="37" fontId="32" fillId="0" borderId="0" xfId="0" applyNumberFormat="1" applyFont="1" applyFill="1" applyBorder="1" applyAlignment="1" applyProtection="1">
      <alignment horizontal="right"/>
      <protection/>
    </xf>
    <xf numFmtId="37" fontId="31" fillId="0" borderId="0" xfId="75" applyNumberFormat="1" applyFont="1" applyFill="1" applyBorder="1" applyAlignment="1">
      <alignment/>
    </xf>
    <xf numFmtId="0" fontId="32" fillId="0" borderId="4" xfId="0" applyFont="1" applyFill="1" applyBorder="1" applyAlignment="1">
      <alignment horizontal="left" vertical="center"/>
    </xf>
    <xf numFmtId="37" fontId="32" fillId="0" borderId="5" xfId="0" applyNumberFormat="1" applyFont="1" applyFill="1" applyBorder="1" applyAlignment="1" applyProtection="1">
      <alignment horizontal="right"/>
      <protection/>
    </xf>
    <xf numFmtId="0" fontId="31" fillId="0" borderId="0" xfId="0" applyFont="1" applyFill="1" applyBorder="1" applyAlignment="1">
      <alignment horizontal="right" vertical="center"/>
    </xf>
    <xf numFmtId="164" fontId="31" fillId="0" borderId="0" xfId="112" applyNumberFormat="1" applyFont="1" applyFill="1" applyAlignment="1">
      <alignment vertical="center"/>
      <protection/>
    </xf>
    <xf numFmtId="177" fontId="32" fillId="0" borderId="0" xfId="75" applyNumberFormat="1" applyFont="1" applyFill="1" applyBorder="1" applyAlignment="1">
      <alignment/>
    </xf>
    <xf numFmtId="177" fontId="31" fillId="0" borderId="0" xfId="75" applyNumberFormat="1" applyFont="1" applyFill="1" applyBorder="1" applyAlignment="1">
      <alignment/>
    </xf>
    <xf numFmtId="0" fontId="31" fillId="0" borderId="0" xfId="0" applyFont="1" applyFill="1" applyBorder="1" applyAlignment="1">
      <alignment vertical="center" wrapText="1"/>
    </xf>
    <xf numFmtId="37" fontId="35" fillId="0" borderId="0" xfId="113" applyNumberFormat="1" applyFont="1" applyFill="1" applyBorder="1">
      <alignment/>
      <protection/>
    </xf>
    <xf numFmtId="37" fontId="36" fillId="0" borderId="0" xfId="113" applyNumberFormat="1" applyFont="1" applyFill="1" applyBorder="1">
      <alignment/>
      <protection/>
    </xf>
    <xf numFmtId="0" fontId="29" fillId="0" borderId="0" xfId="109" applyNumberFormat="1" applyFont="1" applyFill="1" applyAlignment="1">
      <alignment vertical="center"/>
      <protection/>
    </xf>
    <xf numFmtId="37" fontId="35" fillId="0" borderId="0" xfId="113" applyNumberFormat="1" applyFont="1" applyFill="1" applyBorder="1" applyAlignment="1">
      <alignment horizontal="center" wrapText="1"/>
      <protection/>
    </xf>
    <xf numFmtId="37" fontId="35" fillId="0" borderId="0" xfId="113" applyNumberFormat="1" applyFont="1" applyFill="1" applyBorder="1" applyAlignment="1">
      <alignment horizontal="right"/>
      <protection/>
    </xf>
    <xf numFmtId="37" fontId="36" fillId="0" borderId="0" xfId="113" applyNumberFormat="1" applyFont="1" applyFill="1" applyBorder="1" applyAlignment="1">
      <alignment horizontal="right"/>
      <protection/>
    </xf>
    <xf numFmtId="37" fontId="35" fillId="0" borderId="0" xfId="113" applyNumberFormat="1" applyFont="1" applyFill="1" applyBorder="1" applyAlignment="1">
      <alignment horizontal="right" vertical="center"/>
      <protection/>
    </xf>
    <xf numFmtId="165" fontId="36" fillId="0" borderId="0" xfId="107" applyNumberFormat="1" applyFont="1" applyFill="1" applyBorder="1" applyAlignment="1">
      <alignment horizontal="right" vertical="center"/>
      <protection/>
    </xf>
    <xf numFmtId="0" fontId="36" fillId="0" borderId="0" xfId="0" applyFont="1" applyFill="1" applyBorder="1" applyAlignment="1">
      <alignment/>
    </xf>
    <xf numFmtId="164" fontId="35" fillId="0" borderId="0" xfId="107" applyNumberFormat="1" applyFont="1" applyFill="1" applyBorder="1" applyAlignment="1">
      <alignment horizontal="center" vertical="center"/>
      <protection/>
    </xf>
    <xf numFmtId="164" fontId="35" fillId="0" borderId="0" xfId="0" applyNumberFormat="1" applyFont="1" applyFill="1" applyBorder="1" applyAlignment="1">
      <alignment horizontal="left" vertical="center"/>
    </xf>
    <xf numFmtId="164" fontId="36" fillId="0" borderId="0" xfId="0" applyNumberFormat="1" applyFont="1" applyFill="1" applyBorder="1" applyAlignment="1">
      <alignment vertical="center"/>
    </xf>
    <xf numFmtId="164" fontId="36" fillId="0" borderId="0" xfId="107" applyNumberFormat="1" applyFont="1" applyFill="1" applyBorder="1" applyAlignment="1">
      <alignment vertical="center"/>
      <protection/>
    </xf>
    <xf numFmtId="164" fontId="36" fillId="0" borderId="0" xfId="107" applyNumberFormat="1" applyFont="1" applyFill="1" applyAlignment="1">
      <alignment vertical="center"/>
      <protection/>
    </xf>
    <xf numFmtId="0" fontId="36" fillId="0" borderId="0" xfId="0" applyFont="1" applyFill="1" applyAlignment="1">
      <alignment/>
    </xf>
    <xf numFmtId="164" fontId="36" fillId="0" borderId="12" xfId="0" applyNumberFormat="1" applyFont="1" applyFill="1" applyBorder="1" applyAlignment="1">
      <alignment horizontal="left" vertical="center"/>
    </xf>
    <xf numFmtId="164" fontId="36" fillId="0" borderId="0" xfId="0" applyNumberFormat="1" applyFont="1" applyFill="1" applyBorder="1" applyAlignment="1">
      <alignment horizontal="left" vertical="center"/>
    </xf>
    <xf numFmtId="164" fontId="35" fillId="0" borderId="12" xfId="0" applyNumberFormat="1" applyFont="1" applyFill="1" applyBorder="1" applyAlignment="1">
      <alignment horizontal="center" vertical="center"/>
    </xf>
    <xf numFmtId="164" fontId="36" fillId="0" borderId="0" xfId="0" applyNumberFormat="1" applyFont="1" applyFill="1" applyBorder="1" applyAlignment="1">
      <alignment horizontal="center" vertical="center" wrapText="1"/>
    </xf>
    <xf numFmtId="164" fontId="35" fillId="0" borderId="0" xfId="0" applyNumberFormat="1" applyFont="1" applyFill="1" applyAlignment="1">
      <alignment vertical="center"/>
    </xf>
    <xf numFmtId="164" fontId="35" fillId="0" borderId="0" xfId="0" applyNumberFormat="1" applyFont="1" applyFill="1" applyBorder="1" applyAlignment="1">
      <alignment vertical="center"/>
    </xf>
    <xf numFmtId="164" fontId="36" fillId="0" borderId="0" xfId="0" applyNumberFormat="1" applyFont="1" applyFill="1" applyAlignment="1">
      <alignment horizontal="right" vertical="center"/>
    </xf>
    <xf numFmtId="164" fontId="36" fillId="0" borderId="0" xfId="0" applyNumberFormat="1" applyFont="1" applyFill="1" applyAlignment="1">
      <alignment horizontal="justify" vertical="center"/>
    </xf>
    <xf numFmtId="164" fontId="36" fillId="0" borderId="0" xfId="0" applyNumberFormat="1" applyFont="1" applyFill="1" applyBorder="1" applyAlignment="1">
      <alignment horizontal="justify" vertical="center"/>
    </xf>
    <xf numFmtId="164" fontId="36" fillId="0" borderId="0" xfId="106" applyNumberFormat="1" applyFont="1" applyFill="1" applyBorder="1" applyAlignment="1">
      <alignment horizontal="justify" vertical="center"/>
      <protection/>
    </xf>
    <xf numFmtId="164" fontId="36" fillId="0" borderId="0" xfId="106" applyNumberFormat="1" applyFont="1" applyFill="1" applyAlignment="1">
      <alignment horizontal="right" vertical="center"/>
      <protection/>
    </xf>
    <xf numFmtId="164" fontId="37" fillId="0" borderId="12" xfId="0" applyNumberFormat="1" applyFont="1" applyFill="1" applyBorder="1" applyAlignment="1">
      <alignment horizontal="justify" vertical="center"/>
    </xf>
    <xf numFmtId="164" fontId="37" fillId="0" borderId="0" xfId="0" applyNumberFormat="1" applyFont="1" applyFill="1" applyBorder="1" applyAlignment="1">
      <alignment horizontal="justify" vertical="center"/>
    </xf>
    <xf numFmtId="164" fontId="36" fillId="0" borderId="12" xfId="107" applyNumberFormat="1" applyFont="1" applyFill="1" applyBorder="1" applyAlignment="1">
      <alignment vertical="center"/>
      <protection/>
    </xf>
    <xf numFmtId="164" fontId="36" fillId="0" borderId="12" xfId="0" applyNumberFormat="1" applyFont="1" applyFill="1" applyBorder="1" applyAlignment="1">
      <alignment horizontal="right" vertical="center"/>
    </xf>
    <xf numFmtId="164" fontId="37" fillId="0" borderId="0" xfId="0" applyNumberFormat="1" applyFont="1" applyFill="1" applyAlignment="1">
      <alignment horizontal="justify" vertical="center"/>
    </xf>
    <xf numFmtId="164" fontId="35" fillId="0" borderId="0" xfId="0" applyNumberFormat="1" applyFont="1" applyFill="1" applyAlignment="1">
      <alignment horizontal="right" vertical="center"/>
    </xf>
    <xf numFmtId="164" fontId="36" fillId="0" borderId="0" xfId="106" applyNumberFormat="1" applyFont="1" applyFill="1" applyBorder="1" applyAlignment="1">
      <alignment vertical="center"/>
      <protection/>
    </xf>
    <xf numFmtId="164" fontId="36" fillId="0" borderId="12" xfId="0" applyNumberFormat="1" applyFont="1" applyFill="1" applyBorder="1" applyAlignment="1">
      <alignment horizontal="justify" vertical="center"/>
    </xf>
    <xf numFmtId="164" fontId="36" fillId="0" borderId="12" xfId="0" applyNumberFormat="1" applyFont="1" applyFill="1" applyBorder="1" applyAlignment="1">
      <alignment vertical="center"/>
    </xf>
    <xf numFmtId="164" fontId="35" fillId="0" borderId="0" xfId="0" applyNumberFormat="1" applyFont="1" applyFill="1" applyBorder="1" applyAlignment="1">
      <alignment horizontal="right" vertical="center"/>
    </xf>
    <xf numFmtId="164" fontId="36" fillId="0" borderId="0" xfId="0" applyNumberFormat="1" applyFont="1" applyFill="1" applyBorder="1" applyAlignment="1">
      <alignment horizontal="right" vertical="center"/>
    </xf>
    <xf numFmtId="164" fontId="35" fillId="0" borderId="4" xfId="0" applyNumberFormat="1" applyFont="1" applyFill="1" applyBorder="1" applyAlignment="1">
      <alignment horizontal="left" vertical="center"/>
    </xf>
    <xf numFmtId="164" fontId="35" fillId="0" borderId="5" xfId="0" applyNumberFormat="1" applyFont="1" applyFill="1" applyBorder="1" applyAlignment="1">
      <alignment horizontal="right" vertical="center"/>
    </xf>
    <xf numFmtId="164" fontId="36" fillId="0" borderId="0" xfId="0" applyNumberFormat="1" applyFont="1" applyFill="1" applyAlignment="1">
      <alignment/>
    </xf>
    <xf numFmtId="164" fontId="36" fillId="0" borderId="12" xfId="0" applyNumberFormat="1" applyFont="1" applyFill="1" applyBorder="1" applyAlignment="1">
      <alignment horizontal="center" vertical="center" wrapText="1"/>
    </xf>
    <xf numFmtId="164" fontId="35" fillId="0" borderId="12" xfId="0" applyNumberFormat="1" applyFont="1" applyFill="1" applyBorder="1" applyAlignment="1">
      <alignment horizontal="center" vertical="center" wrapText="1"/>
    </xf>
    <xf numFmtId="14" fontId="35" fillId="0" borderId="12" xfId="0" applyNumberFormat="1" applyFont="1" applyFill="1" applyBorder="1" applyAlignment="1">
      <alignment horizontal="center" vertical="center" wrapText="1"/>
    </xf>
    <xf numFmtId="164" fontId="36" fillId="0" borderId="0" xfId="0" applyNumberFormat="1" applyFont="1" applyFill="1" applyAlignment="1">
      <alignment vertical="center"/>
    </xf>
    <xf numFmtId="3" fontId="36" fillId="0" borderId="0" xfId="0" applyNumberFormat="1" applyFont="1" applyFill="1" applyAlignment="1">
      <alignment vertical="center"/>
    </xf>
    <xf numFmtId="3" fontId="35" fillId="0" borderId="0" xfId="0" applyNumberFormat="1" applyFont="1" applyFill="1" applyBorder="1" applyAlignment="1">
      <alignment vertical="center"/>
    </xf>
    <xf numFmtId="3" fontId="36" fillId="0" borderId="0" xfId="107" applyNumberFormat="1" applyFont="1" applyFill="1" applyAlignment="1">
      <alignment vertical="center"/>
      <protection/>
    </xf>
    <xf numFmtId="3" fontId="36" fillId="0" borderId="0" xfId="106" applyNumberFormat="1" applyFont="1" applyFill="1" applyAlignment="1">
      <alignment vertical="center"/>
      <protection/>
    </xf>
    <xf numFmtId="3" fontId="36" fillId="0" borderId="0" xfId="106" applyNumberFormat="1" applyFont="1" applyFill="1" applyBorder="1" applyAlignment="1">
      <alignment vertical="center"/>
      <protection/>
    </xf>
    <xf numFmtId="3" fontId="36" fillId="0" borderId="0" xfId="0" applyNumberFormat="1" applyFont="1" applyFill="1" applyBorder="1" applyAlignment="1">
      <alignment vertical="center"/>
    </xf>
    <xf numFmtId="164" fontId="35" fillId="0" borderId="12" xfId="0" applyNumberFormat="1" applyFont="1" applyFill="1" applyBorder="1" applyAlignment="1">
      <alignment vertical="center"/>
    </xf>
    <xf numFmtId="3" fontId="36" fillId="0" borderId="12" xfId="0" applyNumberFormat="1" applyFont="1" applyFill="1" applyBorder="1" applyAlignment="1">
      <alignment vertical="center"/>
    </xf>
    <xf numFmtId="3" fontId="38" fillId="0" borderId="0" xfId="0" applyNumberFormat="1" applyFont="1" applyFill="1" applyBorder="1" applyAlignment="1">
      <alignment vertical="center"/>
    </xf>
    <xf numFmtId="3" fontId="38" fillId="0" borderId="0" xfId="0" applyNumberFormat="1" applyFont="1" applyFill="1" applyBorder="1" applyAlignment="1">
      <alignment horizontal="left" vertical="center"/>
    </xf>
    <xf numFmtId="3" fontId="36" fillId="0" borderId="12" xfId="107" applyNumberFormat="1" applyFont="1" applyFill="1" applyBorder="1" applyAlignment="1">
      <alignment vertical="center"/>
      <protection/>
    </xf>
    <xf numFmtId="3" fontId="35" fillId="0" borderId="12" xfId="0" applyNumberFormat="1" applyFont="1" applyFill="1" applyBorder="1" applyAlignment="1">
      <alignment vertical="center"/>
    </xf>
    <xf numFmtId="164" fontId="35" fillId="0" borderId="5" xfId="0" applyNumberFormat="1" applyFont="1" applyFill="1" applyBorder="1" applyAlignment="1">
      <alignment vertical="center"/>
    </xf>
    <xf numFmtId="3" fontId="35" fillId="0" borderId="5" xfId="0" applyNumberFormat="1" applyFont="1" applyFill="1" applyBorder="1" applyAlignment="1">
      <alignment vertical="center"/>
    </xf>
    <xf numFmtId="3" fontId="36" fillId="0" borderId="0" xfId="0" applyNumberFormat="1" applyFont="1" applyFill="1" applyAlignment="1">
      <alignment/>
    </xf>
    <xf numFmtId="3" fontId="36" fillId="0" borderId="0" xfId="0" applyNumberFormat="1" applyFont="1" applyFill="1" applyBorder="1" applyAlignment="1">
      <alignment/>
    </xf>
    <xf numFmtId="37" fontId="36" fillId="0" borderId="0" xfId="0" applyNumberFormat="1" applyFont="1" applyFill="1" applyAlignment="1">
      <alignment/>
    </xf>
    <xf numFmtId="170" fontId="31" fillId="0" borderId="0" xfId="0" applyNumberFormat="1" applyFont="1" applyFill="1" applyBorder="1" applyAlignment="1">
      <alignment horizontal="right" vertical="center" wrapText="1"/>
    </xf>
    <xf numFmtId="165" fontId="31" fillId="0" borderId="0" xfId="0" applyNumberFormat="1" applyFont="1" applyFill="1" applyBorder="1" applyAlignment="1">
      <alignment horizontal="right" vertical="center" wrapText="1"/>
    </xf>
    <xf numFmtId="165" fontId="29" fillId="24" borderId="0" xfId="0" applyNumberFormat="1" applyFont="1" applyFill="1" applyBorder="1" applyAlignment="1">
      <alignment/>
    </xf>
    <xf numFmtId="170" fontId="31" fillId="0" borderId="0" xfId="0" applyNumberFormat="1" applyFont="1" applyFill="1" applyBorder="1" applyAlignment="1" applyProtection="1">
      <alignment horizontal="right"/>
      <protection/>
    </xf>
    <xf numFmtId="165" fontId="32" fillId="0" borderId="0" xfId="0" applyNumberFormat="1" applyFont="1" applyFill="1" applyBorder="1" applyAlignment="1">
      <alignment/>
    </xf>
    <xf numFmtId="3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75" applyNumberFormat="1" applyFont="1" applyFill="1" applyBorder="1" applyAlignment="1">
      <alignment/>
    </xf>
    <xf numFmtId="39" fontId="32" fillId="0" borderId="0" xfId="0" applyNumberFormat="1" applyFont="1" applyFill="1" applyBorder="1" applyAlignment="1">
      <alignment/>
    </xf>
    <xf numFmtId="37" fontId="29" fillId="0" borderId="0" xfId="113" applyNumberFormat="1" applyFont="1" applyFill="1" applyBorder="1">
      <alignment/>
      <protection/>
    </xf>
    <xf numFmtId="37" fontId="30" fillId="0" borderId="0" xfId="113" applyNumberFormat="1" applyFont="1" applyFill="1" applyBorder="1">
      <alignment/>
      <protection/>
    </xf>
    <xf numFmtId="37" fontId="30" fillId="0" borderId="0" xfId="113" applyNumberFormat="1" applyFont="1" applyFill="1" applyBorder="1" applyAlignment="1">
      <alignment horizontal="left" vertical="center"/>
      <protection/>
    </xf>
    <xf numFmtId="37" fontId="30" fillId="0" borderId="12" xfId="113" applyNumberFormat="1" applyFont="1" applyFill="1" applyBorder="1" applyAlignment="1">
      <alignment wrapText="1"/>
      <protection/>
    </xf>
    <xf numFmtId="37" fontId="30" fillId="0" borderId="12" xfId="113" applyNumberFormat="1" applyFont="1" applyFill="1" applyBorder="1" applyAlignment="1">
      <alignment horizontal="center" vertical="center" wrapText="1"/>
      <protection/>
    </xf>
    <xf numFmtId="37" fontId="29" fillId="0" borderId="0" xfId="113" applyNumberFormat="1" applyFont="1" applyFill="1" applyBorder="1" applyAlignment="1">
      <alignment horizontal="center" vertical="center"/>
      <protection/>
    </xf>
    <xf numFmtId="37" fontId="30" fillId="0" borderId="0" xfId="113" applyNumberFormat="1" applyFont="1" applyFill="1" applyBorder="1" applyAlignment="1">
      <alignment horizontal="center" wrapText="1"/>
      <protection/>
    </xf>
    <xf numFmtId="37" fontId="30" fillId="0" borderId="0" xfId="113" applyNumberFormat="1" applyFont="1" applyFill="1" applyBorder="1" applyAlignment="1">
      <alignment wrapText="1"/>
      <protection/>
    </xf>
    <xf numFmtId="3" fontId="30" fillId="0" borderId="0" xfId="113" applyNumberFormat="1" applyFont="1" applyFill="1" applyBorder="1" applyAlignment="1">
      <alignment horizontal="center" vertical="justify" wrapText="1"/>
      <protection/>
    </xf>
    <xf numFmtId="3" fontId="30" fillId="0" borderId="0" xfId="113" applyNumberFormat="1" applyFont="1" applyFill="1" applyBorder="1" applyAlignment="1">
      <alignment horizontal="center" wrapText="1"/>
      <protection/>
    </xf>
    <xf numFmtId="3" fontId="29" fillId="0" borderId="0" xfId="113" applyNumberFormat="1" applyFont="1" applyFill="1" applyBorder="1">
      <alignment/>
      <protection/>
    </xf>
    <xf numFmtId="3" fontId="30" fillId="0" borderId="0" xfId="113" applyNumberFormat="1" applyFont="1" applyFill="1" applyBorder="1" applyAlignment="1">
      <alignment horizontal="right"/>
      <protection/>
    </xf>
    <xf numFmtId="37" fontId="30" fillId="0" borderId="0" xfId="113" applyNumberFormat="1" applyFont="1" applyFill="1" applyBorder="1" applyAlignment="1">
      <alignment horizontal="right"/>
      <protection/>
    </xf>
    <xf numFmtId="37" fontId="29" fillId="0" borderId="0" xfId="113" applyNumberFormat="1" applyFont="1" applyFill="1" applyBorder="1" applyAlignment="1">
      <alignment wrapText="1"/>
      <protection/>
    </xf>
    <xf numFmtId="3" fontId="29" fillId="0" borderId="0" xfId="113" applyNumberFormat="1" applyFont="1" applyFill="1" applyBorder="1" applyAlignment="1">
      <alignment horizontal="right"/>
      <protection/>
    </xf>
    <xf numFmtId="37" fontId="29" fillId="0" borderId="0" xfId="113" applyNumberFormat="1" applyFont="1" applyFill="1" applyBorder="1" applyAlignment="1">
      <alignment horizontal="right"/>
      <protection/>
    </xf>
    <xf numFmtId="37" fontId="30" fillId="0" borderId="4" xfId="113" applyNumberFormat="1" applyFont="1" applyFill="1" applyBorder="1" applyAlignment="1">
      <alignment wrapText="1"/>
      <protection/>
    </xf>
    <xf numFmtId="3" fontId="30" fillId="0" borderId="4" xfId="113" applyNumberFormat="1" applyFont="1" applyFill="1" applyBorder="1" applyAlignment="1">
      <alignment horizontal="right"/>
      <protection/>
    </xf>
    <xf numFmtId="37" fontId="29" fillId="0" borderId="0" xfId="113" applyNumberFormat="1" applyFont="1" applyFill="1" applyBorder="1" applyAlignment="1">
      <alignment horizontal="left" vertical="justify"/>
      <protection/>
    </xf>
    <xf numFmtId="3" fontId="29" fillId="0" borderId="0" xfId="113" applyNumberFormat="1" applyFont="1" applyFill="1" applyBorder="1" applyAlignment="1">
      <alignment horizontal="right" vertical="justify"/>
      <protection/>
    </xf>
    <xf numFmtId="3" fontId="29" fillId="0" borderId="0" xfId="113" applyNumberFormat="1" applyFont="1" applyFill="1" applyBorder="1" applyAlignment="1">
      <alignment horizontal="left" vertical="justify"/>
      <protection/>
    </xf>
    <xf numFmtId="3" fontId="30" fillId="0" borderId="5" xfId="113" applyNumberFormat="1" applyFont="1" applyFill="1" applyBorder="1" applyAlignment="1">
      <alignment horizontal="right"/>
      <protection/>
    </xf>
    <xf numFmtId="3" fontId="30" fillId="0" borderId="0" xfId="113" applyNumberFormat="1" applyFont="1" applyFill="1" applyBorder="1" applyAlignment="1">
      <alignment wrapText="1"/>
      <protection/>
    </xf>
    <xf numFmtId="3" fontId="30" fillId="0" borderId="0" xfId="113" applyNumberFormat="1" applyFont="1" applyFill="1" applyBorder="1">
      <alignment/>
      <protection/>
    </xf>
    <xf numFmtId="165" fontId="35" fillId="0" borderId="12" xfId="0" applyNumberFormat="1" applyFont="1" applyFill="1" applyBorder="1" applyAlignment="1">
      <alignment horizontal="center" vertical="center" wrapText="1"/>
    </xf>
    <xf numFmtId="0" fontId="29" fillId="0" borderId="0" xfId="107" applyFont="1" applyFill="1" applyBorder="1" applyAlignment="1">
      <alignment horizontal="center" vertical="center"/>
      <protection/>
    </xf>
    <xf numFmtId="164" fontId="30" fillId="0" borderId="0" xfId="108" applyNumberFormat="1" applyFont="1" applyFill="1" applyBorder="1" applyAlignment="1">
      <alignment horizontal="center" vertical="center"/>
      <protection/>
    </xf>
    <xf numFmtId="165" fontId="30" fillId="0" borderId="0" xfId="108" applyNumberFormat="1" applyFont="1" applyFill="1" applyBorder="1" applyAlignment="1">
      <alignment horizontal="center" vertical="center"/>
      <protection/>
    </xf>
    <xf numFmtId="0" fontId="30" fillId="0" borderId="0" xfId="108" applyFont="1" applyFill="1" applyBorder="1" applyAlignment="1" quotePrefix="1">
      <alignment horizontal="center" vertical="center"/>
      <protection/>
    </xf>
    <xf numFmtId="0" fontId="30" fillId="0" borderId="0" xfId="108" applyFont="1" applyFill="1" applyAlignment="1" quotePrefix="1">
      <alignment horizontal="center" vertical="center"/>
      <protection/>
    </xf>
    <xf numFmtId="0" fontId="29" fillId="0" borderId="0" xfId="108" applyNumberFormat="1" applyFont="1" applyFill="1" applyAlignment="1">
      <alignment horizontal="right" vertical="center"/>
      <protection/>
    </xf>
    <xf numFmtId="0" fontId="29" fillId="0" borderId="0" xfId="108" applyNumberFormat="1" applyFont="1" applyFill="1" applyAlignment="1" quotePrefix="1">
      <alignment horizontal="right" vertical="center"/>
      <protection/>
    </xf>
    <xf numFmtId="0" fontId="30" fillId="0" borderId="0" xfId="107" applyFont="1" applyFill="1" applyBorder="1" applyAlignment="1">
      <alignment horizontal="center" vertical="center"/>
      <protection/>
    </xf>
    <xf numFmtId="0" fontId="31" fillId="0" borderId="0" xfId="0" applyFont="1" applyFill="1" applyBorder="1" applyAlignment="1">
      <alignment horizontal="left" vertical="justify"/>
    </xf>
    <xf numFmtId="0" fontId="29" fillId="0" borderId="0" xfId="109" applyNumberFormat="1" applyFont="1" applyFill="1" applyAlignment="1">
      <alignment horizontal="right" vertical="center"/>
      <protection/>
    </xf>
  </cellXfs>
  <cellStyles count="12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Colore 1" xfId="63"/>
    <cellStyle name="Colore 2" xfId="64"/>
    <cellStyle name="Colore 3" xfId="65"/>
    <cellStyle name="Colore 4" xfId="66"/>
    <cellStyle name="Colore 5" xfId="67"/>
    <cellStyle name="Colore 6" xfId="68"/>
    <cellStyle name="Comma" xfId="69"/>
    <cellStyle name="Comma [0]" xfId="70"/>
    <cellStyle name="Comma 2" xfId="71"/>
    <cellStyle name="Comma 3" xfId="72"/>
    <cellStyle name="Comma 4" xfId="73"/>
    <cellStyle name="Comma 5" xfId="74"/>
    <cellStyle name="Comma 5 2" xfId="75"/>
    <cellStyle name="Comma 6" xfId="76"/>
    <cellStyle name="Comma_E-ALB LEK 30.06.2008" xfId="77"/>
    <cellStyle name="Company Name" xfId="78"/>
    <cellStyle name="Credit" xfId="79"/>
    <cellStyle name="Credit subtotal" xfId="80"/>
    <cellStyle name="Credit Total" xfId="81"/>
    <cellStyle name="Credit_AFM 31.12.2000 SPK TR" xfId="82"/>
    <cellStyle name="Currency" xfId="83"/>
    <cellStyle name="Currency [0]" xfId="84"/>
    <cellStyle name="Debit" xfId="85"/>
    <cellStyle name="Debit subtotal" xfId="86"/>
    <cellStyle name="Debit Total" xfId="87"/>
    <cellStyle name="Debit_AFM 31.12.2000 SPK TR" xfId="88"/>
    <cellStyle name="Explanatory Text" xfId="89"/>
    <cellStyle name="Followed Hyperlink" xfId="90"/>
    <cellStyle name="Good" xfId="91"/>
    <cellStyle name="Heading 1" xfId="92"/>
    <cellStyle name="Heading 2" xfId="93"/>
    <cellStyle name="Heading 3" xfId="94"/>
    <cellStyle name="Heading 4" xfId="95"/>
    <cellStyle name="Hyperlink" xfId="96"/>
    <cellStyle name="Input" xfId="97"/>
    <cellStyle name="Linked Cell" xfId="98"/>
    <cellStyle name="Migliaia 2" xfId="99"/>
    <cellStyle name="Migliaia 3" xfId="100"/>
    <cellStyle name="Neutral" xfId="101"/>
    <cellStyle name="Neutrale" xfId="102"/>
    <cellStyle name="Normal 2" xfId="103"/>
    <cellStyle name="Normal 3" xfId="104"/>
    <cellStyle name="Normal 3 2" xfId="105"/>
    <cellStyle name="Normal 4" xfId="106"/>
    <cellStyle name="Normal_1.1 FINANCIALS INFLATION ADJUSTED" xfId="107"/>
    <cellStyle name="Normal_E-ALB LEK 30.06.2008" xfId="108"/>
    <cellStyle name="Normal_E-ALB LEK 30.06.2008 2" xfId="109"/>
    <cellStyle name="Normal_Profit &amp; Loss acc. Albavia" xfId="110"/>
    <cellStyle name="Normal_VESTEL 31 12 2001 CONS" xfId="111"/>
    <cellStyle name="Normal_VESTEL 31 12 2001 CONS 2" xfId="112"/>
    <cellStyle name="Normale 2" xfId="113"/>
    <cellStyle name="Normale 3" xfId="114"/>
    <cellStyle name="Normale 4" xfId="115"/>
    <cellStyle name="Normalny_AKTYWA" xfId="116"/>
    <cellStyle name="Nota" xfId="117"/>
    <cellStyle name="Note" xfId="118"/>
    <cellStyle name="Output" xfId="119"/>
    <cellStyle name="Percent" xfId="120"/>
    <cellStyle name="Percent %" xfId="121"/>
    <cellStyle name="Percent 2" xfId="122"/>
    <cellStyle name="Percentuale 2" xfId="123"/>
    <cellStyle name="Testo avviso" xfId="124"/>
    <cellStyle name="Testo descrittivo" xfId="125"/>
    <cellStyle name="Title" xfId="126"/>
    <cellStyle name="Titolo" xfId="127"/>
    <cellStyle name="Titolo 1" xfId="128"/>
    <cellStyle name="Titolo 2" xfId="129"/>
    <cellStyle name="Titolo 3" xfId="130"/>
    <cellStyle name="Titolo 4" xfId="131"/>
    <cellStyle name="Total" xfId="132"/>
    <cellStyle name="Totale" xfId="133"/>
    <cellStyle name="Valore non valido" xfId="134"/>
    <cellStyle name="Valore valido" xfId="135"/>
    <cellStyle name="Virgül [0]_ConsolidationJune00" xfId="136"/>
    <cellStyle name="Virgül_ConsolidationJune00" xfId="137"/>
    <cellStyle name="Warning Text" xfId="138"/>
  </cellStyles>
  <dxfs count="13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24"/>
        </patternFill>
      </fill>
    </dxf>
    <dxf>
      <fill>
        <patternFill>
          <bgColor indexed="24"/>
        </patternFill>
      </fill>
    </dxf>
    <dxf>
      <fill>
        <patternFill>
          <bgColor indexed="24"/>
        </patternFill>
      </fill>
    </dxf>
    <dxf>
      <fill>
        <patternFill>
          <bgColor indexed="24"/>
        </patternFill>
      </fill>
    </dxf>
    <dxf>
      <fill>
        <patternFill>
          <bgColor indexed="24"/>
        </patternFill>
      </fill>
    </dxf>
    <dxf>
      <fill>
        <patternFill>
          <bgColor indexed="24"/>
        </patternFill>
      </fill>
    </dxf>
    <dxf>
      <fill>
        <patternFill>
          <bgColor indexed="24"/>
        </patternFill>
      </fill>
    </dxf>
    <dxf>
      <fill>
        <patternFill>
          <bgColor indexed="24"/>
        </patternFill>
      </fill>
    </dxf>
    <dxf>
      <fill>
        <patternFill>
          <bgColor indexed="24"/>
        </patternFill>
      </fill>
    </dxf>
    <dxf>
      <fill>
        <patternFill>
          <bgColor indexed="24"/>
        </patternFill>
      </fill>
    </dxf>
    <dxf>
      <fill>
        <patternFill>
          <bgColor indexed="2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i%20on%20Mirton\KOMPJUTER%20_ENIS\PERFUNDUARA\ENI_TOTAL\Bilanc%202008\Raporti%20auditit%202008\AAAA%20TREMA%20AUDIT%202008\RAporti%20Telekom%202008\2008\Audit%20Report%20%202008\E-ALB%20LEK%2031.12.2008\E-ALB%20LEK%2030.06.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rgin_nts\Data\Audit%20Files%20Year%20End%2031.12.2001\ATATEKS\Report%20Works\Consolidation\Z.Enerji%20endekslenmis%20notlar%2031.12.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INPUT"/>
      <sheetName val="IBA"/>
      <sheetName val="IBL"/>
      <sheetName val="IPL"/>
      <sheetName val="IEQ"/>
      <sheetName val="ICF"/>
      <sheetName val="IRN"/>
      <sheetName val="SBA"/>
      <sheetName val="SBL"/>
      <sheetName val="SPL"/>
      <sheetName val="SEQ"/>
      <sheetName val="SCF"/>
      <sheetName val="SRN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RSTMT DIFF"/>
      <sheetName val="DEPR"/>
      <sheetName val="DT"/>
      <sheetName val="STK"/>
      <sheetName val="OA"/>
      <sheetName val="OL"/>
      <sheetName val="INV"/>
      <sheetName val="FA"/>
      <sheetName val="IFA"/>
      <sheetName val="SFA"/>
      <sheetName val="CAPITAL"/>
      <sheetName val="LG RES"/>
      <sheetName val="PRM"/>
      <sheetName val="PL(IND)"/>
      <sheetName val="PL(COS)"/>
      <sheetName val="PL(DIV)"/>
      <sheetName val="PL(SALE)"/>
      <sheetName val="RECON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IND"/>
      <sheetName val="PIVOT R CALC"/>
      <sheetName val="CALC PIVOT"/>
      <sheetName val="GT_Custom"/>
      <sheetName val="E-ALB LEK 30.06.2008"/>
    </sheetNames>
    <definedNames>
      <definedName name="Button206_Click"/>
    </definedNames>
    <sheetDataSet>
      <sheetData sheetId="1">
        <row r="1">
          <cell r="AH1" t="str">
            <v>30.06.2008</v>
          </cell>
        </row>
        <row r="2">
          <cell r="AH2" t="str">
            <v>31.12.2007</v>
          </cell>
        </row>
        <row r="4">
          <cell r="AH4" t="str">
            <v>31.12.2007</v>
          </cell>
        </row>
        <row r="7">
          <cell r="H7" t="str">
            <v>ALBTELECOM Sh.a</v>
          </cell>
        </row>
        <row r="25">
          <cell r="H25">
            <v>1</v>
          </cell>
        </row>
        <row r="27">
          <cell r="H27" t="str">
            <v>01.01.-30.06.2007</v>
          </cell>
        </row>
        <row r="33">
          <cell r="H33">
            <v>8.2</v>
          </cell>
        </row>
      </sheetData>
      <sheetData sheetId="56">
        <row r="6">
          <cell r="B6">
            <v>0.01877</v>
          </cell>
          <cell r="C6">
            <v>0.01877</v>
          </cell>
          <cell r="D6">
            <v>0.01877</v>
          </cell>
          <cell r="E6">
            <v>0.01877</v>
          </cell>
          <cell r="F6">
            <v>0.01877</v>
          </cell>
          <cell r="G6">
            <v>0.01877</v>
          </cell>
          <cell r="H6">
            <v>0.01877</v>
          </cell>
          <cell r="I6">
            <v>0.01877</v>
          </cell>
          <cell r="J6">
            <v>0.01877</v>
          </cell>
          <cell r="K6">
            <v>0.01877</v>
          </cell>
          <cell r="L6">
            <v>0.01877</v>
          </cell>
          <cell r="M6">
            <v>0.01877</v>
          </cell>
          <cell r="N6">
            <v>0.01877</v>
          </cell>
          <cell r="O6">
            <v>0.01877</v>
          </cell>
          <cell r="P6">
            <v>0.01877</v>
          </cell>
          <cell r="Q6">
            <v>0.01877</v>
          </cell>
          <cell r="R6">
            <v>0.01877</v>
          </cell>
          <cell r="S6">
            <v>0.01877</v>
          </cell>
          <cell r="T6">
            <v>0.01877</v>
          </cell>
          <cell r="U6">
            <v>0.01877</v>
          </cell>
          <cell r="V6">
            <v>0.01877</v>
          </cell>
          <cell r="W6">
            <v>0.01877</v>
          </cell>
          <cell r="X6">
            <v>0.01877</v>
          </cell>
          <cell r="Y6">
            <v>0.01877</v>
          </cell>
          <cell r="Z6">
            <v>0.01877</v>
          </cell>
          <cell r="AA6">
            <v>0.01877</v>
          </cell>
          <cell r="AB6">
            <v>0.01877</v>
          </cell>
          <cell r="AC6">
            <v>0.01877</v>
          </cell>
          <cell r="AD6">
            <v>0.01877</v>
          </cell>
          <cell r="AE6">
            <v>0.01877</v>
          </cell>
          <cell r="AF6">
            <v>0.01877</v>
          </cell>
          <cell r="AG6">
            <v>0.01877</v>
          </cell>
          <cell r="AH6">
            <v>0.01877</v>
          </cell>
          <cell r="AI6">
            <v>0.01877</v>
          </cell>
          <cell r="AJ6">
            <v>0.01877</v>
          </cell>
          <cell r="AK6">
            <v>0.01877</v>
          </cell>
          <cell r="AL6">
            <v>0.01877</v>
          </cell>
          <cell r="AM6">
            <v>0.01877</v>
          </cell>
          <cell r="AN6">
            <v>0.01877</v>
          </cell>
        </row>
        <row r="7">
          <cell r="B7">
            <v>0.01877</v>
          </cell>
          <cell r="C7">
            <v>0.01877</v>
          </cell>
          <cell r="D7">
            <v>0.01877</v>
          </cell>
          <cell r="E7">
            <v>0.01877</v>
          </cell>
          <cell r="F7">
            <v>0.01877</v>
          </cell>
          <cell r="G7">
            <v>0.01877</v>
          </cell>
          <cell r="H7">
            <v>0.01877</v>
          </cell>
          <cell r="I7">
            <v>0.01877</v>
          </cell>
          <cell r="J7">
            <v>0.01877</v>
          </cell>
          <cell r="K7">
            <v>0.01877</v>
          </cell>
          <cell r="L7">
            <v>0.01877</v>
          </cell>
          <cell r="M7">
            <v>0.01877</v>
          </cell>
          <cell r="N7">
            <v>0.01877</v>
          </cell>
          <cell r="O7">
            <v>0.01877</v>
          </cell>
          <cell r="P7">
            <v>0.01877</v>
          </cell>
          <cell r="Q7">
            <v>0.01877</v>
          </cell>
          <cell r="R7">
            <v>0.01877</v>
          </cell>
          <cell r="S7">
            <v>0.01877</v>
          </cell>
          <cell r="T7">
            <v>0.01877</v>
          </cell>
          <cell r="U7">
            <v>0.01877</v>
          </cell>
          <cell r="V7">
            <v>0.01877</v>
          </cell>
          <cell r="W7">
            <v>0.01877</v>
          </cell>
          <cell r="X7">
            <v>0.01877</v>
          </cell>
          <cell r="Y7">
            <v>0.01877</v>
          </cell>
          <cell r="Z7">
            <v>0.01877</v>
          </cell>
          <cell r="AA7">
            <v>0.01877</v>
          </cell>
          <cell r="AB7">
            <v>0.01877</v>
          </cell>
          <cell r="AC7">
            <v>0.01877</v>
          </cell>
          <cell r="AD7">
            <v>0.01877</v>
          </cell>
          <cell r="AE7">
            <v>0.01877</v>
          </cell>
          <cell r="AF7">
            <v>0.01877</v>
          </cell>
          <cell r="AG7">
            <v>0.01877</v>
          </cell>
          <cell r="AH7">
            <v>0.01877</v>
          </cell>
          <cell r="AI7">
            <v>0.01877</v>
          </cell>
          <cell r="AJ7">
            <v>0.01877</v>
          </cell>
          <cell r="AK7">
            <v>0.01877</v>
          </cell>
          <cell r="AL7">
            <v>0.01877</v>
          </cell>
          <cell r="AM7">
            <v>0.01877</v>
          </cell>
          <cell r="AN7">
            <v>0.01877</v>
          </cell>
        </row>
        <row r="8">
          <cell r="B8">
            <v>0.01877</v>
          </cell>
          <cell r="C8">
            <v>0.01877</v>
          </cell>
          <cell r="D8">
            <v>0.01877</v>
          </cell>
          <cell r="E8">
            <v>0.01877</v>
          </cell>
          <cell r="F8">
            <v>0.01877</v>
          </cell>
          <cell r="G8">
            <v>0.01877</v>
          </cell>
          <cell r="H8">
            <v>0.01877</v>
          </cell>
          <cell r="I8">
            <v>0.01877</v>
          </cell>
          <cell r="J8">
            <v>0.01877</v>
          </cell>
          <cell r="K8">
            <v>0.01877</v>
          </cell>
          <cell r="L8">
            <v>0.01877</v>
          </cell>
          <cell r="M8">
            <v>0.01877</v>
          </cell>
          <cell r="N8">
            <v>0.01877</v>
          </cell>
          <cell r="O8">
            <v>0.01877</v>
          </cell>
          <cell r="P8">
            <v>0.01877</v>
          </cell>
          <cell r="Q8">
            <v>0.01877</v>
          </cell>
          <cell r="R8">
            <v>0.01877</v>
          </cell>
          <cell r="S8">
            <v>0.01877</v>
          </cell>
          <cell r="T8">
            <v>0.01877</v>
          </cell>
          <cell r="U8">
            <v>0.01877</v>
          </cell>
          <cell r="V8">
            <v>0.01877</v>
          </cell>
          <cell r="W8">
            <v>0.01877</v>
          </cell>
          <cell r="X8">
            <v>0.01877</v>
          </cell>
          <cell r="Y8">
            <v>0.01877</v>
          </cell>
          <cell r="Z8">
            <v>0.01877</v>
          </cell>
          <cell r="AA8">
            <v>0.01877</v>
          </cell>
          <cell r="AB8">
            <v>0.01877</v>
          </cell>
          <cell r="AC8">
            <v>0.01877</v>
          </cell>
          <cell r="AD8">
            <v>0.01877</v>
          </cell>
          <cell r="AE8">
            <v>0.01877</v>
          </cell>
          <cell r="AF8">
            <v>0.01877</v>
          </cell>
          <cell r="AG8">
            <v>0.01877</v>
          </cell>
          <cell r="AH8">
            <v>0.01877</v>
          </cell>
          <cell r="AI8">
            <v>0.01877</v>
          </cell>
          <cell r="AJ8">
            <v>0.01877</v>
          </cell>
          <cell r="AK8">
            <v>0.01877</v>
          </cell>
          <cell r="AL8">
            <v>0.01877</v>
          </cell>
          <cell r="AM8">
            <v>0.01877</v>
          </cell>
          <cell r="AN8">
            <v>0.01877</v>
          </cell>
        </row>
        <row r="9">
          <cell r="B9">
            <v>0.01877</v>
          </cell>
          <cell r="C9">
            <v>0.01877</v>
          </cell>
          <cell r="D9">
            <v>0.01877</v>
          </cell>
          <cell r="E9">
            <v>0.01877</v>
          </cell>
          <cell r="F9">
            <v>0.01877</v>
          </cell>
          <cell r="G9">
            <v>0.01877</v>
          </cell>
          <cell r="H9">
            <v>0.01877</v>
          </cell>
          <cell r="I9">
            <v>0.01877</v>
          </cell>
          <cell r="J9">
            <v>0.01877</v>
          </cell>
          <cell r="K9">
            <v>0.01877</v>
          </cell>
          <cell r="L9">
            <v>0.01877</v>
          </cell>
          <cell r="M9">
            <v>0.01877</v>
          </cell>
          <cell r="N9">
            <v>0.01877</v>
          </cell>
          <cell r="O9">
            <v>0.01877</v>
          </cell>
          <cell r="P9">
            <v>0.01877</v>
          </cell>
          <cell r="Q9">
            <v>0.01877</v>
          </cell>
          <cell r="R9">
            <v>0.01877</v>
          </cell>
          <cell r="S9">
            <v>0.01877</v>
          </cell>
          <cell r="T9">
            <v>0.01877</v>
          </cell>
          <cell r="U9">
            <v>0.01877</v>
          </cell>
          <cell r="V9">
            <v>0.01877</v>
          </cell>
          <cell r="W9">
            <v>0.01877</v>
          </cell>
          <cell r="X9">
            <v>0.01877</v>
          </cell>
          <cell r="Y9">
            <v>0.01877</v>
          </cell>
          <cell r="Z9">
            <v>0.01877</v>
          </cell>
          <cell r="AA9">
            <v>0.01877</v>
          </cell>
          <cell r="AB9">
            <v>0.01877</v>
          </cell>
          <cell r="AC9">
            <v>0.01877</v>
          </cell>
          <cell r="AD9">
            <v>0.01877</v>
          </cell>
          <cell r="AE9">
            <v>0.01877</v>
          </cell>
          <cell r="AF9">
            <v>0.01877</v>
          </cell>
          <cell r="AG9">
            <v>0.01877</v>
          </cell>
          <cell r="AH9">
            <v>0.01877</v>
          </cell>
          <cell r="AI9">
            <v>0.01877</v>
          </cell>
          <cell r="AJ9">
            <v>0.01877</v>
          </cell>
          <cell r="AK9">
            <v>0.01877</v>
          </cell>
          <cell r="AL9">
            <v>0.01877</v>
          </cell>
          <cell r="AM9">
            <v>0.01877</v>
          </cell>
          <cell r="AN9">
            <v>0.01877</v>
          </cell>
        </row>
        <row r="10">
          <cell r="B10">
            <v>0.01877</v>
          </cell>
          <cell r="C10">
            <v>0.01877</v>
          </cell>
          <cell r="D10">
            <v>0.01877</v>
          </cell>
          <cell r="E10">
            <v>0.01877</v>
          </cell>
          <cell r="F10">
            <v>0.01877</v>
          </cell>
          <cell r="G10">
            <v>0.01877</v>
          </cell>
          <cell r="H10">
            <v>0.01877</v>
          </cell>
          <cell r="I10">
            <v>0.01877</v>
          </cell>
          <cell r="J10">
            <v>0.01877</v>
          </cell>
          <cell r="K10">
            <v>0.01877</v>
          </cell>
          <cell r="L10">
            <v>0.01877</v>
          </cell>
          <cell r="M10">
            <v>0.01877</v>
          </cell>
          <cell r="N10">
            <v>0.01877</v>
          </cell>
          <cell r="O10">
            <v>0.01877</v>
          </cell>
          <cell r="P10">
            <v>0.01877</v>
          </cell>
          <cell r="Q10">
            <v>0.01877</v>
          </cell>
          <cell r="R10">
            <v>0.01877</v>
          </cell>
          <cell r="S10">
            <v>0.01877</v>
          </cell>
          <cell r="T10">
            <v>0.01877</v>
          </cell>
          <cell r="U10">
            <v>0.01877</v>
          </cell>
          <cell r="V10">
            <v>0.01877</v>
          </cell>
          <cell r="W10">
            <v>0.01877</v>
          </cell>
          <cell r="X10">
            <v>0.01877</v>
          </cell>
          <cell r="Y10">
            <v>0.01877</v>
          </cell>
          <cell r="Z10">
            <v>0.01877</v>
          </cell>
          <cell r="AA10">
            <v>0.01877</v>
          </cell>
          <cell r="AB10">
            <v>0.01877</v>
          </cell>
          <cell r="AC10">
            <v>0.01877</v>
          </cell>
          <cell r="AD10">
            <v>0.01877</v>
          </cell>
          <cell r="AE10">
            <v>0.01877</v>
          </cell>
          <cell r="AF10">
            <v>0.01877</v>
          </cell>
          <cell r="AG10">
            <v>0.01877</v>
          </cell>
          <cell r="AH10">
            <v>0.01877</v>
          </cell>
          <cell r="AI10">
            <v>0.01877</v>
          </cell>
          <cell r="AJ10">
            <v>0.01877</v>
          </cell>
          <cell r="AK10">
            <v>0.01877</v>
          </cell>
          <cell r="AL10">
            <v>0.01877</v>
          </cell>
          <cell r="AM10">
            <v>0.01877</v>
          </cell>
          <cell r="AN10">
            <v>0.01877</v>
          </cell>
        </row>
        <row r="11">
          <cell r="B11">
            <v>0.01877</v>
          </cell>
          <cell r="C11">
            <v>0.01877</v>
          </cell>
          <cell r="D11">
            <v>0.01877</v>
          </cell>
          <cell r="E11">
            <v>0.01877</v>
          </cell>
          <cell r="F11">
            <v>0.01877</v>
          </cell>
          <cell r="G11">
            <v>0.01877</v>
          </cell>
          <cell r="H11">
            <v>0.01877</v>
          </cell>
          <cell r="I11">
            <v>0.01877</v>
          </cell>
          <cell r="J11">
            <v>0.01877</v>
          </cell>
          <cell r="K11">
            <v>0.01877</v>
          </cell>
          <cell r="L11">
            <v>0.01877</v>
          </cell>
          <cell r="M11">
            <v>0.01877</v>
          </cell>
          <cell r="N11">
            <v>0.01877</v>
          </cell>
          <cell r="O11">
            <v>0.01877</v>
          </cell>
          <cell r="P11">
            <v>0.01877</v>
          </cell>
          <cell r="Q11">
            <v>0.01877</v>
          </cell>
          <cell r="R11">
            <v>0.01877</v>
          </cell>
          <cell r="S11">
            <v>0.01877</v>
          </cell>
          <cell r="T11">
            <v>0.01877</v>
          </cell>
          <cell r="U11">
            <v>0.01877</v>
          </cell>
          <cell r="V11">
            <v>0.01877</v>
          </cell>
          <cell r="W11">
            <v>0.01877</v>
          </cell>
          <cell r="X11">
            <v>0.01877</v>
          </cell>
          <cell r="Y11">
            <v>0.01877</v>
          </cell>
          <cell r="Z11">
            <v>0.01877</v>
          </cell>
          <cell r="AA11">
            <v>0.01877</v>
          </cell>
          <cell r="AB11">
            <v>0.01877</v>
          </cell>
          <cell r="AC11">
            <v>0.01877</v>
          </cell>
          <cell r="AD11">
            <v>0.01877</v>
          </cell>
          <cell r="AE11">
            <v>0.01877</v>
          </cell>
          <cell r="AF11">
            <v>0.01877</v>
          </cell>
          <cell r="AG11">
            <v>0.01877</v>
          </cell>
          <cell r="AH11">
            <v>0.01877</v>
          </cell>
          <cell r="AI11">
            <v>0.01877</v>
          </cell>
          <cell r="AJ11">
            <v>0.01877</v>
          </cell>
          <cell r="AK11">
            <v>0.01877</v>
          </cell>
          <cell r="AL11">
            <v>0.01877</v>
          </cell>
          <cell r="AM11">
            <v>0.01877</v>
          </cell>
          <cell r="AN11">
            <v>0.01877</v>
          </cell>
        </row>
        <row r="12">
          <cell r="B12">
            <v>0.01877</v>
          </cell>
          <cell r="C12">
            <v>0.01877</v>
          </cell>
          <cell r="D12">
            <v>0.01877</v>
          </cell>
          <cell r="E12">
            <v>0.01877</v>
          </cell>
          <cell r="F12">
            <v>0.01877</v>
          </cell>
          <cell r="G12">
            <v>0.01877</v>
          </cell>
          <cell r="H12">
            <v>0.01877</v>
          </cell>
          <cell r="I12">
            <v>0.01877</v>
          </cell>
          <cell r="J12">
            <v>0.01877</v>
          </cell>
          <cell r="K12">
            <v>0.01877</v>
          </cell>
          <cell r="L12">
            <v>0.01877</v>
          </cell>
          <cell r="M12">
            <v>0.01877</v>
          </cell>
          <cell r="N12">
            <v>0.01877</v>
          </cell>
          <cell r="O12">
            <v>0.01877</v>
          </cell>
          <cell r="P12">
            <v>0.01877</v>
          </cell>
          <cell r="Q12">
            <v>0.01877</v>
          </cell>
          <cell r="R12">
            <v>0.01877</v>
          </cell>
          <cell r="S12">
            <v>0.01877</v>
          </cell>
          <cell r="T12">
            <v>0.01877</v>
          </cell>
          <cell r="U12">
            <v>0.01877</v>
          </cell>
          <cell r="V12">
            <v>0.01877</v>
          </cell>
          <cell r="W12">
            <v>0.01877</v>
          </cell>
          <cell r="X12">
            <v>0.01877</v>
          </cell>
          <cell r="Y12">
            <v>0.01877</v>
          </cell>
          <cell r="Z12">
            <v>0.01877</v>
          </cell>
          <cell r="AA12">
            <v>0.01877</v>
          </cell>
          <cell r="AB12">
            <v>0.01877</v>
          </cell>
          <cell r="AC12">
            <v>0.01877</v>
          </cell>
          <cell r="AD12">
            <v>0.01877</v>
          </cell>
          <cell r="AE12">
            <v>0.01877</v>
          </cell>
          <cell r="AF12">
            <v>0.01877</v>
          </cell>
          <cell r="AG12">
            <v>0.01877</v>
          </cell>
          <cell r="AH12">
            <v>0.01877</v>
          </cell>
          <cell r="AI12">
            <v>0.01877</v>
          </cell>
          <cell r="AJ12">
            <v>0.01877</v>
          </cell>
          <cell r="AK12">
            <v>0.01877</v>
          </cell>
          <cell r="AL12">
            <v>0.01877</v>
          </cell>
          <cell r="AM12">
            <v>0.01877</v>
          </cell>
          <cell r="AN12">
            <v>0.01877</v>
          </cell>
        </row>
        <row r="13">
          <cell r="B13">
            <v>0.01877</v>
          </cell>
          <cell r="C13">
            <v>0.01877</v>
          </cell>
          <cell r="D13">
            <v>0.01877</v>
          </cell>
          <cell r="E13">
            <v>0.01877</v>
          </cell>
          <cell r="F13">
            <v>0.01877</v>
          </cell>
          <cell r="G13">
            <v>0.01877</v>
          </cell>
          <cell r="H13">
            <v>0.01877</v>
          </cell>
          <cell r="I13">
            <v>0.01877</v>
          </cell>
          <cell r="J13">
            <v>0.01877</v>
          </cell>
          <cell r="K13">
            <v>0.01877</v>
          </cell>
          <cell r="L13">
            <v>0.01877</v>
          </cell>
          <cell r="M13">
            <v>0.01877</v>
          </cell>
          <cell r="N13">
            <v>0.01877</v>
          </cell>
          <cell r="O13">
            <v>0.01877</v>
          </cell>
          <cell r="P13">
            <v>0.01877</v>
          </cell>
          <cell r="Q13">
            <v>0.01877</v>
          </cell>
          <cell r="R13">
            <v>0.01877</v>
          </cell>
          <cell r="S13">
            <v>0.01877</v>
          </cell>
          <cell r="T13">
            <v>0.01877</v>
          </cell>
          <cell r="U13">
            <v>0.01877</v>
          </cell>
          <cell r="V13">
            <v>0.01877</v>
          </cell>
          <cell r="W13">
            <v>0.01877</v>
          </cell>
          <cell r="X13">
            <v>0.01877</v>
          </cell>
          <cell r="Y13">
            <v>0.01877</v>
          </cell>
          <cell r="Z13">
            <v>0.01877</v>
          </cell>
          <cell r="AA13">
            <v>0.01877</v>
          </cell>
          <cell r="AB13">
            <v>0.01877</v>
          </cell>
          <cell r="AC13">
            <v>0.01877</v>
          </cell>
          <cell r="AD13">
            <v>0.01877</v>
          </cell>
          <cell r="AE13">
            <v>0.01877</v>
          </cell>
          <cell r="AF13">
            <v>0.01877</v>
          </cell>
          <cell r="AG13">
            <v>0.01877</v>
          </cell>
          <cell r="AH13">
            <v>0.01877</v>
          </cell>
          <cell r="AI13">
            <v>0.01877</v>
          </cell>
          <cell r="AJ13">
            <v>0.01877</v>
          </cell>
          <cell r="AK13">
            <v>0.01877</v>
          </cell>
          <cell r="AL13">
            <v>0.01877</v>
          </cell>
          <cell r="AM13">
            <v>0.01877</v>
          </cell>
          <cell r="AN13">
            <v>0.01877</v>
          </cell>
        </row>
        <row r="14">
          <cell r="B14">
            <v>0.01877</v>
          </cell>
          <cell r="C14">
            <v>0.01877</v>
          </cell>
          <cell r="D14">
            <v>0.01877</v>
          </cell>
          <cell r="E14">
            <v>0.01877</v>
          </cell>
          <cell r="F14">
            <v>0.01877</v>
          </cell>
          <cell r="G14">
            <v>0.01877</v>
          </cell>
          <cell r="H14">
            <v>0.01877</v>
          </cell>
          <cell r="I14">
            <v>0.01877</v>
          </cell>
          <cell r="J14">
            <v>0.01877</v>
          </cell>
          <cell r="K14">
            <v>0.01877</v>
          </cell>
          <cell r="L14">
            <v>0.01877</v>
          </cell>
          <cell r="M14">
            <v>0.01877</v>
          </cell>
          <cell r="N14">
            <v>0.01877</v>
          </cell>
          <cell r="O14">
            <v>0.01877</v>
          </cell>
          <cell r="P14">
            <v>0.01877</v>
          </cell>
          <cell r="Q14">
            <v>0.01877</v>
          </cell>
          <cell r="R14">
            <v>0.01877</v>
          </cell>
          <cell r="S14">
            <v>0.01877</v>
          </cell>
          <cell r="T14">
            <v>0.01877</v>
          </cell>
          <cell r="U14">
            <v>0.01877</v>
          </cell>
          <cell r="V14">
            <v>0.01877</v>
          </cell>
          <cell r="W14">
            <v>0.01877</v>
          </cell>
          <cell r="X14">
            <v>0.01877</v>
          </cell>
          <cell r="Y14">
            <v>0.01877</v>
          </cell>
          <cell r="Z14">
            <v>0.01877</v>
          </cell>
          <cell r="AA14">
            <v>0.01877</v>
          </cell>
          <cell r="AB14">
            <v>0.01877</v>
          </cell>
          <cell r="AC14">
            <v>0.01877</v>
          </cell>
          <cell r="AD14">
            <v>0.01877</v>
          </cell>
          <cell r="AE14">
            <v>0.01877</v>
          </cell>
          <cell r="AF14">
            <v>0.01877</v>
          </cell>
          <cell r="AG14">
            <v>0.01877</v>
          </cell>
          <cell r="AH14">
            <v>0.01877</v>
          </cell>
          <cell r="AI14">
            <v>0.01877</v>
          </cell>
          <cell r="AJ14">
            <v>0.01877</v>
          </cell>
          <cell r="AK14">
            <v>0.01877</v>
          </cell>
          <cell r="AL14">
            <v>0.01877</v>
          </cell>
          <cell r="AM14">
            <v>0.01877</v>
          </cell>
          <cell r="AN14">
            <v>0.01877</v>
          </cell>
        </row>
        <row r="15">
          <cell r="B15">
            <v>0.01877</v>
          </cell>
          <cell r="C15">
            <v>0.01877</v>
          </cell>
          <cell r="D15">
            <v>0.01877</v>
          </cell>
          <cell r="E15">
            <v>0.01877</v>
          </cell>
          <cell r="F15">
            <v>0.01877</v>
          </cell>
          <cell r="G15">
            <v>0.01877</v>
          </cell>
          <cell r="H15">
            <v>0.01877</v>
          </cell>
          <cell r="I15">
            <v>0.01877</v>
          </cell>
          <cell r="J15">
            <v>0.01877</v>
          </cell>
          <cell r="K15">
            <v>0.01877</v>
          </cell>
          <cell r="L15">
            <v>0.01877</v>
          </cell>
          <cell r="M15">
            <v>0.01877</v>
          </cell>
          <cell r="N15">
            <v>0.01877</v>
          </cell>
          <cell r="O15">
            <v>0.01877</v>
          </cell>
          <cell r="P15">
            <v>0.01877</v>
          </cell>
          <cell r="Q15">
            <v>0.01877</v>
          </cell>
          <cell r="R15">
            <v>0.01877</v>
          </cell>
          <cell r="S15">
            <v>0.01877</v>
          </cell>
          <cell r="T15">
            <v>0.01877</v>
          </cell>
          <cell r="U15">
            <v>0.01877</v>
          </cell>
          <cell r="V15">
            <v>0.01877</v>
          </cell>
          <cell r="W15">
            <v>0.01877</v>
          </cell>
          <cell r="X15">
            <v>0.01877</v>
          </cell>
          <cell r="Y15">
            <v>0.01877</v>
          </cell>
          <cell r="Z15">
            <v>0.01877</v>
          </cell>
          <cell r="AA15">
            <v>0.01877</v>
          </cell>
          <cell r="AB15">
            <v>0.01877</v>
          </cell>
          <cell r="AC15">
            <v>0.01877</v>
          </cell>
          <cell r="AD15">
            <v>0.01877</v>
          </cell>
          <cell r="AE15">
            <v>0.01877</v>
          </cell>
          <cell r="AF15">
            <v>0.01877</v>
          </cell>
          <cell r="AG15">
            <v>0.01877</v>
          </cell>
          <cell r="AH15">
            <v>0.01877</v>
          </cell>
          <cell r="AI15">
            <v>0.01877</v>
          </cell>
          <cell r="AJ15">
            <v>0.01877</v>
          </cell>
          <cell r="AK15">
            <v>0.01877</v>
          </cell>
          <cell r="AL15">
            <v>0.01877</v>
          </cell>
          <cell r="AM15">
            <v>0.01877</v>
          </cell>
          <cell r="AN15">
            <v>0.01877</v>
          </cell>
        </row>
        <row r="16">
          <cell r="B16">
            <v>0.01877</v>
          </cell>
          <cell r="C16">
            <v>0.01877</v>
          </cell>
          <cell r="D16">
            <v>0.01877</v>
          </cell>
          <cell r="E16">
            <v>0.01877</v>
          </cell>
          <cell r="F16">
            <v>0.01877</v>
          </cell>
          <cell r="G16">
            <v>0.01877</v>
          </cell>
          <cell r="H16">
            <v>0.01877</v>
          </cell>
          <cell r="I16">
            <v>0.01877</v>
          </cell>
          <cell r="J16">
            <v>0.01877</v>
          </cell>
          <cell r="K16">
            <v>0.01877</v>
          </cell>
          <cell r="L16">
            <v>0.01877</v>
          </cell>
          <cell r="M16">
            <v>0.01877</v>
          </cell>
          <cell r="N16">
            <v>0.01877</v>
          </cell>
          <cell r="O16">
            <v>0.01877</v>
          </cell>
          <cell r="P16">
            <v>0.01877</v>
          </cell>
          <cell r="Q16">
            <v>0.01877</v>
          </cell>
          <cell r="R16">
            <v>0.01877</v>
          </cell>
          <cell r="S16">
            <v>0.01877</v>
          </cell>
          <cell r="T16">
            <v>0.01877</v>
          </cell>
          <cell r="U16">
            <v>0.01877</v>
          </cell>
          <cell r="V16">
            <v>0.01877</v>
          </cell>
          <cell r="W16">
            <v>0.01877</v>
          </cell>
          <cell r="X16">
            <v>0.01877</v>
          </cell>
          <cell r="Y16">
            <v>0.01877</v>
          </cell>
          <cell r="Z16">
            <v>0.01877</v>
          </cell>
          <cell r="AA16">
            <v>0.01877</v>
          </cell>
          <cell r="AB16">
            <v>0.01877</v>
          </cell>
          <cell r="AC16">
            <v>0.01877</v>
          </cell>
          <cell r="AD16">
            <v>0.01877</v>
          </cell>
          <cell r="AE16">
            <v>0.01877</v>
          </cell>
          <cell r="AF16">
            <v>0.01877</v>
          </cell>
          <cell r="AG16">
            <v>0.01877</v>
          </cell>
          <cell r="AH16">
            <v>0.01877</v>
          </cell>
          <cell r="AI16">
            <v>0.01877</v>
          </cell>
          <cell r="AJ16">
            <v>0.01877</v>
          </cell>
          <cell r="AK16">
            <v>0.01877</v>
          </cell>
          <cell r="AL16">
            <v>0.01877</v>
          </cell>
          <cell r="AM16">
            <v>0.01877</v>
          </cell>
          <cell r="AN16">
            <v>0.01877</v>
          </cell>
        </row>
        <row r="17">
          <cell r="B17">
            <v>0.01877</v>
          </cell>
          <cell r="C17">
            <v>0.01877</v>
          </cell>
          <cell r="D17">
            <v>0.01877</v>
          </cell>
          <cell r="E17">
            <v>0.01877</v>
          </cell>
          <cell r="F17">
            <v>0.01877</v>
          </cell>
          <cell r="G17">
            <v>0.01877</v>
          </cell>
          <cell r="H17">
            <v>0.01877</v>
          </cell>
          <cell r="I17">
            <v>0.01877</v>
          </cell>
          <cell r="J17">
            <v>0.01877</v>
          </cell>
          <cell r="K17">
            <v>0.01877</v>
          </cell>
          <cell r="L17">
            <v>0.01877</v>
          </cell>
          <cell r="M17">
            <v>0.01877</v>
          </cell>
          <cell r="N17">
            <v>0.01877</v>
          </cell>
          <cell r="O17">
            <v>0.01877</v>
          </cell>
          <cell r="P17">
            <v>0.01877</v>
          </cell>
          <cell r="Q17">
            <v>0.01877</v>
          </cell>
          <cell r="R17">
            <v>0.01877</v>
          </cell>
          <cell r="S17">
            <v>0.01877</v>
          </cell>
          <cell r="T17">
            <v>0.01877</v>
          </cell>
          <cell r="U17">
            <v>0.01877</v>
          </cell>
          <cell r="V17">
            <v>0.01877</v>
          </cell>
          <cell r="W17">
            <v>0.01877</v>
          </cell>
          <cell r="X17">
            <v>0.01877</v>
          </cell>
          <cell r="Y17">
            <v>0.01877</v>
          </cell>
          <cell r="Z17">
            <v>0.01877</v>
          </cell>
          <cell r="AA17">
            <v>0.01877</v>
          </cell>
          <cell r="AB17">
            <v>0.01877</v>
          </cell>
          <cell r="AC17">
            <v>0.01877</v>
          </cell>
          <cell r="AD17">
            <v>0.01877</v>
          </cell>
          <cell r="AE17">
            <v>0.01877</v>
          </cell>
          <cell r="AF17">
            <v>0.01877</v>
          </cell>
          <cell r="AG17">
            <v>0.01877</v>
          </cell>
          <cell r="AH17">
            <v>0.01877</v>
          </cell>
          <cell r="AI17">
            <v>0.01877</v>
          </cell>
          <cell r="AJ17">
            <v>0.01877</v>
          </cell>
          <cell r="AK17">
            <v>0.01877</v>
          </cell>
          <cell r="AL17">
            <v>0.01877</v>
          </cell>
          <cell r="AM17">
            <v>0.01877</v>
          </cell>
          <cell r="AN17">
            <v>0.01877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lar"/>
      <sheetName val="kredi"/>
      <sheetName val="sermaye"/>
      <sheetName val="Leasing"/>
      <sheetName val="GT_Custom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C1:S32"/>
  <sheetViews>
    <sheetView showGridLines="0" tabSelected="1" zoomScalePageLayoutView="0" workbookViewId="0" topLeftCell="A1">
      <selection activeCell="N1" sqref="N1:P16384"/>
    </sheetView>
  </sheetViews>
  <sheetFormatPr defaultColWidth="9.140625" defaultRowHeight="12.75"/>
  <cols>
    <col min="1" max="1" width="4.00390625" style="8" customWidth="1"/>
    <col min="2" max="2" width="2.8515625" style="8" customWidth="1"/>
    <col min="3" max="3" width="34.7109375" style="8" customWidth="1"/>
    <col min="4" max="4" width="2.7109375" style="2" customWidth="1"/>
    <col min="5" max="5" width="9.421875" style="8" bestFit="1" customWidth="1"/>
    <col min="6" max="6" width="2.7109375" style="2" customWidth="1"/>
    <col min="7" max="7" width="16.140625" style="8" bestFit="1" customWidth="1"/>
    <col min="8" max="8" width="2.7109375" style="2" customWidth="1"/>
    <col min="9" max="9" width="16.7109375" style="8" bestFit="1" customWidth="1"/>
    <col min="10" max="10" width="2.140625" style="8" customWidth="1"/>
    <col min="11" max="12" width="2.57421875" style="8" customWidth="1"/>
    <col min="13" max="13" width="12.7109375" style="8" customWidth="1"/>
    <col min="14" max="15" width="14.7109375" style="2" hidden="1" customWidth="1"/>
    <col min="16" max="16" width="10.7109375" style="2" hidden="1" customWidth="1"/>
    <col min="17" max="17" width="11.8515625" style="8" customWidth="1"/>
    <col min="18" max="18" width="14.7109375" style="8" customWidth="1"/>
    <col min="19" max="16384" width="9.140625" style="8" customWidth="1"/>
  </cols>
  <sheetData>
    <row r="1" spans="3:13" s="2" customFormat="1" ht="12">
      <c r="C1" s="220"/>
      <c r="D1" s="220"/>
      <c r="E1" s="220"/>
      <c r="F1" s="220"/>
      <c r="G1" s="220"/>
      <c r="H1" s="220"/>
      <c r="I1" s="220"/>
      <c r="J1" s="1"/>
      <c r="K1" s="1"/>
      <c r="L1" s="1"/>
      <c r="M1" s="1"/>
    </row>
    <row r="2" spans="3:13" s="2" customFormat="1" ht="12"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3:16" s="2" customFormat="1" ht="12">
      <c r="C3" s="221" t="s">
        <v>31</v>
      </c>
      <c r="D3" s="221"/>
      <c r="E3" s="221"/>
      <c r="F3" s="221"/>
      <c r="G3" s="221"/>
      <c r="H3" s="221"/>
      <c r="I3" s="221"/>
      <c r="J3" s="3"/>
      <c r="K3" s="3"/>
      <c r="L3" s="3"/>
      <c r="M3" s="3"/>
      <c r="N3" s="3"/>
      <c r="O3" s="3"/>
      <c r="P3" s="3"/>
    </row>
    <row r="4" spans="3:16" s="2" customFormat="1" ht="12">
      <c r="C4" s="222" t="s">
        <v>60</v>
      </c>
      <c r="D4" s="222"/>
      <c r="E4" s="222"/>
      <c r="F4" s="222"/>
      <c r="G4" s="222"/>
      <c r="H4" s="222"/>
      <c r="I4" s="222"/>
      <c r="J4" s="4"/>
      <c r="K4" s="3"/>
      <c r="L4" s="3"/>
      <c r="M4" s="3"/>
      <c r="N4" s="3"/>
      <c r="O4" s="3"/>
      <c r="P4" s="3"/>
    </row>
    <row r="5" spans="11:16" s="2" customFormat="1" ht="12">
      <c r="K5" s="3"/>
      <c r="L5" s="3"/>
      <c r="M5" s="3"/>
      <c r="N5" s="3"/>
      <c r="O5" s="3"/>
      <c r="P5" s="3"/>
    </row>
    <row r="6" spans="3:18" ht="12">
      <c r="C6" s="9"/>
      <c r="D6" s="31"/>
      <c r="E6" s="10"/>
      <c r="F6" s="11"/>
      <c r="G6" s="10"/>
      <c r="H6" s="11"/>
      <c r="I6" s="10"/>
      <c r="J6" s="10"/>
      <c r="K6" s="10"/>
      <c r="L6" s="10"/>
      <c r="M6" s="10"/>
      <c r="N6" s="5"/>
      <c r="O6" s="5"/>
      <c r="P6" s="5"/>
      <c r="Q6" s="6"/>
      <c r="R6" s="2"/>
    </row>
    <row r="7" spans="3:18" ht="12">
      <c r="C7" s="9"/>
      <c r="D7" s="31"/>
      <c r="E7" s="10"/>
      <c r="F7" s="11"/>
      <c r="G7" s="10"/>
      <c r="H7" s="11"/>
      <c r="I7" s="10"/>
      <c r="J7" s="10"/>
      <c r="K7" s="10"/>
      <c r="L7" s="10"/>
      <c r="M7" s="10"/>
      <c r="N7" s="5"/>
      <c r="O7" s="5"/>
      <c r="P7" s="5"/>
      <c r="Q7" s="6"/>
      <c r="R7" s="2"/>
    </row>
    <row r="8" spans="3:18" ht="18" customHeight="1">
      <c r="C8" s="66" t="s">
        <v>16</v>
      </c>
      <c r="D8" s="16"/>
      <c r="E8" s="59" t="s">
        <v>1</v>
      </c>
      <c r="F8" s="24"/>
      <c r="G8" s="62" t="s">
        <v>69</v>
      </c>
      <c r="H8" s="39"/>
      <c r="I8" s="62" t="s">
        <v>67</v>
      </c>
      <c r="J8" s="39"/>
      <c r="K8" s="12"/>
      <c r="L8" s="12"/>
      <c r="M8" s="12"/>
      <c r="N8" s="12"/>
      <c r="O8" s="12"/>
      <c r="P8" s="12"/>
      <c r="Q8" s="6"/>
      <c r="R8" s="2"/>
    </row>
    <row r="9" spans="3:18" ht="12">
      <c r="C9" s="13"/>
      <c r="D9" s="13"/>
      <c r="E9" s="14"/>
      <c r="F9" s="14"/>
      <c r="G9" s="15"/>
      <c r="H9" s="15"/>
      <c r="I9" s="15"/>
      <c r="J9" s="15"/>
      <c r="K9" s="15"/>
      <c r="L9" s="15"/>
      <c r="M9" s="15"/>
      <c r="N9" s="15"/>
      <c r="O9" s="15"/>
      <c r="P9" s="15"/>
      <c r="Q9" s="6"/>
      <c r="R9" s="2"/>
    </row>
    <row r="10" spans="3:18" ht="15" customHeight="1">
      <c r="C10" s="16" t="s">
        <v>5</v>
      </c>
      <c r="D10" s="16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6"/>
      <c r="R10" s="2"/>
    </row>
    <row r="11" spans="3:18" ht="15" customHeight="1">
      <c r="C11" s="13" t="s">
        <v>6</v>
      </c>
      <c r="D11" s="13"/>
      <c r="E11" s="14">
        <v>4</v>
      </c>
      <c r="F11" s="14"/>
      <c r="G11" s="17">
        <v>59365794</v>
      </c>
      <c r="H11" s="17"/>
      <c r="I11" s="17">
        <v>12568021</v>
      </c>
      <c r="J11" s="17"/>
      <c r="K11" s="17"/>
      <c r="L11" s="17"/>
      <c r="M11" s="17"/>
      <c r="N11" s="15"/>
      <c r="O11" s="15"/>
      <c r="P11" s="15"/>
      <c r="Q11" s="6"/>
      <c r="R11" s="2"/>
    </row>
    <row r="12" spans="3:19" ht="15" customHeight="1">
      <c r="C12" s="13" t="s">
        <v>7</v>
      </c>
      <c r="D12" s="13"/>
      <c r="E12" s="14">
        <v>5</v>
      </c>
      <c r="F12" s="14"/>
      <c r="G12" s="17">
        <f>845923605+3061</f>
        <v>845926666</v>
      </c>
      <c r="H12" s="17"/>
      <c r="I12" s="17">
        <v>922404212</v>
      </c>
      <c r="J12" s="17"/>
      <c r="K12" s="17"/>
      <c r="L12" s="17"/>
      <c r="M12" s="17"/>
      <c r="N12" s="15">
        <f>+I12-G12</f>
        <v>76477546</v>
      </c>
      <c r="O12" s="15"/>
      <c r="P12" s="15"/>
      <c r="Q12" s="6"/>
      <c r="R12" s="18"/>
      <c r="S12" s="19"/>
    </row>
    <row r="13" spans="3:19" ht="15" customHeight="1">
      <c r="C13" s="13" t="s">
        <v>33</v>
      </c>
      <c r="D13" s="13"/>
      <c r="E13" s="14">
        <v>5</v>
      </c>
      <c r="F13" s="14"/>
      <c r="G13" s="17">
        <v>15995696</v>
      </c>
      <c r="H13" s="17"/>
      <c r="I13" s="17">
        <v>31765136</v>
      </c>
      <c r="J13" s="17"/>
      <c r="K13" s="17"/>
      <c r="L13" s="17"/>
      <c r="M13" s="17"/>
      <c r="N13" s="15">
        <f>+I13-G13</f>
        <v>15769440</v>
      </c>
      <c r="O13" s="15"/>
      <c r="P13" s="15"/>
      <c r="Q13" s="6"/>
      <c r="R13" s="18"/>
      <c r="S13" s="19"/>
    </row>
    <row r="14" spans="3:19" ht="15" customHeight="1">
      <c r="C14" s="13" t="s">
        <v>35</v>
      </c>
      <c r="D14" s="13"/>
      <c r="E14" s="14"/>
      <c r="F14" s="14"/>
      <c r="G14" s="17"/>
      <c r="H14" s="17"/>
      <c r="I14" s="17"/>
      <c r="J14" s="17"/>
      <c r="K14" s="17"/>
      <c r="L14" s="17"/>
      <c r="M14" s="17"/>
      <c r="N14" s="15"/>
      <c r="O14" s="15">
        <f>N12+N13</f>
        <v>92246986</v>
      </c>
      <c r="P14" s="15"/>
      <c r="Q14" s="6"/>
      <c r="R14" s="18"/>
      <c r="S14" s="19"/>
    </row>
    <row r="15" spans="3:18" ht="15" customHeight="1">
      <c r="C15" s="13" t="s">
        <v>8</v>
      </c>
      <c r="D15" s="13"/>
      <c r="E15" s="14">
        <v>6</v>
      </c>
      <c r="F15" s="14"/>
      <c r="G15" s="17">
        <v>217948516</v>
      </c>
      <c r="H15" s="17"/>
      <c r="I15" s="17">
        <v>179849710</v>
      </c>
      <c r="J15" s="17"/>
      <c r="K15" s="17"/>
      <c r="L15" s="17"/>
      <c r="M15" s="17"/>
      <c r="N15" s="15">
        <f>+I15-G15</f>
        <v>-38098806</v>
      </c>
      <c r="O15" s="15"/>
      <c r="P15" s="15"/>
      <c r="Q15" s="6"/>
      <c r="R15" s="2"/>
    </row>
    <row r="16" spans="3:18" ht="15" customHeight="1">
      <c r="C16" s="13" t="s">
        <v>34</v>
      </c>
      <c r="D16" s="13"/>
      <c r="E16" s="14">
        <v>7</v>
      </c>
      <c r="F16" s="14"/>
      <c r="G16" s="17">
        <v>42850523</v>
      </c>
      <c r="H16" s="17"/>
      <c r="I16" s="17">
        <v>37544055</v>
      </c>
      <c r="J16" s="17"/>
      <c r="K16" s="17"/>
      <c r="L16" s="17"/>
      <c r="M16" s="17"/>
      <c r="N16" s="15">
        <f>+I16-G16</f>
        <v>-5306468</v>
      </c>
      <c r="O16" s="15"/>
      <c r="P16" s="15"/>
      <c r="Q16" s="6"/>
      <c r="R16" s="20"/>
    </row>
    <row r="17" spans="3:18" ht="12">
      <c r="C17" s="21"/>
      <c r="D17" s="13"/>
      <c r="E17" s="22"/>
      <c r="F17" s="14"/>
      <c r="G17" s="23"/>
      <c r="H17" s="17"/>
      <c r="I17" s="23"/>
      <c r="J17" s="17"/>
      <c r="K17" s="17"/>
      <c r="L17" s="17"/>
      <c r="M17" s="17"/>
      <c r="N17" s="15"/>
      <c r="O17" s="15"/>
      <c r="P17" s="15"/>
      <c r="Q17" s="6"/>
      <c r="R17" s="20"/>
    </row>
    <row r="18" spans="3:18" ht="18" customHeight="1">
      <c r="C18" s="16" t="s">
        <v>9</v>
      </c>
      <c r="D18" s="16"/>
      <c r="E18" s="24"/>
      <c r="F18" s="24"/>
      <c r="G18" s="25">
        <f>SUM(G11:G17)</f>
        <v>1182087195</v>
      </c>
      <c r="H18" s="25"/>
      <c r="I18" s="25">
        <v>1184131134</v>
      </c>
      <c r="J18" s="25"/>
      <c r="K18" s="25"/>
      <c r="L18" s="25"/>
      <c r="M18" s="25"/>
      <c r="N18" s="15"/>
      <c r="O18" s="26"/>
      <c r="P18" s="26"/>
      <c r="Q18" s="6"/>
      <c r="R18" s="20"/>
    </row>
    <row r="19" spans="3:18" ht="15" customHeight="1">
      <c r="C19" s="13"/>
      <c r="D19" s="13"/>
      <c r="E19" s="14"/>
      <c r="F19" s="14"/>
      <c r="G19" s="17"/>
      <c r="H19" s="17"/>
      <c r="I19" s="17"/>
      <c r="J19" s="17"/>
      <c r="K19" s="17"/>
      <c r="L19" s="17"/>
      <c r="M19" s="17"/>
      <c r="N19" s="15"/>
      <c r="O19" s="15"/>
      <c r="P19" s="15"/>
      <c r="Q19" s="6"/>
      <c r="R19" s="20"/>
    </row>
    <row r="20" spans="3:18" ht="15" customHeight="1">
      <c r="C20" s="16" t="s">
        <v>10</v>
      </c>
      <c r="D20" s="16"/>
      <c r="E20" s="14"/>
      <c r="F20" s="14"/>
      <c r="G20" s="17"/>
      <c r="H20" s="17"/>
      <c r="I20" s="17"/>
      <c r="J20" s="17"/>
      <c r="K20" s="17"/>
      <c r="L20" s="17"/>
      <c r="M20" s="17"/>
      <c r="N20" s="15"/>
      <c r="O20" s="15"/>
      <c r="P20" s="15"/>
      <c r="Q20" s="6"/>
      <c r="R20" s="20"/>
    </row>
    <row r="21" spans="3:18" ht="15" customHeight="1">
      <c r="C21" s="13" t="s">
        <v>28</v>
      </c>
      <c r="D21" s="13"/>
      <c r="E21" s="14"/>
      <c r="F21" s="14"/>
      <c r="G21" s="17"/>
      <c r="H21" s="17"/>
      <c r="I21" s="17"/>
      <c r="J21" s="17"/>
      <c r="K21" s="17"/>
      <c r="L21" s="17"/>
      <c r="M21" s="17"/>
      <c r="N21" s="15"/>
      <c r="O21" s="15"/>
      <c r="P21" s="15"/>
      <c r="Q21" s="6"/>
      <c r="R21" s="20"/>
    </row>
    <row r="22" spans="3:18" ht="15" customHeight="1">
      <c r="C22" s="13" t="s">
        <v>11</v>
      </c>
      <c r="D22" s="13"/>
      <c r="E22" s="14">
        <v>9</v>
      </c>
      <c r="F22" s="14"/>
      <c r="G22" s="17">
        <v>322174106</v>
      </c>
      <c r="H22" s="17"/>
      <c r="I22" s="17">
        <v>388415883</v>
      </c>
      <c r="J22" s="17"/>
      <c r="K22" s="17"/>
      <c r="L22" s="17"/>
      <c r="M22" s="17"/>
      <c r="N22" s="15">
        <f>+I22-G22</f>
        <v>66241777</v>
      </c>
      <c r="O22" s="15"/>
      <c r="P22" s="15"/>
      <c r="Q22" s="6"/>
      <c r="R22" s="2"/>
    </row>
    <row r="23" spans="3:18" ht="15" customHeight="1">
      <c r="C23" s="13" t="s">
        <v>12</v>
      </c>
      <c r="D23" s="13"/>
      <c r="E23" s="14">
        <v>8</v>
      </c>
      <c r="F23" s="14"/>
      <c r="G23" s="17">
        <v>1494653</v>
      </c>
      <c r="H23" s="17"/>
      <c r="I23" s="17">
        <v>2016476</v>
      </c>
      <c r="J23" s="17"/>
      <c r="K23" s="17"/>
      <c r="L23" s="17"/>
      <c r="M23" s="17"/>
      <c r="N23" s="15">
        <f>+I23-G23</f>
        <v>521823</v>
      </c>
      <c r="O23" s="15"/>
      <c r="P23" s="15">
        <f>+N23+N22-65837814</f>
        <v>925786</v>
      </c>
      <c r="Q23" s="6"/>
      <c r="R23" s="2"/>
    </row>
    <row r="24" spans="3:18" ht="15" customHeight="1">
      <c r="C24" s="13" t="s">
        <v>29</v>
      </c>
      <c r="D24" s="13"/>
      <c r="E24" s="14">
        <v>10</v>
      </c>
      <c r="F24" s="14"/>
      <c r="G24" s="17">
        <v>383830557</v>
      </c>
      <c r="H24" s="17"/>
      <c r="I24" s="17">
        <v>389851137</v>
      </c>
      <c r="J24" s="17"/>
      <c r="K24" s="17"/>
      <c r="L24" s="17"/>
      <c r="M24" s="17"/>
      <c r="N24" s="15">
        <f>+I24-G24</f>
        <v>6020580</v>
      </c>
      <c r="O24" s="15"/>
      <c r="P24" s="15"/>
      <c r="Q24" s="6"/>
      <c r="R24" s="18"/>
    </row>
    <row r="25" spans="3:18" ht="12">
      <c r="C25" s="21"/>
      <c r="D25" s="13"/>
      <c r="E25" s="22"/>
      <c r="F25" s="14"/>
      <c r="G25" s="23"/>
      <c r="H25" s="17"/>
      <c r="I25" s="23"/>
      <c r="J25" s="17"/>
      <c r="K25" s="17"/>
      <c r="L25" s="17"/>
      <c r="M25" s="17"/>
      <c r="N25" s="15"/>
      <c r="O25" s="15"/>
      <c r="P25" s="15"/>
      <c r="Q25" s="6"/>
      <c r="R25" s="2"/>
    </row>
    <row r="26" spans="3:18" ht="18" customHeight="1">
      <c r="C26" s="16" t="s">
        <v>13</v>
      </c>
      <c r="D26" s="13"/>
      <c r="E26" s="24"/>
      <c r="F26" s="14"/>
      <c r="G26" s="25">
        <f>SUM(G21:G25)</f>
        <v>707499316</v>
      </c>
      <c r="H26" s="25"/>
      <c r="I26" s="25">
        <v>780283496</v>
      </c>
      <c r="J26" s="25"/>
      <c r="K26" s="25"/>
      <c r="L26" s="25"/>
      <c r="M26" s="25"/>
      <c r="N26" s="15"/>
      <c r="O26" s="26"/>
      <c r="P26" s="26"/>
      <c r="Q26" s="6"/>
      <c r="R26" s="2"/>
    </row>
    <row r="27" spans="4:18" ht="12">
      <c r="D27" s="13"/>
      <c r="F27" s="14"/>
      <c r="G27" s="27"/>
      <c r="H27" s="28"/>
      <c r="I27" s="27"/>
      <c r="J27" s="27"/>
      <c r="K27" s="27"/>
      <c r="L27" s="27"/>
      <c r="M27" s="27"/>
      <c r="N27" s="15"/>
      <c r="Q27" s="6"/>
      <c r="R27" s="2"/>
    </row>
    <row r="28" spans="3:18" ht="21.75" customHeight="1" thickBot="1">
      <c r="C28" s="65" t="s">
        <v>14</v>
      </c>
      <c r="D28" s="13"/>
      <c r="F28" s="14"/>
      <c r="G28" s="64">
        <f>G26+G18</f>
        <v>1889586511</v>
      </c>
      <c r="H28" s="28"/>
      <c r="I28" s="64">
        <v>1964414630</v>
      </c>
      <c r="J28" s="25"/>
      <c r="K28" s="25"/>
      <c r="L28" s="25"/>
      <c r="M28" s="25"/>
      <c r="N28" s="15"/>
      <c r="O28" s="26"/>
      <c r="P28" s="26"/>
      <c r="Q28" s="25"/>
      <c r="R28" s="2"/>
    </row>
    <row r="29" spans="3:16" ht="12.75" thickTop="1">
      <c r="C29" s="52"/>
      <c r="D29" s="13"/>
      <c r="E29" s="52"/>
      <c r="F29" s="14"/>
      <c r="G29" s="52"/>
      <c r="H29" s="28"/>
      <c r="I29" s="52"/>
      <c r="J29" s="52"/>
      <c r="K29" s="14"/>
      <c r="L29" s="14"/>
      <c r="M29" s="14"/>
      <c r="N29" s="15"/>
      <c r="O29" s="15"/>
      <c r="P29" s="15"/>
    </row>
    <row r="30" spans="6:16" ht="12">
      <c r="F30" s="14"/>
      <c r="H30" s="8"/>
      <c r="K30" s="29"/>
      <c r="L30" s="29"/>
      <c r="M30" s="29"/>
      <c r="N30" s="15"/>
      <c r="O30" s="15"/>
      <c r="P30" s="15"/>
    </row>
    <row r="31" spans="7:16" ht="12">
      <c r="G31" s="27"/>
      <c r="N31" s="15"/>
      <c r="O31" s="15"/>
      <c r="P31" s="15"/>
    </row>
    <row r="32" spans="3:16" ht="12">
      <c r="C32" s="55" t="s">
        <v>4</v>
      </c>
      <c r="D32" s="55"/>
      <c r="E32" s="55"/>
      <c r="F32" s="55"/>
      <c r="G32" s="55"/>
      <c r="H32" s="55"/>
      <c r="I32" s="55"/>
      <c r="J32" s="55"/>
      <c r="N32" s="15"/>
      <c r="O32" s="15"/>
      <c r="P32" s="15"/>
    </row>
  </sheetData>
  <sheetProtection/>
  <mergeCells count="3">
    <mergeCell ref="C1:I1"/>
    <mergeCell ref="C3:I3"/>
    <mergeCell ref="C4:I4"/>
  </mergeCells>
  <conditionalFormatting sqref="O29:P32 N8:N32">
    <cfRule type="expression" priority="2" dxfId="2" stopIfTrue="1">
      <formula>#REF!+#REF!+#REF!-#REF!-#REF!-#REF!&lt;&gt;0</formula>
    </cfRule>
  </conditionalFormatting>
  <conditionalFormatting sqref="Q28 O8:P28 C8:D29 F25:F30 H28:H29 E8:M28">
    <cfRule type="expression" priority="3" dxfId="2" stopIfTrue="1">
      <formula>#REF!+#REF!+#REF!-$C$25-#REF!-#REF!&lt;&gt;0</formula>
    </cfRule>
  </conditionalFormatting>
  <conditionalFormatting sqref="C4:D4">
    <cfRule type="expression" priority="4" dxfId="2" stopIfTrue="1">
      <formula>#REF!+#REF!+#REF!-#REF!-#REF!-#REF!&lt;&gt;0</formula>
    </cfRule>
  </conditionalFormatting>
  <dataValidations count="1">
    <dataValidation operator="lessThanOrEqual" allowBlank="1" showInputMessage="1" showErrorMessage="1" sqref="C3:D3"/>
  </dataValidations>
  <printOptions/>
  <pageMargins left="0.8" right="0.75" top="0.88" bottom="0.71" header="0.5" footer="0.5"/>
  <pageSetup horizontalDpi="300" verticalDpi="300" orientation="portrait" paperSize="9" scale="82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C1:O55"/>
  <sheetViews>
    <sheetView showGridLines="0" zoomScaleSheetLayoutView="80" zoomScalePageLayoutView="0" workbookViewId="0" topLeftCell="A1">
      <selection activeCell="L1" sqref="L1:P16384"/>
    </sheetView>
  </sheetViews>
  <sheetFormatPr defaultColWidth="9.140625" defaultRowHeight="12.75"/>
  <cols>
    <col min="1" max="2" width="2.8515625" style="48" customWidth="1"/>
    <col min="3" max="3" width="33.28125" style="48" customWidth="1"/>
    <col min="4" max="4" width="2.7109375" style="48" customWidth="1"/>
    <col min="5" max="5" width="9.28125" style="48" bestFit="1" customWidth="1"/>
    <col min="6" max="6" width="2.7109375" style="48" customWidth="1"/>
    <col min="7" max="7" width="15.8515625" style="48" bestFit="1" customWidth="1"/>
    <col min="8" max="8" width="2.7109375" style="48" customWidth="1"/>
    <col min="9" max="9" width="16.57421875" style="48" bestFit="1" customWidth="1"/>
    <col min="10" max="10" width="3.00390625" style="48" bestFit="1" customWidth="1"/>
    <col min="11" max="11" width="2.28125" style="48" customWidth="1"/>
    <col min="12" max="12" width="12.28125" style="48" hidden="1" customWidth="1"/>
    <col min="13" max="16" width="0" style="48" hidden="1" customWidth="1"/>
    <col min="17" max="16384" width="9.140625" style="48" customWidth="1"/>
  </cols>
  <sheetData>
    <row r="1" ht="12">
      <c r="K1" s="3"/>
    </row>
    <row r="2" ht="12">
      <c r="K2" s="3"/>
    </row>
    <row r="3" spans="3:11" ht="12">
      <c r="C3" s="221" t="s">
        <v>31</v>
      </c>
      <c r="D3" s="221"/>
      <c r="E3" s="221"/>
      <c r="F3" s="221"/>
      <c r="G3" s="221"/>
      <c r="H3" s="221"/>
      <c r="I3" s="221"/>
      <c r="J3" s="221"/>
      <c r="K3" s="3"/>
    </row>
    <row r="4" spans="3:11" ht="12">
      <c r="C4" s="222" t="s">
        <v>60</v>
      </c>
      <c r="D4" s="222"/>
      <c r="E4" s="222"/>
      <c r="F4" s="222"/>
      <c r="G4" s="222"/>
      <c r="H4" s="222"/>
      <c r="I4" s="222"/>
      <c r="J4" s="222"/>
      <c r="K4" s="4"/>
    </row>
    <row r="5" spans="3:11" ht="12">
      <c r="C5" s="4"/>
      <c r="D5" s="4"/>
      <c r="E5" s="4"/>
      <c r="F5" s="4"/>
      <c r="G5" s="4"/>
      <c r="H5" s="4"/>
      <c r="I5" s="4"/>
      <c r="J5" s="4"/>
      <c r="K5" s="4"/>
    </row>
    <row r="6" spans="3:11" ht="12">
      <c r="C6" s="223"/>
      <c r="D6" s="223"/>
      <c r="E6" s="223"/>
      <c r="F6" s="223"/>
      <c r="G6" s="223"/>
      <c r="H6" s="223"/>
      <c r="I6" s="223"/>
      <c r="J6" s="223"/>
      <c r="K6" s="5"/>
    </row>
    <row r="7" spans="3:11" ht="12">
      <c r="C7" s="224"/>
      <c r="D7" s="224"/>
      <c r="E7" s="224"/>
      <c r="F7" s="224"/>
      <c r="G7" s="224"/>
      <c r="H7" s="224"/>
      <c r="I7" s="224"/>
      <c r="J7" s="224"/>
      <c r="K7" s="7"/>
    </row>
    <row r="8" spans="3:11" ht="12">
      <c r="C8" s="225"/>
      <c r="D8" s="225"/>
      <c r="E8" s="226"/>
      <c r="F8" s="226"/>
      <c r="G8" s="226"/>
      <c r="H8" s="226"/>
      <c r="I8" s="226"/>
      <c r="J8" s="226"/>
      <c r="K8" s="10"/>
    </row>
    <row r="9" spans="3:11" ht="12">
      <c r="C9" s="9"/>
      <c r="D9" s="11"/>
      <c r="E9" s="10"/>
      <c r="F9" s="11"/>
      <c r="G9" s="10"/>
      <c r="H9" s="11"/>
      <c r="I9" s="10"/>
      <c r="J9" s="10"/>
      <c r="K9" s="10"/>
    </row>
    <row r="10" spans="3:11" ht="12">
      <c r="C10" s="49"/>
      <c r="D10" s="50"/>
      <c r="E10" s="51"/>
      <c r="F10" s="50"/>
      <c r="G10" s="51"/>
      <c r="H10" s="50"/>
      <c r="I10" s="51"/>
      <c r="J10" s="51"/>
      <c r="K10" s="51"/>
    </row>
    <row r="11" spans="3:11" ht="12">
      <c r="C11" s="61" t="s">
        <v>15</v>
      </c>
      <c r="D11" s="38"/>
      <c r="E11" s="59" t="s">
        <v>1</v>
      </c>
      <c r="F11" s="24"/>
      <c r="G11" s="62" t="s">
        <v>69</v>
      </c>
      <c r="H11" s="39"/>
      <c r="I11" s="62" t="s">
        <v>67</v>
      </c>
      <c r="J11" s="38"/>
      <c r="K11" s="38"/>
    </row>
    <row r="12" spans="3:11" ht="12">
      <c r="C12" s="52"/>
      <c r="D12" s="52"/>
      <c r="E12" s="52"/>
      <c r="F12" s="52"/>
      <c r="G12" s="52"/>
      <c r="H12" s="52"/>
      <c r="I12" s="52"/>
      <c r="J12" s="52"/>
      <c r="K12" s="52"/>
    </row>
    <row r="13" spans="3:11" ht="12">
      <c r="C13" s="37" t="s">
        <v>17</v>
      </c>
      <c r="D13" s="28"/>
      <c r="E13" s="8"/>
      <c r="F13" s="2"/>
      <c r="G13" s="27"/>
      <c r="H13" s="28"/>
      <c r="I13" s="27"/>
      <c r="J13" s="27"/>
      <c r="K13" s="27"/>
    </row>
    <row r="14" spans="3:13" ht="12">
      <c r="C14" s="13" t="s">
        <v>21</v>
      </c>
      <c r="D14" s="17"/>
      <c r="E14" s="53">
        <v>11</v>
      </c>
      <c r="F14" s="1"/>
      <c r="G14" s="17">
        <v>398027881</v>
      </c>
      <c r="H14" s="17"/>
      <c r="I14" s="17">
        <v>316567128</v>
      </c>
      <c r="J14" s="17"/>
      <c r="K14" s="17"/>
      <c r="L14" s="17"/>
      <c r="M14" s="54">
        <f>+G14-I14</f>
        <v>81460753</v>
      </c>
    </row>
    <row r="15" spans="3:13" ht="12">
      <c r="C15" s="13" t="s">
        <v>18</v>
      </c>
      <c r="D15" s="17"/>
      <c r="E15" s="53">
        <v>12</v>
      </c>
      <c r="F15" s="1"/>
      <c r="G15" s="17">
        <f>433376309+156798606+2996</f>
        <v>590177911</v>
      </c>
      <c r="H15" s="17"/>
      <c r="I15" s="17">
        <v>493490376</v>
      </c>
      <c r="J15" s="17"/>
      <c r="K15" s="17"/>
      <c r="L15" s="54"/>
      <c r="M15" s="54">
        <f>+G15-I15</f>
        <v>96687535</v>
      </c>
    </row>
    <row r="16" spans="3:13" ht="12">
      <c r="C16" s="13" t="s">
        <v>64</v>
      </c>
      <c r="D16" s="17"/>
      <c r="E16" s="53">
        <v>13</v>
      </c>
      <c r="F16" s="1"/>
      <c r="G16" s="17">
        <v>8876503</v>
      </c>
      <c r="H16" s="17"/>
      <c r="I16" s="17">
        <v>12573843</v>
      </c>
      <c r="J16" s="17"/>
      <c r="K16" s="17"/>
      <c r="L16" s="54"/>
      <c r="M16" s="54">
        <f aca="true" t="shared" si="0" ref="M16:M25">+G16-I16</f>
        <v>-3697340</v>
      </c>
    </row>
    <row r="17" spans="3:13" ht="12">
      <c r="C17" s="13" t="s">
        <v>62</v>
      </c>
      <c r="D17" s="17"/>
      <c r="E17" s="53">
        <v>14</v>
      </c>
      <c r="F17" s="1"/>
      <c r="G17" s="17">
        <v>20464116</v>
      </c>
      <c r="H17" s="17"/>
      <c r="I17" s="17">
        <v>12265240</v>
      </c>
      <c r="J17" s="17"/>
      <c r="K17" s="17"/>
      <c r="L17" s="54"/>
      <c r="M17" s="54">
        <f t="shared" si="0"/>
        <v>8198876</v>
      </c>
    </row>
    <row r="18" spans="3:13" ht="12">
      <c r="C18" s="13" t="s">
        <v>63</v>
      </c>
      <c r="D18" s="17"/>
      <c r="E18" s="53"/>
      <c r="F18" s="1"/>
      <c r="G18" s="17">
        <v>21228790</v>
      </c>
      <c r="H18" s="17"/>
      <c r="I18" s="17">
        <v>117282249</v>
      </c>
      <c r="J18" s="17"/>
      <c r="K18" s="17"/>
      <c r="L18" s="54"/>
      <c r="M18" s="189">
        <f t="shared" si="0"/>
        <v>-96053459</v>
      </c>
    </row>
    <row r="19" spans="3:15" ht="12">
      <c r="C19" s="13" t="s">
        <v>19</v>
      </c>
      <c r="D19" s="17"/>
      <c r="E19" s="53">
        <v>18</v>
      </c>
      <c r="F19" s="1"/>
      <c r="G19" s="17">
        <v>74638632</v>
      </c>
      <c r="H19" s="17"/>
      <c r="I19" s="17">
        <v>46017527</v>
      </c>
      <c r="J19" s="17"/>
      <c r="K19" s="17"/>
      <c r="L19" s="54"/>
      <c r="M19" s="54">
        <f t="shared" si="0"/>
        <v>28621105</v>
      </c>
      <c r="O19" s="54">
        <f>+M14+M15+M16+M17+M19</f>
        <v>211270929</v>
      </c>
    </row>
    <row r="20" spans="3:13" ht="12">
      <c r="C20" s="13" t="s">
        <v>36</v>
      </c>
      <c r="D20" s="17"/>
      <c r="E20" s="53">
        <v>15</v>
      </c>
      <c r="F20" s="1"/>
      <c r="G20" s="17">
        <v>2507830</v>
      </c>
      <c r="H20" s="17"/>
      <c r="I20" s="17">
        <v>5883447</v>
      </c>
      <c r="J20" s="17"/>
      <c r="K20" s="17"/>
      <c r="L20" s="54"/>
      <c r="M20" s="54"/>
    </row>
    <row r="21" spans="3:13" ht="12">
      <c r="C21" s="21"/>
      <c r="D21" s="17"/>
      <c r="E21" s="22"/>
      <c r="F21" s="14"/>
      <c r="G21" s="23"/>
      <c r="H21" s="17"/>
      <c r="I21" s="23"/>
      <c r="J21" s="17"/>
      <c r="K21" s="17"/>
      <c r="L21" s="54"/>
      <c r="M21" s="54">
        <f t="shared" si="0"/>
        <v>0</v>
      </c>
    </row>
    <row r="22" spans="3:13" ht="12">
      <c r="C22" s="16" t="s">
        <v>23</v>
      </c>
      <c r="D22" s="25"/>
      <c r="E22" s="24"/>
      <c r="F22" s="24"/>
      <c r="G22" s="25">
        <f>SUM(G14:G21)</f>
        <v>1115921663</v>
      </c>
      <c r="H22" s="25"/>
      <c r="I22" s="25">
        <v>1004079810</v>
      </c>
      <c r="J22" s="25"/>
      <c r="K22" s="25"/>
      <c r="L22" s="54"/>
      <c r="M22" s="54"/>
    </row>
    <row r="23" spans="3:13" ht="12">
      <c r="C23" s="13"/>
      <c r="D23" s="17"/>
      <c r="E23" s="14"/>
      <c r="F23" s="14"/>
      <c r="G23" s="17"/>
      <c r="H23" s="17"/>
      <c r="I23" s="17"/>
      <c r="J23" s="17"/>
      <c r="K23" s="17"/>
      <c r="L23" s="54"/>
      <c r="M23" s="54">
        <f t="shared" si="0"/>
        <v>0</v>
      </c>
    </row>
    <row r="24" spans="3:13" ht="12">
      <c r="C24" s="16" t="s">
        <v>20</v>
      </c>
      <c r="D24" s="28"/>
      <c r="E24" s="53"/>
      <c r="F24" s="1"/>
      <c r="G24" s="27"/>
      <c r="H24" s="28"/>
      <c r="I24" s="27"/>
      <c r="J24" s="27"/>
      <c r="K24" s="27"/>
      <c r="L24" s="54"/>
      <c r="M24" s="54">
        <f t="shared" si="0"/>
        <v>0</v>
      </c>
    </row>
    <row r="25" spans="3:13" ht="12">
      <c r="C25" s="13" t="s">
        <v>21</v>
      </c>
      <c r="D25" s="17"/>
      <c r="E25" s="53">
        <v>11</v>
      </c>
      <c r="F25" s="1"/>
      <c r="G25" s="17">
        <v>261375873</v>
      </c>
      <c r="H25" s="17"/>
      <c r="I25" s="17">
        <v>360648081</v>
      </c>
      <c r="J25" s="17"/>
      <c r="K25" s="17"/>
      <c r="L25" s="54"/>
      <c r="M25" s="54">
        <f t="shared" si="0"/>
        <v>-99272208</v>
      </c>
    </row>
    <row r="26" spans="3:13" ht="12">
      <c r="C26" s="21" t="s">
        <v>32</v>
      </c>
      <c r="D26" s="17"/>
      <c r="E26" s="22">
        <v>15</v>
      </c>
      <c r="F26" s="14"/>
      <c r="G26" s="23">
        <v>63248300</v>
      </c>
      <c r="H26" s="17"/>
      <c r="I26" s="23">
        <v>62695079</v>
      </c>
      <c r="J26" s="17"/>
      <c r="K26" s="17"/>
      <c r="L26" s="54"/>
      <c r="M26" s="54"/>
    </row>
    <row r="27" spans="3:12" ht="12">
      <c r="C27" s="16" t="s">
        <v>22</v>
      </c>
      <c r="D27" s="25"/>
      <c r="E27" s="24"/>
      <c r="F27" s="24"/>
      <c r="G27" s="25">
        <f>SUM(G25:G26)</f>
        <v>324624173</v>
      </c>
      <c r="H27" s="17"/>
      <c r="I27" s="25">
        <v>423343160</v>
      </c>
      <c r="J27" s="25"/>
      <c r="K27" s="25"/>
      <c r="L27" s="54"/>
    </row>
    <row r="28" spans="3:12" ht="12">
      <c r="C28" s="13"/>
      <c r="D28" s="17"/>
      <c r="E28" s="14"/>
      <c r="F28" s="14"/>
      <c r="G28" s="17"/>
      <c r="H28" s="17"/>
      <c r="I28" s="17"/>
      <c r="J28" s="17"/>
      <c r="K28" s="17"/>
      <c r="L28" s="54"/>
    </row>
    <row r="29" spans="3:12" ht="12">
      <c r="C29" s="16" t="s">
        <v>24</v>
      </c>
      <c r="D29" s="28"/>
      <c r="E29" s="53"/>
      <c r="F29" s="1"/>
      <c r="G29" s="27"/>
      <c r="H29" s="17"/>
      <c r="I29" s="27"/>
      <c r="J29" s="27"/>
      <c r="K29" s="27"/>
      <c r="L29" s="54"/>
    </row>
    <row r="30" spans="3:12" ht="12">
      <c r="C30" s="13" t="s">
        <v>0</v>
      </c>
      <c r="D30" s="17"/>
      <c r="E30" s="53">
        <v>16</v>
      </c>
      <c r="F30" s="1"/>
      <c r="G30" s="17">
        <v>545568000</v>
      </c>
      <c r="H30" s="17"/>
      <c r="I30" s="17">
        <v>545568000</v>
      </c>
      <c r="J30" s="17"/>
      <c r="K30" s="17"/>
      <c r="L30" s="54"/>
    </row>
    <row r="31" spans="3:12" ht="12">
      <c r="C31" s="13" t="s">
        <v>25</v>
      </c>
      <c r="D31" s="17"/>
      <c r="E31" s="53">
        <v>17</v>
      </c>
      <c r="F31" s="1"/>
      <c r="G31" s="17"/>
      <c r="H31" s="17"/>
      <c r="I31" s="17">
        <v>7081193</v>
      </c>
      <c r="J31" s="17"/>
      <c r="K31" s="17"/>
      <c r="L31" s="54"/>
    </row>
    <row r="32" spans="3:12" ht="12">
      <c r="C32" s="13" t="s">
        <v>66</v>
      </c>
      <c r="D32" s="17"/>
      <c r="E32" s="53">
        <v>17</v>
      </c>
      <c r="F32" s="1"/>
      <c r="G32" s="17"/>
      <c r="H32" s="17"/>
      <c r="I32" s="17">
        <v>134542654</v>
      </c>
      <c r="J32" s="17"/>
      <c r="K32" s="17"/>
      <c r="L32" s="54"/>
    </row>
    <row r="33" spans="3:12" ht="12">
      <c r="C33" s="13" t="s">
        <v>65</v>
      </c>
      <c r="D33" s="17"/>
      <c r="E33" s="53">
        <v>17</v>
      </c>
      <c r="F33" s="1"/>
      <c r="G33" s="17">
        <v>22829</v>
      </c>
      <c r="H33" s="17"/>
      <c r="I33" s="17">
        <v>91118.13</v>
      </c>
      <c r="J33" s="17"/>
      <c r="K33" s="17"/>
      <c r="L33" s="54"/>
    </row>
    <row r="34" spans="3:12" ht="12">
      <c r="C34" s="13" t="s">
        <v>2</v>
      </c>
      <c r="D34" s="17"/>
      <c r="E34" s="53">
        <v>17</v>
      </c>
      <c r="F34" s="1"/>
      <c r="G34" s="17">
        <f>SUM(I31:I36)</f>
        <v>-8576339.870000005</v>
      </c>
      <c r="H34" s="17"/>
      <c r="I34" s="17">
        <v>11270257</v>
      </c>
      <c r="J34" s="17"/>
      <c r="K34" s="17"/>
      <c r="L34" s="54"/>
    </row>
    <row r="35" spans="3:12" ht="12">
      <c r="C35" s="13" t="s">
        <v>3</v>
      </c>
      <c r="D35" s="17"/>
      <c r="E35" s="53">
        <v>17</v>
      </c>
      <c r="F35" s="1"/>
      <c r="G35" s="17">
        <v>-87973814</v>
      </c>
      <c r="H35" s="17"/>
      <c r="I35" s="17">
        <v>-161561562</v>
      </c>
      <c r="J35" s="17"/>
      <c r="K35" s="17"/>
      <c r="L35" s="54"/>
    </row>
    <row r="36" spans="3:11" ht="12">
      <c r="C36" s="21"/>
      <c r="D36" s="17"/>
      <c r="E36" s="22"/>
      <c r="F36" s="14"/>
      <c r="G36" s="23"/>
      <c r="H36" s="17"/>
      <c r="I36" s="23"/>
      <c r="J36" s="17"/>
      <c r="K36" s="17"/>
    </row>
    <row r="37" spans="3:11" ht="12">
      <c r="C37" s="16" t="s">
        <v>26</v>
      </c>
      <c r="D37" s="25"/>
      <c r="E37" s="24"/>
      <c r="F37" s="24"/>
      <c r="G37" s="25">
        <f>SUM(G30:G36)</f>
        <v>449040675.13</v>
      </c>
      <c r="H37" s="17"/>
      <c r="I37" s="25">
        <v>536991660.13</v>
      </c>
      <c r="J37" s="25"/>
      <c r="K37" s="25"/>
    </row>
    <row r="38" spans="3:12" ht="12">
      <c r="C38" s="13"/>
      <c r="D38" s="17"/>
      <c r="E38" s="14"/>
      <c r="F38" s="14"/>
      <c r="G38" s="17"/>
      <c r="H38" s="17"/>
      <c r="I38" s="17"/>
      <c r="J38" s="17"/>
      <c r="K38" s="17"/>
      <c r="L38" s="54"/>
    </row>
    <row r="39" spans="3:11" ht="12.75" thickBot="1">
      <c r="C39" s="63" t="s">
        <v>27</v>
      </c>
      <c r="D39" s="17"/>
      <c r="E39" s="14"/>
      <c r="F39" s="14"/>
      <c r="G39" s="64">
        <f>G22+G27+G37</f>
        <v>1889586511.13</v>
      </c>
      <c r="H39" s="17"/>
      <c r="I39" s="64">
        <v>1964414630.13</v>
      </c>
      <c r="J39" s="25"/>
      <c r="K39" s="25"/>
    </row>
    <row r="40" spans="3:11" ht="12.75" thickTop="1">
      <c r="C40" s="52"/>
      <c r="D40" s="17"/>
      <c r="E40" s="14"/>
      <c r="F40" s="14"/>
      <c r="G40" s="52"/>
      <c r="H40" s="17"/>
      <c r="I40" s="52"/>
      <c r="J40" s="52"/>
      <c r="K40" s="52"/>
    </row>
    <row r="41" spans="3:11" ht="12">
      <c r="C41" s="14"/>
      <c r="D41" s="17"/>
      <c r="E41" s="14"/>
      <c r="F41" s="14"/>
      <c r="H41" s="17"/>
      <c r="I41" s="14"/>
      <c r="J41" s="52"/>
      <c r="K41" s="52"/>
    </row>
    <row r="42" spans="10:11" ht="12">
      <c r="J42" s="55"/>
      <c r="K42" s="55"/>
    </row>
    <row r="43" spans="3:11" ht="12">
      <c r="C43" s="55" t="s">
        <v>4</v>
      </c>
      <c r="D43" s="55"/>
      <c r="E43" s="55"/>
      <c r="F43" s="55"/>
      <c r="G43" s="55"/>
      <c r="H43" s="55"/>
      <c r="I43" s="55"/>
      <c r="J43" s="17"/>
      <c r="K43" s="17"/>
    </row>
    <row r="44" spans="3:11" ht="12">
      <c r="C44" s="56"/>
      <c r="D44" s="25"/>
      <c r="E44" s="30"/>
      <c r="F44" s="30"/>
      <c r="G44" s="25"/>
      <c r="H44" s="25"/>
      <c r="I44" s="25"/>
      <c r="J44" s="25"/>
      <c r="K44" s="25"/>
    </row>
    <row r="45" spans="3:11" ht="12">
      <c r="C45" s="52"/>
      <c r="D45" s="52"/>
      <c r="E45" s="52"/>
      <c r="F45" s="52"/>
      <c r="G45" s="52"/>
      <c r="H45" s="52"/>
      <c r="I45" s="52"/>
      <c r="J45" s="52"/>
      <c r="K45" s="52"/>
    </row>
    <row r="46" spans="3:11" ht="12">
      <c r="C46" s="57"/>
      <c r="D46" s="57"/>
      <c r="E46" s="57"/>
      <c r="F46" s="57"/>
      <c r="G46" s="57"/>
      <c r="H46" s="57"/>
      <c r="I46" s="57"/>
      <c r="J46" s="57"/>
      <c r="K46" s="57"/>
    </row>
    <row r="47" ht="12">
      <c r="G47" s="14">
        <f>+G39-B_Asset!G28</f>
        <v>0.13000011444091797</v>
      </c>
    </row>
    <row r="50" ht="12">
      <c r="G50" s="54"/>
    </row>
    <row r="51" ht="12">
      <c r="G51" s="54"/>
    </row>
    <row r="55" ht="12">
      <c r="G55" s="54"/>
    </row>
  </sheetData>
  <sheetProtection/>
  <mergeCells count="5">
    <mergeCell ref="C3:J3"/>
    <mergeCell ref="C4:J4"/>
    <mergeCell ref="C6:J6"/>
    <mergeCell ref="C7:J7"/>
    <mergeCell ref="C8:J8"/>
  </mergeCells>
  <conditionalFormatting sqref="L14 D44:I44 E39:E40 H39:I39 C20:G39 H20:H41 D39:D41 F39:F41 C44:C45 J43:K44 C11:K19 I11:I39 J20:K39">
    <cfRule type="expression" priority="1" dxfId="2" stopIfTrue="1">
      <formula>$E$40+#REF!+#REF!-#REF!-#REF!-#REF!&lt;&gt;0</formula>
    </cfRule>
  </conditionalFormatting>
  <conditionalFormatting sqref="C40:D41">
    <cfRule type="expression" priority="2" dxfId="2" stopIfTrue="1">
      <formula>#REF!+#REF!+#REF!-$C$35-#REF!-#REF!&lt;&gt;0</formula>
    </cfRule>
  </conditionalFormatting>
  <conditionalFormatting sqref="C4:C7">
    <cfRule type="expression" priority="4" dxfId="2" stopIfTrue="1">
      <formula>#REF!+#REF!+#REF!-#REF!-#REF!-#REF!&lt;&gt;0</formula>
    </cfRule>
  </conditionalFormatting>
  <conditionalFormatting sqref="C10">
    <cfRule type="expression" priority="21" dxfId="2" stopIfTrue="1">
      <formula>#REF!+$G$55+#REF!-#REF!-#REF!-#REF!&lt;&gt;0</formula>
    </cfRule>
  </conditionalFormatting>
  <dataValidations count="1">
    <dataValidation operator="lessThanOrEqual" allowBlank="1" showInputMessage="1" showErrorMessage="1" sqref="C3"/>
  </dataValidations>
  <printOptions/>
  <pageMargins left="0.75" right="0.75" top="1" bottom="1" header="0.5" footer="0.5"/>
  <pageSetup horizontalDpi="600" verticalDpi="600" orientation="portrait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C1:M43"/>
  <sheetViews>
    <sheetView showGridLines="0" zoomScalePageLayoutView="0" workbookViewId="0" topLeftCell="A19">
      <selection activeCell="B2" sqref="B2:J43"/>
    </sheetView>
  </sheetViews>
  <sheetFormatPr defaultColWidth="9.140625" defaultRowHeight="15" customHeight="1"/>
  <cols>
    <col min="1" max="1" width="4.00390625" style="8" customWidth="1"/>
    <col min="2" max="2" width="2.140625" style="8" customWidth="1"/>
    <col min="3" max="3" width="39.7109375" style="8" customWidth="1"/>
    <col min="4" max="4" width="3.421875" style="2" customWidth="1"/>
    <col min="5" max="5" width="8.00390625" style="8" customWidth="1"/>
    <col min="6" max="6" width="2.7109375" style="2" customWidth="1"/>
    <col min="7" max="7" width="15.00390625" style="8" customWidth="1"/>
    <col min="8" max="8" width="2.7109375" style="2" customWidth="1"/>
    <col min="9" max="9" width="15.140625" style="8" customWidth="1"/>
    <col min="10" max="10" width="2.00390625" style="8" customWidth="1"/>
    <col min="11" max="11" width="4.8515625" style="8" customWidth="1"/>
    <col min="12" max="12" width="11.421875" style="8" bestFit="1" customWidth="1"/>
    <col min="13" max="16384" width="9.140625" style="8" customWidth="1"/>
  </cols>
  <sheetData>
    <row r="1" spans="10:13" s="2" customFormat="1" ht="15" customHeight="1">
      <c r="J1" s="32"/>
      <c r="K1" s="32"/>
      <c r="L1" s="32"/>
      <c r="M1" s="32"/>
    </row>
    <row r="2" spans="10:13" s="2" customFormat="1" ht="11.25" customHeight="1">
      <c r="J2" s="32"/>
      <c r="K2" s="32"/>
      <c r="L2" s="32"/>
      <c r="M2" s="32"/>
    </row>
    <row r="3" spans="3:13" s="2" customFormat="1" ht="15" customHeight="1">
      <c r="C3" s="221" t="s">
        <v>31</v>
      </c>
      <c r="D3" s="221"/>
      <c r="E3" s="221"/>
      <c r="F3" s="221"/>
      <c r="G3" s="221"/>
      <c r="H3" s="221"/>
      <c r="I3" s="221"/>
      <c r="J3" s="32"/>
      <c r="K3" s="32"/>
      <c r="L3" s="32"/>
      <c r="M3" s="32"/>
    </row>
    <row r="4" spans="3:13" s="2" customFormat="1" ht="15" customHeight="1">
      <c r="C4" s="221" t="s">
        <v>164</v>
      </c>
      <c r="D4" s="221"/>
      <c r="E4" s="221"/>
      <c r="F4" s="221"/>
      <c r="G4" s="221"/>
      <c r="H4" s="221"/>
      <c r="I4" s="221"/>
      <c r="J4" s="32"/>
      <c r="K4" s="32"/>
      <c r="L4" s="32"/>
      <c r="M4" s="32"/>
    </row>
    <row r="5" spans="3:13" s="2" customFormat="1" ht="15" customHeight="1">
      <c r="C5" s="227" t="s">
        <v>61</v>
      </c>
      <c r="D5" s="227"/>
      <c r="E5" s="227"/>
      <c r="F5" s="227"/>
      <c r="G5" s="227"/>
      <c r="H5" s="227"/>
      <c r="I5" s="227"/>
      <c r="J5" s="33"/>
      <c r="K5" s="33"/>
      <c r="L5" s="33"/>
      <c r="M5" s="33"/>
    </row>
    <row r="6" spans="3:13" ht="15" customHeight="1"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3:13" ht="15" customHeight="1">
      <c r="C7" s="35"/>
      <c r="D7" s="34"/>
      <c r="E7" s="35"/>
      <c r="F7" s="34"/>
      <c r="G7" s="35"/>
      <c r="H7" s="34"/>
      <c r="I7" s="35"/>
      <c r="J7" s="35"/>
      <c r="K7" s="35"/>
      <c r="L7" s="35"/>
      <c r="M7" s="35"/>
    </row>
    <row r="8" spans="3:13" ht="15" customHeight="1">
      <c r="C8" s="225"/>
      <c r="D8" s="225"/>
      <c r="E8" s="225"/>
      <c r="F8" s="225"/>
      <c r="G8" s="225"/>
      <c r="H8" s="225"/>
      <c r="I8" s="225"/>
      <c r="J8" s="36"/>
      <c r="K8" s="36"/>
      <c r="L8" s="36"/>
      <c r="M8" s="36"/>
    </row>
    <row r="9" spans="3:8" ht="15" customHeight="1">
      <c r="C9" s="40"/>
      <c r="D9" s="41"/>
      <c r="E9" s="40"/>
      <c r="F9" s="41"/>
      <c r="H9" s="41"/>
    </row>
    <row r="10" spans="3:9" ht="12">
      <c r="C10" s="59"/>
      <c r="D10" s="24"/>
      <c r="E10" s="59" t="s">
        <v>1</v>
      </c>
      <c r="F10" s="24"/>
      <c r="G10" s="60" t="s">
        <v>69</v>
      </c>
      <c r="H10" s="24"/>
      <c r="I10" s="60" t="s">
        <v>67</v>
      </c>
    </row>
    <row r="11" spans="3:9" ht="15" customHeight="1">
      <c r="C11" s="40"/>
      <c r="D11" s="41"/>
      <c r="E11" s="40"/>
      <c r="F11" s="41"/>
      <c r="G11" s="40"/>
      <c r="H11" s="41"/>
      <c r="I11" s="40"/>
    </row>
    <row r="12" spans="3:12" ht="15" customHeight="1">
      <c r="C12" s="67" t="s">
        <v>37</v>
      </c>
      <c r="E12" s="42">
        <v>19</v>
      </c>
      <c r="G12" s="76">
        <v>1001122451</v>
      </c>
      <c r="H12" s="77"/>
      <c r="I12" s="76">
        <v>1083970681</v>
      </c>
      <c r="L12" s="27"/>
    </row>
    <row r="13" spans="3:9" ht="15" customHeight="1">
      <c r="C13" s="69" t="s">
        <v>38</v>
      </c>
      <c r="E13" s="42">
        <v>19</v>
      </c>
      <c r="G13" s="76">
        <v>43152326.8</v>
      </c>
      <c r="H13" s="77"/>
      <c r="I13" s="76">
        <v>78949870</v>
      </c>
    </row>
    <row r="14" spans="3:9" ht="15" customHeight="1">
      <c r="C14" s="69" t="s">
        <v>39</v>
      </c>
      <c r="E14" s="42"/>
      <c r="G14" s="78">
        <v>0</v>
      </c>
      <c r="H14" s="79"/>
      <c r="I14" s="78">
        <v>0</v>
      </c>
    </row>
    <row r="15" spans="3:9" ht="15" customHeight="1">
      <c r="C15" s="69" t="s">
        <v>40</v>
      </c>
      <c r="E15" s="42"/>
      <c r="G15" s="78">
        <v>0</v>
      </c>
      <c r="H15" s="79"/>
      <c r="I15" s="78">
        <v>0</v>
      </c>
    </row>
    <row r="16" spans="3:12" ht="15" customHeight="1">
      <c r="C16" s="69" t="s">
        <v>41</v>
      </c>
      <c r="E16" s="42">
        <v>20</v>
      </c>
      <c r="G16" s="76">
        <v>-766589063</v>
      </c>
      <c r="H16" s="77"/>
      <c r="I16" s="76">
        <v>-906990106</v>
      </c>
      <c r="L16" s="27"/>
    </row>
    <row r="17" spans="3:12" ht="15" customHeight="1">
      <c r="C17" s="68" t="s">
        <v>42</v>
      </c>
      <c r="E17" s="42">
        <v>21</v>
      </c>
      <c r="G17" s="76">
        <v>-68797064</v>
      </c>
      <c r="H17" s="77"/>
      <c r="I17" s="76">
        <v>-71462402</v>
      </c>
      <c r="L17" s="27"/>
    </row>
    <row r="18" spans="3:9" ht="15" customHeight="1">
      <c r="C18" s="67" t="s">
        <v>43</v>
      </c>
      <c r="D18" s="41"/>
      <c r="E18" s="42">
        <v>22</v>
      </c>
      <c r="F18" s="41"/>
      <c r="G18" s="76">
        <f>SUM(G19:G21)</f>
        <v>-197167233.8</v>
      </c>
      <c r="H18" s="80"/>
      <c r="I18" s="76">
        <v>-283226459</v>
      </c>
    </row>
    <row r="19" spans="3:9" ht="15" customHeight="1">
      <c r="C19" s="96" t="s">
        <v>44</v>
      </c>
      <c r="D19" s="41"/>
      <c r="E19" s="47"/>
      <c r="F19" s="41"/>
      <c r="G19" s="81">
        <v>-174844299.8</v>
      </c>
      <c r="H19" s="82"/>
      <c r="I19" s="81">
        <v>-250113185</v>
      </c>
    </row>
    <row r="20" spans="3:9" ht="18" customHeight="1">
      <c r="C20" s="96" t="s">
        <v>45</v>
      </c>
      <c r="D20" s="44"/>
      <c r="E20" s="45"/>
      <c r="F20" s="44"/>
      <c r="G20" s="83">
        <v>-22322934</v>
      </c>
      <c r="H20" s="84"/>
      <c r="I20" s="83">
        <v>-33113274</v>
      </c>
    </row>
    <row r="21" spans="3:9" ht="15" customHeight="1">
      <c r="C21" s="69" t="s">
        <v>68</v>
      </c>
      <c r="D21" s="41"/>
      <c r="E21" s="42"/>
      <c r="F21" s="41"/>
      <c r="G21" s="85"/>
      <c r="H21" s="82"/>
      <c r="I21" s="85"/>
    </row>
    <row r="22" spans="3:9" ht="15" customHeight="1">
      <c r="C22" s="68" t="s">
        <v>46</v>
      </c>
      <c r="D22" s="41"/>
      <c r="E22" s="42">
        <v>23</v>
      </c>
      <c r="F22" s="41"/>
      <c r="G22" s="76">
        <v>-66096539.8</v>
      </c>
      <c r="H22" s="80"/>
      <c r="I22" s="76">
        <v>-34332607</v>
      </c>
    </row>
    <row r="23" spans="3:9" ht="9" customHeight="1">
      <c r="C23" s="68"/>
      <c r="D23" s="41"/>
      <c r="E23" s="43"/>
      <c r="F23" s="41"/>
      <c r="G23" s="86"/>
      <c r="H23" s="82"/>
      <c r="I23" s="86"/>
    </row>
    <row r="24" spans="3:9" ht="18" customHeight="1">
      <c r="C24" s="68" t="s">
        <v>47</v>
      </c>
      <c r="D24" s="44"/>
      <c r="E24" s="45"/>
      <c r="F24" s="44"/>
      <c r="G24" s="87">
        <f>G12+G13+G16+G17+G18+G22</f>
        <v>-54375122.80000006</v>
      </c>
      <c r="H24" s="84"/>
      <c r="I24" s="87">
        <v>-133091023</v>
      </c>
    </row>
    <row r="25" spans="3:9" ht="18" customHeight="1">
      <c r="C25" s="69" t="s">
        <v>48</v>
      </c>
      <c r="D25" s="44"/>
      <c r="E25" s="45"/>
      <c r="F25" s="44"/>
      <c r="G25" s="87">
        <v>0</v>
      </c>
      <c r="H25" s="84"/>
      <c r="I25" s="87">
        <v>0</v>
      </c>
    </row>
    <row r="26" spans="3:9" ht="18" customHeight="1">
      <c r="C26" s="69" t="s">
        <v>49</v>
      </c>
      <c r="D26" s="44"/>
      <c r="E26" s="71"/>
      <c r="F26" s="44"/>
      <c r="G26" s="83"/>
      <c r="H26" s="84"/>
      <c r="I26" s="83"/>
    </row>
    <row r="27" spans="3:9" ht="18" customHeight="1">
      <c r="C27" s="68" t="s">
        <v>50</v>
      </c>
      <c r="D27" s="44"/>
      <c r="E27" s="71">
        <v>24</v>
      </c>
      <c r="F27" s="44"/>
      <c r="G27" s="87">
        <f>SUM(G28:G31)</f>
        <v>-33598690.8</v>
      </c>
      <c r="H27" s="84"/>
      <c r="I27" s="87">
        <v>-28470539</v>
      </c>
    </row>
    <row r="28" spans="3:9" ht="18" customHeight="1">
      <c r="C28" s="69" t="s">
        <v>51</v>
      </c>
      <c r="D28" s="44"/>
      <c r="E28" s="45"/>
      <c r="F28" s="44"/>
      <c r="G28" s="87">
        <v>0</v>
      </c>
      <c r="H28" s="84"/>
      <c r="I28" s="87">
        <v>0</v>
      </c>
    </row>
    <row r="29" spans="3:9" ht="18" customHeight="1">
      <c r="C29" s="69" t="s">
        <v>52</v>
      </c>
      <c r="D29" s="44"/>
      <c r="E29" s="45"/>
      <c r="F29" s="44"/>
      <c r="G29" s="83">
        <f>-30896805+506.2</f>
        <v>-30896298.8</v>
      </c>
      <c r="H29" s="88"/>
      <c r="I29" s="83">
        <v>-28706732</v>
      </c>
    </row>
    <row r="30" spans="3:9" ht="18" customHeight="1">
      <c r="C30" s="69" t="s">
        <v>53</v>
      </c>
      <c r="D30" s="44"/>
      <c r="E30" s="45"/>
      <c r="F30" s="44"/>
      <c r="G30" s="83">
        <v>-2702392</v>
      </c>
      <c r="H30" s="88"/>
      <c r="I30" s="83">
        <v>236193</v>
      </c>
    </row>
    <row r="31" spans="3:9" ht="18" customHeight="1">
      <c r="C31" s="69" t="s">
        <v>54</v>
      </c>
      <c r="D31" s="44"/>
      <c r="E31" s="45"/>
      <c r="F31" s="44"/>
      <c r="G31" s="87">
        <v>0</v>
      </c>
      <c r="H31" s="84"/>
      <c r="I31" s="87">
        <v>0</v>
      </c>
    </row>
    <row r="32" spans="3:9" ht="15" customHeight="1">
      <c r="C32" s="68" t="s">
        <v>55</v>
      </c>
      <c r="D32" s="44"/>
      <c r="E32" s="72"/>
      <c r="F32" s="44"/>
      <c r="G32" s="89">
        <f>G24+G27</f>
        <v>-87973813.60000005</v>
      </c>
      <c r="H32" s="84"/>
      <c r="I32" s="89">
        <v>-161561562</v>
      </c>
    </row>
    <row r="33" spans="3:9" ht="6" customHeight="1">
      <c r="C33" s="70"/>
      <c r="D33" s="41"/>
      <c r="E33" s="42"/>
      <c r="F33" s="41"/>
      <c r="G33" s="78"/>
      <c r="H33" s="82"/>
      <c r="I33" s="78"/>
    </row>
    <row r="34" spans="3:9" ht="15" customHeight="1">
      <c r="C34" s="68" t="s">
        <v>56</v>
      </c>
      <c r="D34" s="41"/>
      <c r="E34" s="42"/>
      <c r="F34" s="41"/>
      <c r="G34" s="90">
        <f>G32</f>
        <v>-87973813.60000005</v>
      </c>
      <c r="H34" s="82"/>
      <c r="I34" s="90">
        <v>-161561562</v>
      </c>
    </row>
    <row r="35" spans="3:9" ht="7.5" customHeight="1">
      <c r="C35" s="68"/>
      <c r="D35" s="41"/>
      <c r="E35" s="43"/>
      <c r="F35" s="41"/>
      <c r="G35" s="86"/>
      <c r="H35" s="82"/>
      <c r="I35" s="86"/>
    </row>
    <row r="36" spans="3:9" ht="18" customHeight="1">
      <c r="C36" s="69" t="s">
        <v>30</v>
      </c>
      <c r="D36" s="44"/>
      <c r="E36" s="73">
        <v>25</v>
      </c>
      <c r="F36" s="44"/>
      <c r="G36" s="91"/>
      <c r="H36" s="84"/>
      <c r="I36" s="91"/>
    </row>
    <row r="37" spans="3:9" ht="9.75" customHeight="1">
      <c r="C37" s="69"/>
      <c r="D37" s="41"/>
      <c r="E37" s="40"/>
      <c r="F37" s="41"/>
      <c r="G37" s="85"/>
      <c r="H37" s="82"/>
      <c r="I37" s="85"/>
    </row>
    <row r="38" spans="3:9" ht="18.75" customHeight="1">
      <c r="C38" s="74" t="s">
        <v>57</v>
      </c>
      <c r="D38" s="46"/>
      <c r="E38" s="42"/>
      <c r="F38" s="46"/>
      <c r="G38" s="92">
        <f>G32+G36</f>
        <v>-87973813.60000005</v>
      </c>
      <c r="H38" s="80"/>
      <c r="I38" s="92">
        <v>-161561562</v>
      </c>
    </row>
    <row r="39" spans="3:9" ht="15" customHeight="1">
      <c r="C39" s="69" t="s">
        <v>58</v>
      </c>
      <c r="D39" s="47"/>
      <c r="E39" s="40"/>
      <c r="F39" s="47"/>
      <c r="G39" s="93"/>
      <c r="H39" s="80"/>
      <c r="I39" s="93"/>
    </row>
    <row r="40" spans="3:9" ht="21.75" customHeight="1" thickBot="1">
      <c r="C40" s="69" t="s">
        <v>59</v>
      </c>
      <c r="D40" s="44"/>
      <c r="E40" s="58"/>
      <c r="F40" s="44"/>
      <c r="G40" s="94"/>
      <c r="H40" s="80"/>
      <c r="I40" s="94"/>
    </row>
    <row r="41" spans="3:9" ht="15" customHeight="1" thickTop="1">
      <c r="C41" s="41"/>
      <c r="D41" s="41"/>
      <c r="E41" s="41"/>
      <c r="F41" s="41"/>
      <c r="G41" s="82"/>
      <c r="H41" s="80"/>
      <c r="I41" s="82"/>
    </row>
    <row r="42" spans="3:9" ht="15" customHeight="1">
      <c r="C42" s="75" t="s">
        <v>4</v>
      </c>
      <c r="D42" s="55"/>
      <c r="E42" s="55"/>
      <c r="F42" s="55"/>
      <c r="G42" s="78"/>
      <c r="H42" s="78"/>
      <c r="I42" s="78"/>
    </row>
    <row r="43" spans="7:9" ht="6.75" customHeight="1">
      <c r="G43" s="95"/>
      <c r="H43" s="79"/>
      <c r="I43" s="95"/>
    </row>
  </sheetData>
  <sheetProtection/>
  <mergeCells count="4">
    <mergeCell ref="C8:I8"/>
    <mergeCell ref="C4:I4"/>
    <mergeCell ref="C3:I3"/>
    <mergeCell ref="C5:I5"/>
  </mergeCells>
  <conditionalFormatting sqref="H10 C10:D10 F10">
    <cfRule type="expression" priority="2" dxfId="2" stopIfTrue="1">
      <formula>#REF!+#REF!+#REF!-#REF!-#REF!-#REF!&lt;&gt;0</formula>
    </cfRule>
  </conditionalFormatting>
  <conditionalFormatting sqref="C6:D7 F6:F7 H6:H7">
    <cfRule type="expression" priority="3" dxfId="2" stopIfTrue="1">
      <formula>#REF!+#REF!+#REF!-#REF!-#REF!-#REF!&lt;&gt;0</formula>
    </cfRule>
  </conditionalFormatting>
  <conditionalFormatting sqref="E10">
    <cfRule type="expression" priority="12" dxfId="2" stopIfTrue="1">
      <formula>#REF!+#REF!+#REF!-#REF!-#REF!-#REF!&lt;&gt;0</formula>
    </cfRule>
  </conditionalFormatting>
  <dataValidations count="1">
    <dataValidation operator="lessThanOrEqual" allowBlank="1" showInputMessage="1" showErrorMessage="1" sqref="C3"/>
  </dataValidations>
  <printOptions/>
  <pageMargins left="0.62" right="0.44" top="0.5" bottom="0.2755905511811024" header="0.15748031496062992" footer="0.15748031496062992"/>
  <pageSetup horizontalDpi="300" verticalDpi="300" orientation="portrait" scale="88" r:id="rId2"/>
  <rowBreaks count="1" manualBreakCount="1">
    <brk id="45" max="10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C3:L89"/>
  <sheetViews>
    <sheetView showGridLines="0" zoomScalePageLayoutView="0" workbookViewId="0" topLeftCell="A1">
      <selection activeCell="E52" sqref="E52"/>
    </sheetView>
  </sheetViews>
  <sheetFormatPr defaultColWidth="9.140625" defaultRowHeight="12.75"/>
  <cols>
    <col min="1" max="1" width="2.28125" style="98" customWidth="1"/>
    <col min="2" max="2" width="3.57421875" style="98" customWidth="1"/>
    <col min="3" max="3" width="37.421875" style="98" customWidth="1"/>
    <col min="4" max="4" width="2.7109375" style="98" customWidth="1"/>
    <col min="5" max="5" width="8.00390625" style="98" customWidth="1"/>
    <col min="6" max="6" width="2.7109375" style="98" customWidth="1"/>
    <col min="7" max="7" width="17.00390625" style="99" bestFit="1" customWidth="1"/>
    <col min="8" max="8" width="2.7109375" style="98" customWidth="1"/>
    <col min="9" max="9" width="18.421875" style="98" bestFit="1" customWidth="1"/>
    <col min="10" max="11" width="2.7109375" style="98" customWidth="1"/>
    <col min="12" max="12" width="12.00390625" style="98" bestFit="1" customWidth="1"/>
    <col min="13" max="16384" width="9.140625" style="98" customWidth="1"/>
  </cols>
  <sheetData>
    <row r="3" ht="12.75">
      <c r="C3" s="97" t="s">
        <v>70</v>
      </c>
    </row>
    <row r="4" ht="12.75">
      <c r="C4" s="97" t="s">
        <v>160</v>
      </c>
    </row>
    <row r="6" spans="3:8" ht="12.75">
      <c r="C6" s="97"/>
      <c r="D6" s="97"/>
      <c r="E6" s="100"/>
      <c r="F6" s="97"/>
      <c r="G6" s="101"/>
      <c r="H6" s="97"/>
    </row>
    <row r="7" spans="3:9" ht="12.75">
      <c r="C7" s="102"/>
      <c r="D7" s="102"/>
      <c r="E7" s="100"/>
      <c r="F7" s="102"/>
      <c r="G7" s="103" t="s">
        <v>71</v>
      </c>
      <c r="H7" s="102"/>
      <c r="I7" s="103" t="s">
        <v>71</v>
      </c>
    </row>
    <row r="8" spans="3:9" ht="12.75">
      <c r="C8" s="104"/>
      <c r="D8" s="105"/>
      <c r="E8" s="104" t="s">
        <v>1</v>
      </c>
      <c r="F8" s="105"/>
      <c r="G8" s="106" t="s">
        <v>69</v>
      </c>
      <c r="H8" s="105"/>
      <c r="I8" s="106" t="s">
        <v>67</v>
      </c>
    </row>
    <row r="9" spans="3:11" ht="12.75">
      <c r="C9" s="97" t="s">
        <v>72</v>
      </c>
      <c r="D9" s="97"/>
      <c r="E9" s="105"/>
      <c r="F9" s="97"/>
      <c r="G9" s="107"/>
      <c r="H9" s="97"/>
      <c r="I9" s="107"/>
      <c r="J9" s="108"/>
      <c r="K9" s="108"/>
    </row>
    <row r="10" spans="3:11" ht="12.75">
      <c r="C10" s="105"/>
      <c r="D10" s="105"/>
      <c r="E10" s="105"/>
      <c r="F10" s="105"/>
      <c r="G10" s="107"/>
      <c r="H10" s="105"/>
      <c r="I10" s="107"/>
      <c r="J10" s="108"/>
      <c r="K10" s="108"/>
    </row>
    <row r="11" spans="3:11" ht="12.75">
      <c r="C11" s="97" t="s">
        <v>73</v>
      </c>
      <c r="D11" s="97"/>
      <c r="E11" s="105"/>
      <c r="F11" s="97"/>
      <c r="G11" s="107">
        <v>-87973814</v>
      </c>
      <c r="H11" s="97"/>
      <c r="I11" s="107">
        <v>-161561562</v>
      </c>
      <c r="J11" s="108"/>
      <c r="K11" s="108"/>
    </row>
    <row r="12" spans="3:11" ht="12.75">
      <c r="C12" s="109" t="s">
        <v>74</v>
      </c>
      <c r="D12" s="109"/>
      <c r="E12" s="110"/>
      <c r="F12" s="109"/>
      <c r="G12" s="111"/>
      <c r="H12" s="109"/>
      <c r="I12" s="111"/>
      <c r="J12" s="108"/>
      <c r="K12" s="108"/>
    </row>
    <row r="13" spans="3:11" ht="12.75">
      <c r="C13" s="109" t="s">
        <v>75</v>
      </c>
      <c r="D13" s="109"/>
      <c r="E13" s="110"/>
      <c r="F13" s="109"/>
      <c r="G13" s="111"/>
      <c r="H13" s="109"/>
      <c r="I13" s="111"/>
      <c r="J13" s="108"/>
      <c r="K13" s="108"/>
    </row>
    <row r="14" spans="3:11" ht="12.75">
      <c r="C14" s="109" t="s">
        <v>76</v>
      </c>
      <c r="D14" s="109"/>
      <c r="E14" s="110"/>
      <c r="F14" s="109"/>
      <c r="G14" s="111">
        <v>30896805</v>
      </c>
      <c r="H14" s="109"/>
      <c r="I14" s="111">
        <v>28730065</v>
      </c>
      <c r="J14" s="108"/>
      <c r="K14" s="108"/>
    </row>
    <row r="15" spans="3:11" ht="12.75" hidden="1">
      <c r="C15" s="109" t="s">
        <v>77</v>
      </c>
      <c r="D15" s="109"/>
      <c r="E15" s="110"/>
      <c r="F15" s="109"/>
      <c r="G15" s="111"/>
      <c r="H15" s="109"/>
      <c r="I15" s="111"/>
      <c r="J15" s="108"/>
      <c r="K15" s="108"/>
    </row>
    <row r="16" spans="3:11" ht="12.75" hidden="1">
      <c r="C16" s="228" t="s">
        <v>78</v>
      </c>
      <c r="D16" s="112"/>
      <c r="E16" s="110"/>
      <c r="F16" s="112"/>
      <c r="G16" s="111"/>
      <c r="H16" s="112"/>
      <c r="I16" s="111"/>
      <c r="J16" s="108"/>
      <c r="K16" s="108"/>
    </row>
    <row r="17" spans="3:11" ht="12.75" hidden="1">
      <c r="C17" s="228"/>
      <c r="D17" s="112"/>
      <c r="E17" s="110"/>
      <c r="F17" s="112"/>
      <c r="G17" s="111"/>
      <c r="H17" s="112"/>
      <c r="I17" s="111"/>
      <c r="J17" s="108"/>
      <c r="K17" s="108"/>
    </row>
    <row r="18" spans="3:11" ht="12.75" hidden="1">
      <c r="C18" s="109" t="s">
        <v>79</v>
      </c>
      <c r="D18" s="109"/>
      <c r="E18" s="110"/>
      <c r="F18" s="109"/>
      <c r="G18" s="111"/>
      <c r="H18" s="109"/>
      <c r="I18" s="111"/>
      <c r="J18" s="108"/>
      <c r="K18" s="108"/>
    </row>
    <row r="19" spans="3:11" ht="12.75" hidden="1">
      <c r="C19" s="109" t="s">
        <v>80</v>
      </c>
      <c r="D19" s="109"/>
      <c r="E19" s="110"/>
      <c r="F19" s="109"/>
      <c r="G19" s="111"/>
      <c r="H19" s="109"/>
      <c r="I19" s="111"/>
      <c r="J19" s="108"/>
      <c r="K19" s="108"/>
    </row>
    <row r="20" spans="3:11" ht="12.75" hidden="1">
      <c r="C20" s="109" t="s">
        <v>81</v>
      </c>
      <c r="D20" s="109"/>
      <c r="E20" s="110"/>
      <c r="F20" s="109"/>
      <c r="G20" s="111"/>
      <c r="H20" s="109"/>
      <c r="I20" s="111"/>
      <c r="J20" s="108"/>
      <c r="K20" s="108"/>
    </row>
    <row r="21" spans="3:11" ht="12.75">
      <c r="C21" s="109" t="s">
        <v>82</v>
      </c>
      <c r="D21" s="109"/>
      <c r="E21" s="110"/>
      <c r="F21" s="109"/>
      <c r="G21" s="111">
        <v>-2822396</v>
      </c>
      <c r="H21" s="109"/>
      <c r="I21" s="111">
        <v>-2426320</v>
      </c>
      <c r="J21" s="108"/>
      <c r="K21" s="108"/>
    </row>
    <row r="22" spans="3:11" ht="12.75" hidden="1">
      <c r="C22" s="228" t="s">
        <v>83</v>
      </c>
      <c r="D22" s="112"/>
      <c r="E22" s="110"/>
      <c r="F22" s="112"/>
      <c r="H22" s="112"/>
      <c r="I22" s="99"/>
      <c r="J22" s="108"/>
      <c r="K22" s="108"/>
    </row>
    <row r="23" spans="3:11" ht="12.75" hidden="1">
      <c r="C23" s="228"/>
      <c r="D23" s="112"/>
      <c r="E23" s="110"/>
      <c r="F23" s="112"/>
      <c r="G23" s="111"/>
      <c r="H23" s="112"/>
      <c r="I23" s="111"/>
      <c r="J23" s="108"/>
      <c r="K23" s="108"/>
    </row>
    <row r="24" spans="3:11" ht="12.75">
      <c r="C24" s="109" t="s">
        <v>84</v>
      </c>
      <c r="D24" s="109"/>
      <c r="E24" s="110"/>
      <c r="F24" s="109"/>
      <c r="G24" s="111">
        <v>65837814</v>
      </c>
      <c r="H24" s="109"/>
      <c r="I24" s="111">
        <v>34332607</v>
      </c>
      <c r="J24" s="108"/>
      <c r="K24" s="108"/>
    </row>
    <row r="25" spans="3:11" ht="12.75">
      <c r="C25" s="109" t="s">
        <v>85</v>
      </c>
      <c r="D25" s="109"/>
      <c r="E25" s="110"/>
      <c r="F25" s="109"/>
      <c r="G25" s="111">
        <v>2702392</v>
      </c>
      <c r="H25" s="109"/>
      <c r="I25" s="111">
        <v>-236193</v>
      </c>
      <c r="J25" s="108"/>
      <c r="K25" s="108"/>
    </row>
    <row r="26" spans="3:11" ht="12.75">
      <c r="C26" s="109"/>
      <c r="D26" s="109"/>
      <c r="E26" s="110"/>
      <c r="F26" s="109"/>
      <c r="G26" s="111"/>
      <c r="H26" s="109"/>
      <c r="I26" s="111"/>
      <c r="J26" s="108"/>
      <c r="K26" s="108"/>
    </row>
    <row r="27" spans="3:11" ht="12.75">
      <c r="C27" s="97" t="s">
        <v>86</v>
      </c>
      <c r="D27" s="97"/>
      <c r="E27" s="110"/>
      <c r="F27" s="97"/>
      <c r="G27" s="113">
        <f>SUM(G11:G26)</f>
        <v>8640801</v>
      </c>
      <c r="H27" s="97"/>
      <c r="I27" s="113">
        <v>-101161403</v>
      </c>
      <c r="J27" s="108"/>
      <c r="K27" s="108"/>
    </row>
    <row r="28" spans="3:11" ht="12.75">
      <c r="C28" s="97"/>
      <c r="D28" s="97"/>
      <c r="E28" s="110"/>
      <c r="F28" s="97"/>
      <c r="G28" s="107"/>
      <c r="H28" s="97"/>
      <c r="I28" s="107"/>
      <c r="J28" s="108"/>
      <c r="K28" s="108"/>
    </row>
    <row r="29" spans="3:11" ht="12.75">
      <c r="C29" s="109" t="s">
        <v>87</v>
      </c>
      <c r="D29" s="109"/>
      <c r="E29" s="110"/>
      <c r="F29" s="109"/>
      <c r="G29" s="187">
        <v>92246986</v>
      </c>
      <c r="H29" s="109"/>
      <c r="I29" s="111">
        <v>264563674</v>
      </c>
      <c r="J29" s="108"/>
      <c r="K29" s="108"/>
    </row>
    <row r="30" spans="3:11" ht="12.75">
      <c r="C30" s="109" t="s">
        <v>88</v>
      </c>
      <c r="D30" s="109"/>
      <c r="E30" s="110"/>
      <c r="F30" s="109"/>
      <c r="G30" s="187">
        <v>-38098806</v>
      </c>
      <c r="H30" s="109"/>
      <c r="I30" s="111">
        <v>-50981472</v>
      </c>
      <c r="J30" s="108"/>
      <c r="K30" s="108"/>
    </row>
    <row r="31" spans="3:11" ht="12.75">
      <c r="C31" s="109" t="s">
        <v>89</v>
      </c>
      <c r="D31" s="109"/>
      <c r="E31" s="110"/>
      <c r="F31" s="109"/>
      <c r="G31" s="187">
        <v>-5306468</v>
      </c>
      <c r="H31" s="109"/>
      <c r="I31" s="111">
        <v>-15432357</v>
      </c>
      <c r="J31" s="108"/>
      <c r="K31" s="108"/>
    </row>
    <row r="32" spans="3:11" ht="12.75">
      <c r="C32" s="109" t="s">
        <v>90</v>
      </c>
      <c r="D32" s="109"/>
      <c r="E32" s="110"/>
      <c r="F32" s="109"/>
      <c r="G32" s="188">
        <v>211270929</v>
      </c>
      <c r="H32" s="109"/>
      <c r="I32" s="111">
        <v>189912399</v>
      </c>
      <c r="J32" s="108"/>
      <c r="K32" s="108"/>
    </row>
    <row r="33" spans="3:11" ht="12.75">
      <c r="C33" s="109" t="s">
        <v>91</v>
      </c>
      <c r="D33" s="109"/>
      <c r="E33" s="110"/>
      <c r="F33" s="109"/>
      <c r="G33" s="188">
        <v>-96053459</v>
      </c>
      <c r="H33" s="109"/>
      <c r="I33" s="111">
        <v>99881563</v>
      </c>
      <c r="J33" s="108"/>
      <c r="K33" s="108"/>
    </row>
    <row r="34" spans="3:12" s="115" customFormat="1" ht="12.75">
      <c r="C34" s="109" t="s">
        <v>92</v>
      </c>
      <c r="D34" s="109"/>
      <c r="E34" s="110"/>
      <c r="F34" s="109"/>
      <c r="G34" s="188">
        <f>+-G14</f>
        <v>-30896805</v>
      </c>
      <c r="H34" s="109"/>
      <c r="I34" s="101">
        <v>-27939205.8</v>
      </c>
      <c r="J34" s="114"/>
      <c r="K34" s="114"/>
      <c r="L34" s="194"/>
    </row>
    <row r="35" spans="3:11" s="115" customFormat="1" ht="12.75">
      <c r="C35" s="109" t="s">
        <v>93</v>
      </c>
      <c r="D35" s="109"/>
      <c r="E35" s="110"/>
      <c r="F35" s="109"/>
      <c r="G35" s="101"/>
      <c r="H35" s="109"/>
      <c r="I35" s="101"/>
      <c r="J35" s="114"/>
      <c r="K35" s="114"/>
    </row>
    <row r="36" spans="3:11" s="115" customFormat="1" ht="12.75">
      <c r="C36" s="97" t="s">
        <v>94</v>
      </c>
      <c r="D36" s="97"/>
      <c r="E36" s="110"/>
      <c r="F36" s="97"/>
      <c r="G36" s="116">
        <f>SUM(G29:G35)</f>
        <v>133162377</v>
      </c>
      <c r="H36" s="97"/>
      <c r="I36" s="116">
        <v>460004601.2</v>
      </c>
      <c r="J36" s="114"/>
      <c r="K36" s="114"/>
    </row>
    <row r="37" spans="3:11" s="115" customFormat="1" ht="12.75">
      <c r="C37" s="97"/>
      <c r="D37" s="97"/>
      <c r="E37" s="110"/>
      <c r="F37" s="97"/>
      <c r="G37" s="117"/>
      <c r="H37" s="97"/>
      <c r="I37" s="117"/>
      <c r="J37" s="114"/>
      <c r="K37" s="114"/>
    </row>
    <row r="38" spans="3:11" ht="12.75">
      <c r="C38" s="109" t="s">
        <v>95</v>
      </c>
      <c r="D38" s="109"/>
      <c r="E38" s="110"/>
      <c r="F38" s="109"/>
      <c r="G38" s="101"/>
      <c r="H38" s="101"/>
      <c r="I38" s="101"/>
      <c r="J38" s="108"/>
      <c r="K38" s="108"/>
    </row>
    <row r="39" spans="3:11" s="115" customFormat="1" ht="12.75">
      <c r="C39" s="109" t="s">
        <v>96</v>
      </c>
      <c r="D39" s="109"/>
      <c r="E39" s="110"/>
      <c r="F39" s="109"/>
      <c r="G39" s="101"/>
      <c r="H39" s="109"/>
      <c r="I39" s="101"/>
      <c r="J39" s="114"/>
      <c r="K39" s="114"/>
    </row>
    <row r="40" spans="3:11" s="115" customFormat="1" ht="12.75">
      <c r="C40" s="109" t="s">
        <v>97</v>
      </c>
      <c r="D40" s="109"/>
      <c r="E40" s="110"/>
      <c r="F40" s="109"/>
      <c r="G40" s="101"/>
      <c r="H40" s="109"/>
      <c r="I40" s="101"/>
      <c r="J40" s="114"/>
      <c r="K40" s="114"/>
    </row>
    <row r="41" spans="3:11" s="115" customFormat="1" ht="12.75">
      <c r="C41" s="109" t="s">
        <v>98</v>
      </c>
      <c r="D41" s="109"/>
      <c r="E41" s="110"/>
      <c r="F41" s="109"/>
      <c r="G41" s="101">
        <v>506.21</v>
      </c>
      <c r="H41" s="109"/>
      <c r="I41" s="101">
        <v>23334.11</v>
      </c>
      <c r="J41" s="114"/>
      <c r="K41" s="114"/>
    </row>
    <row r="42" spans="3:11" s="115" customFormat="1" ht="12.75">
      <c r="C42" s="109" t="s">
        <v>99</v>
      </c>
      <c r="D42" s="109"/>
      <c r="E42" s="110"/>
      <c r="F42" s="109"/>
      <c r="G42" s="101"/>
      <c r="H42" s="109"/>
      <c r="I42" s="101"/>
      <c r="J42" s="114"/>
      <c r="K42" s="114"/>
    </row>
    <row r="43" spans="3:11" s="115" customFormat="1" ht="12.75">
      <c r="C43" s="109" t="s">
        <v>100</v>
      </c>
      <c r="D43" s="109"/>
      <c r="E43" s="110"/>
      <c r="F43" s="109"/>
      <c r="G43" s="193">
        <v>-7880551</v>
      </c>
      <c r="H43" s="109"/>
      <c r="I43" s="118">
        <v>-157493939</v>
      </c>
      <c r="J43" s="114"/>
      <c r="K43" s="114"/>
    </row>
    <row r="44" spans="3:11" s="115" customFormat="1" ht="12.75">
      <c r="C44" s="109" t="s">
        <v>101</v>
      </c>
      <c r="D44" s="109"/>
      <c r="E44" s="110"/>
      <c r="F44" s="109"/>
      <c r="G44" s="118">
        <v>0</v>
      </c>
      <c r="H44" s="109"/>
      <c r="I44" s="118">
        <v>-1937411</v>
      </c>
      <c r="J44" s="114"/>
      <c r="K44" s="114"/>
    </row>
    <row r="45" spans="3:11" s="115" customFormat="1" ht="12.75">
      <c r="C45" s="109" t="s">
        <v>102</v>
      </c>
      <c r="D45" s="109"/>
      <c r="E45" s="110"/>
      <c r="F45" s="109"/>
      <c r="G45" s="192">
        <f>3510260+2616008</f>
        <v>6126268</v>
      </c>
      <c r="H45" s="109"/>
      <c r="I45" s="101">
        <v>1486310</v>
      </c>
      <c r="J45" s="114"/>
      <c r="K45" s="114"/>
    </row>
    <row r="46" spans="3:11" s="115" customFormat="1" ht="12.75">
      <c r="C46" s="109" t="s">
        <v>103</v>
      </c>
      <c r="D46" s="109"/>
      <c r="E46" s="105"/>
      <c r="F46" s="109"/>
      <c r="G46" s="113">
        <f>SUM(G38:G45)</f>
        <v>-1753776.79</v>
      </c>
      <c r="H46" s="108"/>
      <c r="I46" s="113">
        <v>-157921705.89</v>
      </c>
      <c r="J46" s="114"/>
      <c r="K46" s="114"/>
    </row>
    <row r="47" spans="3:11" s="115" customFormat="1" ht="12.75">
      <c r="C47" s="109"/>
      <c r="D47" s="109"/>
      <c r="E47" s="110"/>
      <c r="F47" s="109"/>
      <c r="J47" s="114"/>
      <c r="K47" s="114"/>
    </row>
    <row r="48" spans="3:11" s="115" customFormat="1" ht="12.75">
      <c r="C48" s="97" t="s">
        <v>104</v>
      </c>
      <c r="D48" s="97"/>
      <c r="E48" s="110"/>
      <c r="F48" s="97"/>
      <c r="G48" s="117"/>
      <c r="H48" s="97"/>
      <c r="I48" s="117"/>
      <c r="J48" s="114"/>
      <c r="K48" s="114"/>
    </row>
    <row r="49" spans="3:11" s="115" customFormat="1" ht="12.75">
      <c r="C49" s="109" t="s">
        <v>105</v>
      </c>
      <c r="D49" s="109"/>
      <c r="E49" s="110"/>
      <c r="F49" s="109"/>
      <c r="G49" s="101"/>
      <c r="H49" s="109"/>
      <c r="I49" s="101"/>
      <c r="J49" s="114"/>
      <c r="K49" s="114"/>
    </row>
    <row r="50" spans="3:11" s="115" customFormat="1" ht="12.75" hidden="1">
      <c r="C50" s="109" t="s">
        <v>106</v>
      </c>
      <c r="D50" s="109"/>
      <c r="E50" s="110"/>
      <c r="F50" s="109"/>
      <c r="G50" s="101"/>
      <c r="H50" s="109"/>
      <c r="I50" s="101"/>
      <c r="J50" s="114"/>
      <c r="K50" s="114"/>
    </row>
    <row r="51" spans="3:11" s="115" customFormat="1" ht="12.75" hidden="1">
      <c r="C51" s="109" t="s">
        <v>107</v>
      </c>
      <c r="D51" s="109"/>
      <c r="E51" s="110"/>
      <c r="F51" s="109"/>
      <c r="G51" s="101"/>
      <c r="H51" s="109"/>
      <c r="I51" s="101"/>
      <c r="J51" s="114"/>
      <c r="K51" s="114"/>
    </row>
    <row r="52" spans="3:11" s="115" customFormat="1" ht="12.75">
      <c r="C52" s="109" t="s">
        <v>108</v>
      </c>
      <c r="D52" s="109"/>
      <c r="E52" s="110"/>
      <c r="F52" s="109"/>
      <c r="G52" s="101"/>
      <c r="H52" s="109"/>
      <c r="I52" s="101"/>
      <c r="J52" s="114"/>
      <c r="K52" s="114"/>
    </row>
    <row r="53" spans="3:11" s="115" customFormat="1" ht="12.75">
      <c r="C53" s="109" t="s">
        <v>109</v>
      </c>
      <c r="D53" s="109"/>
      <c r="E53" s="110"/>
      <c r="F53" s="109"/>
      <c r="G53" s="101"/>
      <c r="H53" s="109"/>
      <c r="I53" s="101"/>
      <c r="J53" s="114"/>
      <c r="K53" s="114"/>
    </row>
    <row r="54" spans="3:11" s="115" customFormat="1" ht="12.75" hidden="1">
      <c r="C54" s="109" t="s">
        <v>110</v>
      </c>
      <c r="D54" s="109"/>
      <c r="E54" s="110"/>
      <c r="F54" s="109"/>
      <c r="G54" s="101"/>
      <c r="H54" s="109"/>
      <c r="I54" s="101"/>
      <c r="J54" s="114"/>
      <c r="K54" s="114"/>
    </row>
    <row r="55" spans="3:11" s="115" customFormat="1" ht="12.75" hidden="1">
      <c r="C55" s="109" t="s">
        <v>111</v>
      </c>
      <c r="D55" s="109"/>
      <c r="E55" s="110"/>
      <c r="F55" s="109"/>
      <c r="G55" s="101"/>
      <c r="H55" s="109"/>
      <c r="I55" s="101"/>
      <c r="J55" s="114"/>
      <c r="K55" s="114"/>
    </row>
    <row r="56" spans="3:11" s="115" customFormat="1" ht="12.75" hidden="1">
      <c r="C56" s="109" t="s">
        <v>112</v>
      </c>
      <c r="D56" s="109"/>
      <c r="E56" s="110"/>
      <c r="F56" s="109"/>
      <c r="G56" s="101"/>
      <c r="H56" s="109"/>
      <c r="I56" s="101"/>
      <c r="J56" s="114"/>
      <c r="K56" s="114"/>
    </row>
    <row r="57" spans="3:11" s="115" customFormat="1" ht="12.75">
      <c r="C57" s="109" t="s">
        <v>113</v>
      </c>
      <c r="D57" s="109"/>
      <c r="E57" s="110"/>
      <c r="F57" s="109"/>
      <c r="G57" s="190">
        <v>6020580</v>
      </c>
      <c r="H57" s="109"/>
      <c r="I57" s="101"/>
      <c r="J57" s="114"/>
      <c r="K57" s="114"/>
    </row>
    <row r="58" spans="3:11" s="115" customFormat="1" ht="12.75">
      <c r="C58" s="109" t="s">
        <v>114</v>
      </c>
      <c r="D58" s="109"/>
      <c r="E58" s="110"/>
      <c r="F58" s="109"/>
      <c r="G58" s="191">
        <v>-99272208</v>
      </c>
      <c r="H58" s="109"/>
      <c r="I58" s="101">
        <v>-257158717</v>
      </c>
      <c r="J58" s="114"/>
      <c r="K58" s="114"/>
    </row>
    <row r="59" spans="3:11" s="115" customFormat="1" ht="12.75" hidden="1">
      <c r="C59" s="109" t="s">
        <v>115</v>
      </c>
      <c r="D59" s="109"/>
      <c r="E59" s="110"/>
      <c r="F59" s="109"/>
      <c r="G59" s="101"/>
      <c r="H59" s="109"/>
      <c r="I59" s="101"/>
      <c r="J59" s="114"/>
      <c r="K59" s="114"/>
    </row>
    <row r="60" spans="3:11" s="115" customFormat="1" ht="12.75">
      <c r="C60" s="109" t="s">
        <v>116</v>
      </c>
      <c r="D60" s="109"/>
      <c r="E60" s="110"/>
      <c r="F60" s="109"/>
      <c r="G60" s="101"/>
      <c r="H60" s="109"/>
      <c r="I60" s="101"/>
      <c r="J60" s="114"/>
      <c r="K60" s="114"/>
    </row>
    <row r="61" spans="3:11" s="115" customFormat="1" ht="12.75">
      <c r="C61" s="97" t="s">
        <v>117</v>
      </c>
      <c r="D61" s="97"/>
      <c r="E61" s="110"/>
      <c r="F61" s="97"/>
      <c r="G61" s="116">
        <f>SUM(G49:G60)</f>
        <v>-93251628</v>
      </c>
      <c r="H61" s="97"/>
      <c r="I61" s="116">
        <v>-257158717</v>
      </c>
      <c r="J61" s="114"/>
      <c r="K61" s="114"/>
    </row>
    <row r="62" spans="3:11" s="115" customFormat="1" ht="12.75">
      <c r="C62" s="109" t="s">
        <v>118</v>
      </c>
      <c r="D62" s="109"/>
      <c r="E62" s="110"/>
      <c r="F62" s="109"/>
      <c r="G62" s="101"/>
      <c r="H62" s="109"/>
      <c r="I62" s="101"/>
      <c r="J62" s="114"/>
      <c r="K62" s="114"/>
    </row>
    <row r="63" spans="3:11" s="115" customFormat="1" ht="12.75">
      <c r="C63" s="97" t="s">
        <v>119</v>
      </c>
      <c r="D63" s="97"/>
      <c r="E63" s="110"/>
      <c r="F63" s="97"/>
      <c r="G63" s="116">
        <f>SUM(G61:G62,G46,G36,G27)</f>
        <v>46797773.20999999</v>
      </c>
      <c r="H63" s="97"/>
      <c r="I63" s="116">
        <v>-56237224.69</v>
      </c>
      <c r="J63" s="114"/>
      <c r="K63" s="114"/>
    </row>
    <row r="64" spans="3:11" s="115" customFormat="1" ht="12.75">
      <c r="C64" s="97"/>
      <c r="D64" s="97"/>
      <c r="E64" s="110"/>
      <c r="F64" s="97"/>
      <c r="G64" s="117"/>
      <c r="H64" s="97"/>
      <c r="I64" s="117"/>
      <c r="J64" s="114"/>
      <c r="K64" s="114"/>
    </row>
    <row r="65" spans="3:11" s="115" customFormat="1" ht="12.75">
      <c r="C65" s="109" t="s">
        <v>120</v>
      </c>
      <c r="D65" s="109"/>
      <c r="E65" s="110"/>
      <c r="F65" s="109"/>
      <c r="G65" s="101">
        <f>I67</f>
        <v>12568020.560000032</v>
      </c>
      <c r="H65" s="109"/>
      <c r="I65" s="101">
        <v>68805245.25000003</v>
      </c>
      <c r="J65" s="114"/>
      <c r="K65" s="114"/>
    </row>
    <row r="66" spans="3:11" s="115" customFormat="1" ht="12.75">
      <c r="C66" s="109"/>
      <c r="D66" s="109"/>
      <c r="E66" s="110"/>
      <c r="F66" s="109"/>
      <c r="G66" s="101"/>
      <c r="H66" s="109"/>
      <c r="I66" s="101"/>
      <c r="J66" s="114"/>
      <c r="K66" s="114"/>
    </row>
    <row r="67" spans="3:11" s="115" customFormat="1" ht="18" customHeight="1" thickBot="1">
      <c r="C67" s="119" t="s">
        <v>121</v>
      </c>
      <c r="D67" s="97"/>
      <c r="E67" s="110"/>
      <c r="F67" s="97"/>
      <c r="G67" s="120">
        <f>G65+G63</f>
        <v>59365793.770000026</v>
      </c>
      <c r="H67" s="97"/>
      <c r="I67" s="120">
        <v>12568020.560000032</v>
      </c>
      <c r="J67" s="114"/>
      <c r="K67" s="114"/>
    </row>
    <row r="68" spans="3:11" s="115" customFormat="1" ht="13.5" thickTop="1">
      <c r="C68" s="109"/>
      <c r="D68" s="109"/>
      <c r="E68" s="110"/>
      <c r="F68" s="109"/>
      <c r="G68" s="101"/>
      <c r="H68" s="109"/>
      <c r="I68" s="108"/>
      <c r="J68" s="114"/>
      <c r="K68" s="114"/>
    </row>
    <row r="69" spans="3:11" ht="12.75">
      <c r="C69" s="122" t="s">
        <v>4</v>
      </c>
      <c r="D69" s="122"/>
      <c r="E69" s="122"/>
      <c r="F69" s="122"/>
      <c r="G69" s="122"/>
      <c r="H69" s="122"/>
      <c r="I69" s="122"/>
      <c r="J69" s="108"/>
      <c r="K69" s="108"/>
    </row>
    <row r="70" spans="3:9" ht="12.75">
      <c r="C70" s="102"/>
      <c r="D70" s="102"/>
      <c r="E70" s="110"/>
      <c r="F70" s="102"/>
      <c r="G70" s="111"/>
      <c r="H70" s="102"/>
      <c r="I70" s="123"/>
    </row>
    <row r="71" spans="3:9" ht="12.75">
      <c r="C71" s="102"/>
      <c r="D71" s="102"/>
      <c r="E71" s="110"/>
      <c r="F71" s="102"/>
      <c r="G71" s="111"/>
      <c r="H71" s="102"/>
      <c r="I71" s="124"/>
    </row>
    <row r="72" spans="3:9" ht="12.75">
      <c r="C72" s="102"/>
      <c r="D72" s="102"/>
      <c r="E72" s="110"/>
      <c r="F72" s="102"/>
      <c r="G72" s="111"/>
      <c r="H72" s="102"/>
      <c r="I72" s="123"/>
    </row>
    <row r="73" spans="3:9" ht="12.75">
      <c r="C73" s="97"/>
      <c r="D73" s="97"/>
      <c r="E73" s="110"/>
      <c r="F73" s="97"/>
      <c r="G73" s="107"/>
      <c r="H73" s="97"/>
      <c r="I73" s="124"/>
    </row>
    <row r="74" spans="3:8" ht="12.75">
      <c r="C74" s="121"/>
      <c r="D74" s="121"/>
      <c r="E74" s="110"/>
      <c r="F74" s="121"/>
      <c r="G74" s="111"/>
      <c r="H74" s="121"/>
    </row>
    <row r="75" spans="3:8" ht="12.75">
      <c r="C75" s="97"/>
      <c r="D75" s="97"/>
      <c r="E75" s="110"/>
      <c r="F75" s="97"/>
      <c r="G75" s="111"/>
      <c r="H75" s="97"/>
    </row>
    <row r="76" spans="3:8" ht="12.75">
      <c r="C76" s="102"/>
      <c r="D76" s="102"/>
      <c r="E76" s="110"/>
      <c r="F76" s="102"/>
      <c r="G76" s="111"/>
      <c r="H76" s="102"/>
    </row>
    <row r="77" spans="3:11" ht="12.75">
      <c r="C77" s="102"/>
      <c r="D77" s="102"/>
      <c r="E77" s="110"/>
      <c r="F77" s="102"/>
      <c r="G77" s="111"/>
      <c r="H77" s="102"/>
      <c r="J77" s="108"/>
      <c r="K77" s="108"/>
    </row>
    <row r="78" spans="3:8" ht="12.75">
      <c r="C78" s="102"/>
      <c r="D78" s="102"/>
      <c r="E78" s="110"/>
      <c r="F78" s="102"/>
      <c r="G78" s="111"/>
      <c r="H78" s="102"/>
    </row>
    <row r="79" spans="3:8" ht="12.75">
      <c r="C79" s="97"/>
      <c r="D79" s="97"/>
      <c r="E79" s="110"/>
      <c r="F79" s="97"/>
      <c r="G79" s="107"/>
      <c r="H79" s="97"/>
    </row>
    <row r="80" spans="3:8" ht="12.75">
      <c r="C80" s="97"/>
      <c r="D80" s="97"/>
      <c r="E80" s="110"/>
      <c r="F80" s="97"/>
      <c r="G80" s="111"/>
      <c r="H80" s="97"/>
    </row>
    <row r="81" spans="3:8" ht="12.75">
      <c r="C81" s="97"/>
      <c r="D81" s="97"/>
      <c r="E81" s="110"/>
      <c r="F81" s="97"/>
      <c r="G81" s="111"/>
      <c r="H81" s="97"/>
    </row>
    <row r="82" spans="3:8" ht="12.75">
      <c r="C82" s="125"/>
      <c r="D82" s="125"/>
      <c r="E82" s="110"/>
      <c r="F82" s="125"/>
      <c r="G82" s="111"/>
      <c r="H82" s="125"/>
    </row>
    <row r="83" spans="3:8" ht="12.75">
      <c r="C83" s="102"/>
      <c r="D83" s="102"/>
      <c r="E83" s="110"/>
      <c r="F83" s="102"/>
      <c r="G83" s="111"/>
      <c r="H83" s="102"/>
    </row>
    <row r="84" spans="3:8" ht="12.75">
      <c r="C84" s="102"/>
      <c r="D84" s="102"/>
      <c r="E84" s="110"/>
      <c r="F84" s="102"/>
      <c r="G84" s="111"/>
      <c r="H84" s="102"/>
    </row>
    <row r="85" spans="3:8" ht="12.75">
      <c r="C85" s="97"/>
      <c r="D85" s="97"/>
      <c r="E85" s="110"/>
      <c r="F85" s="97"/>
      <c r="G85" s="107"/>
      <c r="H85" s="97"/>
    </row>
    <row r="86" spans="3:8" ht="12.75">
      <c r="C86" s="121"/>
      <c r="D86" s="121"/>
      <c r="E86" s="110"/>
      <c r="F86" s="121"/>
      <c r="G86" s="111"/>
      <c r="H86" s="121"/>
    </row>
    <row r="87" spans="3:8" ht="12.75">
      <c r="C87" s="97"/>
      <c r="D87" s="97"/>
      <c r="E87" s="105"/>
      <c r="F87" s="97"/>
      <c r="G87" s="107"/>
      <c r="H87" s="97"/>
    </row>
    <row r="88" spans="3:8" ht="12.75">
      <c r="C88" s="109"/>
      <c r="D88" s="109"/>
      <c r="E88" s="110"/>
      <c r="F88" s="109"/>
      <c r="G88" s="111"/>
      <c r="H88" s="109"/>
    </row>
    <row r="89" spans="3:8" ht="12.75">
      <c r="C89" s="97"/>
      <c r="D89" s="97"/>
      <c r="E89" s="105"/>
      <c r="F89" s="97"/>
      <c r="G89" s="107"/>
      <c r="H89" s="97"/>
    </row>
  </sheetData>
  <sheetProtection/>
  <mergeCells count="2">
    <mergeCell ref="C16:C17"/>
    <mergeCell ref="C22:C23"/>
  </mergeCells>
  <printOptions/>
  <pageMargins left="0.3" right="0.37" top="1.17" bottom="1" header="0.4" footer="0.5"/>
  <pageSetup horizontalDpi="600" verticalDpi="600" orientation="portrait" scale="89" r:id="rId1"/>
  <headerFooter alignWithMargins="0">
    <oddHeader>&amp;C&amp;"Arial,Bold"&amp;12Shenime per pasqyrat financiare
per vitin ushtrimor që mbyllet me 31 Dhjetor 2008&amp;"Arial,Regular"&amp;10
</oddHeader>
    <oddFooter>&amp;R5</oddFooter>
  </headerFooter>
  <rowBreaks count="1" manualBreakCount="1">
    <brk id="7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B2:Q24"/>
  <sheetViews>
    <sheetView showGridLines="0" zoomScalePageLayoutView="0" workbookViewId="0" topLeftCell="A1">
      <selection activeCell="K28" sqref="K28"/>
    </sheetView>
  </sheetViews>
  <sheetFormatPr defaultColWidth="9.140625" defaultRowHeight="12.75"/>
  <cols>
    <col min="1" max="1" width="4.140625" style="127" customWidth="1"/>
    <col min="2" max="2" width="1.421875" style="127" customWidth="1"/>
    <col min="3" max="3" width="32.140625" style="127" customWidth="1"/>
    <col min="4" max="4" width="0.9921875" style="127" customWidth="1"/>
    <col min="5" max="5" width="9.57421875" style="127" customWidth="1"/>
    <col min="6" max="6" width="11.28125" style="127" customWidth="1"/>
    <col min="7" max="7" width="8.7109375" style="127" customWidth="1"/>
    <col min="8" max="8" width="9.421875" style="127" customWidth="1"/>
    <col min="9" max="9" width="11.00390625" style="127" customWidth="1"/>
    <col min="10" max="10" width="10.7109375" style="127" customWidth="1"/>
    <col min="11" max="11" width="9.7109375" style="127" customWidth="1"/>
    <col min="12" max="12" width="2.7109375" style="127" customWidth="1"/>
    <col min="13" max="13" width="11.8515625" style="127" customWidth="1"/>
    <col min="14" max="14" width="1.57421875" style="127" customWidth="1"/>
    <col min="15" max="15" width="3.57421875" style="127" customWidth="1"/>
    <col min="16" max="16" width="15.00390625" style="127" customWidth="1"/>
    <col min="17" max="18" width="13.8515625" style="127" bestFit="1" customWidth="1"/>
    <col min="19" max="16384" width="9.140625" style="127" customWidth="1"/>
  </cols>
  <sheetData>
    <row r="2" spans="2:14" ht="12"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</row>
    <row r="3" spans="2:14" ht="12">
      <c r="B3" s="195"/>
      <c r="C3" s="196" t="s">
        <v>31</v>
      </c>
      <c r="D3" s="196"/>
      <c r="E3" s="195"/>
      <c r="F3" s="195"/>
      <c r="G3" s="195"/>
      <c r="H3" s="195"/>
      <c r="I3" s="195"/>
      <c r="J3" s="195"/>
      <c r="K3" s="195"/>
      <c r="L3" s="196"/>
      <c r="M3" s="195"/>
      <c r="N3" s="195"/>
    </row>
    <row r="4" spans="2:14" ht="12">
      <c r="B4" s="195"/>
      <c r="C4" s="196"/>
      <c r="D4" s="196"/>
      <c r="E4" s="195"/>
      <c r="F4" s="195"/>
      <c r="G4" s="195"/>
      <c r="H4" s="195"/>
      <c r="I4" s="195"/>
      <c r="J4" s="195"/>
      <c r="K4" s="195"/>
      <c r="L4" s="196"/>
      <c r="M4" s="195"/>
      <c r="N4" s="195"/>
    </row>
    <row r="5" spans="2:14" ht="12">
      <c r="B5" s="195"/>
      <c r="C5" s="197" t="s">
        <v>122</v>
      </c>
      <c r="D5" s="196"/>
      <c r="E5" s="195"/>
      <c r="F5" s="195"/>
      <c r="G5" s="195"/>
      <c r="H5" s="195"/>
      <c r="I5" s="195"/>
      <c r="J5" s="195"/>
      <c r="K5" s="195"/>
      <c r="L5" s="196"/>
      <c r="M5" s="195"/>
      <c r="N5" s="195"/>
    </row>
    <row r="6" spans="2:17" ht="18.75" customHeight="1">
      <c r="B6" s="195"/>
      <c r="C6" s="197"/>
      <c r="D6" s="196"/>
      <c r="E6" s="195"/>
      <c r="F6" s="195"/>
      <c r="G6" s="195"/>
      <c r="H6" s="195"/>
      <c r="I6" s="195"/>
      <c r="J6" s="229" t="s">
        <v>123</v>
      </c>
      <c r="K6" s="229"/>
      <c r="L6" s="229"/>
      <c r="M6" s="229"/>
      <c r="N6" s="128"/>
      <c r="O6" s="128"/>
      <c r="P6" s="128"/>
      <c r="Q6" s="128"/>
    </row>
    <row r="7" spans="2:15" ht="36">
      <c r="B7" s="195"/>
      <c r="C7" s="198" t="s">
        <v>124</v>
      </c>
      <c r="D7" s="195"/>
      <c r="E7" s="199" t="s">
        <v>125</v>
      </c>
      <c r="F7" s="199" t="s">
        <v>126</v>
      </c>
      <c r="G7" s="199" t="s">
        <v>127</v>
      </c>
      <c r="H7" s="199" t="s">
        <v>128</v>
      </c>
      <c r="I7" s="199" t="s">
        <v>129</v>
      </c>
      <c r="J7" s="199" t="s">
        <v>2</v>
      </c>
      <c r="K7" s="199" t="s">
        <v>3</v>
      </c>
      <c r="L7" s="200"/>
      <c r="M7" s="199" t="s">
        <v>130</v>
      </c>
      <c r="N7" s="201"/>
      <c r="O7" s="129"/>
    </row>
    <row r="8" spans="2:15" ht="12">
      <c r="B8" s="195"/>
      <c r="C8" s="202"/>
      <c r="D8" s="195"/>
      <c r="E8" s="203"/>
      <c r="F8" s="203"/>
      <c r="G8" s="204"/>
      <c r="H8" s="204"/>
      <c r="I8" s="204"/>
      <c r="J8" s="204"/>
      <c r="K8" s="204"/>
      <c r="L8" s="205"/>
      <c r="M8" s="204"/>
      <c r="N8" s="201"/>
      <c r="O8" s="129"/>
    </row>
    <row r="9" spans="2:15" ht="12">
      <c r="B9" s="195"/>
      <c r="C9" s="202" t="s">
        <v>138</v>
      </c>
      <c r="D9" s="195"/>
      <c r="E9" s="206">
        <v>545568</v>
      </c>
      <c r="F9" s="206">
        <v>0</v>
      </c>
      <c r="G9" s="206">
        <v>0</v>
      </c>
      <c r="H9" s="206">
        <v>141623.847</v>
      </c>
      <c r="I9" s="206">
        <v>91.118</v>
      </c>
      <c r="J9" s="206">
        <v>11270.256999999998</v>
      </c>
      <c r="K9" s="206">
        <v>-161561.56199999998</v>
      </c>
      <c r="L9" s="205"/>
      <c r="M9" s="206">
        <v>536991.6600000001</v>
      </c>
      <c r="N9" s="207"/>
      <c r="O9" s="130"/>
    </row>
    <row r="10" spans="2:15" ht="12.75" customHeight="1">
      <c r="B10" s="195"/>
      <c r="C10" s="208" t="s">
        <v>131</v>
      </c>
      <c r="D10" s="195"/>
      <c r="E10" s="206">
        <v>0</v>
      </c>
      <c r="F10" s="206"/>
      <c r="G10" s="206"/>
      <c r="H10" s="206"/>
      <c r="I10" s="209"/>
      <c r="J10" s="206"/>
      <c r="K10" s="206"/>
      <c r="L10" s="205"/>
      <c r="M10" s="209">
        <f>SUM(E10:J10)</f>
        <v>0</v>
      </c>
      <c r="N10" s="210"/>
      <c r="O10" s="131"/>
    </row>
    <row r="11" spans="2:15" ht="12.75" customHeight="1">
      <c r="B11" s="195"/>
      <c r="C11" s="211" t="s">
        <v>132</v>
      </c>
      <c r="D11" s="195"/>
      <c r="E11" s="212">
        <f>SUM(E9:E10)</f>
        <v>545568</v>
      </c>
      <c r="F11" s="212">
        <f aca="true" t="shared" si="0" ref="F11:K11">SUM(F9:F10)</f>
        <v>0</v>
      </c>
      <c r="G11" s="212">
        <f t="shared" si="0"/>
        <v>0</v>
      </c>
      <c r="H11" s="212">
        <f t="shared" si="0"/>
        <v>141623.847</v>
      </c>
      <c r="I11" s="212">
        <f t="shared" si="0"/>
        <v>91.118</v>
      </c>
      <c r="J11" s="212">
        <f t="shared" si="0"/>
        <v>11270.256999999998</v>
      </c>
      <c r="K11" s="212">
        <f t="shared" si="0"/>
        <v>-161561.56199999998</v>
      </c>
      <c r="L11" s="205"/>
      <c r="M11" s="212">
        <f>SUM(M9:M10)</f>
        <v>536991.6600000001</v>
      </c>
      <c r="N11" s="207"/>
      <c r="O11" s="130"/>
    </row>
    <row r="12" spans="2:16" ht="12">
      <c r="B12" s="195"/>
      <c r="C12" s="195" t="s">
        <v>133</v>
      </c>
      <c r="D12" s="195"/>
      <c r="E12" s="209"/>
      <c r="F12" s="209"/>
      <c r="G12" s="209"/>
      <c r="H12" s="209"/>
      <c r="I12" s="209"/>
      <c r="J12" s="209"/>
      <c r="K12" s="209">
        <f>-87973814/1000</f>
        <v>-87973.814</v>
      </c>
      <c r="L12" s="205"/>
      <c r="M12" s="206">
        <f aca="true" t="shared" si="1" ref="M12:M17">SUM(E12:K12)</f>
        <v>-87973.814</v>
      </c>
      <c r="N12" s="207"/>
      <c r="O12" s="130"/>
      <c r="P12" s="132"/>
    </row>
    <row r="13" spans="2:15" ht="24">
      <c r="B13" s="195"/>
      <c r="C13" s="213" t="s">
        <v>134</v>
      </c>
      <c r="D13" s="213"/>
      <c r="E13" s="214"/>
      <c r="F13" s="214"/>
      <c r="G13" s="214"/>
      <c r="H13" s="214"/>
      <c r="I13" s="214"/>
      <c r="J13" s="195"/>
      <c r="K13" s="214"/>
      <c r="L13" s="215"/>
      <c r="M13" s="206">
        <f t="shared" si="1"/>
        <v>0</v>
      </c>
      <c r="N13" s="207"/>
      <c r="O13" s="130"/>
    </row>
    <row r="14" spans="2:15" ht="11.25" customHeight="1">
      <c r="B14" s="195"/>
      <c r="C14" s="213" t="s">
        <v>135</v>
      </c>
      <c r="D14" s="213"/>
      <c r="E14" s="214"/>
      <c r="F14" s="214"/>
      <c r="G14" s="214"/>
      <c r="H14" s="214"/>
      <c r="I14" s="214"/>
      <c r="J14" s="214"/>
      <c r="K14" s="195"/>
      <c r="L14" s="215"/>
      <c r="M14" s="206">
        <f t="shared" si="1"/>
        <v>0</v>
      </c>
      <c r="N14" s="207"/>
      <c r="O14" s="130"/>
    </row>
    <row r="15" spans="2:15" ht="12" customHeight="1">
      <c r="B15" s="195"/>
      <c r="C15" s="213" t="s">
        <v>161</v>
      </c>
      <c r="D15" s="213"/>
      <c r="E15" s="214"/>
      <c r="F15" s="214"/>
      <c r="G15" s="214"/>
      <c r="H15" s="214">
        <v>-141624</v>
      </c>
      <c r="I15" s="214">
        <v>-91</v>
      </c>
      <c r="J15" s="214">
        <f>141624+91-161561.562</f>
        <v>-19846.562000000005</v>
      </c>
      <c r="K15" s="214">
        <f>+-K9</f>
        <v>161561.56199999998</v>
      </c>
      <c r="L15" s="215"/>
      <c r="M15" s="206">
        <f t="shared" si="1"/>
        <v>0</v>
      </c>
      <c r="N15" s="207"/>
      <c r="O15" s="130"/>
    </row>
    <row r="16" spans="2:15" ht="12" customHeight="1">
      <c r="B16" s="195"/>
      <c r="C16" s="213" t="s">
        <v>105</v>
      </c>
      <c r="D16" s="213"/>
      <c r="E16" s="214"/>
      <c r="F16" s="214"/>
      <c r="G16" s="214"/>
      <c r="H16" s="214"/>
      <c r="I16" s="195"/>
      <c r="J16" s="214"/>
      <c r="K16" s="214"/>
      <c r="L16" s="215"/>
      <c r="M16" s="206">
        <f t="shared" si="1"/>
        <v>0</v>
      </c>
      <c r="N16" s="207"/>
      <c r="O16" s="130"/>
    </row>
    <row r="17" spans="2:15" ht="12" customHeight="1">
      <c r="B17" s="195"/>
      <c r="C17" s="213" t="s">
        <v>136</v>
      </c>
      <c r="D17" s="213"/>
      <c r="E17" s="214"/>
      <c r="F17" s="214"/>
      <c r="G17" s="209"/>
      <c r="H17" s="214"/>
      <c r="I17" s="214">
        <v>22.829</v>
      </c>
      <c r="J17" s="214"/>
      <c r="K17" s="214"/>
      <c r="L17" s="215"/>
      <c r="M17" s="206">
        <f t="shared" si="1"/>
        <v>22.829</v>
      </c>
      <c r="N17" s="207"/>
      <c r="O17" s="130"/>
    </row>
    <row r="18" spans="2:15" ht="13.5" customHeight="1">
      <c r="B18" s="195"/>
      <c r="C18" s="213" t="s">
        <v>137</v>
      </c>
      <c r="D18" s="213"/>
      <c r="E18" s="214"/>
      <c r="F18" s="214"/>
      <c r="G18" s="214"/>
      <c r="H18" s="214"/>
      <c r="I18" s="214"/>
      <c r="J18" s="214"/>
      <c r="K18" s="214"/>
      <c r="L18" s="215"/>
      <c r="M18" s="206"/>
      <c r="N18" s="207"/>
      <c r="O18" s="130"/>
    </row>
    <row r="19" spans="2:15" ht="15" customHeight="1" thickBot="1">
      <c r="B19" s="195"/>
      <c r="C19" s="211" t="s">
        <v>159</v>
      </c>
      <c r="D19" s="202"/>
      <c r="E19" s="216">
        <f>E11+E12+E13+E14+E15+E16+E17+E18</f>
        <v>545568</v>
      </c>
      <c r="F19" s="216">
        <f aca="true" t="shared" si="2" ref="F19:K19">F11+F12+F13+F14+F15+F16+F17+F18</f>
        <v>0</v>
      </c>
      <c r="G19" s="216">
        <f t="shared" si="2"/>
        <v>0</v>
      </c>
      <c r="H19" s="216">
        <f t="shared" si="2"/>
        <v>-0.15299999999115244</v>
      </c>
      <c r="I19" s="216">
        <f t="shared" si="2"/>
        <v>22.946999999999996</v>
      </c>
      <c r="J19" s="216">
        <f t="shared" si="2"/>
        <v>-8576.305000000008</v>
      </c>
      <c r="K19" s="216">
        <f t="shared" si="2"/>
        <v>-87973.81400000001</v>
      </c>
      <c r="L19" s="217"/>
      <c r="M19" s="216">
        <f>SUM(M11:M18)</f>
        <v>449040.67500000016</v>
      </c>
      <c r="N19" s="207"/>
      <c r="O19" s="130"/>
    </row>
    <row r="20" spans="2:15" ht="12.75" thickTop="1">
      <c r="B20" s="195"/>
      <c r="C20" s="195"/>
      <c r="D20" s="195"/>
      <c r="E20" s="205"/>
      <c r="F20" s="205"/>
      <c r="G20" s="205"/>
      <c r="H20" s="205"/>
      <c r="I20" s="205"/>
      <c r="J20" s="205"/>
      <c r="K20" s="205"/>
      <c r="L20" s="205"/>
      <c r="M20" s="218"/>
      <c r="N20" s="196"/>
      <c r="O20" s="126"/>
    </row>
    <row r="21" spans="7:15" ht="11.25">
      <c r="G21" s="131"/>
      <c r="M21" s="126"/>
      <c r="N21" s="126"/>
      <c r="O21" s="126"/>
    </row>
    <row r="22" spans="13:15" ht="11.25">
      <c r="M22" s="126"/>
      <c r="N22" s="126"/>
      <c r="O22" s="126"/>
    </row>
    <row r="23" spans="13:15" ht="11.25">
      <c r="M23" s="126"/>
      <c r="N23" s="126"/>
      <c r="O23" s="126"/>
    </row>
    <row r="24" spans="6:15" ht="11.25">
      <c r="F24" s="133"/>
      <c r="M24" s="126"/>
      <c r="N24" s="126"/>
      <c r="O24" s="126"/>
    </row>
  </sheetData>
  <sheetProtection/>
  <mergeCells count="1">
    <mergeCell ref="J6:M6"/>
  </mergeCells>
  <conditionalFormatting sqref="F24">
    <cfRule type="expression" priority="1" dxfId="2" stopIfTrue="1">
      <formula>$C$25+#REF!+#REF!-#REF!-#REF!-#REF!&lt;&gt;0</formula>
    </cfRule>
  </conditionalFormatting>
  <printOptions/>
  <pageMargins left="0.21" right="0.22" top="0.84" bottom="0.64" header="0.4" footer="0.47"/>
  <pageSetup horizontalDpi="600" verticalDpi="600" orientation="landscape" scale="92" r:id="rId1"/>
  <headerFooter alignWithMargins="0">
    <oddHeader>&amp;C&amp;"Arial,Bold"&amp;12Shenime per pasqyrat financiare
per vitin ushtrimor që mbyllet me 31 Dhjetor 2008&amp;"Arial,Regular"&amp;10
</oddHeader>
    <oddFooter>&amp;R6</oddFooter>
  </headerFooter>
  <colBreaks count="1" manualBreakCount="1">
    <brk id="15" min="2" max="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3:M30"/>
  <sheetViews>
    <sheetView showGridLines="0" zoomScalePageLayoutView="0" workbookViewId="0" topLeftCell="A1">
      <selection activeCell="U34" sqref="U34"/>
    </sheetView>
  </sheetViews>
  <sheetFormatPr defaultColWidth="9.140625" defaultRowHeight="12.75"/>
  <cols>
    <col min="1" max="1" width="2.57421875" style="140" customWidth="1"/>
    <col min="2" max="2" width="1.8515625" style="140" customWidth="1"/>
    <col min="3" max="3" width="24.00390625" style="140" bestFit="1" customWidth="1"/>
    <col min="4" max="4" width="2.7109375" style="134" customWidth="1"/>
    <col min="5" max="5" width="10.8515625" style="140" customWidth="1"/>
    <col min="6" max="6" width="2.7109375" style="134" customWidth="1"/>
    <col min="7" max="7" width="11.57421875" style="140" customWidth="1"/>
    <col min="8" max="8" width="2.7109375" style="134" customWidth="1"/>
    <col min="9" max="9" width="10.57421875" style="140" customWidth="1"/>
    <col min="10" max="10" width="2.00390625" style="140" customWidth="1"/>
    <col min="11" max="11" width="3.00390625" style="140" customWidth="1"/>
    <col min="12" max="16384" width="9.140625" style="140" customWidth="1"/>
  </cols>
  <sheetData>
    <row r="1" s="134" customFormat="1" ht="11.25"/>
    <row r="2" s="134" customFormat="1" ht="11.25"/>
    <row r="3" spans="1:9" s="134" customFormat="1" ht="11.25">
      <c r="A3" s="135"/>
      <c r="B3" s="135"/>
      <c r="D3" s="136"/>
      <c r="E3" s="137"/>
      <c r="F3" s="136"/>
      <c r="G3" s="137"/>
      <c r="H3" s="136"/>
      <c r="I3" s="138"/>
    </row>
    <row r="4" spans="1:9" s="134" customFormat="1" ht="11.25">
      <c r="A4" s="135"/>
      <c r="B4" s="135"/>
      <c r="C4" s="136"/>
      <c r="D4" s="136"/>
      <c r="E4" s="137"/>
      <c r="F4" s="136"/>
      <c r="G4" s="137"/>
      <c r="H4" s="136"/>
      <c r="I4" s="138"/>
    </row>
    <row r="5" spans="1:9" s="134" customFormat="1" ht="11.25">
      <c r="A5" s="135"/>
      <c r="B5" s="135"/>
      <c r="C5" s="136"/>
      <c r="D5" s="136"/>
      <c r="E5" s="137"/>
      <c r="F5" s="136"/>
      <c r="G5" s="137"/>
      <c r="H5" s="136"/>
      <c r="I5" s="138"/>
    </row>
    <row r="6" spans="1:9" s="134" customFormat="1" ht="11.25">
      <c r="A6" s="135"/>
      <c r="B6" s="135"/>
      <c r="C6" s="136"/>
      <c r="D6" s="136"/>
      <c r="E6" s="137"/>
      <c r="F6" s="136"/>
      <c r="G6" s="137"/>
      <c r="H6" s="136"/>
      <c r="I6" s="138"/>
    </row>
    <row r="7" spans="1:9" ht="11.25">
      <c r="A7" s="135"/>
      <c r="B7" s="135"/>
      <c r="C7" s="136" t="s">
        <v>139</v>
      </c>
      <c r="D7" s="136"/>
      <c r="E7" s="137"/>
      <c r="F7" s="136"/>
      <c r="G7" s="137"/>
      <c r="H7" s="136"/>
      <c r="I7" s="139"/>
    </row>
    <row r="8" spans="1:9" ht="35.25" customHeight="1">
      <c r="A8" s="139"/>
      <c r="B8" s="139"/>
      <c r="C8" s="141"/>
      <c r="D8" s="142"/>
      <c r="E8" s="219" t="s">
        <v>162</v>
      </c>
      <c r="F8" s="142"/>
      <c r="G8" s="143" t="s">
        <v>140</v>
      </c>
      <c r="H8" s="142"/>
      <c r="I8" s="219" t="s">
        <v>163</v>
      </c>
    </row>
    <row r="9" spans="1:9" ht="11.25">
      <c r="A9" s="139"/>
      <c r="B9" s="139"/>
      <c r="C9" s="137"/>
      <c r="D9" s="137"/>
      <c r="E9" s="139"/>
      <c r="F9" s="137"/>
      <c r="G9" s="144"/>
      <c r="H9" s="137"/>
      <c r="I9" s="139"/>
    </row>
    <row r="10" spans="1:9" ht="11.25">
      <c r="A10" s="139"/>
      <c r="B10" s="139"/>
      <c r="C10" s="145" t="s">
        <v>141</v>
      </c>
      <c r="D10" s="146"/>
      <c r="E10" s="139"/>
      <c r="F10" s="146"/>
      <c r="G10" s="147"/>
      <c r="H10" s="146"/>
      <c r="I10" s="139"/>
    </row>
    <row r="11" spans="1:9" ht="11.25">
      <c r="A11" s="139"/>
      <c r="B11" s="139"/>
      <c r="C11" s="148" t="s">
        <v>142</v>
      </c>
      <c r="D11" s="149"/>
      <c r="E11" s="139">
        <v>635144</v>
      </c>
      <c r="F11" s="150"/>
      <c r="G11" s="151"/>
      <c r="H11" s="149"/>
      <c r="I11" s="139">
        <f>E11+G11</f>
        <v>635144</v>
      </c>
    </row>
    <row r="12" spans="1:9" ht="11.25">
      <c r="A12" s="139"/>
      <c r="B12" s="139"/>
      <c r="C12" s="148" t="s">
        <v>143</v>
      </c>
      <c r="D12" s="149"/>
      <c r="E12" s="139">
        <v>2306360.19</v>
      </c>
      <c r="F12" s="150"/>
      <c r="G12" s="139"/>
      <c r="H12" s="149"/>
      <c r="I12" s="139">
        <f>E12+G12</f>
        <v>2306360.19</v>
      </c>
    </row>
    <row r="13" spans="1:9" ht="11.25">
      <c r="A13" s="139"/>
      <c r="B13" s="139"/>
      <c r="C13" s="152"/>
      <c r="D13" s="153"/>
      <c r="E13" s="154"/>
      <c r="F13" s="153"/>
      <c r="G13" s="155"/>
      <c r="H13" s="153"/>
      <c r="I13" s="154"/>
    </row>
    <row r="14" spans="1:9" ht="11.25">
      <c r="A14" s="139"/>
      <c r="B14" s="139"/>
      <c r="C14" s="156"/>
      <c r="D14" s="153"/>
      <c r="E14" s="157">
        <v>2941504.19</v>
      </c>
      <c r="F14" s="153"/>
      <c r="G14" s="157"/>
      <c r="H14" s="153"/>
      <c r="I14" s="157">
        <f>SUM(I11:I13)</f>
        <v>2941504.19</v>
      </c>
    </row>
    <row r="15" spans="1:9" ht="11.25">
      <c r="A15" s="139"/>
      <c r="B15" s="139"/>
      <c r="C15" s="146" t="s">
        <v>144</v>
      </c>
      <c r="D15" s="146"/>
      <c r="E15" s="139"/>
      <c r="F15" s="146"/>
      <c r="G15" s="137"/>
      <c r="H15" s="146"/>
      <c r="I15" s="139"/>
    </row>
    <row r="16" spans="1:9" ht="11.25">
      <c r="A16" s="139"/>
      <c r="B16" s="139"/>
      <c r="C16" s="148" t="s">
        <v>145</v>
      </c>
      <c r="D16" s="149"/>
      <c r="E16" s="139">
        <f>341271-0.6</f>
        <v>341270.4</v>
      </c>
      <c r="F16" s="150"/>
      <c r="G16" s="158">
        <v>91425.6</v>
      </c>
      <c r="H16" s="149"/>
      <c r="I16" s="139">
        <f>E16+G16</f>
        <v>432696</v>
      </c>
    </row>
    <row r="17" spans="1:9" ht="11.25">
      <c r="A17" s="139"/>
      <c r="B17" s="139"/>
      <c r="C17" s="148" t="s">
        <v>143</v>
      </c>
      <c r="D17" s="149"/>
      <c r="E17" s="139">
        <v>583758</v>
      </c>
      <c r="F17" s="150"/>
      <c r="G17" s="158">
        <v>430396.95</v>
      </c>
      <c r="H17" s="149"/>
      <c r="I17" s="139">
        <f>E17+G17</f>
        <v>1014154.95</v>
      </c>
    </row>
    <row r="18" spans="1:9" ht="11.25">
      <c r="A18" s="139"/>
      <c r="B18" s="139"/>
      <c r="C18" s="159"/>
      <c r="D18" s="149"/>
      <c r="E18" s="154"/>
      <c r="F18" s="149"/>
      <c r="G18" s="160"/>
      <c r="H18" s="149"/>
      <c r="I18" s="154"/>
    </row>
    <row r="19" spans="1:13" ht="11.25">
      <c r="A19" s="139"/>
      <c r="B19" s="139"/>
      <c r="C19" s="137"/>
      <c r="D19" s="137"/>
      <c r="E19" s="157">
        <f>SUM(E16:E18)</f>
        <v>925028.4</v>
      </c>
      <c r="F19" s="137"/>
      <c r="G19" s="161">
        <f>SUM(G16:G18)</f>
        <v>521822.55000000005</v>
      </c>
      <c r="H19" s="137"/>
      <c r="I19" s="161">
        <f>SUM(I16:I18)</f>
        <v>1446850.95</v>
      </c>
      <c r="M19" s="165"/>
    </row>
    <row r="20" spans="1:9" ht="11.25">
      <c r="A20" s="139"/>
      <c r="B20" s="139"/>
      <c r="C20" s="137"/>
      <c r="D20" s="137"/>
      <c r="E20" s="162"/>
      <c r="F20" s="137"/>
      <c r="G20" s="162"/>
      <c r="H20" s="137"/>
      <c r="I20" s="162"/>
    </row>
    <row r="21" spans="1:9" s="134" customFormat="1" ht="11.25">
      <c r="A21" s="138"/>
      <c r="B21" s="138"/>
      <c r="C21" s="136"/>
      <c r="D21" s="136"/>
      <c r="E21" s="161"/>
      <c r="F21" s="136"/>
      <c r="G21" s="161"/>
      <c r="H21" s="136"/>
      <c r="I21" s="161"/>
    </row>
    <row r="22" spans="1:9" ht="11.25">
      <c r="A22" s="139"/>
      <c r="B22" s="139"/>
      <c r="C22" s="148" t="s">
        <v>145</v>
      </c>
      <c r="D22" s="149"/>
      <c r="E22" s="147">
        <f>+E11-E16</f>
        <v>293873.6</v>
      </c>
      <c r="F22" s="149"/>
      <c r="G22" s="147">
        <f>G11-G16</f>
        <v>-91425.6</v>
      </c>
      <c r="H22" s="149"/>
      <c r="I22" s="147">
        <f>I11-I16</f>
        <v>202448</v>
      </c>
    </row>
    <row r="23" spans="1:9" ht="11.25">
      <c r="A23" s="139"/>
      <c r="B23" s="139"/>
      <c r="C23" s="148" t="s">
        <v>143</v>
      </c>
      <c r="D23" s="149"/>
      <c r="E23" s="147">
        <v>1722602.19</v>
      </c>
      <c r="F23" s="149"/>
      <c r="G23" s="147">
        <f>G12-G17</f>
        <v>-430396.95</v>
      </c>
      <c r="H23" s="149"/>
      <c r="I23" s="147">
        <f>I12-I17</f>
        <v>1292205.24</v>
      </c>
    </row>
    <row r="24" spans="1:9" ht="11.25">
      <c r="A24" s="139"/>
      <c r="B24" s="139"/>
      <c r="C24" s="137"/>
      <c r="D24" s="137"/>
      <c r="E24" s="162"/>
      <c r="F24" s="137"/>
      <c r="G24" s="162"/>
      <c r="H24" s="137"/>
      <c r="I24" s="162"/>
    </row>
    <row r="25" spans="1:9" ht="12" thickBot="1">
      <c r="A25" s="139"/>
      <c r="B25" s="139"/>
      <c r="C25" s="163" t="s">
        <v>146</v>
      </c>
      <c r="D25" s="136"/>
      <c r="E25" s="164">
        <v>2016476.19</v>
      </c>
      <c r="F25" s="136"/>
      <c r="G25" s="164">
        <f>SUM(G22:G24)</f>
        <v>-521822.55000000005</v>
      </c>
      <c r="H25" s="136"/>
      <c r="I25" s="164">
        <f>SUM(I22:I24)</f>
        <v>1494653.24</v>
      </c>
    </row>
    <row r="26" ht="12" thickTop="1"/>
    <row r="30" ht="11.25">
      <c r="I30" s="165">
        <f>I25-B_Asset!G23</f>
        <v>0.23999999999068677</v>
      </c>
    </row>
  </sheetData>
  <sheetProtection/>
  <conditionalFormatting sqref="E3:E7 G3:G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P41"/>
  <sheetViews>
    <sheetView showGridLines="0" zoomScalePageLayoutView="0" workbookViewId="0" topLeftCell="A1">
      <selection activeCell="P1" sqref="P1:P16384"/>
    </sheetView>
  </sheetViews>
  <sheetFormatPr defaultColWidth="9.140625" defaultRowHeight="12.75"/>
  <cols>
    <col min="1" max="1" width="2.28125" style="140" customWidth="1"/>
    <col min="2" max="2" width="1.421875" style="140" customWidth="1"/>
    <col min="3" max="3" width="22.00390625" style="140" customWidth="1"/>
    <col min="4" max="4" width="1.421875" style="134" customWidth="1"/>
    <col min="5" max="5" width="9.7109375" style="140" customWidth="1"/>
    <col min="6" max="6" width="1.28515625" style="134" customWidth="1"/>
    <col min="7" max="7" width="9.57421875" style="140" bestFit="1" customWidth="1"/>
    <col min="8" max="8" width="11.57421875" style="140" customWidth="1"/>
    <col min="9" max="9" width="9.8515625" style="140" customWidth="1"/>
    <col min="10" max="10" width="10.7109375" style="140" hidden="1" customWidth="1"/>
    <col min="11" max="11" width="8.8515625" style="140" customWidth="1"/>
    <col min="12" max="12" width="0.9921875" style="134" customWidth="1"/>
    <col min="13" max="13" width="11.00390625" style="140" customWidth="1"/>
    <col min="14" max="14" width="1.28515625" style="140" customWidth="1"/>
    <col min="15" max="15" width="3.140625" style="140" customWidth="1"/>
    <col min="16" max="16" width="0" style="140" hidden="1" customWidth="1"/>
    <col min="17" max="17" width="9.28125" style="140" bestFit="1" customWidth="1"/>
    <col min="18" max="16384" width="9.140625" style="140" customWidth="1"/>
  </cols>
  <sheetData>
    <row r="1" spans="1:14" s="134" customFormat="1" ht="11.25">
      <c r="A1" s="135"/>
      <c r="B1" s="135"/>
      <c r="D1" s="136"/>
      <c r="E1" s="137"/>
      <c r="F1" s="136"/>
      <c r="G1" s="138"/>
      <c r="H1" s="138"/>
      <c r="I1" s="138"/>
      <c r="J1" s="138"/>
      <c r="K1" s="138"/>
      <c r="L1" s="136"/>
      <c r="M1" s="138"/>
      <c r="N1" s="138"/>
    </row>
    <row r="2" spans="1:13" s="134" customFormat="1" ht="7.5" customHeight="1">
      <c r="A2" s="135"/>
      <c r="B2" s="135"/>
      <c r="C2" s="136"/>
      <c r="D2" s="136"/>
      <c r="E2" s="137"/>
      <c r="F2" s="136"/>
      <c r="G2" s="138"/>
      <c r="H2" s="138"/>
      <c r="I2" s="138"/>
      <c r="J2" s="138"/>
      <c r="K2" s="137"/>
      <c r="L2" s="136"/>
      <c r="M2" s="138"/>
    </row>
    <row r="3" spans="1:12" ht="11.25">
      <c r="A3" s="139"/>
      <c r="B3" s="139"/>
      <c r="C3" s="136" t="s">
        <v>147</v>
      </c>
      <c r="D3" s="138"/>
      <c r="F3" s="138"/>
      <c r="G3" s="139"/>
      <c r="H3" s="139"/>
      <c r="I3" s="139"/>
      <c r="J3" s="139"/>
      <c r="K3" s="139"/>
      <c r="L3" s="138"/>
    </row>
    <row r="4" spans="1:13" ht="33.75" customHeight="1">
      <c r="A4" s="139"/>
      <c r="B4" s="139"/>
      <c r="C4" s="166"/>
      <c r="D4" s="144"/>
      <c r="E4" s="219" t="s">
        <v>162</v>
      </c>
      <c r="F4" s="144"/>
      <c r="G4" s="167" t="s">
        <v>140</v>
      </c>
      <c r="H4" s="167" t="s">
        <v>148</v>
      </c>
      <c r="I4" s="167" t="s">
        <v>149</v>
      </c>
      <c r="J4" s="167" t="s">
        <v>150</v>
      </c>
      <c r="K4" s="168" t="s">
        <v>151</v>
      </c>
      <c r="L4" s="144"/>
      <c r="M4" s="219" t="s">
        <v>163</v>
      </c>
    </row>
    <row r="5" spans="1:13" ht="11.25">
      <c r="A5" s="139"/>
      <c r="B5" s="139"/>
      <c r="C5" s="169"/>
      <c r="D5" s="137"/>
      <c r="E5" s="169"/>
      <c r="F5" s="137"/>
      <c r="G5" s="169"/>
      <c r="H5" s="169"/>
      <c r="I5" s="169"/>
      <c r="J5" s="169"/>
      <c r="K5" s="169"/>
      <c r="L5" s="137"/>
      <c r="M5" s="139"/>
    </row>
    <row r="6" spans="1:13" ht="11.25">
      <c r="A6" s="139"/>
      <c r="B6" s="139"/>
      <c r="C6" s="145" t="s">
        <v>152</v>
      </c>
      <c r="D6" s="146"/>
      <c r="E6" s="170"/>
      <c r="F6" s="171"/>
      <c r="G6" s="170"/>
      <c r="H6" s="170"/>
      <c r="I6" s="170"/>
      <c r="J6" s="170"/>
      <c r="K6" s="170"/>
      <c r="L6" s="171"/>
      <c r="M6" s="172"/>
    </row>
    <row r="7" spans="1:13" ht="11.25">
      <c r="A7" s="139"/>
      <c r="B7" s="139"/>
      <c r="C7" s="169" t="s">
        <v>153</v>
      </c>
      <c r="D7" s="137"/>
      <c r="E7" s="173">
        <f>31353678</f>
        <v>31353678</v>
      </c>
      <c r="F7" s="174"/>
      <c r="G7" s="173"/>
      <c r="H7" s="173"/>
      <c r="I7" s="173"/>
      <c r="J7" s="173"/>
      <c r="K7" s="173"/>
      <c r="L7" s="175"/>
      <c r="M7" s="172">
        <f>SUM(E7:K7)</f>
        <v>31353678</v>
      </c>
    </row>
    <row r="8" spans="1:13" ht="11.25">
      <c r="A8" s="139"/>
      <c r="B8" s="139"/>
      <c r="C8" s="169" t="s">
        <v>154</v>
      </c>
      <c r="D8" s="137"/>
      <c r="E8" s="173">
        <v>435710908.58</v>
      </c>
      <c r="F8" s="174"/>
      <c r="G8" s="173">
        <f>700000+4757513</f>
        <v>5457513</v>
      </c>
      <c r="H8" s="173">
        <f>-(6686280+8920245)</f>
        <v>-15606525</v>
      </c>
      <c r="I8" s="173"/>
      <c r="J8" s="173"/>
      <c r="K8" s="173"/>
      <c r="L8" s="175"/>
      <c r="M8" s="172">
        <f>SUM(E8:K8)</f>
        <v>425561896.58</v>
      </c>
    </row>
    <row r="9" spans="1:13" ht="11.25">
      <c r="A9" s="139"/>
      <c r="B9" s="139"/>
      <c r="C9" s="169" t="s">
        <v>155</v>
      </c>
      <c r="D9" s="137"/>
      <c r="E9" s="173">
        <v>81293793.36</v>
      </c>
      <c r="F9" s="174"/>
      <c r="G9" s="173">
        <f>1969450</f>
        <v>1969450</v>
      </c>
      <c r="H9" s="173">
        <v>-7034348</v>
      </c>
      <c r="I9" s="173"/>
      <c r="J9" s="173"/>
      <c r="K9" s="173"/>
      <c r="L9" s="175"/>
      <c r="M9" s="172">
        <f>SUM(E9:K9)</f>
        <v>76228895.36</v>
      </c>
    </row>
    <row r="10" spans="1:13" ht="11.25">
      <c r="A10" s="139"/>
      <c r="B10" s="139"/>
      <c r="C10" s="169" t="s">
        <v>156</v>
      </c>
      <c r="D10" s="137"/>
      <c r="E10" s="173">
        <v>37126224.29</v>
      </c>
      <c r="F10" s="174"/>
      <c r="G10" s="173">
        <v>453588</v>
      </c>
      <c r="H10" s="173">
        <v>-995546</v>
      </c>
      <c r="I10" s="173"/>
      <c r="J10" s="173"/>
      <c r="K10" s="173"/>
      <c r="L10" s="175"/>
      <c r="M10" s="172">
        <f>SUM(E10:K10)</f>
        <v>36584266.29</v>
      </c>
    </row>
    <row r="11" spans="1:13" ht="11.25">
      <c r="A11" s="139"/>
      <c r="B11" s="139"/>
      <c r="C11" s="169" t="s">
        <v>157</v>
      </c>
      <c r="D11" s="137"/>
      <c r="E11" s="173">
        <f>18421558+0.5</f>
        <v>18421558.5</v>
      </c>
      <c r="F11" s="174"/>
      <c r="G11" s="173"/>
      <c r="H11" s="173">
        <f>-(3998346+2886488)</f>
        <v>-6884834</v>
      </c>
      <c r="I11" s="173"/>
      <c r="J11" s="173"/>
      <c r="K11" s="173"/>
      <c r="L11" s="175"/>
      <c r="M11" s="172">
        <f>SUM(E11:K11)</f>
        <v>11536724.5</v>
      </c>
    </row>
    <row r="12" spans="1:13" ht="11.25">
      <c r="A12" s="139"/>
      <c r="B12" s="139"/>
      <c r="C12" s="176"/>
      <c r="D12" s="146"/>
      <c r="E12" s="177"/>
      <c r="F12" s="171"/>
      <c r="G12" s="177"/>
      <c r="H12" s="177"/>
      <c r="I12" s="177"/>
      <c r="J12" s="177"/>
      <c r="K12" s="177"/>
      <c r="L12" s="171"/>
      <c r="M12" s="177"/>
    </row>
    <row r="13" spans="1:16" ht="11.25">
      <c r="A13" s="139"/>
      <c r="B13" s="139"/>
      <c r="C13" s="137"/>
      <c r="D13" s="137"/>
      <c r="E13" s="171">
        <f>SUM(E7:E12)</f>
        <v>603906162.7299999</v>
      </c>
      <c r="F13" s="171"/>
      <c r="G13" s="171">
        <f>SUM(G6:G12)</f>
        <v>7880551</v>
      </c>
      <c r="H13" s="171">
        <f>SUM(H6:H12)</f>
        <v>-30521253</v>
      </c>
      <c r="I13" s="171">
        <f>SUM(I6:I12)</f>
        <v>0</v>
      </c>
      <c r="J13" s="171">
        <f>SUM(J6:J12)</f>
        <v>0</v>
      </c>
      <c r="K13" s="171">
        <f>SUM(K6:K12)</f>
        <v>0</v>
      </c>
      <c r="L13" s="171"/>
      <c r="M13" s="171">
        <f>SUM(M6:M12)</f>
        <v>581265460.73</v>
      </c>
      <c r="P13" s="184">
        <f>+E13-M13</f>
        <v>22640701.99999988</v>
      </c>
    </row>
    <row r="14" spans="1:13" ht="11.25">
      <c r="A14" s="139"/>
      <c r="B14" s="139"/>
      <c r="C14" s="146" t="s">
        <v>144</v>
      </c>
      <c r="D14" s="146"/>
      <c r="E14" s="178"/>
      <c r="F14" s="171"/>
      <c r="G14" s="179"/>
      <c r="H14" s="170"/>
      <c r="I14" s="170"/>
      <c r="J14" s="170"/>
      <c r="K14" s="178"/>
      <c r="L14" s="171"/>
      <c r="M14" s="172"/>
    </row>
    <row r="15" spans="1:13" ht="11.25">
      <c r="A15" s="139"/>
      <c r="B15" s="139"/>
      <c r="C15" s="169" t="s">
        <v>153</v>
      </c>
      <c r="D15" s="137"/>
      <c r="E15" s="173">
        <v>261281</v>
      </c>
      <c r="F15" s="174"/>
      <c r="G15" s="173">
        <v>1554620</v>
      </c>
      <c r="H15" s="173"/>
      <c r="I15" s="170"/>
      <c r="J15" s="170"/>
      <c r="K15" s="170"/>
      <c r="L15" s="175"/>
      <c r="M15" s="172">
        <f>SUM(E15:K15)</f>
        <v>1815901</v>
      </c>
    </row>
    <row r="16" spans="1:13" ht="11.25">
      <c r="A16" s="139"/>
      <c r="B16" s="139"/>
      <c r="C16" s="169" t="s">
        <v>154</v>
      </c>
      <c r="D16" s="137"/>
      <c r="E16" s="173">
        <v>152178742.14</v>
      </c>
      <c r="F16" s="174"/>
      <c r="G16" s="173">
        <f>33123143+8097181+8837636</f>
        <v>50057960</v>
      </c>
      <c r="H16" s="173">
        <f>-10795328</f>
        <v>-10795328</v>
      </c>
      <c r="I16" s="170"/>
      <c r="J16" s="170"/>
      <c r="K16" s="170"/>
      <c r="L16" s="175"/>
      <c r="M16" s="172">
        <f>SUM(E16:K16)</f>
        <v>191441374.14</v>
      </c>
    </row>
    <row r="17" spans="1:13" ht="11.25">
      <c r="A17" s="139"/>
      <c r="B17" s="139"/>
      <c r="C17" s="169" t="s">
        <v>155</v>
      </c>
      <c r="D17" s="137"/>
      <c r="E17" s="173">
        <v>44021347</v>
      </c>
      <c r="F17" s="174"/>
      <c r="G17" s="173">
        <v>7681947</v>
      </c>
      <c r="H17" s="173">
        <v>-4785414</v>
      </c>
      <c r="I17" s="170"/>
      <c r="J17" s="170"/>
      <c r="K17" s="170"/>
      <c r="L17" s="175"/>
      <c r="M17" s="172">
        <f>SUM(E17:K17)</f>
        <v>46917880</v>
      </c>
    </row>
    <row r="18" spans="1:13" ht="11.25">
      <c r="A18" s="139"/>
      <c r="B18" s="139"/>
      <c r="C18" s="169" t="s">
        <v>156</v>
      </c>
      <c r="D18" s="137"/>
      <c r="E18" s="173">
        <v>13898226</v>
      </c>
      <c r="F18" s="174"/>
      <c r="G18" s="173">
        <v>2075557</v>
      </c>
      <c r="H18" s="173">
        <v>-769672</v>
      </c>
      <c r="I18" s="170"/>
      <c r="J18" s="170"/>
      <c r="K18" s="170"/>
      <c r="L18" s="175"/>
      <c r="M18" s="172">
        <f>SUM(E18:K18)</f>
        <v>15204111</v>
      </c>
    </row>
    <row r="19" spans="1:13" ht="11.25">
      <c r="A19" s="139"/>
      <c r="B19" s="139"/>
      <c r="C19" s="169" t="s">
        <v>157</v>
      </c>
      <c r="D19" s="137"/>
      <c r="E19" s="173">
        <f>5130683.58</f>
        <v>5130683.58</v>
      </c>
      <c r="F19" s="174"/>
      <c r="G19" s="173">
        <f>3098014+847893+258725.88</f>
        <v>4204632.88</v>
      </c>
      <c r="H19" s="173">
        <f>-5620020-3208</f>
        <v>-5623228</v>
      </c>
      <c r="I19" s="170"/>
      <c r="J19" s="170"/>
      <c r="K19" s="170"/>
      <c r="L19" s="175"/>
      <c r="M19" s="172">
        <f>SUM(E19:K19)</f>
        <v>3712088.460000001</v>
      </c>
    </row>
    <row r="20" spans="1:16" ht="11.25">
      <c r="A20" s="139"/>
      <c r="B20" s="139"/>
      <c r="C20" s="176"/>
      <c r="D20" s="146"/>
      <c r="E20" s="177"/>
      <c r="F20" s="171"/>
      <c r="G20" s="177"/>
      <c r="H20" s="177"/>
      <c r="I20" s="177"/>
      <c r="J20" s="177"/>
      <c r="K20" s="177"/>
      <c r="L20" s="171"/>
      <c r="M20" s="177"/>
      <c r="P20" s="165"/>
    </row>
    <row r="21" spans="1:16" ht="11.25">
      <c r="A21" s="139"/>
      <c r="B21" s="139"/>
      <c r="C21" s="137"/>
      <c r="D21" s="137"/>
      <c r="E21" s="171">
        <f>SUM(E15:E20)</f>
        <v>215490279.72</v>
      </c>
      <c r="F21" s="171"/>
      <c r="G21" s="171">
        <f>SUM(G15:G20)</f>
        <v>65574716.88</v>
      </c>
      <c r="H21" s="171">
        <f>SUM(H15:H20)</f>
        <v>-21973642</v>
      </c>
      <c r="I21" s="171">
        <f>SUM(I15:I20)</f>
        <v>0</v>
      </c>
      <c r="J21" s="171">
        <f>SUM(J15:J20)</f>
        <v>0</v>
      </c>
      <c r="K21" s="171">
        <f>SUM(K15:K20)</f>
        <v>0</v>
      </c>
      <c r="L21" s="171"/>
      <c r="M21" s="171">
        <f>SUM(M15:M20)</f>
        <v>259091354.6</v>
      </c>
      <c r="P21" s="184">
        <f>+E21-M21</f>
        <v>-43601074.879999995</v>
      </c>
    </row>
    <row r="22" spans="1:13" ht="11.25">
      <c r="A22" s="139"/>
      <c r="B22" s="139"/>
      <c r="C22" s="146" t="s">
        <v>158</v>
      </c>
      <c r="D22" s="146"/>
      <c r="E22" s="178"/>
      <c r="F22" s="171"/>
      <c r="G22" s="179"/>
      <c r="H22" s="170"/>
      <c r="I22" s="170"/>
      <c r="J22" s="170"/>
      <c r="K22" s="178"/>
      <c r="L22" s="171"/>
      <c r="M22" s="172"/>
    </row>
    <row r="23" spans="1:13" ht="11.25">
      <c r="A23" s="139"/>
      <c r="B23" s="139"/>
      <c r="C23" s="169" t="s">
        <v>153</v>
      </c>
      <c r="D23" s="137"/>
      <c r="E23" s="170"/>
      <c r="F23" s="175"/>
      <c r="G23" s="170"/>
      <c r="H23" s="170"/>
      <c r="I23" s="170"/>
      <c r="J23" s="170"/>
      <c r="K23" s="170"/>
      <c r="L23" s="175"/>
      <c r="M23" s="172"/>
    </row>
    <row r="24" spans="1:13" ht="11.25">
      <c r="A24" s="139"/>
      <c r="B24" s="139"/>
      <c r="C24" s="169" t="s">
        <v>154</v>
      </c>
      <c r="D24" s="137"/>
      <c r="E24" s="170"/>
      <c r="F24" s="175"/>
      <c r="G24" s="170"/>
      <c r="H24" s="170"/>
      <c r="I24" s="170"/>
      <c r="J24" s="170"/>
      <c r="K24" s="170"/>
      <c r="L24" s="175"/>
      <c r="M24" s="172"/>
    </row>
    <row r="25" spans="1:13" ht="11.25">
      <c r="A25" s="139"/>
      <c r="B25" s="139"/>
      <c r="C25" s="169" t="s">
        <v>155</v>
      </c>
      <c r="D25" s="137"/>
      <c r="E25" s="170"/>
      <c r="F25" s="175"/>
      <c r="G25" s="170"/>
      <c r="H25" s="170"/>
      <c r="I25" s="170"/>
      <c r="J25" s="170"/>
      <c r="K25" s="170"/>
      <c r="L25" s="175"/>
      <c r="M25" s="172"/>
    </row>
    <row r="26" spans="1:13" ht="11.25">
      <c r="A26" s="139"/>
      <c r="B26" s="139"/>
      <c r="C26" s="169" t="s">
        <v>156</v>
      </c>
      <c r="D26" s="137"/>
      <c r="E26" s="170"/>
      <c r="F26" s="175"/>
      <c r="G26" s="170"/>
      <c r="H26" s="170"/>
      <c r="I26" s="170"/>
      <c r="J26" s="170"/>
      <c r="K26" s="170"/>
      <c r="L26" s="175"/>
      <c r="M26" s="172"/>
    </row>
    <row r="27" spans="1:13" ht="11.25">
      <c r="A27" s="139"/>
      <c r="B27" s="139"/>
      <c r="C27" s="169" t="s">
        <v>157</v>
      </c>
      <c r="D27" s="137"/>
      <c r="E27" s="170"/>
      <c r="F27" s="175"/>
      <c r="G27" s="170"/>
      <c r="H27" s="170"/>
      <c r="I27" s="170"/>
      <c r="J27" s="170"/>
      <c r="K27" s="170"/>
      <c r="L27" s="175"/>
      <c r="M27" s="172"/>
    </row>
    <row r="28" spans="1:13" ht="11.25">
      <c r="A28" s="139"/>
      <c r="B28" s="139"/>
      <c r="C28" s="160"/>
      <c r="D28" s="137"/>
      <c r="E28" s="177"/>
      <c r="F28" s="175"/>
      <c r="G28" s="177"/>
      <c r="H28" s="177"/>
      <c r="I28" s="177"/>
      <c r="J28" s="177"/>
      <c r="K28" s="177"/>
      <c r="L28" s="175"/>
      <c r="M28" s="180"/>
    </row>
    <row r="29" spans="1:13" ht="11.25">
      <c r="A29" s="139"/>
      <c r="B29" s="139"/>
      <c r="C29" s="137"/>
      <c r="D29" s="137"/>
      <c r="E29" s="171"/>
      <c r="F29" s="175"/>
      <c r="G29" s="171"/>
      <c r="H29" s="171"/>
      <c r="I29" s="171"/>
      <c r="J29" s="171"/>
      <c r="K29" s="171"/>
      <c r="L29" s="175"/>
      <c r="M29" s="171"/>
    </row>
    <row r="30" spans="1:13" ht="11.25">
      <c r="A30" s="139"/>
      <c r="B30" s="139"/>
      <c r="C30" s="146" t="s">
        <v>146</v>
      </c>
      <c r="D30" s="146"/>
      <c r="E30" s="178"/>
      <c r="F30" s="171"/>
      <c r="G30" s="179"/>
      <c r="H30" s="170"/>
      <c r="I30" s="170"/>
      <c r="J30" s="170"/>
      <c r="K30" s="178"/>
      <c r="L30" s="171"/>
      <c r="M30" s="172"/>
    </row>
    <row r="31" spans="1:13" ht="11.25">
      <c r="A31" s="139"/>
      <c r="B31" s="139"/>
      <c r="C31" s="169" t="s">
        <v>153</v>
      </c>
      <c r="D31" s="137"/>
      <c r="E31" s="170">
        <v>31092397</v>
      </c>
      <c r="F31" s="175"/>
      <c r="G31" s="170">
        <f>G7-G15-G23</f>
        <v>-1554620</v>
      </c>
      <c r="H31" s="170">
        <f>H7-H15-H23</f>
        <v>0</v>
      </c>
      <c r="I31" s="170"/>
      <c r="J31" s="170"/>
      <c r="K31" s="170"/>
      <c r="L31" s="175"/>
      <c r="M31" s="170">
        <f>SUM(E31:K31)</f>
        <v>29537777</v>
      </c>
    </row>
    <row r="32" spans="1:14" ht="11.25">
      <c r="A32" s="139"/>
      <c r="B32" s="139"/>
      <c r="C32" s="169" t="s">
        <v>154</v>
      </c>
      <c r="D32" s="137"/>
      <c r="E32" s="170">
        <f>283532166.44+0.66</f>
        <v>283532167.1</v>
      </c>
      <c r="F32" s="175"/>
      <c r="G32" s="170">
        <f aca="true" t="shared" si="0" ref="G32:J34">G8-G16-G24</f>
        <v>-44600447</v>
      </c>
      <c r="H32" s="170">
        <f t="shared" si="0"/>
        <v>-4811197</v>
      </c>
      <c r="I32" s="170"/>
      <c r="J32" s="170"/>
      <c r="K32" s="170"/>
      <c r="L32" s="175"/>
      <c r="M32" s="170">
        <f>SUM(E32:K32)</f>
        <v>234120523.10000002</v>
      </c>
      <c r="N32" s="165"/>
    </row>
    <row r="33" spans="1:13" ht="11.25">
      <c r="A33" s="139"/>
      <c r="B33" s="139"/>
      <c r="C33" s="169" t="s">
        <v>155</v>
      </c>
      <c r="D33" s="137"/>
      <c r="E33" s="170">
        <v>37272446.36</v>
      </c>
      <c r="F33" s="175"/>
      <c r="G33" s="170">
        <f t="shared" si="0"/>
        <v>-5712497</v>
      </c>
      <c r="H33" s="170">
        <f>H9-H17-H25</f>
        <v>-2248934</v>
      </c>
      <c r="I33" s="170">
        <f>I9-I17-I25</f>
        <v>0</v>
      </c>
      <c r="J33" s="170"/>
      <c r="K33" s="170"/>
      <c r="L33" s="175"/>
      <c r="M33" s="170">
        <f>SUM(E33:K33)</f>
        <v>29311015.36</v>
      </c>
    </row>
    <row r="34" spans="1:13" ht="11.25">
      <c r="A34" s="139"/>
      <c r="B34" s="139"/>
      <c r="C34" s="169" t="s">
        <v>156</v>
      </c>
      <c r="D34" s="137"/>
      <c r="E34" s="170">
        <v>23227998.29</v>
      </c>
      <c r="F34" s="175"/>
      <c r="G34" s="170">
        <f t="shared" si="0"/>
        <v>-1621969</v>
      </c>
      <c r="H34" s="170">
        <f t="shared" si="0"/>
        <v>-225874</v>
      </c>
      <c r="I34" s="170">
        <f t="shared" si="0"/>
        <v>0</v>
      </c>
      <c r="J34" s="170">
        <f t="shared" si="0"/>
        <v>0</v>
      </c>
      <c r="K34" s="170"/>
      <c r="L34" s="175"/>
      <c r="M34" s="170">
        <f>SUM(E34:K34)</f>
        <v>21380155.29</v>
      </c>
    </row>
    <row r="35" spans="1:13" ht="11.25">
      <c r="A35" s="139"/>
      <c r="B35" s="139"/>
      <c r="C35" s="169" t="s">
        <v>157</v>
      </c>
      <c r="D35" s="137"/>
      <c r="E35" s="170">
        <v>13290874.42</v>
      </c>
      <c r="F35" s="175"/>
      <c r="G35" s="170">
        <f>G11-G19-G27</f>
        <v>-4204632.88</v>
      </c>
      <c r="H35" s="170">
        <f>H11-H19-H27</f>
        <v>-1261606</v>
      </c>
      <c r="I35" s="170">
        <f>I11-I19-I27</f>
        <v>0</v>
      </c>
      <c r="J35" s="170">
        <f>J11-J19-J27</f>
        <v>0</v>
      </c>
      <c r="K35" s="170"/>
      <c r="L35" s="175"/>
      <c r="M35" s="170">
        <f>SUM(E35:K35)</f>
        <v>7824635.539999999</v>
      </c>
    </row>
    <row r="36" spans="1:13" ht="11.25">
      <c r="A36" s="139"/>
      <c r="B36" s="139"/>
      <c r="C36" s="137"/>
      <c r="D36" s="137"/>
      <c r="E36" s="177"/>
      <c r="F36" s="175"/>
      <c r="G36" s="181"/>
      <c r="H36" s="181"/>
      <c r="I36" s="181"/>
      <c r="J36" s="181"/>
      <c r="K36" s="181"/>
      <c r="L36" s="175"/>
      <c r="M36" s="181"/>
    </row>
    <row r="37" spans="1:13" ht="20.25" customHeight="1" thickBot="1">
      <c r="A37" s="139"/>
      <c r="B37" s="139"/>
      <c r="C37" s="182" t="s">
        <v>146</v>
      </c>
      <c r="D37" s="146"/>
      <c r="E37" s="183">
        <v>388415882.51000005</v>
      </c>
      <c r="F37" s="171"/>
      <c r="G37" s="183">
        <f>SUM(G31:G35)</f>
        <v>-57694165.88</v>
      </c>
      <c r="H37" s="183">
        <f>SUM(H31:H35)</f>
        <v>-8547611</v>
      </c>
      <c r="I37" s="183">
        <f>SUM(I31:I35)</f>
        <v>0</v>
      </c>
      <c r="J37" s="183">
        <f>SUM(J31:J35)</f>
        <v>0</v>
      </c>
      <c r="K37" s="183">
        <f>SUM(K31:K35)</f>
        <v>0</v>
      </c>
      <c r="L37" s="171"/>
      <c r="M37" s="183">
        <f>SUM(M31:M35)</f>
        <v>322174106.2900001</v>
      </c>
    </row>
    <row r="38" spans="5:13" ht="7.5" customHeight="1" thickTop="1">
      <c r="E38" s="184"/>
      <c r="F38" s="185"/>
      <c r="G38" s="184"/>
      <c r="H38" s="184"/>
      <c r="I38" s="184"/>
      <c r="J38" s="184"/>
      <c r="K38" s="184"/>
      <c r="L38" s="185"/>
      <c r="M38" s="184"/>
    </row>
    <row r="39" spans="5:13" ht="11.25">
      <c r="E39" s="184"/>
      <c r="F39" s="185"/>
      <c r="G39" s="184"/>
      <c r="H39" s="184"/>
      <c r="I39" s="184"/>
      <c r="J39" s="184"/>
      <c r="K39" s="184"/>
      <c r="L39" s="185"/>
      <c r="M39" s="184"/>
    </row>
    <row r="40" spans="5:13" ht="11.25">
      <c r="E40" s="184"/>
      <c r="F40" s="185"/>
      <c r="G40" s="184"/>
      <c r="H40" s="184"/>
      <c r="I40" s="184"/>
      <c r="J40" s="184"/>
      <c r="K40" s="184"/>
      <c r="L40" s="185"/>
      <c r="M40" s="184"/>
    </row>
    <row r="41" spans="11:13" ht="11.25">
      <c r="K41" s="186"/>
      <c r="M41" s="165">
        <f>M37-B_Asset!G22</f>
        <v>0.2900000810623169</v>
      </c>
    </row>
  </sheetData>
  <sheetProtection/>
  <conditionalFormatting sqref="G1:H2 E1:E2 K2">
    <cfRule type="cellIs" priority="1" dxfId="0" operator="notEqual" stopIfTrue="1">
      <formula>0</formula>
    </cfRule>
  </conditionalFormatting>
  <printOptions/>
  <pageMargins left="0.48" right="0.39" top="0.49" bottom="0.47" header="0.22" footer="0.5"/>
  <pageSetup horizontalDpi="600" verticalDpi="600" orientation="landscape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enisruci</cp:lastModifiedBy>
  <cp:lastPrinted>2012-03-27T13:57:07Z</cp:lastPrinted>
  <dcterms:created xsi:type="dcterms:W3CDTF">2009-04-09T16:37:57Z</dcterms:created>
  <dcterms:modified xsi:type="dcterms:W3CDTF">2013-06-28T09:20:25Z</dcterms:modified>
  <cp:category/>
  <cp:version/>
  <cp:contentType/>
  <cp:contentStatus/>
</cp:coreProperties>
</file>