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823" activeTab="3"/>
  </bookViews>
  <sheets>
    <sheet name="Kop." sheetId="1" r:id="rId1"/>
    <sheet name="Aktivet" sheetId="2" r:id="rId2"/>
    <sheet name="Pasivet" sheetId="3" r:id="rId3"/>
    <sheet name="PASH" sheetId="4" r:id="rId4"/>
    <sheet name="Fluksi " sheetId="5" r:id="rId5"/>
    <sheet name="Ndihmese Fluksi" sheetId="6" r:id="rId6"/>
    <sheet name="Kapitali" sheetId="7" r:id="rId7"/>
    <sheet name="Shenimet Spjeguse" sheetId="8" r:id="rId8"/>
    <sheet name="ANEKSI 1" sheetId="9" r:id="rId9"/>
    <sheet name="ANEKSI 3" sheetId="10" r:id="rId10"/>
    <sheet name="AMM" sheetId="11" r:id="rId11"/>
    <sheet name="ANEKS 2" sheetId="12" r:id="rId12"/>
    <sheet name="Sheet1" sheetId="13" r:id="rId13"/>
  </sheets>
  <externalReferences>
    <externalReference r:id="rId16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K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<sst xmlns="http://schemas.openxmlformats.org/spreadsheetml/2006/main" count="1454" uniqueCount="821">
  <si>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</si>
  <si>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</si>
  <si>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</si>
  <si>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</si>
  <si>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</si>
  <si>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</si>
  <si>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</si>
  <si>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</si>
  <si>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</si>
  <si>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</si>
  <si>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</si>
  <si>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</si>
  <si>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</si>
  <si>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</si>
  <si>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</si>
  <si>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</si>
  <si>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</si>
  <si>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</si>
  <si>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</si>
  <si>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</si>
  <si>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</si>
  <si>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</si>
  <si>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</si>
  <si>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</si>
  <si>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</si>
  <si>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</si>
  <si>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</si>
  <si>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</si>
  <si>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</si>
  <si>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</si>
  <si>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</si>
  <si>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</si>
  <si>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</si>
  <si>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</si>
  <si>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</si>
  <si>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</si>
  <si>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</si>
  <si>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</si>
  <si>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</si>
  <si>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</si>
  <si>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</si>
  <si>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</si>
  <si>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</si>
  <si>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</si>
  <si>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</si>
  <si>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</si>
  <si>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</si>
  <si>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</si>
  <si>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</si>
  <si>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</si>
  <si>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</si>
  <si>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</si>
  <si>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</si>
  <si>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</si>
  <si>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</si>
  <si>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</si>
  <si>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</si>
  <si>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</si>
  <si>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</si>
  <si>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</si>
  <si>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</si>
  <si>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</si>
  <si>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</si>
  <si>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</si>
  <si>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</si>
  <si>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</si>
  <si>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</si>
  <si>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</si>
  <si>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</si>
  <si>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</si>
  <si>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</si>
  <si>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</si>
  <si>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</si>
  <si>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</si>
  <si>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</si>
  <si>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</si>
  <si>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</si>
  <si>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</si>
  <si>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</si>
  <si>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</si>
  <si>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</si>
  <si>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</si>
  <si>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</si>
  <si>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</si>
  <si>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</si>
  <si>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</si>
  <si>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</si>
  <si>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</si>
  <si>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</si>
  <si>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</si>
  <si>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</si>
  <si>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</si>
  <si>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</si>
  <si>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</si>
  <si>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</si>
  <si>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</si>
  <si>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</si>
  <si>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</si>
  <si>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</si>
  <si>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</si>
  <si>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</si>
  <si>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</si>
  <si>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</si>
  <si>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</si>
  <si>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</si>
  <si>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</si>
  <si>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</si>
  <si>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</si>
  <si>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</si>
  <si>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</si>
  <si>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</si>
  <si>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</si>
  <si>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</si>
  <si>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</si>
  <si>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</si>
  <si>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</si>
  <si>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</si>
  <si>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</si>
  <si>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</si>
  <si>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</si>
  <si>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</si>
  <si>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</si>
  <si>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</si>
  <si>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</si>
  <si>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</si>
  <si>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</si>
  <si>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</si>
  <si>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</si>
  <si>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</si>
  <si>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</si>
  <si>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</si>
  <si>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</si>
  <si>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</si>
  <si>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</si>
  <si>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</si>
  <si>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</si>
  <si>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</si>
  <si>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</si>
  <si>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</si>
  <si>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</si>
  <si>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</si>
  <si>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</si>
  <si>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</si>
  <si>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</si>
  <si>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</si>
  <si>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</si>
  <si>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</si>
  <si>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</si>
  <si>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</si>
  <si>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</si>
  <si>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</si>
  <si>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</si>
  <si>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</si>
  <si>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</si>
  <si>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</si>
  <si>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</si>
  <si>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</si>
  <si>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</si>
  <si>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</si>
  <si>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</si>
  <si>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</si>
  <si>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</si>
  <si>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</si>
  <si>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</si>
  <si>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</si>
  <si>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</si>
  <si>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</si>
  <si>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</si>
  <si>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</si>
  <si>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</si>
  <si>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</si>
  <si>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</si>
  <si>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</si>
  <si>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</si>
  <si>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</si>
  <si>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</si>
  <si>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</si>
  <si>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</si>
  <si>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</si>
  <si>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</si>
  <si>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</si>
  <si>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</si>
  <si>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</si>
  <si>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</si>
  <si>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</si>
  <si>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</si>
  <si>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</si>
  <si>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</si>
  <si>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</si>
  <si>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</si>
  <si>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</si>
  <si>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</si>
  <si>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</si>
  <si>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</si>
  <si>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</si>
  <si>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</si>
  <si>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</si>
  <si>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</si>
  <si>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</si>
  <si>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</si>
  <si>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</si>
  <si>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</si>
  <si>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</si>
  <si>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</si>
  <si>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</si>
  <si>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</si>
  <si>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</si>
  <si>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</si>
  <si>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</si>
  <si>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</si>
  <si>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</si>
  <si>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</si>
  <si>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</si>
  <si>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</si>
  <si>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</si>
  <si>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</si>
  <si>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</si>
  <si>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</si>
  <si>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</si>
  <si>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</si>
  <si>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</si>
  <si>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</si>
  <si>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</si>
  <si>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</si>
  <si>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</si>
  <si>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</si>
  <si>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</si>
  <si>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31.12.2015</t>
  </si>
  <si>
    <t>Pozicioni financiar i rideklaruar më 1 janar 2015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</si>
  <si>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</si>
  <si>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</si>
  <si>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</si>
  <si>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</si>
  <si>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</si>
  <si>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</si>
  <si>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</si>
  <si>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</si>
  <si>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</si>
  <si>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</si>
  <si>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</si>
  <si>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</si>
  <si>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</si>
  <si>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</si>
  <si>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</si>
  <si>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</si>
  <si>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</si>
  <si>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</si>
  <si>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</si>
  <si>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</si>
  <si>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</si>
  <si>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</si>
  <si>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</si>
  <si>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</si>
  <si>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</si>
  <si>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</si>
  <si>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</si>
  <si>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</si>
  <si>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</si>
  <si>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</si>
  <si>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</si>
  <si>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</si>
  <si>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</si>
  <si>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</si>
  <si>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</si>
  <si>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</si>
  <si>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</si>
  <si>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</si>
  <si>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</si>
  <si>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</si>
  <si>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</si>
  <si>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</si>
  <si>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</si>
  <si>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</si>
  <si>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</si>
  <si>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</si>
  <si>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</si>
  <si>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</si>
  <si>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</si>
  <si>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</si>
  <si>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</si>
  <si>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</si>
  <si>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</si>
  <si>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</si>
  <si>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</si>
  <si>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</si>
  <si>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</si>
  <si>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</si>
  <si>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</si>
  <si>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</si>
  <si>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</si>
  <si>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</si>
  <si>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</si>
  <si>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</si>
  <si>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</si>
  <si>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</si>
  <si>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</si>
  <si>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</si>
  <si>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</si>
  <si>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</si>
  <si>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</si>
  <si>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</si>
  <si>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</si>
  <si>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</si>
  <si>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</si>
  <si>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</si>
  <si>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</si>
  <si>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</si>
  <si>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</si>
  <si>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</si>
  <si>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</si>
  <si>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</si>
  <si>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</si>
  <si>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</si>
  <si>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</si>
  <si>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</si>
  <si>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</si>
  <si>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</si>
  <si>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</si>
  <si>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</si>
  <si>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</si>
  <si>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</si>
  <si>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</si>
  <si>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</si>
  <si>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</si>
  <si>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</si>
  <si>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</si>
  <si>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</si>
  <si>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</si>
  <si>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</si>
  <si>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</si>
  <si>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</si>
  <si>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</si>
  <si>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</si>
  <si>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</si>
  <si>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</si>
  <si>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</si>
  <si>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</si>
  <si>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</si>
  <si>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</si>
  <si>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</si>
  <si>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</si>
  <si>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</si>
  <si>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</si>
  <si>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</si>
  <si>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</si>
  <si>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</si>
  <si>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</si>
  <si>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</si>
  <si>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</si>
  <si>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</si>
  <si>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</si>
  <si>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</si>
  <si>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</si>
  <si>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</si>
  <si>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</si>
  <si>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</si>
  <si>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</si>
  <si>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</si>
  <si>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</si>
  <si>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</si>
  <si>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</si>
  <si>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</si>
  <si>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</si>
  <si>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</si>
  <si>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</si>
  <si>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</si>
  <si>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</si>
  <si>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</si>
  <si>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</si>
  <si>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</si>
  <si>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</si>
  <si>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</si>
  <si>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</si>
  <si>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</si>
  <si>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</si>
  <si>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</si>
  <si>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</si>
  <si>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</si>
  <si>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</si>
  <si>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</si>
  <si>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</si>
  <si>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</si>
  <si>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</si>
  <si>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</si>
  <si>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</si>
  <si>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</si>
  <si>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</si>
  <si>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</si>
  <si>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</si>
  <si>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</si>
  <si>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</si>
  <si>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</si>
  <si>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</si>
  <si>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</si>
  <si>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</si>
  <si>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</si>
  <si>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</si>
  <si>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</si>
  <si>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</si>
  <si>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</si>
  <si>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</si>
  <si>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</si>
  <si>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</si>
  <si>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</si>
  <si>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</si>
  <si>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</si>
  <si>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</si>
  <si>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</si>
  <si>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</si>
  <si>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</si>
  <si>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</si>
  <si>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</si>
  <si>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</si>
  <si>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</si>
  <si>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</si>
  <si>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</si>
  <si>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</si>
  <si>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</si>
  <si>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</si>
  <si>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</si>
  <si>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</si>
  <si>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</si>
  <si>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</si>
  <si>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</si>
  <si>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</si>
  <si>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</si>
  <si>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</si>
  <si>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</si>
  <si>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</si>
  <si>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</si>
  <si>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</si>
  <si>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</si>
  <si>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</si>
  <si>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</si>
  <si>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</si>
  <si>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</si>
  <si>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</si>
  <si>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</si>
  <si>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</si>
  <si>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</si>
  <si>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</si>
  <si>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</si>
  <si>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</si>
  <si>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</si>
  <si>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</si>
  <si>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</si>
  <si>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</si>
  <si>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</si>
  <si>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</si>
  <si>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</si>
  <si>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</si>
  <si>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</si>
  <si>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</si>
  <si>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</si>
  <si>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</si>
  <si>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</si>
  <si>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</si>
  <si>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</si>
  <si>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</si>
  <si>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</si>
  <si>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</si>
  <si>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</si>
  <si>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</si>
  <si>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</si>
  <si>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</si>
  <si>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</si>
  <si>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</si>
  <si>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</si>
  <si>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</si>
  <si>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</si>
  <si>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</si>
  <si>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</si>
  <si>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</si>
  <si>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</si>
  <si>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</si>
  <si>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</si>
  <si>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</si>
  <si>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</si>
  <si>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</si>
  <si>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</si>
  <si>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</si>
  <si>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</si>
  <si>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</si>
  <si>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</si>
  <si>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</si>
  <si>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</si>
  <si>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</si>
  <si>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</si>
  <si>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</si>
  <si>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</si>
  <si>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</si>
  <si>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</si>
  <si>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</si>
  <si>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</si>
  <si>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</si>
  <si>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</si>
  <si>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</si>
  <si>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</si>
  <si>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</si>
  <si>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</si>
  <si>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</si>
  <si>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</si>
  <si>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</si>
  <si>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</si>
  <si>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</si>
  <si>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</si>
  <si>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</si>
  <si>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</si>
  <si>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</si>
  <si>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</si>
  <si>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</si>
  <si>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</si>
  <si>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</si>
  <si>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</si>
  <si>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</si>
  <si>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</si>
  <si>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</si>
  <si>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</si>
  <si>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</si>
  <si>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</si>
  <si>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</si>
  <si>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</si>
  <si>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</si>
  <si>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</si>
  <si>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</si>
  <si>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</si>
  <si>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</si>
  <si>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</si>
  <si>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</si>
  <si>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</si>
  <si>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</si>
  <si>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</si>
  <si>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</si>
  <si>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</si>
  <si>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</si>
  <si>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</si>
  <si>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Aktive te tjera financiare afatshkurtra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</si>
  <si>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</si>
  <si>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</si>
  <si>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</si>
  <si>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</si>
  <si>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</si>
  <si>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</si>
  <si>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</si>
  <si>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</si>
  <si>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</si>
  <si>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</si>
  <si>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</si>
  <si>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Tatim mbi fitimin i paguar</t>
  </si>
  <si>
    <t>Shuma e Faktoreve me influence Negative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</si>
  <si>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</si>
  <si>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</si>
  <si>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</si>
  <si>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</si>
  <si>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</si>
  <si>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</si>
  <si>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</si>
  <si>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</si>
  <si>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</si>
  <si>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</si>
  <si>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</si>
  <si>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</si>
  <si>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</si>
  <si>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</si>
  <si>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</si>
  <si>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</si>
  <si>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</si>
  <si>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</si>
  <si>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</si>
  <si>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</si>
  <si>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</si>
  <si>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</si>
  <si>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</si>
  <si>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</si>
  <si>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</si>
  <si>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</si>
  <si>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</si>
  <si>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</si>
  <si>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</si>
  <si>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</si>
  <si>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</si>
  <si>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</si>
  <si>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</si>
  <si>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</si>
  <si>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Tirane</t>
  </si>
  <si>
    <t>Po</t>
  </si>
  <si>
    <t>Leke</t>
  </si>
  <si>
    <t>Administrator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</si>
  <si>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</si>
  <si>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</si>
  <si>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</si>
  <si>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</si>
  <si>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</si>
  <si>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</si>
  <si>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</si>
  <si>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</si>
  <si>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>701/702/703</t>
  </si>
  <si>
    <t xml:space="preserve"> b)</t>
  </si>
  <si>
    <t xml:space="preserve">   Te ardhura nga shitja e Shërbimeve </t>
  </si>
  <si>
    <t xml:space="preserve"> c)</t>
  </si>
  <si>
    <t>Të ardhura nga shitje të tjera (a+b+c)</t>
  </si>
  <si>
    <t>Shitje AQT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</si>
  <si>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</si>
  <si>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</si>
  <si>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</si>
  <si>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</si>
  <si>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</si>
  <si>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</si>
  <si>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</si>
  <si>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</si>
  <si>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</si>
  <si>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</si>
  <si>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</si>
  <si>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</si>
  <si>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</si>
  <si>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</si>
  <si>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</si>
  <si>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</si>
  <si>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</si>
  <si>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</si>
  <si>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</si>
  <si>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Mallra te blera</t>
  </si>
  <si>
    <t>601+602</t>
  </si>
  <si>
    <t xml:space="preserve"> Ndryshimet e gjëndjeve të Materialeve (+/-)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</si>
  <si>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</si>
  <si>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</si>
  <si>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</si>
  <si>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</si>
  <si>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</si>
  <si>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</si>
  <si>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</si>
  <si>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</si>
  <si>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</si>
  <si>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</si>
  <si>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</si>
  <si>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</si>
  <si>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</si>
  <si>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</si>
  <si>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</si>
  <si>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Shpenzime shitje AQT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</si>
  <si>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</si>
  <si>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</si>
  <si>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</si>
  <si>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</si>
  <si>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</si>
  <si>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</si>
  <si>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</si>
  <si>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</si>
  <si>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</si>
  <si>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</si>
  <si>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</si>
  <si>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</si>
  <si>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</si>
  <si>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</si>
  <si>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</si>
  <si>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</si>
  <si>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</si>
  <si>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</si>
  <si>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</si>
  <si>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</si>
  <si>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</si>
  <si>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</si>
  <si>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</si>
  <si>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</si>
  <si>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</si>
  <si>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</si>
  <si>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</si>
  <si>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</si>
  <si>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</si>
  <si>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</si>
  <si>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</si>
  <si>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</si>
  <si>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</si>
  <si>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</si>
  <si>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</si>
  <si>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</si>
  <si>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</si>
  <si>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</si>
  <si>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</si>
  <si>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</si>
  <si>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</si>
  <si>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</si>
  <si>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</si>
  <si>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</si>
  <si>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Farmaci</t>
  </si>
  <si>
    <t>Eksport mallrash</t>
  </si>
  <si>
    <t>Tregti te tjera</t>
  </si>
  <si>
    <t>Totali i te ardhurave nga   tregtia</t>
  </si>
  <si>
    <t>Ndertim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</si>
  <si>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</si>
  <si>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</si>
  <si>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</si>
  <si>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</si>
  <si>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</si>
  <si>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</si>
  <si>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</si>
  <si>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</si>
  <si>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</si>
  <si>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</si>
  <si>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</si>
  <si>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</si>
  <si>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</si>
  <si>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</si>
  <si>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</si>
  <si>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</si>
  <si>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</si>
  <si>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</si>
  <si>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</si>
  <si>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</si>
  <si>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</si>
  <si>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</si>
  <si>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</si>
  <si>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</si>
  <si>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</si>
  <si>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</si>
  <si>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</si>
  <si>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</si>
  <si>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</si>
  <si>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</si>
  <si>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</si>
  <si>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</si>
  <si>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</si>
  <si>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</si>
  <si>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</si>
  <si>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</si>
  <si>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</si>
  <si>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</si>
  <si>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</si>
  <si>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</si>
  <si>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</si>
  <si>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</si>
  <si>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</si>
  <si>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</si>
  <si>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</si>
  <si>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</si>
  <si>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</si>
  <si>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</si>
  <si>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</si>
  <si>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</si>
  <si>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</si>
  <si>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</si>
  <si>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Viti 2015</t>
  </si>
  <si>
    <t>Shkelqim Fusha</t>
  </si>
  <si>
    <t>FUSHA</t>
  </si>
  <si>
    <t>J61922018S</t>
  </si>
  <si>
    <t>18.02.1994</t>
  </si>
  <si>
    <t>Rruha Murat Toptani  nr.25</t>
  </si>
  <si>
    <t>T fitimi</t>
  </si>
  <si>
    <t>Të pagueshme për detyrimet tatimore tvsh</t>
  </si>
  <si>
    <t>Të pagueshme për shpenzime të konstatuara, parapagime</t>
  </si>
  <si>
    <t>Rritje/(rënie) shpenzime te parapaguara</t>
  </si>
  <si>
    <t>Raiffeisen Bank</t>
  </si>
  <si>
    <t>Lek</t>
  </si>
  <si>
    <t>Euro</t>
  </si>
  <si>
    <t>B.K.T  Qender</t>
  </si>
  <si>
    <t>Credins  Bank</t>
  </si>
  <si>
    <t>Tirana  Bank</t>
  </si>
  <si>
    <t>B.K.T    Sauk</t>
  </si>
  <si>
    <t>Dollar</t>
  </si>
  <si>
    <t>Veneto  Bank</t>
  </si>
  <si>
    <t>0130-305859-100-CB</t>
  </si>
  <si>
    <t>0135-305859-100 CB</t>
  </si>
  <si>
    <t>Ndertesa</t>
  </si>
  <si>
    <t>Detyrime ndaj institucioneve të kredisë lesing</t>
  </si>
  <si>
    <t>sherbime</t>
  </si>
  <si>
    <t>qeraja</t>
  </si>
  <si>
    <t>shitja e pallateve</t>
  </si>
  <si>
    <t>nd pallate per shitje</t>
  </si>
  <si>
    <t>financiare</t>
  </si>
  <si>
    <t>shitja e AQT</t>
  </si>
  <si>
    <t>materiale</t>
  </si>
  <si>
    <t>shpen shitje</t>
  </si>
  <si>
    <t>personeli</t>
  </si>
  <si>
    <t>amortizimi</t>
  </si>
  <si>
    <t>te tjera</t>
  </si>
  <si>
    <t>Shitja e AQT</t>
  </si>
  <si>
    <t>Viti   2016</t>
  </si>
  <si>
    <t>01.01.2016</t>
  </si>
  <si>
    <t>31.12.2016</t>
  </si>
  <si>
    <t>Mars 2017</t>
  </si>
  <si>
    <t>Pasqyre  Ndihmese per Fluksin Monetar 2016</t>
  </si>
  <si>
    <t>Shoqeria  FUSHA</t>
  </si>
  <si>
    <t>Pozicioni financiar më 31 dhjetor 2014</t>
  </si>
  <si>
    <t>Pozicioni financiar i rideklaruar më 31 dhjetor 2015</t>
  </si>
  <si>
    <t>Pozicioni financiar i rideklaruar më 1 janar 2016</t>
  </si>
  <si>
    <t>Pozicioni financiar më 31 dhjetor 2016</t>
  </si>
  <si>
    <t>Viti 2016</t>
  </si>
  <si>
    <t>Aktivet Afatgjata Materiale  me vlere fillestare   2016</t>
  </si>
  <si>
    <t>Amortizimi A.A.Materiale   2016</t>
  </si>
  <si>
    <t>Vlera Kontabel Neto e A.A.Materiale  2016</t>
  </si>
  <si>
    <t>Te punesuar mesatarisht per vitin 2016:</t>
  </si>
  <si>
    <t xml:space="preserve">Paisje </t>
  </si>
  <si>
    <t xml:space="preserve">Toka </t>
  </si>
  <si>
    <t>Të pagueshme ndaj  punonjesve</t>
  </si>
  <si>
    <t>Shpenzime të tjera financiare( humbje dif kursi dat 31.12.2016))</t>
  </si>
  <si>
    <t>euro</t>
  </si>
  <si>
    <t>Ndërtesa</t>
  </si>
  <si>
    <t>Të drejta / detyrime ndaj pjesëtarëve të tjerë të grupit Tatim mbi te ardhurat</t>
  </si>
  <si>
    <t>Të tjera tatime pët’u paguar dhe për t’u kthyer (tatim fitimi per tu paguar</t>
  </si>
  <si>
    <t>Huamarrje afatgjata (LEASING)</t>
  </si>
  <si>
    <t>Gjendja e Mj.Monetare me 31.12.2016</t>
  </si>
  <si>
    <t>Shoqeria FUSHA</t>
  </si>
  <si>
    <t>Ndertim pune publike</t>
  </si>
  <si>
    <t>Ndertim per vehte</t>
  </si>
  <si>
    <t>Dhenie Qira</t>
  </si>
  <si>
    <t>QIRA</t>
  </si>
  <si>
    <t xml:space="preserve">Te ardhura nga shitja </t>
  </si>
  <si>
    <t>SHITJE AQT</t>
  </si>
  <si>
    <t>Financiare</t>
  </si>
  <si>
    <t>Te ardhura financiare</t>
  </si>
  <si>
    <t xml:space="preserve">   Te ardhura nga qiraja</t>
  </si>
  <si>
    <t xml:space="preserve">    te ardhura nga shitja e mallrave(AP)</t>
  </si>
  <si>
    <t xml:space="preserve">   Te ardhura nga shitja e Produktit te vet  situacione</t>
  </si>
  <si>
    <t>Mjete monetare dhe ekuivalentë të mjeteve monetare më 1 janar 2016</t>
  </si>
  <si>
    <t>Mjete monetare dhe ekuivalentë të mjeteve monetare më 31 dhjetor 2016</t>
  </si>
  <si>
    <t>Parapagime te dhena</t>
  </si>
  <si>
    <t>Sigurime shoqerore raporte mjeksore</t>
  </si>
  <si>
    <t>Te Pagueshme tatim mbi te ardhurat nga punesimi</t>
  </si>
  <si>
    <t>Të pagueshme për detyrimet tatimore tatim mbi fitimin</t>
  </si>
  <si>
    <t>shpenzime materiale dhe materiale të tjera</t>
  </si>
  <si>
    <t>Te tjera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</si>
</sst>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_L_e_k_-;\-* #,##0_L_e_k_-;_-* &quot;-&quot;??_L_e_k_-;_-@_-"/>
    <numFmt numFmtId="200" formatCode="_(* #,##0_);_(* \(#,##0\);_(* &quot;-&quot;??_);_(@_)"/>
    <numFmt numFmtId="201" formatCode="_-* #,##0.0_L_e_k_-;\-* #,##0.0_L_e_k_-;_-* &quot;-&quot;??_L_e_k_-;_-@_-"/>
    <numFmt numFmtId="202" formatCode="_-* #,##0.000_L_e_k_-;\-* #,##0.000_L_e_k_-;_-* &quot;-&quot;??_L_e_k_-;_-@_-"/>
    <numFmt numFmtId="203" formatCode="0.000000"/>
    <numFmt numFmtId="204" formatCode="0.00000"/>
    <numFmt numFmtId="205" formatCode="0.0000"/>
    <numFmt numFmtId="206" formatCode="0.000"/>
    <numFmt numFmtId="207" formatCode="0.0"/>
  </numFmts>
  <fonts count="8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60"/>
      <name val="Arial"/>
      <family val="2"/>
    </font>
    <font>
      <b/>
      <i/>
      <u val="single"/>
      <sz val="10"/>
      <color indexed="60"/>
      <name val="Times New Roman"/>
      <family val="1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i/>
      <u val="single"/>
      <sz val="10"/>
      <color rgb="FFC00000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21" xfId="0" applyFont="1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4" fontId="16" fillId="0" borderId="19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1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/>
    </xf>
    <xf numFmtId="1" fontId="16" fillId="0" borderId="16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3" fontId="16" fillId="0" borderId="19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6" fillId="0" borderId="19" xfId="42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6" fillId="0" borderId="13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0" fillId="0" borderId="16" xfId="64" applyFont="1" applyBorder="1">
      <alignment/>
      <protection/>
    </xf>
    <xf numFmtId="2" fontId="32" fillId="0" borderId="16" xfId="64" applyNumberFormat="1" applyFont="1" applyBorder="1" applyAlignment="1">
      <alignment horizontal="center" wrapText="1"/>
      <protection/>
    </xf>
    <xf numFmtId="0" fontId="33" fillId="0" borderId="16" xfId="64" applyFont="1" applyBorder="1" applyAlignment="1">
      <alignment horizontal="center" vertical="center" wrapText="1"/>
      <protection/>
    </xf>
    <xf numFmtId="0" fontId="33" fillId="0" borderId="24" xfId="64" applyFont="1" applyBorder="1" applyAlignment="1">
      <alignment horizontal="center"/>
      <protection/>
    </xf>
    <xf numFmtId="0" fontId="33" fillId="0" borderId="25" xfId="64" applyFont="1" applyBorder="1" applyAlignment="1">
      <alignment horizontal="left" wrapText="1"/>
      <protection/>
    </xf>
    <xf numFmtId="0" fontId="10" fillId="0" borderId="26" xfId="64" applyFont="1" applyBorder="1" applyAlignment="1">
      <alignment horizontal="left"/>
      <protection/>
    </xf>
    <xf numFmtId="0" fontId="10" fillId="0" borderId="13" xfId="65" applyFont="1" applyFill="1" applyBorder="1" applyAlignment="1">
      <alignment horizontal="left" wrapText="1"/>
      <protection/>
    </xf>
    <xf numFmtId="0" fontId="10" fillId="0" borderId="13" xfId="64" applyFont="1" applyBorder="1" applyAlignment="1">
      <alignment horizontal="left" wrapText="1"/>
      <protection/>
    </xf>
    <xf numFmtId="0" fontId="33" fillId="0" borderId="26" xfId="64" applyFont="1" applyBorder="1" applyAlignment="1">
      <alignment horizontal="center"/>
      <protection/>
    </xf>
    <xf numFmtId="0" fontId="33" fillId="0" borderId="13" xfId="64" applyFont="1" applyBorder="1" applyAlignment="1">
      <alignment horizontal="left" wrapText="1"/>
      <protection/>
    </xf>
    <xf numFmtId="0" fontId="10" fillId="0" borderId="26" xfId="64" applyFont="1" applyBorder="1" applyAlignment="1">
      <alignment horizontal="center"/>
      <protection/>
    </xf>
    <xf numFmtId="0" fontId="10" fillId="0" borderId="13" xfId="64" applyFont="1" applyBorder="1" applyAlignment="1">
      <alignment horizontal="left"/>
      <protection/>
    </xf>
    <xf numFmtId="0" fontId="10" fillId="0" borderId="26" xfId="64" applyFont="1" applyFill="1" applyBorder="1" applyAlignment="1">
      <alignment horizontal="center"/>
      <protection/>
    </xf>
    <xf numFmtId="0" fontId="33" fillId="0" borderId="13" xfId="64" applyFont="1" applyBorder="1" applyAlignment="1">
      <alignment horizontal="left"/>
      <protection/>
    </xf>
    <xf numFmtId="0" fontId="10" fillId="0" borderId="27" xfId="0" applyFont="1" applyBorder="1" applyAlignment="1">
      <alignment/>
    </xf>
    <xf numFmtId="0" fontId="3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3" fillId="0" borderId="26" xfId="64" applyFont="1" applyBorder="1">
      <alignment/>
      <protection/>
    </xf>
    <xf numFmtId="0" fontId="10" fillId="0" borderId="26" xfId="0" applyFont="1" applyBorder="1" applyAlignment="1">
      <alignment/>
    </xf>
    <xf numFmtId="0" fontId="10" fillId="0" borderId="26" xfId="64" applyFont="1" applyBorder="1">
      <alignment/>
      <protection/>
    </xf>
    <xf numFmtId="0" fontId="10" fillId="0" borderId="28" xfId="64" applyFont="1" applyBorder="1">
      <alignment/>
      <protection/>
    </xf>
    <xf numFmtId="0" fontId="33" fillId="0" borderId="29" xfId="64" applyFont="1" applyBorder="1" applyAlignment="1">
      <alignment horizontal="left"/>
      <protection/>
    </xf>
    <xf numFmtId="0" fontId="10" fillId="0" borderId="29" xfId="64" applyFont="1" applyBorder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64" applyFont="1" applyBorder="1" applyAlignment="1">
      <alignment horizontal="left"/>
      <protection/>
    </xf>
    <xf numFmtId="0" fontId="3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 vertical="center"/>
    </xf>
    <xf numFmtId="199" fontId="0" fillId="0" borderId="0" xfId="0" applyNumberFormat="1" applyAlignment="1">
      <alignment/>
    </xf>
    <xf numFmtId="179" fontId="0" fillId="0" borderId="0" xfId="42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0" fillId="0" borderId="0" xfId="42" applyFont="1" applyAlignment="1">
      <alignment/>
    </xf>
    <xf numFmtId="0" fontId="0" fillId="0" borderId="0" xfId="0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46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81" fillId="0" borderId="13" xfId="0" applyNumberFormat="1" applyFont="1" applyBorder="1" applyAlignment="1">
      <alignment vertical="center"/>
    </xf>
    <xf numFmtId="179" fontId="0" fillId="0" borderId="0" xfId="42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11" fillId="0" borderId="13" xfId="0" applyFont="1" applyBorder="1" applyAlignment="1">
      <alignment vertical="center"/>
    </xf>
    <xf numFmtId="3" fontId="82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13" xfId="0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199" fontId="6" fillId="0" borderId="13" xfId="42" applyNumberFormat="1" applyFont="1" applyBorder="1" applyAlignment="1">
      <alignment horizontal="right" wrapText="1"/>
    </xf>
    <xf numFmtId="0" fontId="6" fillId="0" borderId="13" xfId="64" applyFont="1" applyBorder="1" applyAlignment="1">
      <alignment horizontal="right" wrapText="1"/>
      <protection/>
    </xf>
    <xf numFmtId="0" fontId="6" fillId="0" borderId="29" xfId="64" applyFont="1" applyBorder="1" applyAlignment="1">
      <alignment horizontal="right" wrapText="1"/>
      <protection/>
    </xf>
    <xf numFmtId="199" fontId="6" fillId="0" borderId="29" xfId="42" applyNumberFormat="1" applyFont="1" applyBorder="1" applyAlignment="1">
      <alignment horizontal="right" wrapText="1"/>
    </xf>
    <xf numFmtId="199" fontId="6" fillId="0" borderId="25" xfId="42" applyNumberFormat="1" applyFont="1" applyBorder="1" applyAlignment="1">
      <alignment horizontal="right" wrapText="1"/>
    </xf>
    <xf numFmtId="199" fontId="0" fillId="0" borderId="0" xfId="42" applyNumberFormat="1" applyFont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" fontId="0" fillId="0" borderId="13" xfId="46" applyNumberFormat="1" applyBorder="1" applyAlignment="1">
      <alignment horizontal="right" vertical="center"/>
    </xf>
    <xf numFmtId="0" fontId="10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3" fontId="0" fillId="0" borderId="16" xfId="46" applyNumberFormat="1" applyBorder="1" applyAlignment="1">
      <alignment horizontal="right" vertical="center"/>
    </xf>
    <xf numFmtId="3" fontId="30" fillId="0" borderId="30" xfId="46" applyNumberFormat="1" applyFont="1" applyBorder="1" applyAlignment="1">
      <alignment horizontal="right" vertical="center"/>
    </xf>
    <xf numFmtId="3" fontId="30" fillId="0" borderId="31" xfId="46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4" fontId="0" fillId="0" borderId="19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79" fontId="0" fillId="0" borderId="13" xfId="42" applyFont="1" applyBorder="1" applyAlignment="1">
      <alignment horizontal="right" vertical="center"/>
    </xf>
    <xf numFmtId="179" fontId="0" fillId="0" borderId="13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179" fontId="0" fillId="0" borderId="13" xfId="42" applyFont="1" applyBorder="1" applyAlignment="1">
      <alignment vertical="center"/>
    </xf>
    <xf numFmtId="3" fontId="0" fillId="0" borderId="13" xfId="46" applyNumberFormat="1" applyBorder="1" applyAlignment="1">
      <alignment vertical="center"/>
    </xf>
    <xf numFmtId="199" fontId="0" fillId="0" borderId="0" xfId="42" applyNumberFormat="1" applyFont="1" applyFill="1" applyAlignment="1">
      <alignment wrapText="1"/>
    </xf>
    <xf numFmtId="199" fontId="0" fillId="0" borderId="13" xfId="42" applyNumberFormat="1" applyFont="1" applyBorder="1" applyAlignment="1">
      <alignment/>
    </xf>
    <xf numFmtId="3" fontId="30" fillId="0" borderId="32" xfId="46" applyNumberFormat="1" applyFont="1" applyBorder="1" applyAlignment="1">
      <alignment horizontal="right" vertical="center"/>
    </xf>
    <xf numFmtId="3" fontId="30" fillId="0" borderId="33" xfId="46" applyNumberFormat="1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30" fillId="0" borderId="30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30" fillId="0" borderId="32" xfId="0" applyFont="1" applyBorder="1" applyAlignment="1">
      <alignment horizontal="right" vertical="center"/>
    </xf>
    <xf numFmtId="199" fontId="0" fillId="0" borderId="13" xfId="42" applyNumberFormat="1" applyFont="1" applyFill="1" applyBorder="1" applyAlignment="1">
      <alignment horizontal="right" wrapText="1"/>
    </xf>
    <xf numFmtId="0" fontId="6" fillId="0" borderId="19" xfId="64" applyFont="1" applyBorder="1" applyAlignment="1">
      <alignment horizontal="right" vertical="center" wrapText="1"/>
      <protection/>
    </xf>
    <xf numFmtId="199" fontId="0" fillId="0" borderId="13" xfId="42" applyNumberFormat="1" applyFont="1" applyBorder="1" applyAlignment="1">
      <alignment horizontal="right" wrapText="1"/>
    </xf>
    <xf numFmtId="0" fontId="58" fillId="0" borderId="0" xfId="62" applyFont="1">
      <alignment/>
      <protection/>
    </xf>
    <xf numFmtId="0" fontId="24" fillId="0" borderId="0" xfId="62" applyFont="1" applyAlignment="1">
      <alignment vertical="center"/>
      <protection/>
    </xf>
    <xf numFmtId="0" fontId="58" fillId="0" borderId="0" xfId="62" applyFont="1" applyAlignment="1">
      <alignment vertical="center"/>
      <protection/>
    </xf>
    <xf numFmtId="0" fontId="58" fillId="0" borderId="13" xfId="62" applyFont="1" applyBorder="1">
      <alignment/>
      <protection/>
    </xf>
    <xf numFmtId="0" fontId="23" fillId="0" borderId="13" xfId="62" applyFont="1" applyBorder="1" applyAlignment="1">
      <alignment vertical="center" textRotation="90" wrapText="1"/>
      <protection/>
    </xf>
    <xf numFmtId="0" fontId="29" fillId="0" borderId="13" xfId="62" applyFont="1" applyBorder="1" applyAlignment="1">
      <alignment horizontal="center" vertical="center" textRotation="90"/>
      <protection/>
    </xf>
    <xf numFmtId="0" fontId="29" fillId="0" borderId="13" xfId="62" applyFont="1" applyBorder="1" applyAlignment="1">
      <alignment horizontal="center" vertical="center" textRotation="90" wrapText="1"/>
      <protection/>
    </xf>
    <xf numFmtId="0" fontId="29" fillId="0" borderId="13" xfId="0" applyFont="1" applyBorder="1" applyAlignment="1">
      <alignment horizontal="center" vertical="center"/>
    </xf>
    <xf numFmtId="0" fontId="29" fillId="0" borderId="13" xfId="62" applyFont="1" applyBorder="1" applyAlignment="1">
      <alignment vertical="center" wrapText="1"/>
      <protection/>
    </xf>
    <xf numFmtId="3" fontId="29" fillId="0" borderId="13" xfId="62" applyNumberFormat="1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vertical="center" wrapText="1"/>
      <protection/>
    </xf>
    <xf numFmtId="3" fontId="23" fillId="0" borderId="13" xfId="62" applyNumberFormat="1" applyFont="1" applyBorder="1" applyAlignment="1">
      <alignment horizontal="center" vertical="center" wrapText="1"/>
      <protection/>
    </xf>
    <xf numFmtId="3" fontId="58" fillId="0" borderId="0" xfId="62" applyNumberFormat="1" applyFont="1">
      <alignment/>
      <protection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/>
    </xf>
    <xf numFmtId="3" fontId="36" fillId="0" borderId="13" xfId="0" applyNumberFormat="1" applyFont="1" applyBorder="1" applyAlignment="1">
      <alignment vertical="center"/>
    </xf>
    <xf numFmtId="1" fontId="36" fillId="0" borderId="13" xfId="0" applyNumberFormat="1" applyFont="1" applyBorder="1" applyAlignment="1">
      <alignment horizontal="center" vertical="center"/>
    </xf>
    <xf numFmtId="199" fontId="0" fillId="0" borderId="0" xfId="42" applyNumberFormat="1" applyFont="1" applyBorder="1" applyAlignment="1">
      <alignment wrapText="1"/>
    </xf>
    <xf numFmtId="199" fontId="0" fillId="0" borderId="0" xfId="42" applyNumberFormat="1" applyFont="1" applyAlignment="1">
      <alignment/>
    </xf>
    <xf numFmtId="199" fontId="30" fillId="0" borderId="0" xfId="42" applyNumberFormat="1" applyFont="1" applyAlignment="1">
      <alignment/>
    </xf>
    <xf numFmtId="199" fontId="8" fillId="0" borderId="0" xfId="42" applyNumberFormat="1" applyFont="1" applyAlignment="1">
      <alignment/>
    </xf>
    <xf numFmtId="199" fontId="0" fillId="0" borderId="0" xfId="42" applyNumberFormat="1" applyFont="1" applyAlignment="1">
      <alignment/>
    </xf>
    <xf numFmtId="199" fontId="6" fillId="0" borderId="0" xfId="42" applyNumberFormat="1" applyFont="1" applyAlignment="1">
      <alignment/>
    </xf>
    <xf numFmtId="199" fontId="0" fillId="0" borderId="0" xfId="42" applyNumberFormat="1" applyFont="1" applyBorder="1" applyAlignment="1">
      <alignment/>
    </xf>
    <xf numFmtId="199" fontId="30" fillId="0" borderId="0" xfId="42" applyNumberFormat="1" applyFont="1" applyBorder="1" applyAlignment="1">
      <alignment/>
    </xf>
    <xf numFmtId="199" fontId="30" fillId="0" borderId="0" xfId="42" applyNumberFormat="1" applyFont="1" applyBorder="1" applyAlignment="1">
      <alignment horizontal="right"/>
    </xf>
    <xf numFmtId="199" fontId="6" fillId="0" borderId="16" xfId="42" applyNumberFormat="1" applyFont="1" applyBorder="1" applyAlignment="1">
      <alignment horizontal="center"/>
    </xf>
    <xf numFmtId="199" fontId="6" fillId="0" borderId="36" xfId="42" applyNumberFormat="1" applyFont="1" applyBorder="1" applyAlignment="1">
      <alignment horizontal="right" wrapText="1"/>
    </xf>
    <xf numFmtId="199" fontId="0" fillId="0" borderId="37" xfId="42" applyNumberFormat="1" applyFont="1" applyBorder="1" applyAlignment="1">
      <alignment horizontal="right" wrapText="1"/>
    </xf>
    <xf numFmtId="199" fontId="0" fillId="0" borderId="12" xfId="42" applyNumberFormat="1" applyFont="1" applyBorder="1" applyAlignment="1">
      <alignment horizontal="right" wrapText="1"/>
    </xf>
    <xf numFmtId="199" fontId="0" fillId="0" borderId="38" xfId="42" applyNumberFormat="1" applyFont="1" applyBorder="1" applyAlignment="1">
      <alignment horizontal="right" wrapText="1"/>
    </xf>
    <xf numFmtId="199" fontId="8" fillId="0" borderId="12" xfId="42" applyNumberFormat="1" applyFont="1" applyBorder="1" applyAlignment="1">
      <alignment horizontal="right" wrapText="1"/>
    </xf>
    <xf numFmtId="199" fontId="0" fillId="0" borderId="23" xfId="42" applyNumberFormat="1" applyFont="1" applyBorder="1" applyAlignment="1">
      <alignment horizontal="right" wrapText="1"/>
    </xf>
    <xf numFmtId="199" fontId="6" fillId="0" borderId="26" xfId="42" applyNumberFormat="1" applyFont="1" applyBorder="1" applyAlignment="1">
      <alignment horizontal="right" wrapText="1"/>
    </xf>
    <xf numFmtId="199" fontId="6" fillId="0" borderId="12" xfId="42" applyNumberFormat="1" applyFont="1" applyBorder="1" applyAlignment="1">
      <alignment horizontal="right" wrapText="1"/>
    </xf>
    <xf numFmtId="199" fontId="0" fillId="0" borderId="19" xfId="42" applyNumberFormat="1" applyFont="1" applyBorder="1" applyAlignment="1">
      <alignment horizontal="right" wrapText="1"/>
    </xf>
    <xf numFmtId="199" fontId="0" fillId="0" borderId="39" xfId="42" applyNumberFormat="1" applyFont="1" applyBorder="1" applyAlignment="1">
      <alignment horizontal="right" wrapText="1"/>
    </xf>
    <xf numFmtId="199" fontId="6" fillId="0" borderId="26" xfId="42" applyNumberFormat="1" applyFont="1" applyBorder="1" applyAlignment="1">
      <alignment horizontal="right" vertical="center" wrapText="1"/>
    </xf>
    <xf numFmtId="199" fontId="6" fillId="0" borderId="38" xfId="42" applyNumberFormat="1" applyFont="1" applyBorder="1" applyAlignment="1">
      <alignment horizontal="right" vertical="center" wrapText="1"/>
    </xf>
    <xf numFmtId="199" fontId="6" fillId="0" borderId="37" xfId="42" applyNumberFormat="1" applyFont="1" applyBorder="1" applyAlignment="1">
      <alignment horizontal="right" wrapText="1"/>
    </xf>
    <xf numFmtId="199" fontId="30" fillId="0" borderId="13" xfId="42" applyNumberFormat="1" applyFont="1" applyBorder="1" applyAlignment="1">
      <alignment horizontal="right" wrapText="1"/>
    </xf>
    <xf numFmtId="199" fontId="6" fillId="0" borderId="38" xfId="42" applyNumberFormat="1" applyFont="1" applyBorder="1" applyAlignment="1">
      <alignment horizontal="right" wrapText="1"/>
    </xf>
    <xf numFmtId="199" fontId="6" fillId="0" borderId="39" xfId="42" applyNumberFormat="1" applyFont="1" applyBorder="1" applyAlignment="1">
      <alignment horizontal="right" wrapText="1"/>
    </xf>
    <xf numFmtId="199" fontId="6" fillId="0" borderId="19" xfId="42" applyNumberFormat="1" applyFont="1" applyBorder="1" applyAlignment="1">
      <alignment horizontal="right" wrapText="1"/>
    </xf>
    <xf numFmtId="199" fontId="6" fillId="0" borderId="28" xfId="42" applyNumberFormat="1" applyFont="1" applyBorder="1" applyAlignment="1">
      <alignment horizontal="right" wrapText="1"/>
    </xf>
    <xf numFmtId="199" fontId="6" fillId="0" borderId="0" xfId="42" applyNumberFormat="1" applyFont="1" applyBorder="1" applyAlignment="1">
      <alignment horizontal="center"/>
    </xf>
    <xf numFmtId="199" fontId="6" fillId="0" borderId="0" xfId="42" applyNumberFormat="1" applyFont="1" applyBorder="1" applyAlignment="1">
      <alignment horizontal="left" wrapText="1"/>
    </xf>
    <xf numFmtId="199" fontId="6" fillId="0" borderId="0" xfId="42" applyNumberFormat="1" applyFont="1" applyBorder="1" applyAlignment="1">
      <alignment horizontal="left"/>
    </xf>
    <xf numFmtId="199" fontId="79" fillId="0" borderId="0" xfId="42" applyNumberFormat="1" applyFont="1" applyAlignment="1">
      <alignment/>
    </xf>
    <xf numFmtId="199" fontId="30" fillId="0" borderId="11" xfId="42" applyNumberFormat="1" applyFont="1" applyBorder="1" applyAlignment="1">
      <alignment horizontal="center" wrapText="1"/>
    </xf>
    <xf numFmtId="199" fontId="6" fillId="0" borderId="40" xfId="42" applyNumberFormat="1" applyFont="1" applyBorder="1" applyAlignment="1">
      <alignment horizontal="center" vertical="center" wrapText="1"/>
    </xf>
    <xf numFmtId="199" fontId="83" fillId="0" borderId="13" xfId="42" applyNumberFormat="1" applyFont="1" applyBorder="1" applyAlignment="1">
      <alignment horizontal="right" wrapText="1"/>
    </xf>
    <xf numFmtId="199" fontId="0" fillId="0" borderId="0" xfId="42" applyNumberFormat="1" applyFont="1" applyFill="1" applyAlignment="1">
      <alignment/>
    </xf>
    <xf numFmtId="199" fontId="0" fillId="0" borderId="18" xfId="42" applyNumberFormat="1" applyFont="1" applyFill="1" applyBorder="1" applyAlignment="1">
      <alignment/>
    </xf>
    <xf numFmtId="199" fontId="0" fillId="0" borderId="18" xfId="42" applyNumberFormat="1" applyFont="1" applyFill="1" applyBorder="1" applyAlignment="1">
      <alignment/>
    </xf>
    <xf numFmtId="199" fontId="0" fillId="0" borderId="20" xfId="42" applyNumberFormat="1" applyFont="1" applyFill="1" applyBorder="1" applyAlignment="1">
      <alignment/>
    </xf>
    <xf numFmtId="199" fontId="0" fillId="0" borderId="21" xfId="42" applyNumberFormat="1" applyFont="1" applyFill="1" applyBorder="1" applyAlignment="1">
      <alignment/>
    </xf>
    <xf numFmtId="199" fontId="0" fillId="0" borderId="21" xfId="42" applyNumberFormat="1" applyFont="1" applyFill="1" applyBorder="1" applyAlignment="1">
      <alignment/>
    </xf>
    <xf numFmtId="199" fontId="0" fillId="0" borderId="15" xfId="42" applyNumberFormat="1" applyFont="1" applyFill="1" applyBorder="1" applyAlignment="1">
      <alignment/>
    </xf>
    <xf numFmtId="199" fontId="5" fillId="0" borderId="10" xfId="42" applyNumberFormat="1" applyFont="1" applyFill="1" applyBorder="1" applyAlignment="1">
      <alignment horizontal="center" vertical="center"/>
    </xf>
    <xf numFmtId="199" fontId="5" fillId="0" borderId="0" xfId="42" applyNumberFormat="1" applyFont="1" applyFill="1" applyBorder="1" applyAlignment="1">
      <alignment horizontal="center" vertical="center"/>
    </xf>
    <xf numFmtId="199" fontId="5" fillId="0" borderId="11" xfId="42" applyNumberFormat="1" applyFont="1" applyFill="1" applyBorder="1" applyAlignment="1">
      <alignment horizontal="center" vertical="center"/>
    </xf>
    <xf numFmtId="199" fontId="27" fillId="0" borderId="0" xfId="42" applyNumberFormat="1" applyFont="1" applyFill="1" applyBorder="1" applyAlignment="1">
      <alignment horizontal="center" vertical="center"/>
    </xf>
    <xf numFmtId="199" fontId="10" fillId="0" borderId="10" xfId="42" applyNumberFormat="1" applyFont="1" applyFill="1" applyBorder="1" applyAlignment="1">
      <alignment/>
    </xf>
    <xf numFmtId="199" fontId="0" fillId="0" borderId="41" xfId="42" applyNumberFormat="1" applyFont="1" applyFill="1" applyBorder="1" applyAlignment="1">
      <alignment horizontal="center"/>
    </xf>
    <xf numFmtId="199" fontId="7" fillId="0" borderId="42" xfId="42" applyNumberFormat="1" applyFont="1" applyFill="1" applyBorder="1" applyAlignment="1">
      <alignment horizontal="left"/>
    </xf>
    <xf numFmtId="199" fontId="10" fillId="0" borderId="42" xfId="42" applyNumberFormat="1" applyFont="1" applyFill="1" applyBorder="1" applyAlignment="1">
      <alignment/>
    </xf>
    <xf numFmtId="199" fontId="0" fillId="0" borderId="42" xfId="42" applyNumberFormat="1" applyFont="1" applyFill="1" applyBorder="1" applyAlignment="1">
      <alignment/>
    </xf>
    <xf numFmtId="199" fontId="0" fillId="0" borderId="43" xfId="42" applyNumberFormat="1" applyFont="1" applyFill="1" applyBorder="1" applyAlignment="1">
      <alignment/>
    </xf>
    <xf numFmtId="199" fontId="0" fillId="0" borderId="11" xfId="42" applyNumberFormat="1" applyFont="1" applyFill="1" applyBorder="1" applyAlignment="1">
      <alignment/>
    </xf>
    <xf numFmtId="199" fontId="0" fillId="0" borderId="44" xfId="42" applyNumberFormat="1" applyFont="1" applyFill="1" applyBorder="1" applyAlignment="1">
      <alignment horizontal="center"/>
    </xf>
    <xf numFmtId="199" fontId="7" fillId="0" borderId="0" xfId="42" applyNumberFormat="1" applyFont="1" applyFill="1" applyBorder="1" applyAlignment="1">
      <alignment horizontal="left"/>
    </xf>
    <xf numFmtId="199" fontId="10" fillId="0" borderId="0" xfId="42" applyNumberFormat="1" applyFont="1" applyFill="1" applyBorder="1" applyAlignment="1">
      <alignment/>
    </xf>
    <xf numFmtId="199" fontId="0" fillId="0" borderId="0" xfId="42" applyNumberFormat="1" applyFont="1" applyFill="1" applyBorder="1" applyAlignment="1">
      <alignment/>
    </xf>
    <xf numFmtId="199" fontId="0" fillId="0" borderId="45" xfId="42" applyNumberFormat="1" applyFont="1" applyFill="1" applyBorder="1" applyAlignment="1">
      <alignment/>
    </xf>
    <xf numFmtId="199" fontId="10" fillId="0" borderId="44" xfId="42" applyNumberFormat="1" applyFont="1" applyFill="1" applyBorder="1" applyAlignment="1">
      <alignment/>
    </xf>
    <xf numFmtId="199" fontId="10" fillId="0" borderId="46" xfId="42" applyNumberFormat="1" applyFont="1" applyBorder="1" applyAlignment="1">
      <alignment/>
    </xf>
    <xf numFmtId="199" fontId="10" fillId="0" borderId="44" xfId="42" applyNumberFormat="1" applyFont="1" applyBorder="1" applyAlignment="1">
      <alignment/>
    </xf>
    <xf numFmtId="199" fontId="10" fillId="0" borderId="0" xfId="42" applyNumberFormat="1" applyFont="1" applyFill="1" applyBorder="1" applyAlignment="1">
      <alignment/>
    </xf>
    <xf numFmtId="199" fontId="10" fillId="0" borderId="47" xfId="42" applyNumberFormat="1" applyFont="1" applyFill="1" applyBorder="1" applyAlignment="1">
      <alignment/>
    </xf>
    <xf numFmtId="199" fontId="10" fillId="0" borderId="48" xfId="42" applyNumberFormat="1" applyFont="1" applyFill="1" applyBorder="1" applyAlignment="1">
      <alignment/>
    </xf>
    <xf numFmtId="199" fontId="0" fillId="0" borderId="48" xfId="42" applyNumberFormat="1" applyFont="1" applyFill="1" applyBorder="1" applyAlignment="1">
      <alignment/>
    </xf>
    <xf numFmtId="199" fontId="0" fillId="0" borderId="49" xfId="42" applyNumberFormat="1" applyFont="1" applyFill="1" applyBorder="1" applyAlignment="1">
      <alignment/>
    </xf>
    <xf numFmtId="199" fontId="0" fillId="0" borderId="10" xfId="42" applyNumberFormat="1" applyFont="1" applyFill="1" applyBorder="1" applyAlignment="1">
      <alignment/>
    </xf>
    <xf numFmtId="199" fontId="0" fillId="0" borderId="0" xfId="42" applyNumberFormat="1" applyFont="1" applyFill="1" applyBorder="1" applyAlignment="1">
      <alignment/>
    </xf>
    <xf numFmtId="199" fontId="0" fillId="0" borderId="0" xfId="42" applyNumberFormat="1" applyFont="1" applyFill="1" applyAlignment="1">
      <alignment horizontal="center"/>
    </xf>
    <xf numFmtId="199" fontId="26" fillId="0" borderId="0" xfId="42" applyNumberFormat="1" applyFont="1" applyBorder="1" applyAlignment="1">
      <alignment horizontal="left" vertical="center"/>
    </xf>
    <xf numFmtId="199" fontId="26" fillId="0" borderId="0" xfId="42" applyNumberFormat="1" applyFont="1" applyBorder="1" applyAlignment="1">
      <alignment vertical="center"/>
    </xf>
    <xf numFmtId="199" fontId="10" fillId="0" borderId="0" xfId="42" applyNumberFormat="1" applyFont="1" applyBorder="1" applyAlignment="1">
      <alignment horizontal="right" vertical="center"/>
    </xf>
    <xf numFmtId="199" fontId="0" fillId="0" borderId="0" xfId="42" applyNumberFormat="1" applyFont="1" applyBorder="1" applyAlignment="1">
      <alignment horizontal="right"/>
    </xf>
    <xf numFmtId="199" fontId="0" fillId="0" borderId="10" xfId="42" applyNumberFormat="1" applyFont="1" applyFill="1" applyBorder="1" applyAlignment="1">
      <alignment/>
    </xf>
    <xf numFmtId="199" fontId="0" fillId="0" borderId="0" xfId="42" applyNumberFormat="1" applyFont="1" applyFill="1" applyAlignment="1">
      <alignment/>
    </xf>
    <xf numFmtId="199" fontId="0" fillId="0" borderId="11" xfId="42" applyNumberFormat="1" applyFont="1" applyFill="1" applyBorder="1" applyAlignment="1">
      <alignment/>
    </xf>
    <xf numFmtId="199" fontId="0" fillId="0" borderId="0" xfId="42" applyNumberFormat="1" applyFont="1" applyFill="1" applyBorder="1" applyAlignment="1">
      <alignment horizontal="center"/>
    </xf>
    <xf numFmtId="199" fontId="0" fillId="0" borderId="0" xfId="42" applyNumberFormat="1" applyFont="1" applyFill="1" applyBorder="1" applyAlignment="1">
      <alignment horizontal="center"/>
    </xf>
    <xf numFmtId="199" fontId="5" fillId="0" borderId="10" xfId="42" applyNumberFormat="1" applyFont="1" applyBorder="1" applyAlignment="1">
      <alignment horizontal="center" vertical="center"/>
    </xf>
    <xf numFmtId="199" fontId="0" fillId="0" borderId="0" xfId="42" applyNumberFormat="1" applyFont="1" applyBorder="1" applyAlignment="1">
      <alignment horizontal="center"/>
    </xf>
    <xf numFmtId="199" fontId="5" fillId="0" borderId="0" xfId="42" applyNumberFormat="1" applyFont="1" applyBorder="1" applyAlignment="1">
      <alignment horizontal="center" vertical="center"/>
    </xf>
    <xf numFmtId="199" fontId="27" fillId="0" borderId="0" xfId="42" applyNumberFormat="1" applyFont="1" applyBorder="1" applyAlignment="1">
      <alignment horizontal="center" vertical="center"/>
    </xf>
    <xf numFmtId="199" fontId="5" fillId="0" borderId="11" xfId="42" applyNumberFormat="1" applyFont="1" applyBorder="1" applyAlignment="1">
      <alignment horizontal="center" vertical="center"/>
    </xf>
    <xf numFmtId="199" fontId="0" fillId="0" borderId="10" xfId="42" applyNumberFormat="1" applyFont="1" applyBorder="1" applyAlignment="1">
      <alignment/>
    </xf>
    <xf numFmtId="199" fontId="26" fillId="0" borderId="46" xfId="42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199" fontId="0" fillId="0" borderId="11" xfId="42" applyNumberFormat="1" applyFont="1" applyBorder="1" applyAlignment="1">
      <alignment/>
    </xf>
    <xf numFmtId="199" fontId="6" fillId="0" borderId="0" xfId="42" applyNumberFormat="1" applyFont="1" applyBorder="1" applyAlignment="1">
      <alignment horizontal="center" vertical="center"/>
    </xf>
    <xf numFmtId="199" fontId="6" fillId="0" borderId="0" xfId="42" applyNumberFormat="1" applyFont="1" applyBorder="1" applyAlignment="1">
      <alignment vertical="center"/>
    </xf>
    <xf numFmtId="199" fontId="27" fillId="0" borderId="0" xfId="42" applyNumberFormat="1" applyFont="1" applyBorder="1" applyAlignment="1">
      <alignment horizontal="left" vertical="center"/>
    </xf>
    <xf numFmtId="199" fontId="0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center"/>
    </xf>
    <xf numFmtId="199" fontId="0" fillId="0" borderId="13" xfId="42" applyNumberFormat="1" applyFont="1" applyBorder="1" applyAlignment="1">
      <alignment horizontal="center" vertical="center"/>
    </xf>
    <xf numFmtId="199" fontId="0" fillId="0" borderId="16" xfId="42" applyNumberFormat="1" applyFont="1" applyBorder="1" applyAlignment="1">
      <alignment horizontal="center"/>
    </xf>
    <xf numFmtId="199" fontId="0" fillId="0" borderId="19" xfId="42" applyNumberFormat="1" applyFont="1" applyBorder="1" applyAlignment="1">
      <alignment horizontal="center"/>
    </xf>
    <xf numFmtId="199" fontId="0" fillId="0" borderId="13" xfId="42" applyNumberFormat="1" applyFont="1" applyFill="1" applyBorder="1" applyAlignment="1">
      <alignment horizontal="center"/>
    </xf>
    <xf numFmtId="199" fontId="0" fillId="0" borderId="14" xfId="42" applyNumberFormat="1" applyFont="1" applyFill="1" applyBorder="1" applyAlignment="1">
      <alignment/>
    </xf>
    <xf numFmtId="199" fontId="0" fillId="0" borderId="12" xfId="42" applyNumberFormat="1" applyFont="1" applyFill="1" applyBorder="1" applyAlignment="1">
      <alignment/>
    </xf>
    <xf numFmtId="199" fontId="0" fillId="0" borderId="13" xfId="42" applyNumberFormat="1" applyFont="1" applyBorder="1" applyAlignment="1">
      <alignment horizontal="right"/>
    </xf>
    <xf numFmtId="199" fontId="0" fillId="0" borderId="12" xfId="42" applyNumberFormat="1" applyFont="1" applyBorder="1" applyAlignment="1">
      <alignment horizontal="center"/>
    </xf>
    <xf numFmtId="199" fontId="0" fillId="0" borderId="14" xfId="42" applyNumberFormat="1" applyFont="1" applyBorder="1" applyAlignment="1">
      <alignment horizontal="center"/>
    </xf>
    <xf numFmtId="199" fontId="8" fillId="0" borderId="13" xfId="42" applyNumberFormat="1" applyFont="1" applyFill="1" applyBorder="1" applyAlignment="1">
      <alignment/>
    </xf>
    <xf numFmtId="199" fontId="0" fillId="0" borderId="13" xfId="42" applyNumberFormat="1" applyFont="1" applyBorder="1" applyAlignment="1">
      <alignment horizontal="center"/>
    </xf>
    <xf numFmtId="199" fontId="0" fillId="0" borderId="10" xfId="42" applyNumberFormat="1" applyFont="1" applyBorder="1" applyAlignment="1">
      <alignment vertical="center"/>
    </xf>
    <xf numFmtId="199" fontId="0" fillId="0" borderId="0" xfId="42" applyNumberFormat="1" applyFont="1" applyBorder="1" applyAlignment="1">
      <alignment horizontal="center" vertical="center"/>
    </xf>
    <xf numFmtId="199" fontId="6" fillId="0" borderId="13" xfId="42" applyNumberFormat="1" applyFont="1" applyBorder="1" applyAlignment="1">
      <alignment horizontal="right" vertical="center"/>
    </xf>
    <xf numFmtId="199" fontId="0" fillId="0" borderId="11" xfId="42" applyNumberFormat="1" applyFont="1" applyBorder="1" applyAlignment="1">
      <alignment vertical="center"/>
    </xf>
    <xf numFmtId="199" fontId="0" fillId="0" borderId="0" xfId="42" applyNumberFormat="1" applyFont="1" applyFill="1" applyBorder="1" applyAlignment="1">
      <alignment horizontal="center" vertical="center"/>
    </xf>
    <xf numFmtId="199" fontId="10" fillId="0" borderId="0" xfId="42" applyNumberFormat="1" applyFont="1" applyBorder="1" applyAlignment="1">
      <alignment horizontal="center"/>
    </xf>
    <xf numFmtId="199" fontId="10" fillId="0" borderId="0" xfId="42" applyNumberFormat="1" applyFont="1" applyBorder="1" applyAlignment="1">
      <alignment/>
    </xf>
    <xf numFmtId="199" fontId="0" fillId="0" borderId="13" xfId="42" applyNumberFormat="1" applyFont="1" applyBorder="1" applyAlignment="1">
      <alignment/>
    </xf>
    <xf numFmtId="199" fontId="0" fillId="0" borderId="13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vertical="center"/>
    </xf>
    <xf numFmtId="199" fontId="0" fillId="0" borderId="0" xfId="42" applyNumberFormat="1" applyFont="1" applyFill="1" applyBorder="1" applyAlignment="1">
      <alignment horizontal="left" vertical="center"/>
    </xf>
    <xf numFmtId="199" fontId="8" fillId="0" borderId="0" xfId="42" applyNumberFormat="1" applyFont="1" applyBorder="1" applyAlignment="1">
      <alignment horizontal="center" vertical="center"/>
    </xf>
    <xf numFmtId="199" fontId="0" fillId="0" borderId="0" xfId="42" applyNumberFormat="1" applyFont="1" applyFill="1" applyBorder="1" applyAlignment="1">
      <alignment vertical="center"/>
    </xf>
    <xf numFmtId="199" fontId="27" fillId="0" borderId="0" xfId="42" applyNumberFormat="1" applyFont="1" applyFill="1" applyBorder="1" applyAlignment="1">
      <alignment horizontal="left" vertical="center"/>
    </xf>
    <xf numFmtId="199" fontId="6" fillId="0" borderId="0" xfId="42" applyNumberFormat="1" applyFont="1" applyFill="1" applyBorder="1" applyAlignment="1">
      <alignment horizontal="center" vertical="center"/>
    </xf>
    <xf numFmtId="199" fontId="8" fillId="0" borderId="0" xfId="42" applyNumberFormat="1" applyFont="1" applyFill="1" applyBorder="1" applyAlignment="1">
      <alignment vertical="center"/>
    </xf>
    <xf numFmtId="199" fontId="0" fillId="0" borderId="0" xfId="42" applyNumberFormat="1" applyFont="1" applyBorder="1" applyAlignment="1">
      <alignment vertical="center"/>
    </xf>
    <xf numFmtId="199" fontId="0" fillId="0" borderId="0" xfId="42" applyNumberFormat="1" applyFont="1" applyBorder="1" applyAlignment="1">
      <alignment/>
    </xf>
    <xf numFmtId="199" fontId="0" fillId="0" borderId="18" xfId="42" applyNumberFormat="1" applyFont="1" applyBorder="1" applyAlignment="1">
      <alignment/>
    </xf>
    <xf numFmtId="199" fontId="0" fillId="0" borderId="0" xfId="42" applyNumberFormat="1" applyFont="1" applyBorder="1" applyAlignment="1">
      <alignment horizontal="center"/>
    </xf>
    <xf numFmtId="199" fontId="0" fillId="0" borderId="17" xfId="42" applyNumberFormat="1" applyFont="1" applyBorder="1" applyAlignment="1">
      <alignment/>
    </xf>
    <xf numFmtId="199" fontId="27" fillId="0" borderId="0" xfId="42" applyNumberFormat="1" applyFont="1" applyFill="1" applyBorder="1" applyAlignment="1">
      <alignment vertical="center"/>
    </xf>
    <xf numFmtId="199" fontId="0" fillId="0" borderId="0" xfId="42" applyNumberFormat="1" applyFont="1" applyFill="1" applyBorder="1" applyAlignment="1">
      <alignment vertical="center"/>
    </xf>
    <xf numFmtId="199" fontId="0" fillId="0" borderId="0" xfId="42" applyNumberFormat="1" applyFont="1" applyAlignment="1">
      <alignment/>
    </xf>
    <xf numFmtId="199" fontId="0" fillId="0" borderId="18" xfId="42" applyNumberFormat="1" applyFont="1" applyFill="1" applyBorder="1" applyAlignment="1">
      <alignment horizontal="center" vertical="center"/>
    </xf>
    <xf numFmtId="199" fontId="0" fillId="33" borderId="0" xfId="42" applyNumberFormat="1" applyFont="1" applyFill="1" applyBorder="1" applyAlignment="1">
      <alignment horizontal="center" vertical="center"/>
    </xf>
    <xf numFmtId="199" fontId="0" fillId="33" borderId="0" xfId="42" applyNumberFormat="1" applyFont="1" applyFill="1" applyAlignment="1">
      <alignment/>
    </xf>
    <xf numFmtId="199" fontId="28" fillId="0" borderId="0" xfId="42" applyNumberFormat="1" applyFont="1" applyAlignment="1">
      <alignment/>
    </xf>
    <xf numFmtId="199" fontId="6" fillId="0" borderId="18" xfId="42" applyNumberFormat="1" applyFont="1" applyFill="1" applyBorder="1" applyAlignment="1">
      <alignment horizontal="center" vertical="center"/>
    </xf>
    <xf numFmtId="199" fontId="27" fillId="0" borderId="0" xfId="42" applyNumberFormat="1" applyFont="1" applyBorder="1" applyAlignment="1">
      <alignment horizontal="center"/>
    </xf>
    <xf numFmtId="199" fontId="27" fillId="0" borderId="0" xfId="42" applyNumberFormat="1" applyFont="1" applyBorder="1" applyAlignment="1">
      <alignment/>
    </xf>
    <xf numFmtId="199" fontId="0" fillId="0" borderId="0" xfId="42" applyNumberFormat="1" applyFont="1" applyFill="1" applyBorder="1" applyAlignment="1">
      <alignment/>
    </xf>
    <xf numFmtId="199" fontId="27" fillId="0" borderId="0" xfId="42" applyNumberFormat="1" applyFont="1" applyFill="1" applyBorder="1" applyAlignment="1">
      <alignment/>
    </xf>
    <xf numFmtId="199" fontId="8" fillId="0" borderId="0" xfId="42" applyNumberFormat="1" applyFont="1" applyBorder="1" applyAlignment="1">
      <alignment vertical="center"/>
    </xf>
    <xf numFmtId="199" fontId="6" fillId="0" borderId="0" xfId="42" applyNumberFormat="1" applyFont="1" applyFill="1" applyBorder="1" applyAlignment="1">
      <alignment/>
    </xf>
    <xf numFmtId="199" fontId="6" fillId="0" borderId="0" xfId="42" applyNumberFormat="1" applyFont="1" applyBorder="1" applyAlignment="1">
      <alignment/>
    </xf>
    <xf numFmtId="199" fontId="10" fillId="0" borderId="13" xfId="42" applyNumberFormat="1" applyFont="1" applyBorder="1" applyAlignment="1">
      <alignment horizontal="center"/>
    </xf>
    <xf numFmtId="199" fontId="10" fillId="0" borderId="13" xfId="42" applyNumberFormat="1" applyFont="1" applyBorder="1" applyAlignment="1">
      <alignment vertical="center"/>
    </xf>
    <xf numFmtId="199" fontId="10" fillId="0" borderId="13" xfId="42" applyNumberFormat="1" applyFont="1" applyBorder="1" applyAlignment="1">
      <alignment/>
    </xf>
    <xf numFmtId="199" fontId="0" fillId="0" borderId="0" xfId="42" applyNumberFormat="1" applyFont="1" applyBorder="1" applyAlignment="1">
      <alignment horizontal="center" vertical="center"/>
    </xf>
    <xf numFmtId="199" fontId="6" fillId="0" borderId="13" xfId="42" applyNumberFormat="1" applyFont="1" applyBorder="1" applyAlignment="1">
      <alignment horizontal="center" vertical="center"/>
    </xf>
    <xf numFmtId="199" fontId="33" fillId="0" borderId="13" xfId="42" applyNumberFormat="1" applyFont="1" applyBorder="1" applyAlignment="1">
      <alignment vertical="center"/>
    </xf>
    <xf numFmtId="199" fontId="33" fillId="0" borderId="13" xfId="42" applyNumberFormat="1" applyFont="1" applyBorder="1" applyAlignment="1">
      <alignment/>
    </xf>
    <xf numFmtId="199" fontId="6" fillId="0" borderId="13" xfId="42" applyNumberFormat="1" applyFont="1" applyBorder="1" applyAlignment="1">
      <alignment vertical="center"/>
    </xf>
    <xf numFmtId="199" fontId="6" fillId="0" borderId="18" xfId="42" applyNumberFormat="1" applyFont="1" applyBorder="1" applyAlignment="1">
      <alignment/>
    </xf>
    <xf numFmtId="199" fontId="6" fillId="0" borderId="17" xfId="42" applyNumberFormat="1" applyFont="1" applyBorder="1" applyAlignment="1">
      <alignment/>
    </xf>
    <xf numFmtId="199" fontId="1" fillId="0" borderId="0" xfId="42" applyNumberFormat="1" applyFont="1" applyBorder="1" applyAlignment="1">
      <alignment/>
    </xf>
    <xf numFmtId="199" fontId="27" fillId="0" borderId="0" xfId="42" applyNumberFormat="1" applyFont="1" applyBorder="1" applyAlignment="1">
      <alignment vertical="center"/>
    </xf>
    <xf numFmtId="199" fontId="27" fillId="0" borderId="0" xfId="42" applyNumberFormat="1" applyFont="1" applyBorder="1" applyAlignment="1">
      <alignment horizontal="center" vertical="center"/>
    </xf>
    <xf numFmtId="199" fontId="27" fillId="0" borderId="0" xfId="42" applyNumberFormat="1" applyFont="1" applyBorder="1" applyAlignment="1">
      <alignment horizontal="left" vertical="center"/>
    </xf>
    <xf numFmtId="199" fontId="6" fillId="0" borderId="0" xfId="42" applyNumberFormat="1" applyFont="1" applyBorder="1" applyAlignment="1">
      <alignment vertical="center"/>
    </xf>
    <xf numFmtId="199" fontId="0" fillId="0" borderId="0" xfId="42" applyNumberFormat="1" applyFont="1" applyBorder="1" applyAlignment="1">
      <alignment horizontal="left" vertical="center"/>
    </xf>
    <xf numFmtId="199" fontId="12" fillId="0" borderId="0" xfId="42" applyNumberFormat="1" applyFont="1" applyFill="1" applyBorder="1" applyAlignment="1">
      <alignment/>
    </xf>
    <xf numFmtId="199" fontId="1" fillId="0" borderId="0" xfId="42" applyNumberFormat="1" applyFont="1" applyFill="1" applyBorder="1" applyAlignment="1">
      <alignment/>
    </xf>
    <xf numFmtId="199" fontId="6" fillId="0" borderId="0" xfId="42" applyNumberFormat="1" applyFont="1" applyBorder="1" applyAlignment="1">
      <alignment horizontal="right"/>
    </xf>
    <xf numFmtId="199" fontId="24" fillId="0" borderId="0" xfId="42" applyNumberFormat="1" applyFont="1" applyBorder="1" applyAlignment="1">
      <alignment horizontal="center"/>
    </xf>
    <xf numFmtId="199" fontId="0" fillId="0" borderId="10" xfId="42" applyNumberFormat="1" applyFont="1" applyBorder="1" applyAlignment="1">
      <alignment/>
    </xf>
    <xf numFmtId="199" fontId="6" fillId="0" borderId="0" xfId="42" applyNumberFormat="1" applyFont="1" applyBorder="1" applyAlignment="1">
      <alignment horizontal="left" vertical="center"/>
    </xf>
    <xf numFmtId="199" fontId="0" fillId="0" borderId="11" xfId="42" applyNumberFormat="1" applyFont="1" applyBorder="1" applyAlignment="1">
      <alignment/>
    </xf>
    <xf numFmtId="199" fontId="1" fillId="0" borderId="0" xfId="42" applyNumberFormat="1" applyFont="1" applyBorder="1" applyAlignment="1">
      <alignment horizontal="left" vertical="center"/>
    </xf>
    <xf numFmtId="199" fontId="29" fillId="0" borderId="0" xfId="42" applyNumberFormat="1" applyFont="1" applyBorder="1" applyAlignment="1">
      <alignment horizontal="right"/>
    </xf>
    <xf numFmtId="199" fontId="0" fillId="0" borderId="0" xfId="42" applyNumberFormat="1" applyFont="1" applyBorder="1" applyAlignment="1">
      <alignment/>
    </xf>
    <xf numFmtId="199" fontId="0" fillId="0" borderId="0" xfId="42" applyNumberFormat="1" applyFont="1" applyBorder="1" applyAlignment="1">
      <alignment horizontal="left"/>
    </xf>
    <xf numFmtId="199" fontId="22" fillId="0" borderId="0" xfId="42" applyNumberFormat="1" applyFont="1" applyBorder="1" applyAlignment="1">
      <alignment horizontal="left"/>
    </xf>
    <xf numFmtId="199" fontId="22" fillId="0" borderId="18" xfId="42" applyNumberFormat="1" applyFont="1" applyBorder="1" applyAlignment="1">
      <alignment horizontal="left"/>
    </xf>
    <xf numFmtId="199" fontId="2" fillId="0" borderId="0" xfId="42" applyNumberFormat="1" applyFont="1" applyAlignment="1">
      <alignment horizontal="left"/>
    </xf>
    <xf numFmtId="199" fontId="0" fillId="0" borderId="13" xfId="42" applyNumberFormat="1" applyFont="1" applyBorder="1" applyAlignment="1">
      <alignment horizontal="center" vertical="center"/>
    </xf>
    <xf numFmtId="199" fontId="0" fillId="0" borderId="14" xfId="42" applyNumberFormat="1" applyFont="1" applyBorder="1" applyAlignment="1">
      <alignment vertical="center"/>
    </xf>
    <xf numFmtId="199" fontId="22" fillId="0" borderId="17" xfId="42" applyNumberFormat="1" applyFont="1" applyBorder="1" applyAlignment="1">
      <alignment horizontal="left"/>
    </xf>
    <xf numFmtId="199" fontId="22" fillId="0" borderId="12" xfId="42" applyNumberFormat="1" applyFont="1" applyBorder="1" applyAlignment="1">
      <alignment horizontal="left"/>
    </xf>
    <xf numFmtId="199" fontId="22" fillId="0" borderId="13" xfId="42" applyNumberFormat="1" applyFont="1" applyBorder="1" applyAlignment="1">
      <alignment horizontal="left"/>
    </xf>
    <xf numFmtId="199" fontId="0" fillId="0" borderId="12" xfId="42" applyNumberFormat="1" applyFont="1" applyBorder="1" applyAlignment="1">
      <alignment vertical="center"/>
    </xf>
    <xf numFmtId="199" fontId="0" fillId="0" borderId="13" xfId="42" applyNumberFormat="1" applyFont="1" applyBorder="1" applyAlignment="1">
      <alignment vertical="center"/>
    </xf>
    <xf numFmtId="199" fontId="25" fillId="0" borderId="13" xfId="42" applyNumberFormat="1" applyFont="1" applyBorder="1" applyAlignment="1">
      <alignment horizontal="center" vertical="center"/>
    </xf>
    <xf numFmtId="199" fontId="0" fillId="0" borderId="17" xfId="42" applyNumberFormat="1" applyFont="1" applyBorder="1" applyAlignment="1">
      <alignment vertical="center"/>
    </xf>
    <xf numFmtId="199" fontId="0" fillId="0" borderId="17" xfId="42" applyNumberFormat="1" applyFont="1" applyBorder="1" applyAlignment="1">
      <alignment horizontal="center" vertical="center"/>
    </xf>
    <xf numFmtId="199" fontId="0" fillId="0" borderId="17" xfId="42" applyNumberFormat="1" applyFont="1" applyBorder="1" applyAlignment="1">
      <alignment vertical="center"/>
    </xf>
    <xf numFmtId="199" fontId="6" fillId="0" borderId="13" xfId="42" applyNumberFormat="1" applyFont="1" applyFill="1" applyBorder="1" applyAlignment="1">
      <alignment vertical="center"/>
    </xf>
    <xf numFmtId="199" fontId="9" fillId="0" borderId="0" xfId="42" applyNumberFormat="1" applyFont="1" applyFill="1" applyAlignment="1">
      <alignment vertical="center"/>
    </xf>
    <xf numFmtId="199" fontId="0" fillId="0" borderId="14" xfId="42" applyNumberFormat="1" applyFont="1" applyFill="1" applyBorder="1" applyAlignment="1">
      <alignment/>
    </xf>
    <xf numFmtId="199" fontId="0" fillId="0" borderId="17" xfId="42" applyNumberFormat="1" applyFont="1" applyFill="1" applyBorder="1" applyAlignment="1">
      <alignment/>
    </xf>
    <xf numFmtId="199" fontId="16" fillId="0" borderId="17" xfId="42" applyNumberFormat="1" applyFont="1" applyFill="1" applyBorder="1" applyAlignment="1">
      <alignment/>
    </xf>
    <xf numFmtId="199" fontId="0" fillId="0" borderId="13" xfId="42" applyNumberFormat="1" applyFont="1" applyFill="1" applyBorder="1" applyAlignment="1">
      <alignment/>
    </xf>
    <xf numFmtId="199" fontId="0" fillId="0" borderId="14" xfId="42" applyNumberFormat="1" applyFont="1" applyFill="1" applyBorder="1" applyAlignment="1">
      <alignment vertical="center"/>
    </xf>
    <xf numFmtId="199" fontId="0" fillId="0" borderId="10" xfId="42" applyNumberFormat="1" applyFont="1" applyBorder="1" applyAlignment="1">
      <alignment vertical="center"/>
    </xf>
    <xf numFmtId="199" fontId="24" fillId="0" borderId="0" xfId="42" applyNumberFormat="1" applyFont="1" applyBorder="1" applyAlignment="1">
      <alignment horizontal="center" vertical="center"/>
    </xf>
    <xf numFmtId="199" fontId="0" fillId="0" borderId="17" xfId="42" applyNumberFormat="1" applyFont="1" applyFill="1" applyBorder="1" applyAlignment="1">
      <alignment vertical="center"/>
    </xf>
    <xf numFmtId="199" fontId="16" fillId="0" borderId="12" xfId="42" applyNumberFormat="1" applyFont="1" applyFill="1" applyBorder="1" applyAlignment="1">
      <alignment vertical="center"/>
    </xf>
    <xf numFmtId="199" fontId="0" fillId="0" borderId="13" xfId="42" applyNumberFormat="1" applyFont="1" applyFill="1" applyBorder="1" applyAlignment="1">
      <alignment vertical="center"/>
    </xf>
    <xf numFmtId="199" fontId="22" fillId="0" borderId="0" xfId="42" applyNumberFormat="1" applyFont="1" applyBorder="1" applyAlignment="1">
      <alignment horizontal="left" vertical="center"/>
    </xf>
    <xf numFmtId="199" fontId="0" fillId="0" borderId="11" xfId="42" applyNumberFormat="1" applyFont="1" applyBorder="1" applyAlignment="1">
      <alignment vertical="center"/>
    </xf>
    <xf numFmtId="199" fontId="0" fillId="0" borderId="0" xfId="42" applyNumberFormat="1" applyFont="1" applyFill="1" applyAlignment="1">
      <alignment vertical="center"/>
    </xf>
    <xf numFmtId="199" fontId="16" fillId="0" borderId="21" xfId="42" applyNumberFormat="1" applyFont="1" applyFill="1" applyBorder="1" applyAlignment="1">
      <alignment/>
    </xf>
    <xf numFmtId="199" fontId="16" fillId="0" borderId="0" xfId="42" applyNumberFormat="1" applyFont="1" applyFill="1" applyBorder="1" applyAlignment="1">
      <alignment/>
    </xf>
    <xf numFmtId="199" fontId="16" fillId="0" borderId="18" xfId="42" applyNumberFormat="1" applyFont="1" applyFill="1" applyBorder="1" applyAlignment="1">
      <alignment/>
    </xf>
    <xf numFmtId="199" fontId="16" fillId="0" borderId="17" xfId="42" applyNumberFormat="1" applyFont="1" applyFill="1" applyBorder="1" applyAlignment="1">
      <alignment vertical="center"/>
    </xf>
    <xf numFmtId="199" fontId="9" fillId="0" borderId="0" xfId="42" applyNumberFormat="1" applyFont="1" applyFill="1" applyBorder="1" applyAlignment="1">
      <alignment/>
    </xf>
    <xf numFmtId="199" fontId="24" fillId="0" borderId="13" xfId="42" applyNumberFormat="1" applyFont="1" applyBorder="1" applyAlignment="1">
      <alignment horizontal="center"/>
    </xf>
    <xf numFmtId="199" fontId="0" fillId="0" borderId="12" xfId="42" applyNumberFormat="1" applyFont="1" applyFill="1" applyBorder="1" applyAlignment="1">
      <alignment/>
    </xf>
    <xf numFmtId="199" fontId="0" fillId="0" borderId="14" xfId="42" applyNumberFormat="1" applyFont="1" applyFill="1" applyBorder="1" applyAlignment="1">
      <alignment/>
    </xf>
    <xf numFmtId="199" fontId="5" fillId="0" borderId="0" xfId="42" applyNumberFormat="1" applyFont="1" applyBorder="1" applyAlignment="1">
      <alignment vertical="center"/>
    </xf>
    <xf numFmtId="199" fontId="23" fillId="0" borderId="18" xfId="42" applyNumberFormat="1" applyFont="1" applyBorder="1" applyAlignment="1">
      <alignment horizontal="left"/>
    </xf>
    <xf numFmtId="199" fontId="23" fillId="0" borderId="17" xfId="42" applyNumberFormat="1" applyFont="1" applyBorder="1" applyAlignment="1">
      <alignment horizontal="left"/>
    </xf>
    <xf numFmtId="199" fontId="0" fillId="0" borderId="0" xfId="42" applyNumberFormat="1" applyFont="1" applyBorder="1" applyAlignment="1">
      <alignment horizontal="left"/>
    </xf>
    <xf numFmtId="199" fontId="0" fillId="0" borderId="22" xfId="42" applyNumberFormat="1" applyFont="1" applyBorder="1" applyAlignment="1">
      <alignment/>
    </xf>
    <xf numFmtId="199" fontId="0" fillId="0" borderId="18" xfId="42" applyNumberFormat="1" applyFont="1" applyBorder="1" applyAlignment="1">
      <alignment horizontal="center"/>
    </xf>
    <xf numFmtId="199" fontId="0" fillId="0" borderId="18" xfId="42" applyNumberFormat="1" applyFont="1" applyBorder="1" applyAlignment="1">
      <alignment/>
    </xf>
    <xf numFmtId="199" fontId="0" fillId="0" borderId="23" xfId="42" applyNumberFormat="1" applyFont="1" applyBorder="1" applyAlignment="1">
      <alignment/>
    </xf>
    <xf numFmtId="199" fontId="0" fillId="0" borderId="21" xfId="42" applyNumberFormat="1" applyFont="1" applyFill="1" applyBorder="1" applyAlignment="1">
      <alignment horizontal="center"/>
    </xf>
    <xf numFmtId="199" fontId="0" fillId="0" borderId="13" xfId="42" applyNumberFormat="1" applyFont="1" applyBorder="1" applyAlignment="1">
      <alignment/>
    </xf>
    <xf numFmtId="199" fontId="6" fillId="0" borderId="13" xfId="42" applyNumberFormat="1" applyFont="1" applyBorder="1" applyAlignment="1">
      <alignment/>
    </xf>
    <xf numFmtId="199" fontId="0" fillId="0" borderId="40" xfId="42" applyNumberFormat="1" applyFont="1" applyFill="1" applyBorder="1" applyAlignment="1">
      <alignment/>
    </xf>
    <xf numFmtId="199" fontId="0" fillId="0" borderId="13" xfId="42" applyNumberFormat="1" applyFont="1" applyFill="1" applyBorder="1" applyAlignment="1">
      <alignment/>
    </xf>
    <xf numFmtId="199" fontId="6" fillId="0" borderId="16" xfId="42" applyNumberFormat="1" applyFont="1" applyBorder="1" applyAlignment="1">
      <alignment/>
    </xf>
    <xf numFmtId="199" fontId="0" fillId="0" borderId="16" xfId="42" applyNumberFormat="1" applyFont="1" applyBorder="1" applyAlignment="1">
      <alignment/>
    </xf>
    <xf numFmtId="199" fontId="0" fillId="0" borderId="14" xfId="42" applyNumberFormat="1" applyFont="1" applyBorder="1" applyAlignment="1">
      <alignment/>
    </xf>
    <xf numFmtId="199" fontId="0" fillId="0" borderId="12" xfId="42" applyNumberFormat="1" applyFont="1" applyBorder="1" applyAlignment="1">
      <alignment/>
    </xf>
    <xf numFmtId="199" fontId="0" fillId="0" borderId="19" xfId="42" applyNumberFormat="1" applyFont="1" applyBorder="1" applyAlignment="1">
      <alignment/>
    </xf>
    <xf numFmtId="199" fontId="0" fillId="0" borderId="16" xfId="42" applyNumberFormat="1" applyFont="1" applyBorder="1" applyAlignment="1">
      <alignment/>
    </xf>
    <xf numFmtId="199" fontId="6" fillId="0" borderId="14" xfId="42" applyNumberFormat="1" applyFont="1" applyBorder="1" applyAlignment="1">
      <alignment/>
    </xf>
    <xf numFmtId="199" fontId="6" fillId="0" borderId="12" xfId="42" applyNumberFormat="1" applyFont="1" applyBorder="1" applyAlignment="1">
      <alignment/>
    </xf>
    <xf numFmtId="199" fontId="83" fillId="0" borderId="17" xfId="42" applyNumberFormat="1" applyFont="1" applyBorder="1" applyAlignment="1">
      <alignment/>
    </xf>
    <xf numFmtId="199" fontId="84" fillId="0" borderId="18" xfId="42" applyNumberFormat="1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21" fontId="16" fillId="0" borderId="0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79" fillId="0" borderId="0" xfId="0" applyFont="1" applyAlignment="1">
      <alignment/>
    </xf>
    <xf numFmtId="0" fontId="6" fillId="0" borderId="13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62" fillId="0" borderId="0" xfId="62" applyFont="1" applyAlignment="1">
      <alignment horizontal="center"/>
      <protection/>
    </xf>
    <xf numFmtId="0" fontId="86" fillId="0" borderId="0" xfId="0" applyFont="1" applyAlignment="1">
      <alignment horizontal="center"/>
    </xf>
    <xf numFmtId="199" fontId="10" fillId="0" borderId="14" xfId="42" applyNumberFormat="1" applyFont="1" applyBorder="1" applyAlignment="1">
      <alignment horizontal="center"/>
    </xf>
    <xf numFmtId="199" fontId="10" fillId="0" borderId="17" xfId="42" applyNumberFormat="1" applyFont="1" applyBorder="1" applyAlignment="1">
      <alignment horizontal="center"/>
    </xf>
    <xf numFmtId="199" fontId="10" fillId="0" borderId="12" xfId="42" applyNumberFormat="1" applyFont="1" applyBorder="1" applyAlignment="1">
      <alignment horizontal="center"/>
    </xf>
    <xf numFmtId="199" fontId="79" fillId="0" borderId="0" xfId="42" applyNumberFormat="1" applyFont="1" applyAlignment="1">
      <alignment horizontal="center"/>
    </xf>
    <xf numFmtId="199" fontId="0" fillId="0" borderId="14" xfId="42" applyNumberFormat="1" applyFont="1" applyFill="1" applyBorder="1" applyAlignment="1">
      <alignment/>
    </xf>
    <xf numFmtId="199" fontId="0" fillId="0" borderId="12" xfId="42" applyNumberFormat="1" applyFont="1" applyFill="1" applyBorder="1" applyAlignment="1">
      <alignment/>
    </xf>
    <xf numFmtId="199" fontId="10" fillId="0" borderId="0" xfId="42" applyNumberFormat="1" applyFont="1" applyBorder="1" applyAlignment="1">
      <alignment horizontal="left"/>
    </xf>
    <xf numFmtId="199" fontId="26" fillId="0" borderId="0" xfId="42" applyNumberFormat="1" applyFont="1" applyBorder="1" applyAlignment="1">
      <alignment horizontal="left" vertical="center"/>
    </xf>
    <xf numFmtId="199" fontId="2" fillId="0" borderId="0" xfId="42" applyNumberFormat="1" applyFont="1" applyBorder="1" applyAlignment="1">
      <alignment horizontal="center"/>
    </xf>
    <xf numFmtId="199" fontId="1" fillId="0" borderId="0" xfId="42" applyNumberFormat="1" applyFont="1" applyBorder="1" applyAlignment="1">
      <alignment horizontal="center"/>
    </xf>
    <xf numFmtId="199" fontId="0" fillId="0" borderId="14" xfId="42" applyNumberFormat="1" applyFont="1" applyBorder="1" applyAlignment="1">
      <alignment horizontal="right" vertical="center"/>
    </xf>
    <xf numFmtId="199" fontId="0" fillId="0" borderId="17" xfId="42" applyNumberFormat="1" applyFont="1" applyBorder="1" applyAlignment="1">
      <alignment horizontal="right" vertical="center"/>
    </xf>
    <xf numFmtId="199" fontId="0" fillId="0" borderId="13" xfId="42" applyNumberFormat="1" applyFont="1" applyBorder="1" applyAlignment="1">
      <alignment horizontal="center" vertical="center"/>
    </xf>
    <xf numFmtId="199" fontId="0" fillId="0" borderId="20" xfId="42" applyNumberFormat="1" applyFont="1" applyBorder="1" applyAlignment="1">
      <alignment horizontal="center" vertical="center"/>
    </xf>
    <xf numFmtId="199" fontId="0" fillId="0" borderId="21" xfId="42" applyNumberFormat="1" applyFont="1" applyBorder="1" applyAlignment="1">
      <alignment horizontal="center" vertical="center"/>
    </xf>
    <xf numFmtId="199" fontId="0" fillId="0" borderId="15" xfId="42" applyNumberFormat="1" applyFont="1" applyBorder="1" applyAlignment="1">
      <alignment horizontal="center" vertical="center"/>
    </xf>
    <xf numFmtId="199" fontId="0" fillId="0" borderId="22" xfId="42" applyNumberFormat="1" applyFont="1" applyBorder="1" applyAlignment="1">
      <alignment horizontal="center" vertical="center"/>
    </xf>
    <xf numFmtId="199" fontId="0" fillId="0" borderId="18" xfId="42" applyNumberFormat="1" applyFont="1" applyBorder="1" applyAlignment="1">
      <alignment horizontal="center" vertical="center"/>
    </xf>
    <xf numFmtId="199" fontId="0" fillId="0" borderId="23" xfId="42" applyNumberFormat="1" applyFont="1" applyBorder="1" applyAlignment="1">
      <alignment horizontal="center" vertical="center"/>
    </xf>
    <xf numFmtId="199" fontId="0" fillId="0" borderId="14" xfId="42" applyNumberFormat="1" applyFont="1" applyFill="1" applyBorder="1" applyAlignment="1">
      <alignment horizontal="left"/>
    </xf>
    <xf numFmtId="199" fontId="0" fillId="0" borderId="17" xfId="42" applyNumberFormat="1" applyFont="1" applyFill="1" applyBorder="1" applyAlignment="1">
      <alignment horizontal="left"/>
    </xf>
    <xf numFmtId="199" fontId="0" fillId="0" borderId="12" xfId="42" applyNumberFormat="1" applyFont="1" applyFill="1" applyBorder="1" applyAlignment="1">
      <alignment horizontal="left"/>
    </xf>
    <xf numFmtId="199" fontId="0" fillId="0" borderId="14" xfId="42" applyNumberFormat="1" applyFont="1" applyFill="1" applyBorder="1" applyAlignment="1">
      <alignment horizontal="center" vertical="center"/>
    </xf>
    <xf numFmtId="199" fontId="0" fillId="0" borderId="17" xfId="42" applyNumberFormat="1" applyFont="1" applyFill="1" applyBorder="1" applyAlignment="1">
      <alignment horizontal="center" vertical="center"/>
    </xf>
    <xf numFmtId="199" fontId="0" fillId="0" borderId="12" xfId="42" applyNumberFormat="1" applyFont="1" applyFill="1" applyBorder="1" applyAlignment="1">
      <alignment horizontal="center" vertical="center"/>
    </xf>
    <xf numFmtId="199" fontId="10" fillId="0" borderId="13" xfId="42" applyNumberFormat="1" applyFont="1" applyBorder="1" applyAlignment="1">
      <alignment horizontal="center" vertical="center"/>
    </xf>
    <xf numFmtId="199" fontId="0" fillId="0" borderId="14" xfId="42" applyNumberFormat="1" applyFont="1" applyFill="1" applyBorder="1" applyAlignment="1">
      <alignment horizontal="center"/>
    </xf>
    <xf numFmtId="199" fontId="0" fillId="0" borderId="17" xfId="42" applyNumberFormat="1" applyFont="1" applyFill="1" applyBorder="1" applyAlignment="1">
      <alignment horizontal="center"/>
    </xf>
    <xf numFmtId="199" fontId="0" fillId="0" borderId="12" xfId="42" applyNumberFormat="1" applyFont="1" applyFill="1" applyBorder="1" applyAlignment="1">
      <alignment horizontal="center"/>
    </xf>
    <xf numFmtId="199" fontId="6" fillId="0" borderId="14" xfId="42" applyNumberFormat="1" applyFont="1" applyBorder="1" applyAlignment="1">
      <alignment horizontal="center" vertical="center"/>
    </xf>
    <xf numFmtId="199" fontId="6" fillId="0" borderId="17" xfId="42" applyNumberFormat="1" applyFont="1" applyBorder="1" applyAlignment="1">
      <alignment horizontal="center" vertical="center"/>
    </xf>
    <xf numFmtId="199" fontId="0" fillId="0" borderId="17" xfId="42" applyNumberFormat="1" applyFont="1" applyBorder="1" applyAlignment="1">
      <alignment horizontal="center"/>
    </xf>
    <xf numFmtId="199" fontId="0" fillId="0" borderId="12" xfId="42" applyNumberFormat="1" applyFont="1" applyBorder="1" applyAlignment="1">
      <alignment horizontal="center"/>
    </xf>
    <xf numFmtId="199" fontId="0" fillId="0" borderId="14" xfId="42" applyNumberFormat="1" applyFont="1" applyBorder="1" applyAlignment="1">
      <alignment horizontal="center"/>
    </xf>
    <xf numFmtId="199" fontId="6" fillId="0" borderId="14" xfId="42" applyNumberFormat="1" applyFont="1" applyFill="1" applyBorder="1" applyAlignment="1">
      <alignment horizontal="center" vertical="center"/>
    </xf>
    <xf numFmtId="199" fontId="6" fillId="0" borderId="17" xfId="42" applyNumberFormat="1" applyFont="1" applyFill="1" applyBorder="1" applyAlignment="1">
      <alignment horizontal="center" vertical="center"/>
    </xf>
    <xf numFmtId="199" fontId="6" fillId="0" borderId="12" xfId="42" applyNumberFormat="1" applyFont="1" applyFill="1" applyBorder="1" applyAlignment="1">
      <alignment horizontal="center" vertical="center"/>
    </xf>
    <xf numFmtId="199" fontId="5" fillId="0" borderId="10" xfId="42" applyNumberFormat="1" applyFont="1" applyFill="1" applyBorder="1" applyAlignment="1">
      <alignment horizontal="center" vertical="center"/>
    </xf>
    <xf numFmtId="199" fontId="5" fillId="0" borderId="0" xfId="42" applyNumberFormat="1" applyFont="1" applyFill="1" applyBorder="1" applyAlignment="1">
      <alignment horizontal="center" vertical="center"/>
    </xf>
    <xf numFmtId="199" fontId="5" fillId="0" borderId="11" xfId="42" applyNumberFormat="1" applyFont="1" applyFill="1" applyBorder="1" applyAlignment="1">
      <alignment horizontal="center" vertical="center"/>
    </xf>
    <xf numFmtId="199" fontId="26" fillId="0" borderId="0" xfId="42" applyNumberFormat="1" applyFont="1" applyBorder="1" applyAlignment="1">
      <alignment horizontal="left"/>
    </xf>
    <xf numFmtId="199" fontId="6" fillId="0" borderId="29" xfId="42" applyNumberFormat="1" applyFont="1" applyBorder="1" applyAlignment="1">
      <alignment horizontal="left" wrapText="1"/>
    </xf>
    <xf numFmtId="199" fontId="0" fillId="0" borderId="17" xfId="42" applyNumberFormat="1" applyFont="1" applyBorder="1" applyAlignment="1">
      <alignment horizontal="left" wrapText="1"/>
    </xf>
    <xf numFmtId="199" fontId="0" fillId="0" borderId="12" xfId="42" applyNumberFormat="1" applyFont="1" applyBorder="1" applyAlignment="1">
      <alignment horizontal="left" wrapText="1"/>
    </xf>
    <xf numFmtId="199" fontId="6" fillId="0" borderId="17" xfId="42" applyNumberFormat="1" applyFont="1" applyBorder="1" applyAlignment="1">
      <alignment horizontal="left" wrapText="1"/>
    </xf>
    <xf numFmtId="199" fontId="6" fillId="0" borderId="12" xfId="42" applyNumberFormat="1" applyFont="1" applyBorder="1" applyAlignment="1">
      <alignment horizontal="left" wrapText="1"/>
    </xf>
    <xf numFmtId="199" fontId="8" fillId="0" borderId="12" xfId="42" applyNumberFormat="1" applyFont="1" applyBorder="1" applyAlignment="1">
      <alignment horizontal="left" wrapText="1"/>
    </xf>
    <xf numFmtId="199" fontId="8" fillId="0" borderId="13" xfId="42" applyNumberFormat="1" applyFont="1" applyBorder="1" applyAlignment="1">
      <alignment horizontal="left" wrapText="1"/>
    </xf>
    <xf numFmtId="199" fontId="6" fillId="0" borderId="13" xfId="42" applyNumberFormat="1" applyFont="1" applyBorder="1" applyAlignment="1">
      <alignment horizontal="left" wrapText="1"/>
    </xf>
    <xf numFmtId="199" fontId="11" fillId="0" borderId="14" xfId="42" applyNumberFormat="1" applyFont="1" applyBorder="1" applyAlignment="1">
      <alignment horizontal="center" wrapText="1"/>
    </xf>
    <xf numFmtId="199" fontId="11" fillId="0" borderId="17" xfId="42" applyNumberFormat="1" applyFont="1" applyBorder="1" applyAlignment="1">
      <alignment horizontal="center" wrapText="1"/>
    </xf>
    <xf numFmtId="199" fontId="11" fillId="0" borderId="12" xfId="42" applyNumberFormat="1" applyFont="1" applyBorder="1" applyAlignment="1">
      <alignment horizontal="center" wrapText="1"/>
    </xf>
    <xf numFmtId="199" fontId="30" fillId="0" borderId="0" xfId="42" applyNumberFormat="1" applyFont="1" applyBorder="1" applyAlignment="1">
      <alignment horizontal="center" wrapText="1"/>
    </xf>
    <xf numFmtId="199" fontId="30" fillId="0" borderId="11" xfId="42" applyNumberFormat="1" applyFont="1" applyBorder="1" applyAlignment="1">
      <alignment horizontal="center" wrapText="1"/>
    </xf>
    <xf numFmtId="199" fontId="6" fillId="0" borderId="50" xfId="42" applyNumberFormat="1" applyFont="1" applyBorder="1" applyAlignment="1">
      <alignment horizontal="right" wrapText="1"/>
    </xf>
    <xf numFmtId="199" fontId="6" fillId="0" borderId="25" xfId="42" applyNumberFormat="1" applyFont="1" applyBorder="1" applyAlignment="1">
      <alignment horizontal="right" wrapText="1"/>
    </xf>
    <xf numFmtId="199" fontId="79" fillId="0" borderId="0" xfId="42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6" fillId="0" borderId="14" xfId="64" applyNumberFormat="1" applyFont="1" applyBorder="1" applyAlignment="1">
      <alignment horizontal="center" wrapText="1"/>
      <protection/>
    </xf>
    <xf numFmtId="2" fontId="6" fillId="0" borderId="17" xfId="64" applyNumberFormat="1" applyFont="1" applyBorder="1" applyAlignment="1">
      <alignment horizontal="center" wrapText="1"/>
      <protection/>
    </xf>
    <xf numFmtId="2" fontId="6" fillId="0" borderId="12" xfId="64" applyNumberFormat="1" applyFont="1" applyBorder="1" applyAlignment="1">
      <alignment horizontal="center" wrapText="1"/>
      <protection/>
    </xf>
    <xf numFmtId="0" fontId="32" fillId="0" borderId="20" xfId="64" applyFont="1" applyBorder="1" applyAlignment="1">
      <alignment horizontal="center" wrapText="1"/>
      <protection/>
    </xf>
    <xf numFmtId="0" fontId="32" fillId="0" borderId="21" xfId="64" applyFont="1" applyBorder="1" applyAlignment="1">
      <alignment horizontal="center" wrapText="1"/>
      <protection/>
    </xf>
    <xf numFmtId="0" fontId="32" fillId="0" borderId="15" xfId="64" applyFont="1" applyBorder="1" applyAlignment="1">
      <alignment horizontal="center" wrapText="1"/>
      <protection/>
    </xf>
    <xf numFmtId="0" fontId="33" fillId="0" borderId="50" xfId="64" applyFont="1" applyBorder="1" applyAlignment="1">
      <alignment horizontal="left" wrapText="1"/>
      <protection/>
    </xf>
    <xf numFmtId="0" fontId="33" fillId="0" borderId="25" xfId="64" applyFont="1" applyBorder="1" applyAlignment="1">
      <alignment horizontal="left" wrapText="1"/>
      <protection/>
    </xf>
    <xf numFmtId="0" fontId="10" fillId="0" borderId="13" xfId="65" applyFont="1" applyFill="1" applyBorder="1" applyAlignment="1">
      <alignment horizontal="left" wrapText="1"/>
      <protection/>
    </xf>
    <xf numFmtId="0" fontId="33" fillId="0" borderId="13" xfId="65" applyFont="1" applyFill="1" applyBorder="1" applyAlignment="1">
      <alignment horizontal="left" wrapText="1"/>
      <protection/>
    </xf>
    <xf numFmtId="0" fontId="33" fillId="0" borderId="13" xfId="64" applyFont="1" applyBorder="1" applyAlignment="1">
      <alignment horizontal="left" wrapText="1"/>
      <protection/>
    </xf>
    <xf numFmtId="0" fontId="10" fillId="0" borderId="13" xfId="64" applyFont="1" applyBorder="1" applyAlignment="1">
      <alignment horizontal="left" wrapText="1"/>
      <protection/>
    </xf>
    <xf numFmtId="0" fontId="10" fillId="0" borderId="13" xfId="64" applyFont="1" applyBorder="1" applyAlignment="1">
      <alignment horizontal="left"/>
      <protection/>
    </xf>
    <xf numFmtId="0" fontId="33" fillId="0" borderId="13" xfId="64" applyFont="1" applyBorder="1" applyAlignment="1">
      <alignment horizontal="left"/>
      <protection/>
    </xf>
    <xf numFmtId="0" fontId="34" fillId="0" borderId="13" xfId="65" applyFont="1" applyFill="1" applyBorder="1" applyAlignment="1">
      <alignment horizontal="left" wrapText="1"/>
      <protection/>
    </xf>
    <xf numFmtId="0" fontId="34" fillId="0" borderId="13" xfId="64" applyFont="1" applyBorder="1" applyAlignment="1">
      <alignment horizontal="left"/>
      <protection/>
    </xf>
    <xf numFmtId="0" fontId="34" fillId="0" borderId="29" xfId="64" applyFont="1" applyBorder="1" applyAlignment="1">
      <alignment horizontal="left"/>
      <protection/>
    </xf>
    <xf numFmtId="0" fontId="33" fillId="0" borderId="51" xfId="64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igliaia 2" xfId="59"/>
    <cellStyle name="Migliaia 2 2" xfId="60"/>
    <cellStyle name="Neutral" xfId="61"/>
    <cellStyle name="Normal 2" xfId="62"/>
    <cellStyle name="Normal 3" xfId="63"/>
    <cellStyle name="Normal_asn_2009 Propozimet" xfId="64"/>
    <cellStyle name="Normal_Sheet2" xfId="65"/>
    <cellStyle name="Normale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6">
      <selection activeCell="G45" sqref="G45"/>
    </sheetView>
  </sheetViews>
  <sheetFormatPr defaultColWidth="9.140625" defaultRowHeight="12.75"/>
  <cols>
    <col min="1" max="1" width="5.57421875" style="6" customWidth="1"/>
    <col min="2" max="2" width="9.140625" style="6" customWidth="1"/>
    <col min="3" max="3" width="9.28125" style="6" customWidth="1"/>
    <col min="4" max="4" width="11.421875" style="6" customWidth="1"/>
    <col min="5" max="5" width="12.8515625" style="6" customWidth="1"/>
    <col min="6" max="6" width="5.421875" style="6" customWidth="1"/>
    <col min="7" max="8" width="9.140625" style="6" customWidth="1"/>
    <col min="9" max="9" width="3.140625" style="6" customWidth="1"/>
    <col min="10" max="10" width="7.57421875" style="6" customWidth="1"/>
    <col min="11" max="11" width="1.8515625" style="6" customWidth="1"/>
    <col min="12" max="16384" width="9.140625" style="6" customWidth="1"/>
  </cols>
  <sheetData>
    <row r="1" ht="6.75" customHeight="1"/>
    <row r="2" spans="1:10" ht="12.75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s="60" customFormat="1" ht="13.5" customHeight="1">
      <c r="A3" s="54"/>
      <c r="B3" s="55" t="s">
        <v>26</v>
      </c>
      <c r="C3" s="55"/>
      <c r="D3" s="55"/>
      <c r="E3" s="56" t="s">
        <v>743</v>
      </c>
      <c r="F3" s="57"/>
      <c r="G3" s="58"/>
      <c r="H3" s="56"/>
      <c r="I3" s="55"/>
      <c r="J3" s="59"/>
    </row>
    <row r="4" spans="1:10" s="60" customFormat="1" ht="13.5" customHeight="1">
      <c r="A4" s="54"/>
      <c r="B4" s="55" t="s">
        <v>15</v>
      </c>
      <c r="C4" s="55"/>
      <c r="D4" s="55"/>
      <c r="E4" s="56" t="s">
        <v>744</v>
      </c>
      <c r="F4" s="61"/>
      <c r="G4" s="62"/>
      <c r="H4" s="63"/>
      <c r="I4" s="63"/>
      <c r="J4" s="59"/>
    </row>
    <row r="5" spans="1:10" s="60" customFormat="1" ht="13.5" customHeight="1">
      <c r="A5" s="54"/>
      <c r="B5" s="55" t="s">
        <v>5</v>
      </c>
      <c r="C5" s="55"/>
      <c r="D5" s="55"/>
      <c r="E5" s="64" t="s">
        <v>746</v>
      </c>
      <c r="F5" s="56"/>
      <c r="G5" s="56"/>
      <c r="H5" s="56"/>
      <c r="I5" s="56"/>
      <c r="J5" s="59"/>
    </row>
    <row r="6" spans="1:10" s="60" customFormat="1" ht="13.5" customHeight="1">
      <c r="A6" s="54"/>
      <c r="B6" s="55"/>
      <c r="C6" s="55"/>
      <c r="D6" s="55"/>
      <c r="E6" s="55" t="s">
        <v>584</v>
      </c>
      <c r="F6" s="55"/>
      <c r="G6" s="65"/>
      <c r="H6" s="65"/>
      <c r="I6" s="63"/>
      <c r="J6" s="59"/>
    </row>
    <row r="7" spans="1:10" s="60" customFormat="1" ht="13.5" customHeight="1">
      <c r="A7" s="54"/>
      <c r="B7" s="55" t="s">
        <v>0</v>
      </c>
      <c r="C7" s="55"/>
      <c r="D7" s="55"/>
      <c r="E7" s="56" t="s">
        <v>745</v>
      </c>
      <c r="F7" s="66"/>
      <c r="G7" s="55"/>
      <c r="H7" s="55"/>
      <c r="I7" s="55"/>
      <c r="J7" s="59"/>
    </row>
    <row r="8" spans="1:10" s="60" customFormat="1" ht="13.5" customHeight="1">
      <c r="A8" s="54"/>
      <c r="B8" s="55" t="s">
        <v>1</v>
      </c>
      <c r="C8" s="55"/>
      <c r="D8" s="55"/>
      <c r="E8" s="64">
        <v>2052</v>
      </c>
      <c r="F8" s="67"/>
      <c r="G8" s="55"/>
      <c r="H8" s="55"/>
      <c r="I8" s="55"/>
      <c r="J8" s="59"/>
    </row>
    <row r="9" spans="1:10" s="60" customFormat="1" ht="13.5" customHeight="1">
      <c r="A9" s="54"/>
      <c r="B9" s="55"/>
      <c r="C9" s="55"/>
      <c r="D9" s="55"/>
      <c r="E9" s="55"/>
      <c r="F9" s="55"/>
      <c r="G9" s="55"/>
      <c r="H9" s="55"/>
      <c r="I9" s="55"/>
      <c r="J9" s="59"/>
    </row>
    <row r="10" spans="1:10" s="60" customFormat="1" ht="13.5" customHeight="1">
      <c r="A10" s="54"/>
      <c r="B10" s="55" t="s">
        <v>11</v>
      </c>
      <c r="C10" s="55"/>
      <c r="D10" s="55"/>
      <c r="E10" s="56" t="s">
        <v>734</v>
      </c>
      <c r="F10" s="56"/>
      <c r="G10" s="56"/>
      <c r="H10" s="56"/>
      <c r="I10" s="56"/>
      <c r="J10" s="59"/>
    </row>
    <row r="11" spans="1:10" s="60" customFormat="1" ht="13.5" customHeight="1">
      <c r="A11" s="54"/>
      <c r="B11" s="55"/>
      <c r="C11" s="55"/>
      <c r="D11" s="55"/>
      <c r="E11" s="64"/>
      <c r="F11" s="64"/>
      <c r="G11" s="64"/>
      <c r="H11" s="64"/>
      <c r="I11" s="64"/>
      <c r="J11" s="59"/>
    </row>
    <row r="12" spans="1:10" s="60" customFormat="1" ht="13.5" customHeight="1">
      <c r="A12" s="54"/>
      <c r="B12" s="55"/>
      <c r="C12" s="55"/>
      <c r="D12" s="55"/>
      <c r="E12" s="64"/>
      <c r="F12" s="64"/>
      <c r="G12" s="64"/>
      <c r="H12" s="64"/>
      <c r="I12" s="64"/>
      <c r="J12" s="59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12.7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2.75">
      <c r="A17" s="3"/>
      <c r="B17" s="4"/>
      <c r="C17" s="4"/>
      <c r="D17" s="4"/>
      <c r="E17" s="4"/>
      <c r="F17" s="4"/>
      <c r="G17" s="4"/>
      <c r="H17" s="4"/>
      <c r="I17" s="4"/>
      <c r="J17" s="5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12.7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ht="12.75">
      <c r="A21" s="3"/>
      <c r="C21" s="4"/>
      <c r="D21" s="4"/>
      <c r="E21" s="4"/>
      <c r="F21" s="4"/>
      <c r="G21" s="4"/>
      <c r="H21" s="4"/>
      <c r="I21" s="4"/>
      <c r="J21" s="5"/>
    </row>
    <row r="22" spans="1:10" ht="12.75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 ht="12.7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33.75">
      <c r="A25" s="475" t="s">
        <v>6</v>
      </c>
      <c r="B25" s="476"/>
      <c r="C25" s="476"/>
      <c r="D25" s="476"/>
      <c r="E25" s="476"/>
      <c r="F25" s="476"/>
      <c r="G25" s="476"/>
      <c r="H25" s="476"/>
      <c r="I25" s="476"/>
      <c r="J25" s="477"/>
    </row>
    <row r="26" spans="1:10" ht="12.75">
      <c r="A26" s="3"/>
      <c r="B26" s="478" t="s">
        <v>225</v>
      </c>
      <c r="C26" s="478"/>
      <c r="D26" s="478"/>
      <c r="E26" s="478"/>
      <c r="F26" s="478"/>
      <c r="G26" s="478"/>
      <c r="H26" s="478"/>
      <c r="I26" s="478"/>
      <c r="J26" s="5"/>
    </row>
    <row r="27" spans="1:10" ht="12.75">
      <c r="A27" s="3"/>
      <c r="B27" s="478" t="s">
        <v>14</v>
      </c>
      <c r="C27" s="478"/>
      <c r="D27" s="478"/>
      <c r="E27" s="478"/>
      <c r="F27" s="478"/>
      <c r="G27" s="478"/>
      <c r="H27" s="478"/>
      <c r="I27" s="478"/>
      <c r="J27" s="5"/>
    </row>
    <row r="28" spans="1:10" ht="12.75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33.75">
      <c r="A30" s="3"/>
      <c r="B30" s="4"/>
      <c r="C30" s="4"/>
      <c r="D30" s="4"/>
      <c r="E30" s="68" t="s">
        <v>776</v>
      </c>
      <c r="F30" s="4"/>
      <c r="G30" s="4"/>
      <c r="H30" s="4"/>
      <c r="I30" s="4"/>
      <c r="J30" s="5"/>
    </row>
    <row r="31" spans="1:10" ht="12.7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ht="12.75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ht="12.75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ht="12.75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ht="12.75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12.75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 ht="12.75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ht="12.75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 ht="12.75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 ht="12.75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 ht="12.75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 ht="12.75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 ht="12.75">
      <c r="A44" s="3"/>
      <c r="B44" s="4"/>
      <c r="C44" s="4"/>
      <c r="D44" s="4"/>
      <c r="E44" s="4"/>
      <c r="F44" s="4"/>
      <c r="G44" s="4"/>
      <c r="H44" s="4"/>
      <c r="I44" s="4"/>
      <c r="J44" s="5"/>
    </row>
    <row r="45" spans="1:10" ht="9" customHeight="1">
      <c r="A45" s="3"/>
      <c r="B45" s="4"/>
      <c r="C45" s="4"/>
      <c r="D45" s="4"/>
      <c r="E45" s="4"/>
      <c r="F45" s="4"/>
      <c r="G45" s="4"/>
      <c r="H45" s="4"/>
      <c r="I45" s="4"/>
      <c r="J45" s="5"/>
    </row>
    <row r="46" spans="1:10" ht="12.75">
      <c r="A46" s="3"/>
      <c r="B46" s="4"/>
      <c r="C46" s="4"/>
      <c r="D46" s="4"/>
      <c r="E46" s="4"/>
      <c r="F46" s="4"/>
      <c r="G46" s="4"/>
      <c r="H46" s="4"/>
      <c r="I46" s="4"/>
      <c r="J46" s="5"/>
    </row>
    <row r="47" spans="1:10" ht="12.75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s="60" customFormat="1" ht="12.75" customHeight="1">
      <c r="A48" s="54"/>
      <c r="B48" s="55" t="s">
        <v>21</v>
      </c>
      <c r="C48" s="55"/>
      <c r="D48" s="55"/>
      <c r="E48" s="55"/>
      <c r="F48" s="55"/>
      <c r="G48" s="479" t="s">
        <v>585</v>
      </c>
      <c r="H48" s="479"/>
      <c r="I48" s="55"/>
      <c r="J48" s="59"/>
    </row>
    <row r="49" spans="1:10" s="60" customFormat="1" ht="12.75" customHeight="1">
      <c r="A49" s="54"/>
      <c r="B49" s="55" t="s">
        <v>22</v>
      </c>
      <c r="C49" s="55"/>
      <c r="D49" s="55"/>
      <c r="E49" s="55"/>
      <c r="F49" s="55"/>
      <c r="G49" s="481" t="s">
        <v>585</v>
      </c>
      <c r="H49" s="481"/>
      <c r="I49" s="55"/>
      <c r="J49" s="59"/>
    </row>
    <row r="50" spans="1:10" s="60" customFormat="1" ht="12.75" customHeight="1">
      <c r="A50" s="54"/>
      <c r="B50" s="55" t="s">
        <v>16</v>
      </c>
      <c r="C50" s="55"/>
      <c r="D50" s="55"/>
      <c r="E50" s="55"/>
      <c r="F50" s="55"/>
      <c r="G50" s="481" t="s">
        <v>586</v>
      </c>
      <c r="H50" s="481"/>
      <c r="I50" s="55"/>
      <c r="J50" s="59"/>
    </row>
    <row r="51" spans="1:10" s="60" customFormat="1" ht="12.75" customHeight="1">
      <c r="A51" s="54"/>
      <c r="B51" s="55" t="s">
        <v>17</v>
      </c>
      <c r="C51" s="55"/>
      <c r="D51" s="55"/>
      <c r="E51" s="55"/>
      <c r="F51" s="55"/>
      <c r="G51" s="481" t="s">
        <v>586</v>
      </c>
      <c r="H51" s="481"/>
      <c r="I51" s="55"/>
      <c r="J51" s="59"/>
    </row>
    <row r="52" spans="1:10" ht="12.75">
      <c r="A52" s="3"/>
      <c r="B52" s="4"/>
      <c r="C52" s="4"/>
      <c r="D52" s="4"/>
      <c r="E52" s="4"/>
      <c r="F52" s="4"/>
      <c r="G52" s="4"/>
      <c r="H52" s="4"/>
      <c r="I52" s="4"/>
      <c r="J52" s="5"/>
    </row>
    <row r="53" spans="1:10" s="72" customFormat="1" ht="12.75" customHeight="1">
      <c r="A53" s="69"/>
      <c r="B53" s="55" t="s">
        <v>23</v>
      </c>
      <c r="C53" s="55"/>
      <c r="D53" s="55"/>
      <c r="E53" s="55"/>
      <c r="F53" s="67" t="s">
        <v>18</v>
      </c>
      <c r="G53" s="482" t="s">
        <v>777</v>
      </c>
      <c r="H53" s="478"/>
      <c r="I53" s="70"/>
      <c r="J53" s="71"/>
    </row>
    <row r="54" spans="1:10" s="72" customFormat="1" ht="12.75" customHeight="1">
      <c r="A54" s="69"/>
      <c r="B54" s="55"/>
      <c r="C54" s="55"/>
      <c r="D54" s="55"/>
      <c r="E54" s="55"/>
      <c r="F54" s="67" t="s">
        <v>19</v>
      </c>
      <c r="G54" s="480" t="s">
        <v>778</v>
      </c>
      <c r="H54" s="478"/>
      <c r="I54" s="70"/>
      <c r="J54" s="71"/>
    </row>
    <row r="55" spans="1:10" s="72" customFormat="1" ht="7.5" customHeight="1">
      <c r="A55" s="69"/>
      <c r="B55" s="55"/>
      <c r="C55" s="55"/>
      <c r="D55" s="55"/>
      <c r="E55" s="55"/>
      <c r="F55" s="67"/>
      <c r="G55" s="67"/>
      <c r="H55" s="67"/>
      <c r="I55" s="70"/>
      <c r="J55" s="71"/>
    </row>
    <row r="56" spans="1:10" s="72" customFormat="1" ht="12.75" customHeight="1">
      <c r="A56" s="69"/>
      <c r="B56" s="55" t="s">
        <v>20</v>
      </c>
      <c r="C56" s="55"/>
      <c r="D56" s="55"/>
      <c r="E56" s="67"/>
      <c r="F56" s="55"/>
      <c r="G56" s="56" t="s">
        <v>779</v>
      </c>
      <c r="H56" s="56"/>
      <c r="I56" s="70"/>
      <c r="J56" s="71"/>
    </row>
    <row r="57" spans="1:10" ht="22.5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ht="6.75" customHeight="1"/>
  </sheetData>
  <sheetProtection/>
  <mergeCells count="9"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rintOptions horizontalCentered="1" verticalCentered="1"/>
  <pageMargins left="0.17" right="0" top="0" bottom="0" header="0.2" footer="0.19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7.57421875" style="253" customWidth="1"/>
    <col min="2" max="2" width="12.421875" style="253" customWidth="1"/>
    <col min="3" max="3" width="33.8515625" style="253" customWidth="1"/>
    <col min="4" max="4" width="23.8515625" style="253" customWidth="1"/>
    <col min="5" max="16384" width="9.140625" style="253" customWidth="1"/>
  </cols>
  <sheetData>
    <row r="1" spans="2:3" ht="12.75">
      <c r="B1" s="251"/>
      <c r="C1" s="254" t="s">
        <v>743</v>
      </c>
    </row>
    <row r="2" spans="2:4" ht="12.75">
      <c r="B2" s="251"/>
      <c r="D2" s="254" t="s">
        <v>676</v>
      </c>
    </row>
    <row r="4" spans="1:4" ht="12.75">
      <c r="A4" s="461"/>
      <c r="B4" s="461"/>
      <c r="C4" s="462" t="s">
        <v>677</v>
      </c>
      <c r="D4" s="462" t="s">
        <v>678</v>
      </c>
    </row>
    <row r="5" spans="1:4" ht="12.75">
      <c r="A5" s="461">
        <v>1</v>
      </c>
      <c r="B5" s="462" t="s">
        <v>679</v>
      </c>
      <c r="C5" s="359" t="s">
        <v>680</v>
      </c>
      <c r="D5" s="359"/>
    </row>
    <row r="6" spans="1:4" ht="12.75">
      <c r="A6" s="461">
        <v>2</v>
      </c>
      <c r="B6" s="462" t="s">
        <v>679</v>
      </c>
      <c r="C6" s="359" t="s">
        <v>681</v>
      </c>
      <c r="D6" s="461"/>
    </row>
    <row r="7" spans="1:4" ht="12.75">
      <c r="A7" s="461">
        <v>3</v>
      </c>
      <c r="B7" s="462" t="s">
        <v>679</v>
      </c>
      <c r="C7" s="359" t="s">
        <v>682</v>
      </c>
      <c r="D7" s="461"/>
    </row>
    <row r="8" spans="1:4" ht="12.75">
      <c r="A8" s="461">
        <v>4</v>
      </c>
      <c r="B8" s="462" t="s">
        <v>679</v>
      </c>
      <c r="C8" s="359" t="s">
        <v>683</v>
      </c>
      <c r="D8" s="461"/>
    </row>
    <row r="9" spans="1:4" ht="12.75">
      <c r="A9" s="461">
        <v>5</v>
      </c>
      <c r="B9" s="462" t="s">
        <v>679</v>
      </c>
      <c r="C9" s="359" t="s">
        <v>677</v>
      </c>
      <c r="D9" s="461"/>
    </row>
    <row r="10" spans="1:4" ht="12.75">
      <c r="A10" s="461">
        <v>6</v>
      </c>
      <c r="B10" s="462" t="s">
        <v>679</v>
      </c>
      <c r="C10" s="359" t="s">
        <v>684</v>
      </c>
      <c r="D10" s="461"/>
    </row>
    <row r="11" spans="1:4" ht="12.75">
      <c r="A11" s="461">
        <v>7</v>
      </c>
      <c r="B11" s="462" t="s">
        <v>679</v>
      </c>
      <c r="C11" s="359" t="s">
        <v>685</v>
      </c>
      <c r="D11" s="461"/>
    </row>
    <row r="12" spans="1:4" ht="12.75">
      <c r="A12" s="461">
        <v>8</v>
      </c>
      <c r="B12" s="462" t="s">
        <v>679</v>
      </c>
      <c r="C12" s="359" t="s">
        <v>686</v>
      </c>
      <c r="D12" s="461"/>
    </row>
    <row r="13" spans="1:4" ht="12.75">
      <c r="A13" s="462" t="s">
        <v>3</v>
      </c>
      <c r="B13" s="462"/>
      <c r="C13" s="462" t="s">
        <v>687</v>
      </c>
      <c r="D13" s="462"/>
    </row>
    <row r="14" spans="1:4" ht="12.75">
      <c r="A14" s="461">
        <v>9</v>
      </c>
      <c r="B14" s="462" t="s">
        <v>688</v>
      </c>
      <c r="C14" s="359" t="s">
        <v>802</v>
      </c>
      <c r="D14" s="223">
        <v>1730642341</v>
      </c>
    </row>
    <row r="15" spans="1:4" ht="12.75">
      <c r="A15" s="461">
        <v>10</v>
      </c>
      <c r="B15" s="462" t="s">
        <v>688</v>
      </c>
      <c r="C15" s="359" t="s">
        <v>803</v>
      </c>
      <c r="D15" s="223">
        <v>117831828</v>
      </c>
    </row>
    <row r="16" spans="1:4" ht="12.75">
      <c r="A16" s="461">
        <v>12</v>
      </c>
      <c r="B16" s="462" t="s">
        <v>688</v>
      </c>
      <c r="C16" s="359" t="s">
        <v>806</v>
      </c>
      <c r="D16" s="223">
        <v>21758809</v>
      </c>
    </row>
    <row r="17" spans="1:4" ht="12.75">
      <c r="A17" s="461">
        <v>11</v>
      </c>
      <c r="B17" s="462" t="s">
        <v>804</v>
      </c>
      <c r="C17" s="359" t="s">
        <v>805</v>
      </c>
      <c r="D17" s="223">
        <v>3093465</v>
      </c>
    </row>
    <row r="18" spans="1:4" ht="12.75">
      <c r="A18" s="461">
        <v>11</v>
      </c>
      <c r="B18" s="462" t="s">
        <v>807</v>
      </c>
      <c r="C18" s="359" t="s">
        <v>601</v>
      </c>
      <c r="D18" s="223">
        <v>10426933</v>
      </c>
    </row>
    <row r="19" spans="1:4" ht="12.75">
      <c r="A19" s="461">
        <v>12</v>
      </c>
      <c r="B19" s="462" t="s">
        <v>808</v>
      </c>
      <c r="C19" s="359" t="s">
        <v>809</v>
      </c>
      <c r="D19" s="223">
        <v>534423</v>
      </c>
    </row>
    <row r="20" spans="1:4" ht="12.75">
      <c r="A20" s="462" t="s">
        <v>4</v>
      </c>
      <c r="B20" s="462"/>
      <c r="C20" s="462" t="s">
        <v>689</v>
      </c>
      <c r="D20" s="184">
        <f>D14+D15+D16+D17+D18+D19</f>
        <v>1884287799</v>
      </c>
    </row>
    <row r="21" spans="1:4" ht="12.75">
      <c r="A21" s="461">
        <v>12</v>
      </c>
      <c r="B21" s="462" t="s">
        <v>690</v>
      </c>
      <c r="C21" s="359" t="s">
        <v>691</v>
      </c>
      <c r="D21" s="461"/>
    </row>
    <row r="22" spans="1:4" ht="12.75">
      <c r="A22" s="461">
        <v>13</v>
      </c>
      <c r="B22" s="462" t="s">
        <v>690</v>
      </c>
      <c r="C22" s="462" t="s">
        <v>692</v>
      </c>
      <c r="D22" s="461"/>
    </row>
    <row r="23" spans="1:4" ht="12.75">
      <c r="A23" s="461">
        <v>14</v>
      </c>
      <c r="B23" s="462" t="s">
        <v>690</v>
      </c>
      <c r="C23" s="359" t="s">
        <v>693</v>
      </c>
      <c r="D23" s="461"/>
    </row>
    <row r="24" spans="1:4" ht="12.75">
      <c r="A24" s="461">
        <v>15</v>
      </c>
      <c r="B24" s="462" t="s">
        <v>690</v>
      </c>
      <c r="C24" s="359" t="s">
        <v>694</v>
      </c>
      <c r="D24" s="461"/>
    </row>
    <row r="25" spans="1:4" ht="12.75">
      <c r="A25" s="461">
        <v>16</v>
      </c>
      <c r="B25" s="462" t="s">
        <v>690</v>
      </c>
      <c r="C25" s="359" t="s">
        <v>695</v>
      </c>
      <c r="D25" s="461"/>
    </row>
    <row r="26" spans="1:4" ht="12.75">
      <c r="A26" s="461">
        <v>17</v>
      </c>
      <c r="B26" s="462" t="s">
        <v>690</v>
      </c>
      <c r="C26" s="359" t="s">
        <v>696</v>
      </c>
      <c r="D26" s="461"/>
    </row>
    <row r="27" spans="1:4" ht="12.75">
      <c r="A27" s="461">
        <v>18</v>
      </c>
      <c r="B27" s="462" t="s">
        <v>690</v>
      </c>
      <c r="C27" s="359" t="s">
        <v>697</v>
      </c>
      <c r="D27" s="461"/>
    </row>
    <row r="28" spans="1:4" ht="12.75">
      <c r="A28" s="461">
        <v>19</v>
      </c>
      <c r="B28" s="462" t="s">
        <v>690</v>
      </c>
      <c r="C28" s="359" t="s">
        <v>698</v>
      </c>
      <c r="D28" s="461"/>
    </row>
    <row r="29" spans="1:4" ht="12.75">
      <c r="A29" s="462" t="s">
        <v>289</v>
      </c>
      <c r="B29" s="462"/>
      <c r="C29" s="462" t="s">
        <v>699</v>
      </c>
      <c r="D29" s="461"/>
    </row>
    <row r="30" spans="1:4" ht="12.75">
      <c r="A30" s="461">
        <v>20</v>
      </c>
      <c r="B30" s="462" t="s">
        <v>700</v>
      </c>
      <c r="C30" s="359" t="s">
        <v>701</v>
      </c>
      <c r="D30" s="461"/>
    </row>
    <row r="31" spans="1:4" ht="12.75">
      <c r="A31" s="461">
        <v>21</v>
      </c>
      <c r="B31" s="462" t="s">
        <v>700</v>
      </c>
      <c r="C31" s="359" t="s">
        <v>702</v>
      </c>
      <c r="D31" s="359"/>
    </row>
    <row r="32" spans="1:4" ht="12.75">
      <c r="A32" s="461">
        <v>22</v>
      </c>
      <c r="B32" s="462" t="s">
        <v>700</v>
      </c>
      <c r="C32" s="359" t="s">
        <v>703</v>
      </c>
      <c r="D32" s="359"/>
    </row>
    <row r="33" spans="1:4" ht="12.75">
      <c r="A33" s="461">
        <v>23</v>
      </c>
      <c r="B33" s="462" t="s">
        <v>700</v>
      </c>
      <c r="C33" s="359" t="s">
        <v>704</v>
      </c>
      <c r="D33" s="461"/>
    </row>
    <row r="34" spans="1:4" ht="12.75">
      <c r="A34" s="462" t="s">
        <v>705</v>
      </c>
      <c r="B34" s="462"/>
      <c r="C34" s="462" t="s">
        <v>706</v>
      </c>
      <c r="D34" s="461"/>
    </row>
    <row r="35" spans="1:4" ht="12.75">
      <c r="A35" s="461">
        <v>24</v>
      </c>
      <c r="B35" s="462" t="s">
        <v>707</v>
      </c>
      <c r="C35" s="359" t="s">
        <v>708</v>
      </c>
      <c r="D35" s="461"/>
    </row>
    <row r="36" spans="1:4" ht="12.75">
      <c r="A36" s="461">
        <v>25</v>
      </c>
      <c r="B36" s="462" t="s">
        <v>707</v>
      </c>
      <c r="C36" s="359" t="s">
        <v>709</v>
      </c>
      <c r="D36" s="461"/>
    </row>
    <row r="37" spans="1:4" ht="12.75">
      <c r="A37" s="461">
        <v>26</v>
      </c>
      <c r="B37" s="462" t="s">
        <v>707</v>
      </c>
      <c r="C37" s="359" t="s">
        <v>710</v>
      </c>
      <c r="D37" s="461"/>
    </row>
    <row r="38" spans="1:4" ht="12.75">
      <c r="A38" s="461">
        <v>27</v>
      </c>
      <c r="B38" s="462" t="s">
        <v>707</v>
      </c>
      <c r="C38" s="359" t="s">
        <v>711</v>
      </c>
      <c r="D38" s="461"/>
    </row>
    <row r="39" spans="1:4" ht="12.75">
      <c r="A39" s="461">
        <v>28</v>
      </c>
      <c r="B39" s="462" t="s">
        <v>707</v>
      </c>
      <c r="C39" s="359" t="s">
        <v>712</v>
      </c>
      <c r="D39" s="359"/>
    </row>
    <row r="40" spans="1:4" ht="12.75">
      <c r="A40" s="461">
        <v>29</v>
      </c>
      <c r="B40" s="462" t="s">
        <v>707</v>
      </c>
      <c r="C40" s="463" t="s">
        <v>713</v>
      </c>
      <c r="D40" s="461"/>
    </row>
    <row r="41" spans="1:4" ht="12.75">
      <c r="A41" s="461">
        <v>30</v>
      </c>
      <c r="B41" s="462" t="s">
        <v>707</v>
      </c>
      <c r="C41" s="359" t="s">
        <v>714</v>
      </c>
      <c r="D41" s="461"/>
    </row>
    <row r="42" spans="1:4" ht="12.75">
      <c r="A42" s="461">
        <v>31</v>
      </c>
      <c r="B42" s="462" t="s">
        <v>707</v>
      </c>
      <c r="C42" s="359" t="s">
        <v>715</v>
      </c>
      <c r="D42" s="461"/>
    </row>
    <row r="43" spans="1:4" ht="12.75">
      <c r="A43" s="461">
        <v>32</v>
      </c>
      <c r="B43" s="462" t="s">
        <v>707</v>
      </c>
      <c r="C43" s="359" t="s">
        <v>716</v>
      </c>
      <c r="D43" s="461"/>
    </row>
    <row r="44" spans="1:4" ht="12.75">
      <c r="A44" s="461">
        <v>33</v>
      </c>
      <c r="B44" s="462" t="s">
        <v>707</v>
      </c>
      <c r="C44" s="359" t="s">
        <v>717</v>
      </c>
      <c r="D44" s="461"/>
    </row>
    <row r="45" spans="1:4" ht="12.75">
      <c r="A45" s="464">
        <v>34</v>
      </c>
      <c r="B45" s="462" t="s">
        <v>707</v>
      </c>
      <c r="C45" s="359" t="s">
        <v>718</v>
      </c>
      <c r="D45" s="461"/>
    </row>
    <row r="46" spans="1:4" ht="12.75">
      <c r="A46" s="462" t="s">
        <v>719</v>
      </c>
      <c r="B46" s="461"/>
      <c r="C46" s="462" t="s">
        <v>720</v>
      </c>
      <c r="D46" s="462"/>
    </row>
    <row r="47" spans="1:4" ht="12.75">
      <c r="A47" s="461"/>
      <c r="B47" s="461"/>
      <c r="C47" s="462" t="s">
        <v>721</v>
      </c>
      <c r="D47" s="462">
        <f>D13+D20+D29+D46</f>
        <v>1884287799</v>
      </c>
    </row>
    <row r="48" spans="2:4" ht="12.75">
      <c r="B48" s="465" t="s">
        <v>790</v>
      </c>
      <c r="C48" s="466"/>
      <c r="D48" s="462" t="s">
        <v>722</v>
      </c>
    </row>
    <row r="49" spans="2:4" ht="12.75">
      <c r="B49" s="467"/>
      <c r="C49" s="468"/>
      <c r="D49" s="468"/>
    </row>
    <row r="50" spans="2:4" ht="12.75">
      <c r="B50" s="469" t="s">
        <v>723</v>
      </c>
      <c r="C50" s="469"/>
      <c r="D50" s="461"/>
    </row>
    <row r="51" spans="2:4" ht="12.75">
      <c r="B51" s="461" t="s">
        <v>724</v>
      </c>
      <c r="C51" s="461"/>
      <c r="D51" s="461">
        <v>263</v>
      </c>
    </row>
    <row r="52" spans="2:4" ht="12.75">
      <c r="B52" s="461" t="s">
        <v>725</v>
      </c>
      <c r="C52" s="461"/>
      <c r="D52" s="461">
        <v>32</v>
      </c>
    </row>
    <row r="53" spans="2:4" ht="12.75">
      <c r="B53" s="461" t="s">
        <v>726</v>
      </c>
      <c r="C53" s="461"/>
      <c r="D53" s="461">
        <v>1</v>
      </c>
    </row>
    <row r="54" spans="2:4" ht="12.75">
      <c r="B54" s="470" t="s">
        <v>727</v>
      </c>
      <c r="C54" s="466"/>
      <c r="D54" s="461">
        <v>1</v>
      </c>
    </row>
    <row r="55" spans="2:4" ht="12.75">
      <c r="B55" s="471"/>
      <c r="C55" s="472" t="s">
        <v>29</v>
      </c>
      <c r="D55" s="472">
        <f>D52+D51+D53+D54</f>
        <v>297</v>
      </c>
    </row>
    <row r="57" ht="12.75">
      <c r="D57" s="254" t="s">
        <v>616</v>
      </c>
    </row>
    <row r="58" spans="4:5" ht="15">
      <c r="D58" s="585" t="s">
        <v>742</v>
      </c>
      <c r="E58" s="585"/>
    </row>
    <row r="59" ht="12.75">
      <c r="B59" s="254" t="s">
        <v>728</v>
      </c>
    </row>
    <row r="61" ht="12.75">
      <c r="B61" s="254"/>
    </row>
    <row r="62" spans="1:6" ht="12.75">
      <c r="A62" s="254"/>
      <c r="B62" s="254"/>
      <c r="C62" s="254"/>
      <c r="D62" s="254"/>
      <c r="E62" s="254"/>
      <c r="F62" s="254"/>
    </row>
    <row r="63" spans="1:6" ht="12.75">
      <c r="A63" s="254"/>
      <c r="B63" s="254"/>
      <c r="C63" s="254"/>
      <c r="D63" s="254"/>
      <c r="E63" s="254"/>
      <c r="F63" s="254"/>
    </row>
    <row r="64" spans="2:6" ht="12.75">
      <c r="B64" s="254"/>
      <c r="C64" s="254"/>
      <c r="D64" s="254"/>
      <c r="E64" s="254"/>
      <c r="F64" s="254"/>
    </row>
    <row r="65" spans="2:6" ht="12.75">
      <c r="B65" s="254"/>
      <c r="C65" s="254"/>
      <c r="D65" s="254"/>
      <c r="E65" s="254"/>
      <c r="F65" s="254"/>
    </row>
    <row r="66" spans="1:2" ht="12.75">
      <c r="A66" s="254"/>
      <c r="B66" s="254"/>
    </row>
  </sheetData>
  <sheetProtection/>
  <mergeCells count="1">
    <mergeCell ref="D58:E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7">
      <selection activeCell="E17" sqref="E17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149" customWidth="1"/>
    <col min="4" max="4" width="11.57421875" style="149" customWidth="1"/>
    <col min="5" max="5" width="15.140625" style="149" customWidth="1"/>
    <col min="6" max="6" width="12.00390625" style="149" customWidth="1"/>
    <col min="7" max="7" width="13.421875" style="149" customWidth="1"/>
    <col min="9" max="10" width="10.140625" style="0" bestFit="1" customWidth="1"/>
    <col min="13" max="13" width="12.28125" style="0" customWidth="1"/>
  </cols>
  <sheetData>
    <row r="1" ht="15">
      <c r="B1" s="135" t="s">
        <v>801</v>
      </c>
    </row>
    <row r="2" ht="12.75">
      <c r="B2" s="106"/>
    </row>
    <row r="3" ht="12.75">
      <c r="B3" s="106"/>
    </row>
    <row r="4" spans="2:7" ht="15.75">
      <c r="B4" s="594" t="s">
        <v>787</v>
      </c>
      <c r="C4" s="594"/>
      <c r="D4" s="594"/>
      <c r="E4" s="594"/>
      <c r="F4" s="594"/>
      <c r="G4" s="594"/>
    </row>
    <row r="6" spans="1:7" ht="12.75">
      <c r="A6" s="588" t="s">
        <v>2</v>
      </c>
      <c r="B6" s="595" t="s">
        <v>229</v>
      </c>
      <c r="C6" s="588" t="s">
        <v>729</v>
      </c>
      <c r="D6" s="147" t="s">
        <v>730</v>
      </c>
      <c r="E6" s="588" t="s">
        <v>731</v>
      </c>
      <c r="F6" s="588" t="s">
        <v>732</v>
      </c>
      <c r="G6" s="147" t="s">
        <v>730</v>
      </c>
    </row>
    <row r="7" spans="1:9" ht="12.75">
      <c r="A7" s="589"/>
      <c r="B7" s="596"/>
      <c r="C7" s="589"/>
      <c r="D7" s="150" t="s">
        <v>777</v>
      </c>
      <c r="E7" s="589"/>
      <c r="F7" s="589"/>
      <c r="G7" s="150" t="s">
        <v>778</v>
      </c>
      <c r="H7" s="136"/>
      <c r="I7" s="136"/>
    </row>
    <row r="8" spans="1:9" ht="12.75">
      <c r="A8" s="137">
        <v>1</v>
      </c>
      <c r="B8" s="206" t="s">
        <v>733</v>
      </c>
      <c r="C8" s="190"/>
      <c r="D8" s="191">
        <v>40380000</v>
      </c>
      <c r="E8" s="208"/>
      <c r="F8" s="208"/>
      <c r="G8" s="191">
        <f aca="true" t="shared" si="0" ref="G8:G16">D8+E8-F8</f>
        <v>40380000</v>
      </c>
      <c r="H8" s="136"/>
      <c r="I8" s="136"/>
    </row>
    <row r="9" spans="1:9" ht="12.75">
      <c r="A9" s="137">
        <v>2</v>
      </c>
      <c r="B9" s="206" t="s">
        <v>734</v>
      </c>
      <c r="C9" s="190"/>
      <c r="D9" s="191">
        <v>55836714</v>
      </c>
      <c r="E9" s="208">
        <v>0</v>
      </c>
      <c r="F9" s="208"/>
      <c r="G9" s="191">
        <f t="shared" si="0"/>
        <v>55836714</v>
      </c>
      <c r="H9" s="138"/>
      <c r="I9" s="139"/>
    </row>
    <row r="10" spans="1:9" ht="12.75">
      <c r="A10" s="137">
        <v>3</v>
      </c>
      <c r="B10" s="206" t="s">
        <v>735</v>
      </c>
      <c r="C10" s="190"/>
      <c r="D10" s="191"/>
      <c r="E10" s="191">
        <v>4971915</v>
      </c>
      <c r="F10" s="191"/>
      <c r="G10" s="191">
        <f t="shared" si="0"/>
        <v>4971915</v>
      </c>
      <c r="H10" s="138"/>
      <c r="I10" s="139"/>
    </row>
    <row r="11" spans="1:9" ht="12.75">
      <c r="A11" s="137">
        <v>4</v>
      </c>
      <c r="B11" s="206" t="s">
        <v>736</v>
      </c>
      <c r="C11" s="190"/>
      <c r="D11" s="191">
        <v>412852417</v>
      </c>
      <c r="E11" s="191">
        <v>37659703</v>
      </c>
      <c r="F11" s="191">
        <v>18872232</v>
      </c>
      <c r="G11" s="191">
        <f t="shared" si="0"/>
        <v>431639888</v>
      </c>
      <c r="H11" s="138"/>
      <c r="I11" s="139"/>
    </row>
    <row r="12" spans="1:9" ht="12.75">
      <c r="A12" s="137">
        <v>5</v>
      </c>
      <c r="B12" s="206" t="s">
        <v>737</v>
      </c>
      <c r="C12" s="190"/>
      <c r="D12" s="191"/>
      <c r="E12" s="193"/>
      <c r="F12" s="191"/>
      <c r="G12" s="208">
        <f t="shared" si="0"/>
        <v>0</v>
      </c>
      <c r="H12" s="138"/>
      <c r="I12" s="139"/>
    </row>
    <row r="13" spans="1:9" ht="12.75">
      <c r="A13" s="137">
        <v>1</v>
      </c>
      <c r="B13" s="206" t="s">
        <v>738</v>
      </c>
      <c r="C13" s="190"/>
      <c r="D13" s="191"/>
      <c r="E13" s="191"/>
      <c r="F13" s="191"/>
      <c r="G13" s="208">
        <f t="shared" si="0"/>
        <v>0</v>
      </c>
      <c r="H13" s="138"/>
      <c r="I13" s="139"/>
    </row>
    <row r="14" spans="1:9" ht="12.75">
      <c r="A14" s="137">
        <v>2</v>
      </c>
      <c r="B14" s="207"/>
      <c r="C14" s="190"/>
      <c r="D14" s="191"/>
      <c r="E14" s="191"/>
      <c r="F14" s="191"/>
      <c r="G14" s="208">
        <f t="shared" si="0"/>
        <v>0</v>
      </c>
      <c r="H14" s="136"/>
      <c r="I14" s="136"/>
    </row>
    <row r="15" spans="1:9" ht="12.75">
      <c r="A15" s="137">
        <v>3</v>
      </c>
      <c r="B15" s="207"/>
      <c r="C15" s="190"/>
      <c r="D15" s="191"/>
      <c r="E15" s="191"/>
      <c r="F15" s="191"/>
      <c r="G15" s="208">
        <f t="shared" si="0"/>
        <v>0</v>
      </c>
      <c r="H15" s="136"/>
      <c r="I15" s="136"/>
    </row>
    <row r="16" spans="1:9" ht="12.75">
      <c r="A16" s="137">
        <v>4</v>
      </c>
      <c r="B16" s="207"/>
      <c r="C16" s="190"/>
      <c r="D16" s="191"/>
      <c r="E16" s="191"/>
      <c r="F16" s="191"/>
      <c r="G16" s="208">
        <f t="shared" si="0"/>
        <v>0</v>
      </c>
      <c r="H16" s="136"/>
      <c r="I16" s="136"/>
    </row>
    <row r="17" spans="1:9" ht="13.5" thickBot="1">
      <c r="A17" s="219"/>
      <c r="B17" s="220" t="s">
        <v>739</v>
      </c>
      <c r="C17" s="220"/>
      <c r="D17" s="215">
        <f>SUM(D8:D16)</f>
        <v>509069131</v>
      </c>
      <c r="E17" s="215">
        <f>SUM(E8:E16)</f>
        <v>42631618</v>
      </c>
      <c r="F17" s="215">
        <f>SUM(F8:F16)</f>
        <v>18872232</v>
      </c>
      <c r="G17" s="216">
        <f>SUM(G8:G16)</f>
        <v>532828517</v>
      </c>
      <c r="I17" s="141"/>
    </row>
    <row r="18" spans="2:7" ht="12.75">
      <c r="B18" s="200"/>
      <c r="C18" s="201"/>
      <c r="D18" s="201"/>
      <c r="E18" s="201"/>
      <c r="F18" s="201"/>
      <c r="G18" s="201"/>
    </row>
    <row r="19" spans="2:7" ht="12.75">
      <c r="B19" s="200"/>
      <c r="C19" s="201"/>
      <c r="D19" s="201"/>
      <c r="E19" s="201"/>
      <c r="F19" s="201"/>
      <c r="G19" s="201"/>
    </row>
    <row r="20" spans="2:9" ht="15.75">
      <c r="B20" s="587" t="s">
        <v>788</v>
      </c>
      <c r="C20" s="587"/>
      <c r="D20" s="587"/>
      <c r="E20" s="587"/>
      <c r="F20" s="587"/>
      <c r="G20" s="587"/>
      <c r="I20" s="141"/>
    </row>
    <row r="21" spans="2:7" ht="12.75">
      <c r="B21" s="200"/>
      <c r="C21" s="201"/>
      <c r="D21" s="201"/>
      <c r="E21" s="201"/>
      <c r="F21" s="201"/>
      <c r="G21" s="201"/>
    </row>
    <row r="22" spans="1:7" ht="12.75">
      <c r="A22" s="588" t="s">
        <v>2</v>
      </c>
      <c r="B22" s="590" t="s">
        <v>229</v>
      </c>
      <c r="C22" s="592" t="s">
        <v>729</v>
      </c>
      <c r="D22" s="202" t="s">
        <v>730</v>
      </c>
      <c r="E22" s="592" t="s">
        <v>731</v>
      </c>
      <c r="F22" s="592" t="s">
        <v>732</v>
      </c>
      <c r="G22" s="202" t="s">
        <v>730</v>
      </c>
    </row>
    <row r="23" spans="1:7" ht="12.75">
      <c r="A23" s="589"/>
      <c r="B23" s="591"/>
      <c r="C23" s="593"/>
      <c r="D23" s="203" t="s">
        <v>777</v>
      </c>
      <c r="E23" s="593"/>
      <c r="F23" s="593"/>
      <c r="G23" s="203" t="s">
        <v>778</v>
      </c>
    </row>
    <row r="24" spans="1:7" ht="12.75">
      <c r="A24" s="137">
        <v>1</v>
      </c>
      <c r="B24" s="206" t="s">
        <v>733</v>
      </c>
      <c r="C24" s="190"/>
      <c r="D24" s="211">
        <v>0</v>
      </c>
      <c r="E24" s="211">
        <v>0</v>
      </c>
      <c r="F24" s="211"/>
      <c r="G24" s="211">
        <f>D24+E24</f>
        <v>0</v>
      </c>
    </row>
    <row r="25" spans="1:7" ht="12.75">
      <c r="A25" s="137">
        <v>2</v>
      </c>
      <c r="B25" s="206" t="s">
        <v>734</v>
      </c>
      <c r="C25" s="190"/>
      <c r="D25" s="212"/>
      <c r="E25" s="212">
        <v>2791836</v>
      </c>
      <c r="F25" s="212"/>
      <c r="G25" s="212">
        <f>D25+E25</f>
        <v>2791836</v>
      </c>
    </row>
    <row r="26" spans="1:10" ht="12.75">
      <c r="A26" s="137">
        <v>3</v>
      </c>
      <c r="B26" s="206" t="s">
        <v>740</v>
      </c>
      <c r="C26" s="190"/>
      <c r="D26" s="212"/>
      <c r="E26" s="212">
        <v>385587</v>
      </c>
      <c r="F26" s="212"/>
      <c r="G26" s="212">
        <f>D26+E26</f>
        <v>385587</v>
      </c>
      <c r="J26" s="141"/>
    </row>
    <row r="27" spans="1:7" ht="12.75">
      <c r="A27" s="137">
        <v>4</v>
      </c>
      <c r="B27" s="206" t="s">
        <v>736</v>
      </c>
      <c r="C27" s="190"/>
      <c r="D27" s="212">
        <v>231439245</v>
      </c>
      <c r="E27" s="212">
        <v>37680635</v>
      </c>
      <c r="F27" s="212">
        <v>8052746</v>
      </c>
      <c r="G27" s="212">
        <f>D27+E27-F27</f>
        <v>261067134</v>
      </c>
    </row>
    <row r="28" spans="1:7" ht="12.75">
      <c r="A28" s="137">
        <v>5</v>
      </c>
      <c r="B28" s="206" t="s">
        <v>737</v>
      </c>
      <c r="C28" s="190"/>
      <c r="D28" s="208"/>
      <c r="E28" s="209"/>
      <c r="F28" s="208"/>
      <c r="G28" s="208">
        <f>D28+E28</f>
        <v>0</v>
      </c>
    </row>
    <row r="29" spans="1:7" ht="12.75">
      <c r="A29" s="137">
        <v>1</v>
      </c>
      <c r="B29" s="206" t="s">
        <v>738</v>
      </c>
      <c r="C29" s="190"/>
      <c r="D29" s="208"/>
      <c r="E29" s="208"/>
      <c r="F29" s="208"/>
      <c r="G29" s="208">
        <f>D29+E29</f>
        <v>0</v>
      </c>
    </row>
    <row r="30" spans="1:7" ht="12.75">
      <c r="A30" s="137">
        <v>2</v>
      </c>
      <c r="B30" s="194"/>
      <c r="C30" s="190"/>
      <c r="D30" s="208"/>
      <c r="E30" s="208"/>
      <c r="F30" s="208"/>
      <c r="G30" s="208">
        <f>D30+E30-F30</f>
        <v>0</v>
      </c>
    </row>
    <row r="31" spans="1:7" ht="12.75">
      <c r="A31" s="137">
        <v>3</v>
      </c>
      <c r="B31" s="194"/>
      <c r="C31" s="190"/>
      <c r="D31" s="208"/>
      <c r="E31" s="208"/>
      <c r="F31" s="208"/>
      <c r="G31" s="208">
        <f>D31+E31-F31</f>
        <v>0</v>
      </c>
    </row>
    <row r="32" spans="1:7" ht="13.5" thickBot="1">
      <c r="A32" s="140">
        <v>4</v>
      </c>
      <c r="B32" s="195"/>
      <c r="C32" s="196"/>
      <c r="D32" s="210"/>
      <c r="E32" s="210"/>
      <c r="F32" s="210"/>
      <c r="G32" s="210">
        <f>D32+E32-F32</f>
        <v>0</v>
      </c>
    </row>
    <row r="33" spans="1:10" ht="13.5" thickBot="1">
      <c r="A33" s="217"/>
      <c r="B33" s="218" t="s">
        <v>739</v>
      </c>
      <c r="C33" s="218"/>
      <c r="D33" s="198">
        <f>SUM(D24:D32)</f>
        <v>231439245</v>
      </c>
      <c r="E33" s="198">
        <f>SUM(E24:E32)</f>
        <v>40858058</v>
      </c>
      <c r="F33" s="198">
        <f>SUM(F24:F32)</f>
        <v>8052746</v>
      </c>
      <c r="G33" s="199">
        <f>SUM(G24:G32)</f>
        <v>264244557</v>
      </c>
      <c r="H33" s="142"/>
      <c r="I33" s="141"/>
      <c r="J33" s="141"/>
    </row>
    <row r="34" spans="2:7" ht="12.75">
      <c r="B34" s="200"/>
      <c r="C34" s="201"/>
      <c r="D34" s="201"/>
      <c r="E34" s="201"/>
      <c r="F34" s="201"/>
      <c r="G34" s="204"/>
    </row>
    <row r="35" spans="2:7" ht="12.75">
      <c r="B35" s="200"/>
      <c r="C35" s="201"/>
      <c r="D35" s="201"/>
      <c r="E35" s="201"/>
      <c r="F35" s="201"/>
      <c r="G35" s="201"/>
    </row>
    <row r="36" spans="2:7" ht="15.75">
      <c r="B36" s="587" t="s">
        <v>789</v>
      </c>
      <c r="C36" s="587"/>
      <c r="D36" s="587"/>
      <c r="E36" s="587"/>
      <c r="F36" s="587"/>
      <c r="G36" s="587"/>
    </row>
    <row r="37" spans="2:9" ht="12.75">
      <c r="B37" s="200"/>
      <c r="C37" s="201"/>
      <c r="D37" s="201"/>
      <c r="E37" s="201"/>
      <c r="F37" s="201"/>
      <c r="G37" s="201"/>
      <c r="I37" s="141"/>
    </row>
    <row r="38" spans="1:7" ht="12.75">
      <c r="A38" s="588" t="s">
        <v>2</v>
      </c>
      <c r="B38" s="590" t="s">
        <v>229</v>
      </c>
      <c r="C38" s="592" t="s">
        <v>729</v>
      </c>
      <c r="D38" s="202" t="s">
        <v>730</v>
      </c>
      <c r="E38" s="592" t="s">
        <v>731</v>
      </c>
      <c r="F38" s="592" t="s">
        <v>732</v>
      </c>
      <c r="G38" s="202" t="s">
        <v>730</v>
      </c>
    </row>
    <row r="39" spans="1:7" ht="12.75">
      <c r="A39" s="589"/>
      <c r="B39" s="591"/>
      <c r="C39" s="593"/>
      <c r="D39" s="203" t="s">
        <v>777</v>
      </c>
      <c r="E39" s="593"/>
      <c r="F39" s="593"/>
      <c r="G39" s="203" t="s">
        <v>778</v>
      </c>
    </row>
    <row r="40" spans="1:7" ht="12.75">
      <c r="A40" s="137">
        <v>1</v>
      </c>
      <c r="B40" s="205" t="s">
        <v>733</v>
      </c>
      <c r="C40" s="190"/>
      <c r="D40" s="191">
        <f>D8-D24</f>
        <v>40380000</v>
      </c>
      <c r="E40" s="191"/>
      <c r="F40" s="191">
        <v>0</v>
      </c>
      <c r="G40" s="191">
        <f>G8-G24</f>
        <v>40380000</v>
      </c>
    </row>
    <row r="41" spans="1:14" ht="12.75">
      <c r="A41" s="137">
        <v>2</v>
      </c>
      <c r="B41" s="206" t="s">
        <v>734</v>
      </c>
      <c r="C41" s="190"/>
      <c r="D41" s="191">
        <f>D9-D25</f>
        <v>55836714</v>
      </c>
      <c r="E41" s="191">
        <f>E9-E25</f>
        <v>-2791836</v>
      </c>
      <c r="F41" s="191"/>
      <c r="G41" s="191">
        <f>G9-G25</f>
        <v>53044878</v>
      </c>
      <c r="M41" s="136"/>
      <c r="N41" s="136"/>
    </row>
    <row r="42" spans="1:14" ht="12.75">
      <c r="A42" s="137">
        <v>3</v>
      </c>
      <c r="B42" s="206" t="s">
        <v>740</v>
      </c>
      <c r="C42" s="190"/>
      <c r="D42" s="191"/>
      <c r="E42" s="191">
        <f>E10-E26</f>
        <v>4586328</v>
      </c>
      <c r="F42" s="191"/>
      <c r="G42" s="191">
        <f aca="true" t="shared" si="1" ref="G42:G48">D42+E42-F42</f>
        <v>4586328</v>
      </c>
      <c r="M42" s="136"/>
      <c r="N42" s="136"/>
    </row>
    <row r="43" spans="1:14" ht="12.75">
      <c r="A43" s="137">
        <v>4</v>
      </c>
      <c r="B43" s="206" t="s">
        <v>736</v>
      </c>
      <c r="C43" s="190"/>
      <c r="D43" s="191">
        <f>D11-D27</f>
        <v>181413172</v>
      </c>
      <c r="E43" s="191">
        <f>E11-E27</f>
        <v>-20932</v>
      </c>
      <c r="F43" s="191">
        <f>F11-F27</f>
        <v>10819486</v>
      </c>
      <c r="G43" s="191">
        <f>G11-G27</f>
        <v>170572754</v>
      </c>
      <c r="I43" s="141"/>
      <c r="J43" s="141"/>
      <c r="M43" s="136"/>
      <c r="N43" s="136"/>
    </row>
    <row r="44" spans="1:14" ht="12.75">
      <c r="A44" s="137">
        <v>5</v>
      </c>
      <c r="B44" s="206" t="s">
        <v>737</v>
      </c>
      <c r="C44" s="190"/>
      <c r="D44" s="191"/>
      <c r="E44" s="191"/>
      <c r="F44" s="191"/>
      <c r="G44" s="191">
        <f t="shared" si="1"/>
        <v>0</v>
      </c>
      <c r="M44" s="136"/>
      <c r="N44" s="136"/>
    </row>
    <row r="45" spans="1:14" ht="12.75">
      <c r="A45" s="137">
        <v>1</v>
      </c>
      <c r="B45" s="206" t="s">
        <v>738</v>
      </c>
      <c r="C45" s="190"/>
      <c r="D45" s="191"/>
      <c r="E45" s="191"/>
      <c r="F45" s="191"/>
      <c r="G45" s="191">
        <f t="shared" si="1"/>
        <v>0</v>
      </c>
      <c r="M45" s="136"/>
      <c r="N45" s="136"/>
    </row>
    <row r="46" spans="1:14" ht="12.75">
      <c r="A46" s="137">
        <v>2</v>
      </c>
      <c r="B46" s="192"/>
      <c r="C46" s="190"/>
      <c r="D46" s="191"/>
      <c r="E46" s="191"/>
      <c r="F46" s="191"/>
      <c r="G46" s="191">
        <f t="shared" si="1"/>
        <v>0</v>
      </c>
      <c r="J46" s="141"/>
      <c r="M46" s="136"/>
      <c r="N46" s="136"/>
    </row>
    <row r="47" spans="1:14" ht="12.75">
      <c r="A47" s="137">
        <v>3</v>
      </c>
      <c r="B47" s="194"/>
      <c r="C47" s="190"/>
      <c r="D47" s="191"/>
      <c r="E47" s="191"/>
      <c r="F47" s="191"/>
      <c r="G47" s="191">
        <f t="shared" si="1"/>
        <v>0</v>
      </c>
      <c r="M47" s="136"/>
      <c r="N47" s="136"/>
    </row>
    <row r="48" spans="1:14" ht="13.5" thickBot="1">
      <c r="A48" s="140">
        <v>4</v>
      </c>
      <c r="B48" s="195"/>
      <c r="C48" s="196"/>
      <c r="D48" s="197"/>
      <c r="E48" s="197"/>
      <c r="F48" s="197"/>
      <c r="G48" s="197">
        <f t="shared" si="1"/>
        <v>0</v>
      </c>
      <c r="M48" s="136"/>
      <c r="N48" s="136"/>
    </row>
    <row r="49" spans="1:14" ht="13.5" thickBot="1">
      <c r="A49" s="217"/>
      <c r="B49" s="218" t="s">
        <v>739</v>
      </c>
      <c r="C49" s="218"/>
      <c r="D49" s="198">
        <f>SUM(D40:D48)</f>
        <v>277629886</v>
      </c>
      <c r="E49" s="198">
        <f>SUM(E40:E48)</f>
        <v>1773560</v>
      </c>
      <c r="F49" s="198">
        <f>SUM(F40:F48)</f>
        <v>10819486</v>
      </c>
      <c r="G49" s="199">
        <f>SUM(G40:G48)</f>
        <v>268583960</v>
      </c>
      <c r="I49" s="142"/>
      <c r="J49" s="141"/>
      <c r="M49" s="143"/>
      <c r="N49" s="136"/>
    </row>
    <row r="50" spans="3:10" s="136" customFormat="1" ht="12.75">
      <c r="C50" s="151"/>
      <c r="D50" s="151"/>
      <c r="E50" s="151"/>
      <c r="F50" s="152"/>
      <c r="G50" s="153"/>
      <c r="J50" s="139"/>
    </row>
    <row r="51" spans="4:14" ht="12.75">
      <c r="D51" s="154"/>
      <c r="G51" s="154"/>
      <c r="I51" s="142"/>
      <c r="M51" s="136"/>
      <c r="N51" s="136"/>
    </row>
    <row r="52" spans="4:14" ht="12.75">
      <c r="D52" s="154"/>
      <c r="G52" s="154"/>
      <c r="I52" s="141"/>
      <c r="M52" s="136"/>
      <c r="N52" s="136"/>
    </row>
    <row r="53" spans="5:14" ht="15.75">
      <c r="E53" s="487" t="s">
        <v>616</v>
      </c>
      <c r="F53" s="487"/>
      <c r="G53" s="487"/>
      <c r="M53" s="136"/>
      <c r="N53" s="136"/>
    </row>
    <row r="54" spans="5:7" ht="12.75">
      <c r="E54" s="586" t="s">
        <v>742</v>
      </c>
      <c r="F54" s="586"/>
      <c r="G54" s="586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.57421875" style="0" customWidth="1"/>
    <col min="5" max="5" width="3.421875" style="0" customWidth="1"/>
    <col min="6" max="6" width="3.57421875" style="0" hidden="1" customWidth="1"/>
    <col min="7" max="7" width="7.00390625" style="0" customWidth="1"/>
    <col min="9" max="9" width="16.00390625" style="0" customWidth="1"/>
    <col min="10" max="10" width="16.140625" style="0" customWidth="1"/>
    <col min="12" max="12" width="11.7109375" style="0" bestFit="1" customWidth="1"/>
    <col min="13" max="13" width="11.7109375" style="0" customWidth="1"/>
    <col min="14" max="16" width="16.00390625" style="0" bestFit="1" customWidth="1"/>
    <col min="17" max="17" width="14.421875" style="0" bestFit="1" customWidth="1"/>
    <col min="18" max="19" width="16.00390625" style="0" bestFit="1" customWidth="1"/>
    <col min="20" max="20" width="14.421875" style="0" bestFit="1" customWidth="1"/>
    <col min="21" max="21" width="17.00390625" style="0" bestFit="1" customWidth="1"/>
  </cols>
  <sheetData>
    <row r="1" spans="1:10" ht="12.75">
      <c r="A1" s="6"/>
      <c r="B1" s="106" t="s">
        <v>743</v>
      </c>
      <c r="C1" s="107"/>
      <c r="D1" s="107"/>
      <c r="E1" s="6"/>
      <c r="F1" s="6"/>
      <c r="G1" s="6"/>
      <c r="H1" s="6"/>
      <c r="I1" s="6"/>
      <c r="J1" s="6"/>
    </row>
    <row r="2" spans="1:10" ht="12.75">
      <c r="A2" s="6"/>
      <c r="B2" s="48"/>
      <c r="C2" s="6"/>
      <c r="D2" s="6"/>
      <c r="E2" s="6"/>
      <c r="F2" s="6"/>
      <c r="G2" s="6"/>
      <c r="H2" s="6"/>
      <c r="I2" s="48" t="s">
        <v>617</v>
      </c>
      <c r="J2" s="6"/>
    </row>
    <row r="3" spans="1:10" ht="12.75">
      <c r="A3" s="4"/>
      <c r="B3" s="4"/>
      <c r="C3" s="4"/>
      <c r="D3" s="4"/>
      <c r="E3" s="4"/>
      <c r="F3" s="4"/>
      <c r="G3" s="4"/>
      <c r="H3" s="4"/>
      <c r="I3" s="108"/>
      <c r="J3" s="109"/>
    </row>
    <row r="4" spans="1:10" ht="12.75">
      <c r="A4" s="597" t="s">
        <v>590</v>
      </c>
      <c r="B4" s="598"/>
      <c r="C4" s="598"/>
      <c r="D4" s="598"/>
      <c r="E4" s="598"/>
      <c r="F4" s="598"/>
      <c r="G4" s="598"/>
      <c r="H4" s="598"/>
      <c r="I4" s="598"/>
      <c r="J4" s="599"/>
    </row>
    <row r="5" spans="1:10" ht="43.5" thickBot="1">
      <c r="A5" s="110"/>
      <c r="B5" s="600" t="s">
        <v>618</v>
      </c>
      <c r="C5" s="601"/>
      <c r="D5" s="601"/>
      <c r="E5" s="601"/>
      <c r="F5" s="602"/>
      <c r="G5" s="111" t="s">
        <v>592</v>
      </c>
      <c r="H5" s="111" t="s">
        <v>593</v>
      </c>
      <c r="I5" s="112" t="s">
        <v>786</v>
      </c>
      <c r="J5" s="112" t="s">
        <v>741</v>
      </c>
    </row>
    <row r="6" spans="1:10" ht="12.75">
      <c r="A6" s="113">
        <v>1</v>
      </c>
      <c r="B6" s="603" t="s">
        <v>619</v>
      </c>
      <c r="C6" s="604"/>
      <c r="D6" s="604"/>
      <c r="E6" s="604"/>
      <c r="F6" s="604"/>
      <c r="G6" s="114">
        <v>60</v>
      </c>
      <c r="H6" s="114">
        <v>12100</v>
      </c>
      <c r="I6" s="188">
        <f>I7+I8+I9+I10</f>
        <v>1440243351</v>
      </c>
      <c r="J6" s="188">
        <f>J7</f>
        <v>934958034</v>
      </c>
    </row>
    <row r="7" spans="1:10" ht="12.75">
      <c r="A7" s="115" t="s">
        <v>620</v>
      </c>
      <c r="B7" s="605" t="s">
        <v>819</v>
      </c>
      <c r="C7" s="605" t="s">
        <v>621</v>
      </c>
      <c r="D7" s="605"/>
      <c r="E7" s="605"/>
      <c r="F7" s="605"/>
      <c r="G7" s="116" t="s">
        <v>622</v>
      </c>
      <c r="H7" s="116">
        <v>12101</v>
      </c>
      <c r="I7" s="221">
        <f>PASH!G12-'ANEKS 2'!I8</f>
        <v>1275859712</v>
      </c>
      <c r="J7" s="184">
        <v>934958034</v>
      </c>
    </row>
    <row r="8" spans="1:10" ht="12.75">
      <c r="A8" s="115" t="s">
        <v>597</v>
      </c>
      <c r="B8" s="605" t="s">
        <v>623</v>
      </c>
      <c r="C8" s="605" t="s">
        <v>621</v>
      </c>
      <c r="D8" s="605"/>
      <c r="E8" s="605"/>
      <c r="F8" s="605"/>
      <c r="G8" s="116"/>
      <c r="H8" s="117">
        <v>12102</v>
      </c>
      <c r="I8" s="283">
        <v>-3414286</v>
      </c>
      <c r="J8" s="184"/>
    </row>
    <row r="9" spans="1:10" ht="12.75">
      <c r="A9" s="115" t="s">
        <v>599</v>
      </c>
      <c r="B9" s="605" t="s">
        <v>820</v>
      </c>
      <c r="C9" s="605" t="s">
        <v>621</v>
      </c>
      <c r="D9" s="605"/>
      <c r="E9" s="605"/>
      <c r="F9" s="605"/>
      <c r="G9" s="116" t="s">
        <v>624</v>
      </c>
      <c r="H9" s="116">
        <v>12103</v>
      </c>
      <c r="I9" s="189">
        <f>PASH!G13</f>
        <v>167797925</v>
      </c>
      <c r="J9" s="184"/>
    </row>
    <row r="10" spans="1:10" ht="12.75">
      <c r="A10" s="115" t="s">
        <v>625</v>
      </c>
      <c r="B10" s="606" t="s">
        <v>626</v>
      </c>
      <c r="C10" s="605" t="s">
        <v>621</v>
      </c>
      <c r="D10" s="605"/>
      <c r="E10" s="605"/>
      <c r="F10" s="605"/>
      <c r="G10" s="116"/>
      <c r="H10" s="117">
        <v>12104</v>
      </c>
      <c r="I10" s="184"/>
      <c r="J10" s="184"/>
    </row>
    <row r="11" spans="1:10" ht="12.75">
      <c r="A11" s="115" t="s">
        <v>627</v>
      </c>
      <c r="B11" s="605" t="s">
        <v>628</v>
      </c>
      <c r="C11" s="605" t="s">
        <v>621</v>
      </c>
      <c r="D11" s="605"/>
      <c r="E11" s="605"/>
      <c r="F11" s="605"/>
      <c r="G11" s="116" t="s">
        <v>629</v>
      </c>
      <c r="H11" s="117">
        <v>12105</v>
      </c>
      <c r="I11" s="184"/>
      <c r="J11" s="184"/>
    </row>
    <row r="12" spans="1:10" ht="12.75">
      <c r="A12" s="118">
        <v>2</v>
      </c>
      <c r="B12" s="607" t="s">
        <v>630</v>
      </c>
      <c r="C12" s="607"/>
      <c r="D12" s="607"/>
      <c r="E12" s="607"/>
      <c r="F12" s="607"/>
      <c r="G12" s="119">
        <v>64</v>
      </c>
      <c r="H12" s="119">
        <v>12200</v>
      </c>
      <c r="I12" s="184">
        <f>I13+I14</f>
        <v>102624170</v>
      </c>
      <c r="J12" s="184">
        <f>J13+J14</f>
        <v>80033522</v>
      </c>
    </row>
    <row r="13" spans="1:10" ht="12.75">
      <c r="A13" s="120" t="s">
        <v>631</v>
      </c>
      <c r="B13" s="607" t="s">
        <v>632</v>
      </c>
      <c r="C13" s="608"/>
      <c r="D13" s="608"/>
      <c r="E13" s="608"/>
      <c r="F13" s="608"/>
      <c r="G13" s="117">
        <v>641</v>
      </c>
      <c r="H13" s="117">
        <v>12201</v>
      </c>
      <c r="I13" s="223">
        <f>PASH!G15</f>
        <v>88102993</v>
      </c>
      <c r="J13" s="223">
        <v>68671815</v>
      </c>
    </row>
    <row r="14" spans="1:10" ht="12.75">
      <c r="A14" s="120" t="s">
        <v>633</v>
      </c>
      <c r="B14" s="608" t="s">
        <v>634</v>
      </c>
      <c r="C14" s="608"/>
      <c r="D14" s="608"/>
      <c r="E14" s="608"/>
      <c r="F14" s="608"/>
      <c r="G14" s="117">
        <v>644</v>
      </c>
      <c r="H14" s="117">
        <v>12202</v>
      </c>
      <c r="I14" s="223">
        <f>PASH!G16</f>
        <v>14521177</v>
      </c>
      <c r="J14" s="223">
        <v>11361707</v>
      </c>
    </row>
    <row r="15" spans="1:10" ht="12.75">
      <c r="A15" s="118">
        <v>3</v>
      </c>
      <c r="B15" s="607" t="s">
        <v>635</v>
      </c>
      <c r="C15" s="607"/>
      <c r="D15" s="607"/>
      <c r="E15" s="607"/>
      <c r="F15" s="607"/>
      <c r="G15" s="119">
        <v>68</v>
      </c>
      <c r="H15" s="119">
        <v>12300</v>
      </c>
      <c r="I15" s="184">
        <f>PASH!G19</f>
        <v>40858058</v>
      </c>
      <c r="J15" s="184">
        <v>43072563</v>
      </c>
    </row>
    <row r="16" spans="1:10" ht="12.75">
      <c r="A16" s="118">
        <v>4</v>
      </c>
      <c r="B16" s="607" t="s">
        <v>636</v>
      </c>
      <c r="C16" s="607"/>
      <c r="D16" s="607"/>
      <c r="E16" s="607"/>
      <c r="F16" s="607"/>
      <c r="G16" s="119">
        <v>61</v>
      </c>
      <c r="H16" s="119">
        <v>12400</v>
      </c>
      <c r="I16" s="184">
        <f>I17+I18+I19+I21+I27+I31</f>
        <v>206826176</v>
      </c>
      <c r="J16" s="184">
        <v>528056255</v>
      </c>
    </row>
    <row r="17" spans="1:20" ht="12.75">
      <c r="A17" s="120" t="s">
        <v>595</v>
      </c>
      <c r="B17" s="609" t="s">
        <v>637</v>
      </c>
      <c r="C17" s="609"/>
      <c r="D17" s="609"/>
      <c r="E17" s="609"/>
      <c r="F17" s="609"/>
      <c r="G17" s="116"/>
      <c r="H17" s="116">
        <v>12401</v>
      </c>
      <c r="I17" s="223">
        <v>166371774</v>
      </c>
      <c r="J17" s="184"/>
      <c r="L17" s="6"/>
      <c r="M17" s="6"/>
      <c r="O17" s="6"/>
      <c r="P17" s="6"/>
      <c r="Q17" s="104"/>
      <c r="R17" s="104"/>
      <c r="S17" s="6"/>
      <c r="T17" s="6"/>
    </row>
    <row r="18" spans="1:21" ht="12.75">
      <c r="A18" s="120" t="s">
        <v>602</v>
      </c>
      <c r="B18" s="609" t="s">
        <v>638</v>
      </c>
      <c r="C18" s="609"/>
      <c r="D18" s="609"/>
      <c r="E18" s="609"/>
      <c r="F18" s="609"/>
      <c r="G18" s="121">
        <v>611</v>
      </c>
      <c r="H18" s="116">
        <v>12402</v>
      </c>
      <c r="I18" s="223">
        <v>13633269</v>
      </c>
      <c r="J18" s="184"/>
      <c r="N18" s="148"/>
      <c r="O18" s="148"/>
      <c r="P18" s="148"/>
      <c r="Q18" s="148"/>
      <c r="R18" s="148"/>
      <c r="S18" s="148"/>
      <c r="T18" s="148"/>
      <c r="U18" s="148"/>
    </row>
    <row r="19" spans="1:10" ht="12.75">
      <c r="A19" s="120" t="s">
        <v>604</v>
      </c>
      <c r="B19" s="609" t="s">
        <v>639</v>
      </c>
      <c r="C19" s="609"/>
      <c r="D19" s="609"/>
      <c r="E19" s="609"/>
      <c r="F19" s="609"/>
      <c r="G19" s="116">
        <v>613</v>
      </c>
      <c r="H19" s="116">
        <v>12403</v>
      </c>
      <c r="I19" s="223">
        <v>10819486</v>
      </c>
      <c r="J19" s="184"/>
    </row>
    <row r="20" spans="1:10" ht="12.75">
      <c r="A20" s="120" t="s">
        <v>640</v>
      </c>
      <c r="B20" s="609" t="s">
        <v>641</v>
      </c>
      <c r="C20" s="609"/>
      <c r="D20" s="609"/>
      <c r="E20" s="609"/>
      <c r="F20" s="609"/>
      <c r="G20" s="121">
        <v>615</v>
      </c>
      <c r="H20" s="116">
        <v>12404</v>
      </c>
      <c r="I20" s="223"/>
      <c r="J20" s="184"/>
    </row>
    <row r="21" spans="1:10" ht="12.75">
      <c r="A21" s="120" t="s">
        <v>642</v>
      </c>
      <c r="B21" s="609" t="s">
        <v>643</v>
      </c>
      <c r="C21" s="609"/>
      <c r="D21" s="609"/>
      <c r="E21" s="609"/>
      <c r="F21" s="609"/>
      <c r="G21" s="121">
        <v>616</v>
      </c>
      <c r="H21" s="116">
        <v>12405</v>
      </c>
      <c r="I21" s="223">
        <v>2323632</v>
      </c>
      <c r="J21" s="184"/>
    </row>
    <row r="22" spans="1:10" ht="12.75">
      <c r="A22" s="120" t="s">
        <v>644</v>
      </c>
      <c r="B22" s="609" t="s">
        <v>645</v>
      </c>
      <c r="C22" s="609"/>
      <c r="D22" s="609"/>
      <c r="E22" s="609"/>
      <c r="F22" s="609"/>
      <c r="G22" s="121">
        <v>617</v>
      </c>
      <c r="H22" s="116">
        <v>12406</v>
      </c>
      <c r="I22" s="223"/>
      <c r="J22" s="184"/>
    </row>
    <row r="23" spans="1:10" ht="12.75">
      <c r="A23" s="120" t="s">
        <v>646</v>
      </c>
      <c r="B23" s="605" t="s">
        <v>647</v>
      </c>
      <c r="C23" s="605" t="s">
        <v>621</v>
      </c>
      <c r="D23" s="605"/>
      <c r="E23" s="605"/>
      <c r="F23" s="605"/>
      <c r="G23" s="121">
        <v>618</v>
      </c>
      <c r="H23" s="116">
        <v>12407</v>
      </c>
      <c r="I23" s="223"/>
      <c r="J23" s="184"/>
    </row>
    <row r="24" spans="1:10" ht="12.75">
      <c r="A24" s="120" t="s">
        <v>648</v>
      </c>
      <c r="B24" s="605" t="s">
        <v>649</v>
      </c>
      <c r="C24" s="605"/>
      <c r="D24" s="605"/>
      <c r="E24" s="605"/>
      <c r="F24" s="605"/>
      <c r="G24" s="121">
        <v>623</v>
      </c>
      <c r="H24" s="116">
        <v>12408</v>
      </c>
      <c r="I24" s="223"/>
      <c r="J24" s="184"/>
    </row>
    <row r="25" spans="1:10" ht="12.75">
      <c r="A25" s="120" t="s">
        <v>650</v>
      </c>
      <c r="B25" s="605" t="s">
        <v>651</v>
      </c>
      <c r="C25" s="605"/>
      <c r="D25" s="605"/>
      <c r="E25" s="605"/>
      <c r="F25" s="605"/>
      <c r="G25" s="121">
        <v>624</v>
      </c>
      <c r="H25" s="116">
        <v>12409</v>
      </c>
      <c r="I25" s="223"/>
      <c r="J25" s="184"/>
    </row>
    <row r="26" spans="1:10" ht="12.75">
      <c r="A26" s="120" t="s">
        <v>652</v>
      </c>
      <c r="B26" s="605" t="s">
        <v>653</v>
      </c>
      <c r="C26" s="605"/>
      <c r="D26" s="605"/>
      <c r="E26" s="605"/>
      <c r="F26" s="605"/>
      <c r="G26" s="121">
        <v>625</v>
      </c>
      <c r="H26" s="116">
        <v>12410</v>
      </c>
      <c r="I26" s="223"/>
      <c r="J26" s="184"/>
    </row>
    <row r="27" spans="1:10" ht="12.75">
      <c r="A27" s="120" t="s">
        <v>654</v>
      </c>
      <c r="B27" s="605" t="s">
        <v>655</v>
      </c>
      <c r="C27" s="605"/>
      <c r="D27" s="605"/>
      <c r="E27" s="605"/>
      <c r="F27" s="605"/>
      <c r="G27" s="121">
        <v>626</v>
      </c>
      <c r="H27" s="116">
        <v>12411</v>
      </c>
      <c r="I27" s="223">
        <v>1018873</v>
      </c>
      <c r="J27" s="184"/>
    </row>
    <row r="28" spans="1:10" ht="12.75">
      <c r="A28" s="122" t="s">
        <v>656</v>
      </c>
      <c r="B28" s="605" t="s">
        <v>657</v>
      </c>
      <c r="C28" s="605"/>
      <c r="D28" s="605"/>
      <c r="E28" s="605"/>
      <c r="F28" s="605"/>
      <c r="G28" s="121">
        <v>627</v>
      </c>
      <c r="H28" s="116">
        <v>12412</v>
      </c>
      <c r="I28" s="223"/>
      <c r="J28" s="184"/>
    </row>
    <row r="29" spans="1:10" ht="12.75">
      <c r="A29" s="120"/>
      <c r="B29" s="611" t="s">
        <v>658</v>
      </c>
      <c r="C29" s="611"/>
      <c r="D29" s="611"/>
      <c r="E29" s="611"/>
      <c r="F29" s="611"/>
      <c r="G29" s="121">
        <v>6271</v>
      </c>
      <c r="H29" s="121">
        <v>124121</v>
      </c>
      <c r="I29" s="223"/>
      <c r="J29" s="184"/>
    </row>
    <row r="30" spans="1:10" ht="12.75">
      <c r="A30" s="120"/>
      <c r="B30" s="611" t="s">
        <v>659</v>
      </c>
      <c r="C30" s="611"/>
      <c r="D30" s="611"/>
      <c r="E30" s="611"/>
      <c r="F30" s="611"/>
      <c r="G30" s="121">
        <v>6272</v>
      </c>
      <c r="H30" s="121">
        <v>124122</v>
      </c>
      <c r="I30" s="223"/>
      <c r="J30" s="184"/>
    </row>
    <row r="31" spans="1:10" ht="12.75">
      <c r="A31" s="120" t="s">
        <v>660</v>
      </c>
      <c r="B31" s="605" t="s">
        <v>661</v>
      </c>
      <c r="C31" s="605"/>
      <c r="D31" s="605"/>
      <c r="E31" s="605"/>
      <c r="F31" s="605"/>
      <c r="G31" s="121">
        <v>628</v>
      </c>
      <c r="H31" s="121">
        <v>12413</v>
      </c>
      <c r="I31" s="223">
        <f>PASH!G30</f>
        <v>12659142</v>
      </c>
      <c r="J31" s="184"/>
    </row>
    <row r="32" spans="1:10" ht="12.75">
      <c r="A32" s="118">
        <v>5</v>
      </c>
      <c r="B32" s="606" t="s">
        <v>662</v>
      </c>
      <c r="C32" s="605"/>
      <c r="D32" s="605"/>
      <c r="E32" s="605"/>
      <c r="F32" s="605"/>
      <c r="G32" s="123">
        <v>63</v>
      </c>
      <c r="H32" s="123">
        <v>12500</v>
      </c>
      <c r="I32" s="184">
        <f>I33+I34+I35+I36</f>
        <v>1405943</v>
      </c>
      <c r="J32" s="184">
        <f>J35</f>
        <v>27078282</v>
      </c>
    </row>
    <row r="33" spans="1:10" ht="12.75">
      <c r="A33" s="120" t="s">
        <v>595</v>
      </c>
      <c r="B33" s="605" t="s">
        <v>663</v>
      </c>
      <c r="C33" s="605"/>
      <c r="D33" s="605"/>
      <c r="E33" s="605"/>
      <c r="F33" s="605"/>
      <c r="G33" s="121">
        <v>632</v>
      </c>
      <c r="H33" s="121">
        <v>12501</v>
      </c>
      <c r="I33" s="184"/>
      <c r="J33" s="184"/>
    </row>
    <row r="34" spans="1:10" ht="12.75">
      <c r="A34" s="120" t="s">
        <v>602</v>
      </c>
      <c r="B34" s="605" t="s">
        <v>512</v>
      </c>
      <c r="C34" s="605"/>
      <c r="D34" s="605"/>
      <c r="E34" s="605"/>
      <c r="F34" s="605"/>
      <c r="G34" s="121">
        <v>633</v>
      </c>
      <c r="H34" s="121">
        <v>12502</v>
      </c>
      <c r="I34" s="184"/>
      <c r="J34" s="184"/>
    </row>
    <row r="35" spans="1:10" ht="12.75">
      <c r="A35" s="120" t="s">
        <v>604</v>
      </c>
      <c r="B35" s="605" t="s">
        <v>664</v>
      </c>
      <c r="C35" s="605"/>
      <c r="D35" s="605"/>
      <c r="E35" s="605"/>
      <c r="F35" s="605"/>
      <c r="G35" s="121">
        <v>634</v>
      </c>
      <c r="H35" s="121">
        <v>12503</v>
      </c>
      <c r="I35" s="223">
        <v>1405943</v>
      </c>
      <c r="J35" s="223">
        <v>27078282</v>
      </c>
    </row>
    <row r="36" spans="1:10" ht="12.75">
      <c r="A36" s="120" t="s">
        <v>640</v>
      </c>
      <c r="B36" s="605" t="s">
        <v>665</v>
      </c>
      <c r="C36" s="605"/>
      <c r="D36" s="605"/>
      <c r="E36" s="605"/>
      <c r="F36" s="605"/>
      <c r="G36" s="121" t="s">
        <v>666</v>
      </c>
      <c r="H36" s="121">
        <v>12504</v>
      </c>
      <c r="I36" s="184"/>
      <c r="J36" s="184"/>
    </row>
    <row r="37" spans="1:14" ht="12.75">
      <c r="A37" s="118" t="s">
        <v>667</v>
      </c>
      <c r="B37" s="607" t="s">
        <v>668</v>
      </c>
      <c r="C37" s="607"/>
      <c r="D37" s="607"/>
      <c r="E37" s="607"/>
      <c r="F37" s="607"/>
      <c r="G37" s="121"/>
      <c r="H37" s="121">
        <v>12600</v>
      </c>
      <c r="I37" s="184">
        <f>I6+I12+I15+I16+I32</f>
        <v>1791957698</v>
      </c>
      <c r="J37" s="184">
        <f>J6+J12+J15+J16+J32</f>
        <v>1613198656</v>
      </c>
      <c r="L37" s="145"/>
      <c r="M37" s="145"/>
      <c r="N37" s="145"/>
    </row>
    <row r="38" spans="1:10" ht="12.75">
      <c r="A38" s="124"/>
      <c r="B38" s="125" t="s">
        <v>669</v>
      </c>
      <c r="C38" s="126"/>
      <c r="D38" s="126"/>
      <c r="E38" s="126"/>
      <c r="F38" s="126"/>
      <c r="G38" s="126"/>
      <c r="H38" s="126"/>
      <c r="I38" s="222" t="s">
        <v>786</v>
      </c>
      <c r="J38" s="222" t="s">
        <v>741</v>
      </c>
    </row>
    <row r="39" spans="1:10" ht="12.75">
      <c r="A39" s="127">
        <v>1</v>
      </c>
      <c r="B39" s="610" t="s">
        <v>670</v>
      </c>
      <c r="C39" s="610"/>
      <c r="D39" s="610"/>
      <c r="E39" s="610"/>
      <c r="F39" s="610"/>
      <c r="G39" s="123"/>
      <c r="H39" s="123">
        <v>14000</v>
      </c>
      <c r="I39" s="185">
        <v>297</v>
      </c>
      <c r="J39" s="185">
        <v>308</v>
      </c>
    </row>
    <row r="40" spans="1:10" ht="12.75">
      <c r="A40" s="127">
        <v>2</v>
      </c>
      <c r="B40" s="610" t="s">
        <v>671</v>
      </c>
      <c r="C40" s="610"/>
      <c r="D40" s="610"/>
      <c r="E40" s="610"/>
      <c r="F40" s="610"/>
      <c r="G40" s="123"/>
      <c r="H40" s="123">
        <v>15000</v>
      </c>
      <c r="I40" s="185"/>
      <c r="J40" s="185"/>
    </row>
    <row r="41" spans="1:10" ht="12.75">
      <c r="A41" s="128" t="s">
        <v>595</v>
      </c>
      <c r="B41" s="609" t="s">
        <v>672</v>
      </c>
      <c r="C41" s="609"/>
      <c r="D41" s="609"/>
      <c r="E41" s="609"/>
      <c r="F41" s="609"/>
      <c r="G41" s="123"/>
      <c r="H41" s="121">
        <v>15001</v>
      </c>
      <c r="I41" s="185"/>
      <c r="J41" s="185"/>
    </row>
    <row r="42" spans="1:10" ht="12.75">
      <c r="A42" s="128"/>
      <c r="B42" s="612" t="s">
        <v>673</v>
      </c>
      <c r="C42" s="612"/>
      <c r="D42" s="612"/>
      <c r="E42" s="612"/>
      <c r="F42" s="612"/>
      <c r="G42" s="123"/>
      <c r="H42" s="121">
        <v>150011</v>
      </c>
      <c r="I42" s="185"/>
      <c r="J42" s="185"/>
    </row>
    <row r="43" spans="1:10" ht="12.75">
      <c r="A43" s="129" t="s">
        <v>602</v>
      </c>
      <c r="B43" s="609" t="s">
        <v>674</v>
      </c>
      <c r="C43" s="609"/>
      <c r="D43" s="609"/>
      <c r="E43" s="609"/>
      <c r="F43" s="609"/>
      <c r="G43" s="123"/>
      <c r="H43" s="121">
        <v>15002</v>
      </c>
      <c r="I43" s="185"/>
      <c r="J43" s="185"/>
    </row>
    <row r="44" spans="1:10" ht="13.5" thickBot="1">
      <c r="A44" s="130"/>
      <c r="B44" s="613" t="s">
        <v>675</v>
      </c>
      <c r="C44" s="613"/>
      <c r="D44" s="613"/>
      <c r="E44" s="613"/>
      <c r="F44" s="613"/>
      <c r="G44" s="131"/>
      <c r="H44" s="132">
        <v>150021</v>
      </c>
      <c r="I44" s="186"/>
      <c r="J44" s="186"/>
    </row>
    <row r="45" spans="1:10" ht="12.75">
      <c r="A45" s="133"/>
      <c r="B45" s="133"/>
      <c r="C45" s="133"/>
      <c r="D45" s="133"/>
      <c r="E45" s="133"/>
      <c r="F45" s="133"/>
      <c r="G45" s="133"/>
      <c r="H45" s="133"/>
      <c r="I45" s="614" t="s">
        <v>616</v>
      </c>
      <c r="J45" s="614"/>
    </row>
    <row r="46" spans="1:10" ht="15">
      <c r="A46" s="6"/>
      <c r="B46" s="6"/>
      <c r="C46" s="6"/>
      <c r="D46" s="6"/>
      <c r="E46" s="6"/>
      <c r="F46" s="6"/>
      <c r="G46" s="6"/>
      <c r="H46" s="6"/>
      <c r="I46" s="483" t="s">
        <v>742</v>
      </c>
      <c r="J46" s="483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134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134"/>
    </row>
  </sheetData>
  <sheetProtection/>
  <mergeCells count="42">
    <mergeCell ref="I46:J46"/>
    <mergeCell ref="B44:F44"/>
    <mergeCell ref="B33:F33"/>
    <mergeCell ref="B34:F34"/>
    <mergeCell ref="B35:F35"/>
    <mergeCell ref="B36:F36"/>
    <mergeCell ref="B37:F37"/>
    <mergeCell ref="I45:J45"/>
    <mergeCell ref="B31:F31"/>
    <mergeCell ref="B32:F32"/>
    <mergeCell ref="B40:F40"/>
    <mergeCell ref="B41:F41"/>
    <mergeCell ref="B42:F42"/>
    <mergeCell ref="B43:F43"/>
    <mergeCell ref="B22:F22"/>
    <mergeCell ref="B23:F23"/>
    <mergeCell ref="B24:F24"/>
    <mergeCell ref="B25:F25"/>
    <mergeCell ref="B26:F26"/>
    <mergeCell ref="B39:F39"/>
    <mergeCell ref="B27:F27"/>
    <mergeCell ref="B28:F28"/>
    <mergeCell ref="B29:F29"/>
    <mergeCell ref="B30:F30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4"/>
  <sheetViews>
    <sheetView zoomScalePageLayoutView="0" workbookViewId="0" topLeftCell="B13">
      <selection activeCell="E57" sqref="E57"/>
    </sheetView>
  </sheetViews>
  <sheetFormatPr defaultColWidth="9.140625" defaultRowHeight="12.75"/>
  <cols>
    <col min="1" max="1" width="8.140625" style="6" customWidth="1"/>
    <col min="2" max="3" width="3.7109375" style="2" customWidth="1"/>
    <col min="4" max="4" width="4.00390625" style="2" customWidth="1"/>
    <col min="5" max="5" width="44.421875" style="6" customWidth="1"/>
    <col min="6" max="6" width="9.7109375" style="2" bestFit="1" customWidth="1"/>
    <col min="7" max="7" width="15.00390625" style="15" customWidth="1"/>
    <col min="8" max="8" width="16.8515625" style="15" customWidth="1"/>
    <col min="9" max="9" width="16.7109375" style="6" customWidth="1"/>
    <col min="10" max="10" width="25.7109375" style="2" customWidth="1"/>
    <col min="11" max="13" width="9.140625" style="6" customWidth="1"/>
    <col min="14" max="14" width="10.7109375" style="6" bestFit="1" customWidth="1"/>
    <col min="15" max="16384" width="9.140625" style="6" customWidth="1"/>
  </cols>
  <sheetData>
    <row r="1" spans="2:10" s="13" customFormat="1" ht="9" customHeight="1">
      <c r="B1" s="1"/>
      <c r="C1" s="10"/>
      <c r="D1" s="10"/>
      <c r="E1" s="11"/>
      <c r="F1" s="98"/>
      <c r="G1" s="12"/>
      <c r="H1" s="12"/>
      <c r="J1" s="102"/>
    </row>
    <row r="2" spans="2:10" s="13" customFormat="1" ht="18" customHeight="1">
      <c r="B2" s="487" t="s">
        <v>226</v>
      </c>
      <c r="C2" s="487"/>
      <c r="D2" s="487"/>
      <c r="E2" s="487"/>
      <c r="F2" s="487"/>
      <c r="G2" s="487"/>
      <c r="H2" s="487"/>
      <c r="J2" s="102"/>
    </row>
    <row r="3" ht="6.75" customHeight="1"/>
    <row r="4" spans="2:10" s="48" customFormat="1" ht="21" customHeight="1">
      <c r="B4" s="28" t="s">
        <v>2</v>
      </c>
      <c r="C4" s="491" t="s">
        <v>7</v>
      </c>
      <c r="D4" s="492"/>
      <c r="E4" s="493"/>
      <c r="F4" s="94" t="s">
        <v>300</v>
      </c>
      <c r="G4" s="23">
        <v>2016</v>
      </c>
      <c r="H4" s="23">
        <v>2015</v>
      </c>
      <c r="J4" s="34" t="s">
        <v>302</v>
      </c>
    </row>
    <row r="5" spans="2:10" s="13" customFormat="1" ht="12.75" customHeight="1">
      <c r="B5" s="25"/>
      <c r="C5" s="488" t="s">
        <v>80</v>
      </c>
      <c r="D5" s="489"/>
      <c r="E5" s="490"/>
      <c r="F5" s="99"/>
      <c r="G5" s="24"/>
      <c r="H5" s="24"/>
      <c r="J5" s="25"/>
    </row>
    <row r="6" spans="2:10" s="13" customFormat="1" ht="12.75" customHeight="1">
      <c r="B6" s="25"/>
      <c r="C6" s="37" t="s">
        <v>105</v>
      </c>
      <c r="D6" s="38" t="s">
        <v>8</v>
      </c>
      <c r="E6" s="39"/>
      <c r="F6" s="99">
        <v>1</v>
      </c>
      <c r="G6" s="105">
        <f>G7+G8</f>
        <v>28656194</v>
      </c>
      <c r="H6" s="105">
        <f>H7+H8</f>
        <v>77862997.074</v>
      </c>
      <c r="J6" s="25" t="s">
        <v>314</v>
      </c>
    </row>
    <row r="7" spans="2:10" s="13" customFormat="1" ht="12.75" customHeight="1">
      <c r="B7" s="25"/>
      <c r="C7" s="30"/>
      <c r="D7" s="33">
        <v>1</v>
      </c>
      <c r="E7" s="8" t="s">
        <v>9</v>
      </c>
      <c r="F7" s="100"/>
      <c r="G7" s="24">
        <v>28656194</v>
      </c>
      <c r="H7" s="24">
        <v>77862997.074</v>
      </c>
      <c r="I7" s="144"/>
      <c r="J7" s="26">
        <v>503504511512</v>
      </c>
    </row>
    <row r="8" spans="2:10" s="13" customFormat="1" ht="12.75" customHeight="1">
      <c r="B8" s="25"/>
      <c r="C8" s="30"/>
      <c r="D8" s="33">
        <v>2</v>
      </c>
      <c r="E8" s="8" t="s">
        <v>10</v>
      </c>
      <c r="F8" s="99"/>
      <c r="G8" s="24">
        <v>0</v>
      </c>
      <c r="H8" s="24"/>
      <c r="J8" s="26">
        <v>531532</v>
      </c>
    </row>
    <row r="9" spans="2:10" s="13" customFormat="1" ht="12.75" customHeight="1">
      <c r="B9" s="25"/>
      <c r="C9" s="37" t="s">
        <v>105</v>
      </c>
      <c r="D9" s="38" t="s">
        <v>40</v>
      </c>
      <c r="E9" s="8"/>
      <c r="F9" s="100">
        <v>2</v>
      </c>
      <c r="G9" s="24">
        <f>G10+G11+G12</f>
        <v>0</v>
      </c>
      <c r="H9" s="24">
        <f>H10+H11+H12</f>
        <v>0</v>
      </c>
      <c r="J9" s="25" t="s">
        <v>315</v>
      </c>
    </row>
    <row r="10" spans="2:10" s="13" customFormat="1" ht="12.75" customHeight="1">
      <c r="B10" s="25"/>
      <c r="C10" s="30"/>
      <c r="D10" s="33">
        <v>1</v>
      </c>
      <c r="E10" s="8" t="s">
        <v>42</v>
      </c>
      <c r="F10" s="99">
        <v>2.1</v>
      </c>
      <c r="G10" s="24"/>
      <c r="H10" s="24"/>
      <c r="J10" s="26">
        <v>551590</v>
      </c>
    </row>
    <row r="11" spans="2:10" s="13" customFormat="1" ht="12.75" customHeight="1">
      <c r="B11" s="25"/>
      <c r="C11" s="30"/>
      <c r="D11" s="33">
        <v>2</v>
      </c>
      <c r="E11" s="8" t="s">
        <v>43</v>
      </c>
      <c r="F11" s="100">
        <v>2.2</v>
      </c>
      <c r="G11" s="24"/>
      <c r="H11" s="24"/>
      <c r="J11" s="25">
        <v>552</v>
      </c>
    </row>
    <row r="12" spans="2:10" s="13" customFormat="1" ht="12.75" customHeight="1">
      <c r="B12" s="25"/>
      <c r="C12" s="30"/>
      <c r="D12" s="33">
        <v>3</v>
      </c>
      <c r="E12" s="8" t="s">
        <v>41</v>
      </c>
      <c r="F12" s="99">
        <v>2.3</v>
      </c>
      <c r="G12" s="24"/>
      <c r="H12" s="24"/>
      <c r="J12" s="26">
        <v>553590</v>
      </c>
    </row>
    <row r="13" spans="2:10" s="13" customFormat="1" ht="12.75" customHeight="1">
      <c r="B13" s="25"/>
      <c r="C13" s="37" t="s">
        <v>105</v>
      </c>
      <c r="D13" s="38" t="s">
        <v>44</v>
      </c>
      <c r="E13" s="8"/>
      <c r="F13" s="99">
        <v>3</v>
      </c>
      <c r="G13" s="105">
        <f>G14+G15+G16+G17+G18</f>
        <v>1748773793</v>
      </c>
      <c r="H13" s="105">
        <f>H14+H15+H16+H17+H18</f>
        <v>1271990945</v>
      </c>
      <c r="J13" s="25"/>
    </row>
    <row r="14" spans="2:10" s="13" customFormat="1" ht="12.75" customHeight="1">
      <c r="B14" s="25"/>
      <c r="C14" s="30"/>
      <c r="D14" s="33">
        <v>1</v>
      </c>
      <c r="E14" s="8" t="s">
        <v>45</v>
      </c>
      <c r="F14" s="100">
        <v>3.1</v>
      </c>
      <c r="G14" s="24">
        <v>1735030494</v>
      </c>
      <c r="H14" s="24">
        <f>1295180277-23189332</f>
        <v>1271990945</v>
      </c>
      <c r="J14" s="25" t="s">
        <v>316</v>
      </c>
    </row>
    <row r="15" spans="2:10" s="13" customFormat="1" ht="12.75" customHeight="1">
      <c r="B15" s="25"/>
      <c r="C15" s="30"/>
      <c r="D15" s="33">
        <v>2</v>
      </c>
      <c r="E15" s="8" t="s">
        <v>815</v>
      </c>
      <c r="F15" s="99">
        <v>3.2</v>
      </c>
      <c r="G15" s="24">
        <v>13682570</v>
      </c>
      <c r="H15" s="24"/>
      <c r="J15" s="25">
        <v>451</v>
      </c>
    </row>
    <row r="16" spans="2:10" s="13" customFormat="1" ht="12.75" customHeight="1">
      <c r="B16" s="25"/>
      <c r="C16" s="30"/>
      <c r="D16" s="33">
        <v>3</v>
      </c>
      <c r="E16" s="8" t="s">
        <v>47</v>
      </c>
      <c r="F16" s="100">
        <v>3.3</v>
      </c>
      <c r="G16" s="24"/>
      <c r="H16" s="24"/>
      <c r="J16" s="25">
        <v>452</v>
      </c>
    </row>
    <row r="17" spans="2:10" s="13" customFormat="1" ht="12.75" customHeight="1">
      <c r="B17" s="25"/>
      <c r="C17" s="30"/>
      <c r="D17" s="33">
        <v>4</v>
      </c>
      <c r="E17" s="8" t="s">
        <v>747</v>
      </c>
      <c r="F17" s="99">
        <v>3.4</v>
      </c>
      <c r="G17" s="24"/>
      <c r="H17" s="24"/>
      <c r="J17" s="25" t="s">
        <v>317</v>
      </c>
    </row>
    <row r="18" spans="2:10" s="13" customFormat="1" ht="12.75" customHeight="1">
      <c r="B18" s="25"/>
      <c r="C18" s="30"/>
      <c r="D18" s="33">
        <v>5</v>
      </c>
      <c r="E18" s="8" t="s">
        <v>816</v>
      </c>
      <c r="F18" s="100">
        <v>3.5</v>
      </c>
      <c r="G18" s="24">
        <v>60729</v>
      </c>
      <c r="H18" s="24"/>
      <c r="J18" s="25">
        <v>456</v>
      </c>
    </row>
    <row r="19" spans="2:10" s="13" customFormat="1" ht="12.75" customHeight="1">
      <c r="B19" s="25"/>
      <c r="C19" s="37" t="s">
        <v>105</v>
      </c>
      <c r="D19" s="38" t="s">
        <v>50</v>
      </c>
      <c r="E19" s="39"/>
      <c r="F19" s="100">
        <v>4</v>
      </c>
      <c r="G19" s="105">
        <f>G20+G21+G22+G23+G24+G25+G26</f>
        <v>7176186</v>
      </c>
      <c r="H19" s="105">
        <f>H20+H21+H22+H23+H24+H25+H26</f>
        <v>3761900</v>
      </c>
      <c r="J19" s="25"/>
    </row>
    <row r="20" spans="2:10" s="13" customFormat="1" ht="12.75" customHeight="1">
      <c r="B20" s="25"/>
      <c r="C20" s="40"/>
      <c r="D20" s="33">
        <v>1</v>
      </c>
      <c r="E20" s="8" t="s">
        <v>51</v>
      </c>
      <c r="F20" s="99">
        <v>4.1</v>
      </c>
      <c r="G20" s="24">
        <v>7176186</v>
      </c>
      <c r="H20" s="24">
        <v>3761900</v>
      </c>
      <c r="J20" s="25" t="s">
        <v>318</v>
      </c>
    </row>
    <row r="21" spans="2:10" s="13" customFormat="1" ht="12.75" customHeight="1">
      <c r="B21" s="25"/>
      <c r="C21" s="40"/>
      <c r="D21" s="33">
        <v>2</v>
      </c>
      <c r="E21" s="8" t="s">
        <v>52</v>
      </c>
      <c r="F21" s="100">
        <v>4.2</v>
      </c>
      <c r="G21" s="24"/>
      <c r="H21" s="24"/>
      <c r="J21" s="25" t="s">
        <v>319</v>
      </c>
    </row>
    <row r="22" spans="2:10" s="13" customFormat="1" ht="12.75" customHeight="1">
      <c r="B22" s="25"/>
      <c r="C22" s="40"/>
      <c r="D22" s="33">
        <v>3</v>
      </c>
      <c r="E22" s="8" t="s">
        <v>53</v>
      </c>
      <c r="F22" s="99">
        <v>4.3</v>
      </c>
      <c r="G22" s="24"/>
      <c r="H22" s="24"/>
      <c r="J22" s="25" t="s">
        <v>320</v>
      </c>
    </row>
    <row r="23" spans="2:10" s="13" customFormat="1" ht="12.75" customHeight="1">
      <c r="B23" s="25"/>
      <c r="C23" s="40"/>
      <c r="D23" s="33">
        <v>4</v>
      </c>
      <c r="E23" s="8" t="s">
        <v>54</v>
      </c>
      <c r="F23" s="100">
        <v>4.4</v>
      </c>
      <c r="G23" s="24"/>
      <c r="H23" s="24"/>
      <c r="J23" s="25" t="s">
        <v>321</v>
      </c>
    </row>
    <row r="24" spans="2:10" s="13" customFormat="1" ht="12.75" customHeight="1">
      <c r="B24" s="25"/>
      <c r="C24" s="40"/>
      <c r="D24" s="33">
        <v>5</v>
      </c>
      <c r="E24" s="8" t="s">
        <v>55</v>
      </c>
      <c r="F24" s="99">
        <v>4.5</v>
      </c>
      <c r="G24" s="24"/>
      <c r="H24" s="24"/>
      <c r="J24" s="25">
        <v>36</v>
      </c>
    </row>
    <row r="25" spans="2:10" s="13" customFormat="1" ht="12.75" customHeight="1">
      <c r="B25" s="25"/>
      <c r="C25" s="40"/>
      <c r="D25" s="33">
        <v>6</v>
      </c>
      <c r="E25" s="8" t="s">
        <v>56</v>
      </c>
      <c r="F25" s="100">
        <v>4.6</v>
      </c>
      <c r="G25" s="24"/>
      <c r="H25" s="24"/>
      <c r="J25" s="25">
        <v>25</v>
      </c>
    </row>
    <row r="26" spans="2:10" s="13" customFormat="1" ht="12.75" customHeight="1">
      <c r="B26" s="25"/>
      <c r="C26" s="40"/>
      <c r="D26" s="33">
        <v>7</v>
      </c>
      <c r="E26" s="8" t="s">
        <v>57</v>
      </c>
      <c r="F26" s="99">
        <v>4.7</v>
      </c>
      <c r="G26" s="24"/>
      <c r="H26" s="24"/>
      <c r="J26" s="26">
        <v>371372374375376</v>
      </c>
    </row>
    <row r="27" spans="2:14" s="13" customFormat="1" ht="12.75" customHeight="1">
      <c r="B27" s="25"/>
      <c r="C27" s="37" t="s">
        <v>105</v>
      </c>
      <c r="D27" s="38" t="s">
        <v>58</v>
      </c>
      <c r="E27" s="39"/>
      <c r="F27" s="99">
        <v>5</v>
      </c>
      <c r="G27" s="105">
        <v>501705228</v>
      </c>
      <c r="H27" s="105">
        <v>471440896</v>
      </c>
      <c r="J27" s="25" t="s">
        <v>322</v>
      </c>
      <c r="N27" s="144"/>
    </row>
    <row r="28" spans="2:10" s="13" customFormat="1" ht="12.75" customHeight="1">
      <c r="B28" s="25"/>
      <c r="C28" s="37" t="s">
        <v>105</v>
      </c>
      <c r="D28" s="38" t="s">
        <v>59</v>
      </c>
      <c r="E28" s="39"/>
      <c r="F28" s="100">
        <v>6</v>
      </c>
      <c r="G28" s="24"/>
      <c r="H28" s="24"/>
      <c r="J28" s="25" t="s">
        <v>323</v>
      </c>
    </row>
    <row r="29" spans="2:10" s="13" customFormat="1" ht="12.75" customHeight="1">
      <c r="B29" s="49" t="s">
        <v>3</v>
      </c>
      <c r="C29" s="484" t="s">
        <v>79</v>
      </c>
      <c r="D29" s="485"/>
      <c r="E29" s="486"/>
      <c r="F29" s="100"/>
      <c r="G29" s="105">
        <f>G6+G9+G13+G19+G27+G28</f>
        <v>2286311401</v>
      </c>
      <c r="H29" s="105">
        <f>H6+H9+H13+H19+H27+H28</f>
        <v>1825056738.074</v>
      </c>
      <c r="I29" s="144"/>
      <c r="J29" s="25"/>
    </row>
    <row r="30" spans="2:10" s="13" customFormat="1" ht="12.75" customHeight="1">
      <c r="B30" s="25"/>
      <c r="C30" s="488" t="s">
        <v>82</v>
      </c>
      <c r="D30" s="489"/>
      <c r="E30" s="490"/>
      <c r="F30" s="99"/>
      <c r="G30" s="24"/>
      <c r="H30" s="24"/>
      <c r="J30" s="25"/>
    </row>
    <row r="31" spans="2:10" s="13" customFormat="1" ht="12.75" customHeight="1">
      <c r="B31" s="25"/>
      <c r="C31" s="37" t="s">
        <v>105</v>
      </c>
      <c r="D31" s="38" t="s">
        <v>62</v>
      </c>
      <c r="E31" s="39"/>
      <c r="F31" s="100">
        <v>7</v>
      </c>
      <c r="G31" s="24">
        <f>G32+G33+G34+G35+G36+G37</f>
        <v>0</v>
      </c>
      <c r="H31" s="24">
        <f>H32+H33+H34+H35+H36+H37</f>
        <v>0</v>
      </c>
      <c r="J31" s="25">
        <v>26</v>
      </c>
    </row>
    <row r="32" spans="2:10" s="13" customFormat="1" ht="12.75" customHeight="1">
      <c r="B32" s="25"/>
      <c r="C32" s="40"/>
      <c r="D32" s="33">
        <v>1</v>
      </c>
      <c r="E32" s="8" t="s">
        <v>63</v>
      </c>
      <c r="F32" s="99">
        <v>7.1</v>
      </c>
      <c r="G32" s="24"/>
      <c r="H32" s="24"/>
      <c r="J32" s="25" t="s">
        <v>324</v>
      </c>
    </row>
    <row r="33" spans="2:10" s="13" customFormat="1" ht="12.75" customHeight="1">
      <c r="B33" s="25"/>
      <c r="C33" s="40"/>
      <c r="D33" s="33">
        <v>2</v>
      </c>
      <c r="E33" s="8" t="s">
        <v>64</v>
      </c>
      <c r="F33" s="100">
        <v>7.2</v>
      </c>
      <c r="G33" s="24"/>
      <c r="H33" s="24"/>
      <c r="J33" s="25" t="s">
        <v>325</v>
      </c>
    </row>
    <row r="34" spans="2:10" s="13" customFormat="1" ht="12.75" customHeight="1">
      <c r="B34" s="25"/>
      <c r="C34" s="40"/>
      <c r="D34" s="33">
        <v>3</v>
      </c>
      <c r="E34" s="8" t="s">
        <v>65</v>
      </c>
      <c r="F34" s="99">
        <v>7.3</v>
      </c>
      <c r="G34" s="24"/>
      <c r="H34" s="24"/>
      <c r="J34" s="25">
        <v>264</v>
      </c>
    </row>
    <row r="35" spans="2:10" s="13" customFormat="1" ht="12.75" customHeight="1">
      <c r="B35" s="25"/>
      <c r="C35" s="40"/>
      <c r="D35" s="33">
        <v>4</v>
      </c>
      <c r="E35" s="8" t="s">
        <v>66</v>
      </c>
      <c r="F35" s="100">
        <v>7.4</v>
      </c>
      <c r="G35" s="24"/>
      <c r="H35" s="24"/>
      <c r="J35" s="25" t="s">
        <v>326</v>
      </c>
    </row>
    <row r="36" spans="2:10" s="13" customFormat="1" ht="12.75" customHeight="1">
      <c r="B36" s="25"/>
      <c r="C36" s="40"/>
      <c r="D36" s="33">
        <v>5</v>
      </c>
      <c r="E36" s="8" t="s">
        <v>67</v>
      </c>
      <c r="F36" s="99">
        <v>7.5</v>
      </c>
      <c r="G36" s="24"/>
      <c r="H36" s="24"/>
      <c r="J36" s="25">
        <v>263</v>
      </c>
    </row>
    <row r="37" spans="2:10" s="13" customFormat="1" ht="12.75" customHeight="1">
      <c r="B37" s="25"/>
      <c r="C37" s="40"/>
      <c r="D37" s="33">
        <v>6</v>
      </c>
      <c r="E37" s="8" t="s">
        <v>68</v>
      </c>
      <c r="F37" s="100">
        <v>7.6</v>
      </c>
      <c r="G37" s="24"/>
      <c r="H37" s="24"/>
      <c r="J37" s="25">
        <v>268</v>
      </c>
    </row>
    <row r="38" spans="2:10" s="13" customFormat="1" ht="12.75" customHeight="1">
      <c r="B38" s="25"/>
      <c r="C38" s="37" t="s">
        <v>105</v>
      </c>
      <c r="D38" s="38" t="s">
        <v>69</v>
      </c>
      <c r="E38" s="22"/>
      <c r="F38" s="100">
        <v>8</v>
      </c>
      <c r="G38" s="105">
        <f>G39+G40+G41+G42</f>
        <v>268583960</v>
      </c>
      <c r="H38" s="105">
        <f>H39+H40+H41+H42</f>
        <v>277629886</v>
      </c>
      <c r="J38" s="25"/>
    </row>
    <row r="39" spans="2:10" s="13" customFormat="1" ht="12.75" customHeight="1">
      <c r="B39" s="25"/>
      <c r="C39" s="30"/>
      <c r="D39" s="33">
        <v>1</v>
      </c>
      <c r="E39" s="8" t="s">
        <v>792</v>
      </c>
      <c r="F39" s="99">
        <v>8.1</v>
      </c>
      <c r="G39" s="24">
        <v>40380000</v>
      </c>
      <c r="H39" s="24">
        <v>40380000</v>
      </c>
      <c r="J39" s="25" t="s">
        <v>327</v>
      </c>
    </row>
    <row r="40" spans="2:10" s="13" customFormat="1" ht="12.75" customHeight="1">
      <c r="B40" s="25"/>
      <c r="C40" s="30"/>
      <c r="D40" s="33">
        <v>2</v>
      </c>
      <c r="E40" s="8" t="s">
        <v>791</v>
      </c>
      <c r="F40" s="100">
        <v>8.2</v>
      </c>
      <c r="G40" s="24">
        <v>4586328</v>
      </c>
      <c r="H40" s="24"/>
      <c r="J40" s="25" t="s">
        <v>328</v>
      </c>
    </row>
    <row r="41" spans="2:10" s="13" customFormat="1" ht="12.75" customHeight="1">
      <c r="B41" s="25"/>
      <c r="C41" s="30"/>
      <c r="D41" s="33">
        <v>3</v>
      </c>
      <c r="E41" s="8" t="s">
        <v>736</v>
      </c>
      <c r="F41" s="99">
        <v>8.3</v>
      </c>
      <c r="G41" s="24">
        <v>170572754</v>
      </c>
      <c r="H41" s="24">
        <f>157279809+32863682-3752611-4977708</f>
        <v>181413172</v>
      </c>
      <c r="J41" s="25" t="s">
        <v>329</v>
      </c>
    </row>
    <row r="42" spans="2:10" s="13" customFormat="1" ht="12.75" customHeight="1">
      <c r="B42" s="25"/>
      <c r="C42" s="30"/>
      <c r="D42" s="33">
        <v>4</v>
      </c>
      <c r="E42" s="8" t="s">
        <v>762</v>
      </c>
      <c r="F42" s="100">
        <v>8.4</v>
      </c>
      <c r="G42" s="24">
        <v>53044878</v>
      </c>
      <c r="H42" s="24">
        <v>55836714</v>
      </c>
      <c r="J42" s="25">
        <v>4041</v>
      </c>
    </row>
    <row r="43" spans="2:10" s="13" customFormat="1" ht="12.75" customHeight="1">
      <c r="B43" s="25"/>
      <c r="C43" s="37" t="s">
        <v>105</v>
      </c>
      <c r="D43" s="38" t="s">
        <v>74</v>
      </c>
      <c r="E43" s="39"/>
      <c r="F43" s="100">
        <v>9</v>
      </c>
      <c r="G43" s="24"/>
      <c r="H43" s="24"/>
      <c r="J43" s="25" t="s">
        <v>330</v>
      </c>
    </row>
    <row r="44" spans="2:10" s="13" customFormat="1" ht="12.75" customHeight="1">
      <c r="B44" s="25"/>
      <c r="C44" s="37" t="s">
        <v>105</v>
      </c>
      <c r="D44" s="38" t="s">
        <v>75</v>
      </c>
      <c r="E44" s="39"/>
      <c r="F44" s="100">
        <v>10</v>
      </c>
      <c r="G44" s="24">
        <f>G45+G46+G47</f>
        <v>0</v>
      </c>
      <c r="H44" s="24">
        <f>H45+H46+H47</f>
        <v>0</v>
      </c>
      <c r="J44" s="25">
        <v>20</v>
      </c>
    </row>
    <row r="45" spans="2:10" s="13" customFormat="1" ht="12.75" customHeight="1">
      <c r="B45" s="25"/>
      <c r="C45" s="30"/>
      <c r="D45" s="33">
        <v>1</v>
      </c>
      <c r="E45" s="39" t="s">
        <v>76</v>
      </c>
      <c r="F45" s="99">
        <v>10.1</v>
      </c>
      <c r="G45" s="24"/>
      <c r="H45" s="24"/>
      <c r="J45" s="25" t="s">
        <v>331</v>
      </c>
    </row>
    <row r="46" spans="2:10" s="13" customFormat="1" ht="12.75" customHeight="1">
      <c r="B46" s="25"/>
      <c r="C46" s="30"/>
      <c r="D46" s="33">
        <v>2</v>
      </c>
      <c r="E46" s="8" t="s">
        <v>77</v>
      </c>
      <c r="F46" s="100">
        <v>10.2</v>
      </c>
      <c r="G46" s="24"/>
      <c r="H46" s="24"/>
      <c r="J46" s="25" t="s">
        <v>332</v>
      </c>
    </row>
    <row r="47" spans="2:10" s="13" customFormat="1" ht="12.75" customHeight="1">
      <c r="B47" s="25"/>
      <c r="C47" s="30"/>
      <c r="D47" s="33">
        <v>3</v>
      </c>
      <c r="E47" s="8" t="s">
        <v>78</v>
      </c>
      <c r="F47" s="99">
        <v>10.3</v>
      </c>
      <c r="G47" s="24"/>
      <c r="H47" s="24"/>
      <c r="J47" s="25">
        <v>4042</v>
      </c>
    </row>
    <row r="48" spans="2:10" s="13" customFormat="1" ht="12.75" customHeight="1">
      <c r="B48" s="25"/>
      <c r="C48" s="37" t="s">
        <v>105</v>
      </c>
      <c r="D48" s="38" t="s">
        <v>60</v>
      </c>
      <c r="E48" s="39"/>
      <c r="F48" s="99">
        <v>11</v>
      </c>
      <c r="G48" s="24"/>
      <c r="H48" s="24"/>
      <c r="J48" s="25">
        <v>448</v>
      </c>
    </row>
    <row r="49" spans="2:10" s="13" customFormat="1" ht="12.75" customHeight="1">
      <c r="B49" s="25"/>
      <c r="C49" s="37" t="s">
        <v>105</v>
      </c>
      <c r="D49" s="38" t="s">
        <v>61</v>
      </c>
      <c r="E49" s="39"/>
      <c r="F49" s="100">
        <v>12</v>
      </c>
      <c r="G49" s="24"/>
      <c r="H49" s="24"/>
      <c r="J49" s="25"/>
    </row>
    <row r="50" spans="2:10" s="13" customFormat="1" ht="12.75" customHeight="1">
      <c r="B50" s="34" t="s">
        <v>4</v>
      </c>
      <c r="C50" s="484" t="s">
        <v>81</v>
      </c>
      <c r="D50" s="485"/>
      <c r="E50" s="486"/>
      <c r="F50" s="100"/>
      <c r="G50" s="105">
        <f>G31+G38+G43+G44+G48+G49</f>
        <v>268583960</v>
      </c>
      <c r="H50" s="105">
        <f>H31+H38+H43+H44+H48+H49</f>
        <v>277629886</v>
      </c>
      <c r="J50" s="25"/>
    </row>
    <row r="51" spans="2:10" s="13" customFormat="1" ht="30" customHeight="1">
      <c r="B51" s="50"/>
      <c r="C51" s="484" t="s">
        <v>97</v>
      </c>
      <c r="D51" s="485"/>
      <c r="E51" s="486"/>
      <c r="F51" s="99"/>
      <c r="G51" s="105">
        <f>G29+G50</f>
        <v>2554895361</v>
      </c>
      <c r="H51" s="105">
        <f>H29+H50</f>
        <v>2102686624.074</v>
      </c>
      <c r="J51" s="25"/>
    </row>
    <row r="52" spans="2:10" s="13" customFormat="1" ht="9.75" customHeight="1">
      <c r="B52" s="42"/>
      <c r="C52" s="42"/>
      <c r="D52" s="42"/>
      <c r="E52" s="42"/>
      <c r="F52" s="42"/>
      <c r="G52" s="44"/>
      <c r="H52" s="44"/>
      <c r="J52" s="102"/>
    </row>
    <row r="53" spans="2:10" s="13" customFormat="1" ht="15.75" customHeight="1">
      <c r="B53" s="42"/>
      <c r="C53" s="42"/>
      <c r="D53" s="42"/>
      <c r="E53" s="42"/>
      <c r="F53" s="42"/>
      <c r="G53" s="494" t="s">
        <v>587</v>
      </c>
      <c r="H53" s="494"/>
      <c r="J53" s="102"/>
    </row>
    <row r="54" spans="7:8" ht="15">
      <c r="G54" s="483" t="s">
        <v>742</v>
      </c>
      <c r="H54" s="483"/>
    </row>
  </sheetData>
  <sheetProtection/>
  <mergeCells count="9">
    <mergeCell ref="G54:H54"/>
    <mergeCell ref="C29:E29"/>
    <mergeCell ref="B2:H2"/>
    <mergeCell ref="C30:E30"/>
    <mergeCell ref="C51:E51"/>
    <mergeCell ref="C5:E5"/>
    <mergeCell ref="C50:E50"/>
    <mergeCell ref="C4:E4"/>
    <mergeCell ref="G53:H53"/>
  </mergeCells>
  <printOptions horizontalCentered="1" verticalCentered="1"/>
  <pageMargins left="0" right="0" top="0" bottom="0" header="0.511811023622047" footer="0.511811023622047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0"/>
  <sheetViews>
    <sheetView zoomScalePageLayoutView="0" workbookViewId="0" topLeftCell="B17">
      <selection activeCell="G49" sqref="G49"/>
    </sheetView>
  </sheetViews>
  <sheetFormatPr defaultColWidth="9.140625" defaultRowHeight="12.75"/>
  <cols>
    <col min="1" max="1" width="7.57421875" style="6" customWidth="1"/>
    <col min="2" max="2" width="3.7109375" style="2" customWidth="1"/>
    <col min="3" max="3" width="4.00390625" style="2" customWidth="1"/>
    <col min="4" max="4" width="3.421875" style="2" customWidth="1"/>
    <col min="5" max="5" width="47.140625" style="6" customWidth="1"/>
    <col min="6" max="6" width="9.7109375" style="2" bestFit="1" customWidth="1"/>
    <col min="7" max="7" width="14.00390625" style="15" customWidth="1"/>
    <col min="8" max="8" width="15.7109375" style="15" customWidth="1"/>
    <col min="9" max="9" width="20.8515625" style="6" customWidth="1"/>
    <col min="10" max="10" width="32.421875" style="2" customWidth="1"/>
    <col min="11" max="16384" width="9.140625" style="6" customWidth="1"/>
  </cols>
  <sheetData>
    <row r="1" ht="12.75">
      <c r="E1" s="48"/>
    </row>
    <row r="2" spans="2:10" s="13" customFormat="1" ht="6" customHeight="1">
      <c r="B2" s="1"/>
      <c r="C2" s="10"/>
      <c r="D2" s="10"/>
      <c r="E2" s="11"/>
      <c r="F2" s="98"/>
      <c r="G2" s="12"/>
      <c r="H2" s="12"/>
      <c r="J2" s="102"/>
    </row>
    <row r="3" spans="2:10" s="13" customFormat="1" ht="18" customHeight="1">
      <c r="B3" s="487" t="s">
        <v>226</v>
      </c>
      <c r="C3" s="487"/>
      <c r="D3" s="487"/>
      <c r="E3" s="487"/>
      <c r="F3" s="487"/>
      <c r="G3" s="487"/>
      <c r="H3" s="487"/>
      <c r="J3" s="102"/>
    </row>
    <row r="4" ht="6.75" customHeight="1"/>
    <row r="5" spans="2:10" s="9" customFormat="1" ht="21" customHeight="1">
      <c r="B5" s="28" t="s">
        <v>2</v>
      </c>
      <c r="C5" s="484" t="s">
        <v>83</v>
      </c>
      <c r="D5" s="485"/>
      <c r="E5" s="486"/>
      <c r="F5" s="94" t="s">
        <v>300</v>
      </c>
      <c r="G5" s="23">
        <v>2016</v>
      </c>
      <c r="H5" s="23">
        <v>2015</v>
      </c>
      <c r="J5" s="34" t="s">
        <v>302</v>
      </c>
    </row>
    <row r="6" spans="2:10" s="13" customFormat="1" ht="12.75" customHeight="1">
      <c r="B6" s="25"/>
      <c r="C6" s="37" t="s">
        <v>105</v>
      </c>
      <c r="D6" s="38" t="s">
        <v>84</v>
      </c>
      <c r="E6" s="39"/>
      <c r="F6" s="99">
        <v>13</v>
      </c>
      <c r="G6" s="105">
        <f>G7+G8+G9+G10+G11+G12+G13+G14+G15+G16</f>
        <v>1786423399</v>
      </c>
      <c r="H6" s="105">
        <f>H7+H8+H9+H10+H11+H12+H13+H14+H15+H16</f>
        <v>1480771827.074</v>
      </c>
      <c r="J6" s="25"/>
    </row>
    <row r="7" spans="2:10" s="13" customFormat="1" ht="12.75" customHeight="1">
      <c r="B7" s="25"/>
      <c r="C7" s="30"/>
      <c r="D7" s="33">
        <v>1</v>
      </c>
      <c r="E7" s="8" t="s">
        <v>85</v>
      </c>
      <c r="F7" s="100" t="s">
        <v>463</v>
      </c>
      <c r="G7" s="24"/>
      <c r="H7" s="24"/>
      <c r="J7" s="25" t="s">
        <v>333</v>
      </c>
    </row>
    <row r="8" spans="2:10" s="13" customFormat="1" ht="12.75" customHeight="1">
      <c r="B8" s="25"/>
      <c r="C8" s="30"/>
      <c r="D8" s="33">
        <v>2</v>
      </c>
      <c r="E8" s="8" t="s">
        <v>86</v>
      </c>
      <c r="F8" s="99" t="s">
        <v>464</v>
      </c>
      <c r="G8" s="24"/>
      <c r="H8" s="24"/>
      <c r="J8" s="25" t="s">
        <v>334</v>
      </c>
    </row>
    <row r="9" spans="2:10" s="13" customFormat="1" ht="12.75" customHeight="1">
      <c r="B9" s="25"/>
      <c r="C9" s="30"/>
      <c r="D9" s="33">
        <v>3</v>
      </c>
      <c r="E9" s="8" t="s">
        <v>87</v>
      </c>
      <c r="F9" s="100" t="s">
        <v>465</v>
      </c>
      <c r="G9" s="24"/>
      <c r="H9" s="24"/>
      <c r="J9" s="25">
        <v>409</v>
      </c>
    </row>
    <row r="10" spans="2:10" s="13" customFormat="1" ht="12.75" customHeight="1">
      <c r="B10" s="25"/>
      <c r="C10" s="30"/>
      <c r="D10" s="33">
        <v>4</v>
      </c>
      <c r="E10" s="8" t="s">
        <v>88</v>
      </c>
      <c r="F10" s="99" t="s">
        <v>466</v>
      </c>
      <c r="G10" s="24">
        <v>1753474005</v>
      </c>
      <c r="H10" s="24">
        <f>1441940140.074-3095140</f>
        <v>1438845000.074</v>
      </c>
      <c r="J10" s="26">
        <v>401467</v>
      </c>
    </row>
    <row r="11" spans="2:10" s="13" customFormat="1" ht="12.75" customHeight="1">
      <c r="B11" s="25"/>
      <c r="C11" s="30"/>
      <c r="D11" s="33">
        <v>5</v>
      </c>
      <c r="E11" s="8" t="s">
        <v>89</v>
      </c>
      <c r="F11" s="100" t="s">
        <v>467</v>
      </c>
      <c r="G11" s="24"/>
      <c r="H11" s="24"/>
      <c r="J11" s="25" t="s">
        <v>335</v>
      </c>
    </row>
    <row r="12" spans="2:10" s="13" customFormat="1" ht="12.75" customHeight="1">
      <c r="B12" s="25"/>
      <c r="C12" s="30"/>
      <c r="D12" s="33">
        <v>6</v>
      </c>
      <c r="E12" s="8" t="s">
        <v>817</v>
      </c>
      <c r="F12" s="99" t="s">
        <v>468</v>
      </c>
      <c r="G12" s="24">
        <v>79740</v>
      </c>
      <c r="H12" s="24"/>
      <c r="J12" s="25">
        <v>451</v>
      </c>
    </row>
    <row r="13" spans="2:10" s="13" customFormat="1" ht="12.75" customHeight="1">
      <c r="B13" s="25"/>
      <c r="C13" s="30"/>
      <c r="D13" s="33">
        <v>7</v>
      </c>
      <c r="E13" s="8" t="s">
        <v>793</v>
      </c>
      <c r="F13" s="100" t="s">
        <v>469</v>
      </c>
      <c r="G13" s="24">
        <v>11020566</v>
      </c>
      <c r="H13" s="24"/>
      <c r="J13" s="25">
        <v>452</v>
      </c>
    </row>
    <row r="14" spans="2:10" s="13" customFormat="1" ht="12.75" customHeight="1">
      <c r="B14" s="25"/>
      <c r="C14" s="30"/>
      <c r="D14" s="33">
        <v>8</v>
      </c>
      <c r="E14" s="8" t="s">
        <v>92</v>
      </c>
      <c r="F14" s="99" t="s">
        <v>470</v>
      </c>
      <c r="G14" s="24">
        <v>1996627</v>
      </c>
      <c r="H14" s="24">
        <v>2007932</v>
      </c>
      <c r="J14" s="25" t="s">
        <v>336</v>
      </c>
    </row>
    <row r="15" spans="2:10" s="13" customFormat="1" ht="12.75" customHeight="1">
      <c r="B15" s="25"/>
      <c r="C15" s="30"/>
      <c r="D15" s="33">
        <v>9</v>
      </c>
      <c r="E15" s="8" t="s">
        <v>748</v>
      </c>
      <c r="F15" s="100" t="s">
        <v>471</v>
      </c>
      <c r="G15" s="24">
        <v>15886754</v>
      </c>
      <c r="H15" s="24">
        <v>36755715</v>
      </c>
      <c r="J15" s="25" t="s">
        <v>337</v>
      </c>
    </row>
    <row r="16" spans="2:10" s="13" customFormat="1" ht="12.75" customHeight="1">
      <c r="B16" s="25"/>
      <c r="C16" s="97"/>
      <c r="D16" s="33">
        <v>10</v>
      </c>
      <c r="E16" s="8" t="s">
        <v>818</v>
      </c>
      <c r="F16" s="100" t="s">
        <v>472</v>
      </c>
      <c r="G16" s="24">
        <v>3965707</v>
      </c>
      <c r="H16" s="24">
        <f>68040+3095140</f>
        <v>3163180</v>
      </c>
      <c r="J16" s="26">
        <v>455457</v>
      </c>
    </row>
    <row r="17" spans="2:10" s="13" customFormat="1" ht="12.75" customHeight="1">
      <c r="B17" s="25"/>
      <c r="C17" s="37" t="s">
        <v>105</v>
      </c>
      <c r="D17" s="38" t="s">
        <v>749</v>
      </c>
      <c r="E17" s="39"/>
      <c r="F17" s="100">
        <v>14</v>
      </c>
      <c r="G17" s="105">
        <v>309659477</v>
      </c>
      <c r="H17" s="105">
        <v>249211713</v>
      </c>
      <c r="J17" s="26">
        <v>481486</v>
      </c>
    </row>
    <row r="18" spans="2:10" s="13" customFormat="1" ht="12.75" customHeight="1">
      <c r="B18" s="25"/>
      <c r="C18" s="37" t="s">
        <v>105</v>
      </c>
      <c r="D18" s="38" t="s">
        <v>95</v>
      </c>
      <c r="E18" s="8"/>
      <c r="F18" s="99">
        <v>15</v>
      </c>
      <c r="G18" s="105">
        <v>15733805</v>
      </c>
      <c r="H18" s="24"/>
      <c r="J18" s="25" t="s">
        <v>338</v>
      </c>
    </row>
    <row r="19" spans="2:10" s="13" customFormat="1" ht="12.75" customHeight="1">
      <c r="B19" s="25"/>
      <c r="C19" s="37" t="s">
        <v>105</v>
      </c>
      <c r="D19" s="38" t="s">
        <v>96</v>
      </c>
      <c r="E19" s="8"/>
      <c r="F19" s="100">
        <v>16</v>
      </c>
      <c r="G19" s="24"/>
      <c r="H19" s="24"/>
      <c r="J19" s="25" t="s">
        <v>339</v>
      </c>
    </row>
    <row r="20" spans="2:10" s="13" customFormat="1" ht="15.75" customHeight="1">
      <c r="B20" s="25"/>
      <c r="C20" s="484" t="s">
        <v>109</v>
      </c>
      <c r="D20" s="485"/>
      <c r="E20" s="486"/>
      <c r="F20" s="99"/>
      <c r="G20" s="105">
        <f>G6+G17+G18+G19</f>
        <v>2111816681</v>
      </c>
      <c r="H20" s="105">
        <f>H6+H17+H18+H19</f>
        <v>1729983540.074</v>
      </c>
      <c r="J20" s="25"/>
    </row>
    <row r="21" spans="2:10" s="13" customFormat="1" ht="12.75" customHeight="1">
      <c r="B21" s="25"/>
      <c r="C21" s="37" t="s">
        <v>105</v>
      </c>
      <c r="D21" s="38" t="s">
        <v>99</v>
      </c>
      <c r="E21" s="22"/>
      <c r="F21" s="100">
        <v>17</v>
      </c>
      <c r="G21" s="105">
        <f>G22+G23+G24+G25+G26+G27+G28+G29</f>
        <v>13456351</v>
      </c>
      <c r="H21" s="105">
        <f>H22+H23+H24+H25+H26+H27+H28+H29</f>
        <v>21255566</v>
      </c>
      <c r="J21" s="25"/>
    </row>
    <row r="22" spans="2:10" s="13" customFormat="1" ht="12.75" customHeight="1">
      <c r="B22" s="25"/>
      <c r="C22" s="40"/>
      <c r="D22" s="33">
        <v>1</v>
      </c>
      <c r="E22" s="8" t="s">
        <v>85</v>
      </c>
      <c r="F22" s="99" t="s">
        <v>473</v>
      </c>
      <c r="G22" s="24"/>
      <c r="H22" s="24"/>
      <c r="J22" s="25" t="s">
        <v>333</v>
      </c>
    </row>
    <row r="23" spans="2:10" s="13" customFormat="1" ht="12.75" customHeight="1">
      <c r="B23" s="25"/>
      <c r="C23" s="40"/>
      <c r="D23" s="33">
        <v>2</v>
      </c>
      <c r="E23" s="8" t="s">
        <v>763</v>
      </c>
      <c r="F23" s="100" t="s">
        <v>474</v>
      </c>
      <c r="G23" s="24">
        <v>13456351</v>
      </c>
      <c r="H23" s="24">
        <v>21255566</v>
      </c>
      <c r="J23" s="25" t="s">
        <v>340</v>
      </c>
    </row>
    <row r="24" spans="2:10" s="13" customFormat="1" ht="12.75" customHeight="1">
      <c r="B24" s="25"/>
      <c r="C24" s="40"/>
      <c r="D24" s="33">
        <v>3</v>
      </c>
      <c r="E24" s="8" t="s">
        <v>100</v>
      </c>
      <c r="F24" s="99" t="s">
        <v>475</v>
      </c>
      <c r="G24" s="24"/>
      <c r="H24" s="24"/>
      <c r="J24" s="25">
        <v>409</v>
      </c>
    </row>
    <row r="25" spans="2:10" s="13" customFormat="1" ht="12.75" customHeight="1">
      <c r="B25" s="25"/>
      <c r="C25" s="40"/>
      <c r="D25" s="33">
        <v>4</v>
      </c>
      <c r="E25" s="8" t="s">
        <v>88</v>
      </c>
      <c r="F25" s="100" t="s">
        <v>476</v>
      </c>
      <c r="G25" s="24"/>
      <c r="H25" s="24"/>
      <c r="J25" s="26">
        <v>401467</v>
      </c>
    </row>
    <row r="26" spans="2:10" s="13" customFormat="1" ht="12.75" customHeight="1">
      <c r="B26" s="25"/>
      <c r="C26" s="40"/>
      <c r="D26" s="33">
        <v>5</v>
      </c>
      <c r="E26" s="8" t="s">
        <v>89</v>
      </c>
      <c r="F26" s="99" t="s">
        <v>477</v>
      </c>
      <c r="G26" s="24"/>
      <c r="H26" s="24"/>
      <c r="J26" s="25" t="s">
        <v>335</v>
      </c>
    </row>
    <row r="27" spans="2:10" s="13" customFormat="1" ht="12.75" customHeight="1">
      <c r="B27" s="25"/>
      <c r="C27" s="40"/>
      <c r="D27" s="33">
        <v>6</v>
      </c>
      <c r="E27" s="8" t="s">
        <v>90</v>
      </c>
      <c r="F27" s="100" t="s">
        <v>478</v>
      </c>
      <c r="G27" s="24"/>
      <c r="H27" s="24"/>
      <c r="I27" s="144"/>
      <c r="J27" s="25">
        <v>451</v>
      </c>
    </row>
    <row r="28" spans="2:10" s="13" customFormat="1" ht="12.75" customHeight="1">
      <c r="B28" s="25"/>
      <c r="C28" s="40"/>
      <c r="D28" s="33">
        <v>7</v>
      </c>
      <c r="E28" s="8" t="s">
        <v>91</v>
      </c>
      <c r="F28" s="99" t="s">
        <v>479</v>
      </c>
      <c r="G28" s="24"/>
      <c r="H28" s="24"/>
      <c r="I28" s="144"/>
      <c r="J28" s="25">
        <v>452</v>
      </c>
    </row>
    <row r="29" spans="2:10" s="13" customFormat="1" ht="12.75" customHeight="1">
      <c r="B29" s="25"/>
      <c r="C29" s="40"/>
      <c r="D29" s="33">
        <v>8</v>
      </c>
      <c r="E29" s="8" t="s">
        <v>101</v>
      </c>
      <c r="F29" s="100" t="s">
        <v>480</v>
      </c>
      <c r="G29" s="24"/>
      <c r="H29" s="24"/>
      <c r="J29" s="26">
        <v>455457</v>
      </c>
    </row>
    <row r="30" spans="2:10" s="13" customFormat="1" ht="12.75" customHeight="1">
      <c r="B30" s="25"/>
      <c r="C30" s="37" t="s">
        <v>105</v>
      </c>
      <c r="D30" s="38" t="s">
        <v>102</v>
      </c>
      <c r="E30" s="39"/>
      <c r="F30" s="100">
        <v>18</v>
      </c>
      <c r="G30" s="24"/>
      <c r="H30" s="24"/>
      <c r="J30" s="26">
        <v>481484</v>
      </c>
    </row>
    <row r="31" spans="2:10" s="13" customFormat="1" ht="12.75" customHeight="1">
      <c r="B31" s="25"/>
      <c r="C31" s="37" t="s">
        <v>105</v>
      </c>
      <c r="D31" s="38" t="s">
        <v>103</v>
      </c>
      <c r="E31" s="39"/>
      <c r="F31" s="99">
        <v>19</v>
      </c>
      <c r="G31" s="24"/>
      <c r="H31" s="24"/>
      <c r="J31" s="25" t="s">
        <v>338</v>
      </c>
    </row>
    <row r="32" spans="2:10" s="13" customFormat="1" ht="12.75" customHeight="1">
      <c r="B32" s="25"/>
      <c r="C32" s="37" t="s">
        <v>105</v>
      </c>
      <c r="D32" s="38" t="s">
        <v>104</v>
      </c>
      <c r="E32" s="39"/>
      <c r="F32" s="100">
        <v>20</v>
      </c>
      <c r="G32" s="24">
        <f>G33+G34</f>
        <v>0</v>
      </c>
      <c r="H32" s="24">
        <f>H33+H34</f>
        <v>0</v>
      </c>
      <c r="J32" s="25" t="s">
        <v>339</v>
      </c>
    </row>
    <row r="33" spans="2:10" s="13" customFormat="1" ht="12.75" customHeight="1">
      <c r="B33" s="25"/>
      <c r="C33" s="30"/>
      <c r="D33" s="33">
        <v>1</v>
      </c>
      <c r="E33" s="8" t="s">
        <v>106</v>
      </c>
      <c r="F33" s="99" t="s">
        <v>481</v>
      </c>
      <c r="G33" s="24"/>
      <c r="H33" s="24"/>
      <c r="J33" s="25"/>
    </row>
    <row r="34" spans="2:10" s="13" customFormat="1" ht="12.75" customHeight="1">
      <c r="B34" s="25"/>
      <c r="C34" s="30"/>
      <c r="D34" s="33">
        <v>2</v>
      </c>
      <c r="E34" s="8" t="s">
        <v>107</v>
      </c>
      <c r="F34" s="100" t="s">
        <v>482</v>
      </c>
      <c r="G34" s="24"/>
      <c r="H34" s="24"/>
      <c r="J34" s="25"/>
    </row>
    <row r="35" spans="2:10" s="13" customFormat="1" ht="12.75" customHeight="1">
      <c r="B35" s="25"/>
      <c r="C35" s="37" t="s">
        <v>105</v>
      </c>
      <c r="D35" s="38" t="s">
        <v>108</v>
      </c>
      <c r="E35" s="39"/>
      <c r="F35" s="99">
        <v>21</v>
      </c>
      <c r="G35" s="24"/>
      <c r="H35" s="24"/>
      <c r="J35" s="25">
        <v>448</v>
      </c>
    </row>
    <row r="36" spans="2:10" s="13" customFormat="1" ht="15.75" customHeight="1">
      <c r="B36" s="25"/>
      <c r="C36" s="484" t="s">
        <v>110</v>
      </c>
      <c r="D36" s="485"/>
      <c r="E36" s="486"/>
      <c r="F36" s="99"/>
      <c r="G36" s="105">
        <f>G21+G30+G31+G32+G35</f>
        <v>13456351</v>
      </c>
      <c r="H36" s="105">
        <f>H21+H30+H31+H32+H35</f>
        <v>21255566</v>
      </c>
      <c r="J36" s="25"/>
    </row>
    <row r="37" spans="2:10" s="13" customFormat="1" ht="24.75" customHeight="1">
      <c r="B37" s="25"/>
      <c r="C37" s="484" t="s">
        <v>98</v>
      </c>
      <c r="D37" s="485"/>
      <c r="E37" s="486"/>
      <c r="F37" s="99"/>
      <c r="G37" s="105">
        <f>G20+G36</f>
        <v>2125273032</v>
      </c>
      <c r="H37" s="105">
        <f>H20+H36</f>
        <v>1751239106.074</v>
      </c>
      <c r="J37" s="25"/>
    </row>
    <row r="38" spans="2:10" s="13" customFormat="1" ht="12.75" customHeight="1">
      <c r="B38" s="25"/>
      <c r="C38" s="37" t="s">
        <v>105</v>
      </c>
      <c r="D38" s="38" t="s">
        <v>111</v>
      </c>
      <c r="E38" s="39"/>
      <c r="F38" s="100">
        <v>22</v>
      </c>
      <c r="G38" s="24"/>
      <c r="H38" s="24"/>
      <c r="J38" s="25"/>
    </row>
    <row r="39" spans="2:10" s="13" customFormat="1" ht="12.75" customHeight="1">
      <c r="B39" s="25"/>
      <c r="C39" s="37" t="s">
        <v>105</v>
      </c>
      <c r="D39" s="38" t="s">
        <v>112</v>
      </c>
      <c r="E39" s="39"/>
      <c r="F39" s="99">
        <v>23</v>
      </c>
      <c r="G39" s="24">
        <v>114110000</v>
      </c>
      <c r="H39" s="24">
        <v>114110000</v>
      </c>
      <c r="J39" s="25">
        <v>101.102</v>
      </c>
    </row>
    <row r="40" spans="2:10" s="13" customFormat="1" ht="12.75" customHeight="1">
      <c r="B40" s="25"/>
      <c r="C40" s="37" t="s">
        <v>105</v>
      </c>
      <c r="D40" s="38" t="s">
        <v>113</v>
      </c>
      <c r="E40" s="39"/>
      <c r="F40" s="100">
        <v>24</v>
      </c>
      <c r="G40" s="24"/>
      <c r="H40" s="24"/>
      <c r="J40" s="26">
        <v>104105</v>
      </c>
    </row>
    <row r="41" spans="2:10" s="13" customFormat="1" ht="12.75" customHeight="1">
      <c r="B41" s="25"/>
      <c r="C41" s="37" t="s">
        <v>105</v>
      </c>
      <c r="D41" s="38" t="s">
        <v>114</v>
      </c>
      <c r="E41" s="39"/>
      <c r="F41" s="99">
        <v>25</v>
      </c>
      <c r="G41" s="24"/>
      <c r="H41" s="24"/>
      <c r="J41" s="25">
        <v>106</v>
      </c>
    </row>
    <row r="42" spans="2:10" s="13" customFormat="1" ht="12.75" customHeight="1">
      <c r="B42" s="25"/>
      <c r="C42" s="37" t="s">
        <v>105</v>
      </c>
      <c r="D42" s="38" t="s">
        <v>115</v>
      </c>
      <c r="E42" s="39"/>
      <c r="F42" s="100">
        <v>26</v>
      </c>
      <c r="G42" s="105">
        <f>G43+G44+G45</f>
        <v>417707</v>
      </c>
      <c r="H42" s="105">
        <f>H43+H44+H45</f>
        <v>417707</v>
      </c>
      <c r="J42" s="25"/>
    </row>
    <row r="43" spans="2:10" s="13" customFormat="1" ht="12.75" customHeight="1">
      <c r="B43" s="25"/>
      <c r="C43" s="41"/>
      <c r="D43" s="33">
        <v>1</v>
      </c>
      <c r="E43" s="8" t="s">
        <v>116</v>
      </c>
      <c r="F43" s="99" t="s">
        <v>483</v>
      </c>
      <c r="G43" s="24">
        <v>417707</v>
      </c>
      <c r="H43" s="24">
        <v>417707</v>
      </c>
      <c r="J43" s="25">
        <v>1071</v>
      </c>
    </row>
    <row r="44" spans="2:10" s="13" customFormat="1" ht="12.75" customHeight="1">
      <c r="B44" s="25"/>
      <c r="C44" s="41"/>
      <c r="D44" s="33">
        <v>2</v>
      </c>
      <c r="E44" s="8" t="s">
        <v>117</v>
      </c>
      <c r="F44" s="100" t="s">
        <v>484</v>
      </c>
      <c r="G44" s="24"/>
      <c r="H44" s="24"/>
      <c r="J44" s="25"/>
    </row>
    <row r="45" spans="2:10" s="13" customFormat="1" ht="12.75" customHeight="1">
      <c r="B45" s="25"/>
      <c r="C45" s="41"/>
      <c r="D45" s="33">
        <v>3</v>
      </c>
      <c r="E45" s="8" t="s">
        <v>115</v>
      </c>
      <c r="F45" s="99" t="s">
        <v>485</v>
      </c>
      <c r="G45" s="24"/>
      <c r="H45" s="24"/>
      <c r="J45" s="25">
        <v>1078</v>
      </c>
    </row>
    <row r="46" spans="2:10" s="13" customFormat="1" ht="12.75" customHeight="1">
      <c r="B46" s="25"/>
      <c r="C46" s="37" t="s">
        <v>105</v>
      </c>
      <c r="D46" s="38" t="s">
        <v>118</v>
      </c>
      <c r="E46" s="39"/>
      <c r="F46" s="100">
        <v>27</v>
      </c>
      <c r="G46" s="24">
        <v>236919811</v>
      </c>
      <c r="H46" s="24">
        <v>175995802</v>
      </c>
      <c r="J46" s="25">
        <v>108</v>
      </c>
    </row>
    <row r="47" spans="2:10" s="13" customFormat="1" ht="12.75" customHeight="1">
      <c r="B47" s="25"/>
      <c r="C47" s="37" t="s">
        <v>105</v>
      </c>
      <c r="D47" s="38" t="s">
        <v>119</v>
      </c>
      <c r="E47" s="39"/>
      <c r="F47" s="99">
        <v>28</v>
      </c>
      <c r="G47" s="24">
        <v>78174811</v>
      </c>
      <c r="H47" s="24">
        <v>60924009</v>
      </c>
      <c r="J47" s="25">
        <v>109</v>
      </c>
    </row>
    <row r="48" spans="2:10" s="13" customFormat="1" ht="15.75" customHeight="1">
      <c r="B48" s="25"/>
      <c r="C48" s="484" t="s">
        <v>120</v>
      </c>
      <c r="D48" s="485"/>
      <c r="E48" s="486"/>
      <c r="F48" s="99"/>
      <c r="G48" s="105">
        <f>G38+G39+G40+G41+G42+G46+G47</f>
        <v>429622329</v>
      </c>
      <c r="H48" s="105">
        <f>H38+H39+H40+H41+H42+H46+H47</f>
        <v>351447518</v>
      </c>
      <c r="J48" s="25"/>
    </row>
    <row r="49" spans="2:10" s="13" customFormat="1" ht="24.75" customHeight="1">
      <c r="B49" s="25"/>
      <c r="C49" s="484" t="s">
        <v>121</v>
      </c>
      <c r="D49" s="485"/>
      <c r="E49" s="486"/>
      <c r="F49" s="99"/>
      <c r="G49" s="105">
        <f>G37+G48</f>
        <v>2554895361</v>
      </c>
      <c r="H49" s="105">
        <f>H37+H48</f>
        <v>2102686624.074</v>
      </c>
      <c r="J49" s="25"/>
    </row>
    <row r="50" spans="2:10" s="13" customFormat="1" ht="15.75" customHeight="1">
      <c r="B50" s="42"/>
      <c r="C50" s="42"/>
      <c r="D50" s="43"/>
      <c r="E50" s="7"/>
      <c r="F50" s="42"/>
      <c r="G50" s="44"/>
      <c r="H50" s="44"/>
      <c r="J50" s="102"/>
    </row>
    <row r="51" spans="2:10" s="13" customFormat="1" ht="15.75" customHeight="1">
      <c r="B51" s="42"/>
      <c r="C51" s="42"/>
      <c r="D51" s="43"/>
      <c r="E51" s="7"/>
      <c r="F51" s="42"/>
      <c r="G51" s="494" t="s">
        <v>587</v>
      </c>
      <c r="H51" s="494"/>
      <c r="J51" s="102"/>
    </row>
    <row r="52" spans="2:10" s="13" customFormat="1" ht="15.75" customHeight="1">
      <c r="B52" s="42"/>
      <c r="C52" s="42"/>
      <c r="D52" s="43"/>
      <c r="E52" s="7"/>
      <c r="F52" s="42"/>
      <c r="G52" s="483" t="s">
        <v>742</v>
      </c>
      <c r="H52" s="483"/>
      <c r="J52" s="102"/>
    </row>
    <row r="53" spans="2:10" s="13" customFormat="1" ht="15.75" customHeight="1">
      <c r="B53" s="42"/>
      <c r="C53" s="42"/>
      <c r="D53" s="43"/>
      <c r="E53" s="7"/>
      <c r="F53" s="42"/>
      <c r="G53" s="44"/>
      <c r="H53" s="44"/>
      <c r="J53" s="102"/>
    </row>
    <row r="54" spans="2:10" s="13" customFormat="1" ht="15.75" customHeight="1">
      <c r="B54" s="18"/>
      <c r="C54" s="18"/>
      <c r="D54" s="18"/>
      <c r="E54" s="146"/>
      <c r="F54" s="42"/>
      <c r="G54" s="44"/>
      <c r="H54" s="44"/>
      <c r="J54" s="102"/>
    </row>
    <row r="55" spans="2:10" s="13" customFormat="1" ht="15.75" customHeight="1">
      <c r="B55" s="42"/>
      <c r="C55" s="42"/>
      <c r="D55" s="43"/>
      <c r="E55" s="7"/>
      <c r="F55" s="42"/>
      <c r="G55" s="44"/>
      <c r="H55" s="44"/>
      <c r="J55" s="102"/>
    </row>
    <row r="56" spans="2:10" s="13" customFormat="1" ht="15.75" customHeight="1">
      <c r="B56" s="42"/>
      <c r="C56" s="42"/>
      <c r="D56" s="43"/>
      <c r="E56" s="7"/>
      <c r="F56" s="42"/>
      <c r="G56" s="44"/>
      <c r="H56" s="44"/>
      <c r="J56" s="102"/>
    </row>
    <row r="57" spans="2:10" s="13" customFormat="1" ht="15.75" customHeight="1">
      <c r="B57" s="42"/>
      <c r="C57" s="42"/>
      <c r="D57" s="43"/>
      <c r="E57" s="7"/>
      <c r="F57" s="42"/>
      <c r="G57" s="44"/>
      <c r="H57" s="44"/>
      <c r="J57" s="102"/>
    </row>
    <row r="58" spans="2:10" s="13" customFormat="1" ht="15.75" customHeight="1">
      <c r="B58" s="42"/>
      <c r="C58" s="42"/>
      <c r="D58" s="43"/>
      <c r="E58" s="7"/>
      <c r="F58" s="42"/>
      <c r="G58" s="44"/>
      <c r="H58" s="44"/>
      <c r="J58" s="102"/>
    </row>
    <row r="59" spans="2:10" s="13" customFormat="1" ht="15.75" customHeight="1">
      <c r="B59" s="42"/>
      <c r="C59" s="42"/>
      <c r="D59" s="42"/>
      <c r="E59" s="42"/>
      <c r="F59" s="42"/>
      <c r="G59" s="44"/>
      <c r="H59" s="44"/>
      <c r="J59" s="102"/>
    </row>
    <row r="60" spans="2:8" ht="12.75">
      <c r="B60" s="45"/>
      <c r="C60" s="45"/>
      <c r="D60" s="46"/>
      <c r="E60" s="4"/>
      <c r="F60" s="45"/>
      <c r="G60" s="47"/>
      <c r="H60" s="47"/>
    </row>
  </sheetData>
  <sheetProtection/>
  <mergeCells count="9">
    <mergeCell ref="G52:H52"/>
    <mergeCell ref="C49:E49"/>
    <mergeCell ref="B3:H3"/>
    <mergeCell ref="C37:E37"/>
    <mergeCell ref="C20:E20"/>
    <mergeCell ref="C36:E36"/>
    <mergeCell ref="C48:E48"/>
    <mergeCell ref="C5:E5"/>
    <mergeCell ref="G51:H51"/>
  </mergeCells>
  <printOptions horizontalCentered="1" verticalCentered="1"/>
  <pageMargins left="0" right="0" top="0" bottom="0" header="0.511811023622047" footer="0.511811023622047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1"/>
  <sheetViews>
    <sheetView tabSelected="1" zoomScalePageLayoutView="0" workbookViewId="0" topLeftCell="C4">
      <selection activeCell="G33" sqref="G33"/>
    </sheetView>
  </sheetViews>
  <sheetFormatPr defaultColWidth="9.140625" defaultRowHeight="12.75"/>
  <cols>
    <col min="1" max="1" width="13.28125" style="6" customWidth="1"/>
    <col min="2" max="2" width="3.7109375" style="76" customWidth="1"/>
    <col min="3" max="3" width="3.421875" style="2" customWidth="1"/>
    <col min="4" max="4" width="2.7109375" style="2" customWidth="1"/>
    <col min="5" max="5" width="45.28125" style="6" customWidth="1"/>
    <col min="6" max="6" width="9.7109375" style="2" bestFit="1" customWidth="1"/>
    <col min="7" max="8" width="16.57421875" style="15" customWidth="1"/>
    <col min="9" max="9" width="10.28125" style="6" customWidth="1"/>
    <col min="10" max="10" width="4.57421875" style="6" bestFit="1" customWidth="1"/>
    <col min="11" max="11" width="13.00390625" style="16" customWidth="1"/>
    <col min="12" max="12" width="10.00390625" style="6" bestFit="1" customWidth="1"/>
    <col min="13" max="13" width="18.140625" style="6" bestFit="1" customWidth="1"/>
    <col min="14" max="14" width="16.00390625" style="6" bestFit="1" customWidth="1"/>
    <col min="15" max="15" width="16.00390625" style="6" customWidth="1"/>
    <col min="16" max="16" width="15.00390625" style="6" bestFit="1" customWidth="1"/>
    <col min="17" max="17" width="11.140625" style="6" bestFit="1" customWidth="1"/>
    <col min="18" max="16384" width="9.140625" style="6" customWidth="1"/>
  </cols>
  <sheetData>
    <row r="1" spans="2:11" s="13" customFormat="1" ht="23.25" customHeight="1">
      <c r="B1" s="17"/>
      <c r="C1" s="1"/>
      <c r="D1" s="10"/>
      <c r="E1" s="48"/>
      <c r="F1" s="98"/>
      <c r="G1" s="12"/>
      <c r="H1" s="12"/>
      <c r="K1" s="14"/>
    </row>
    <row r="2" spans="2:11" s="13" customFormat="1" ht="17.25" customHeight="1">
      <c r="B2" s="507" t="s">
        <v>122</v>
      </c>
      <c r="C2" s="507"/>
      <c r="D2" s="507"/>
      <c r="E2" s="507"/>
      <c r="F2" s="507"/>
      <c r="G2" s="507"/>
      <c r="H2" s="507"/>
      <c r="K2" s="14"/>
    </row>
    <row r="3" spans="2:11" s="13" customFormat="1" ht="17.25" customHeight="1">
      <c r="B3" s="507" t="s">
        <v>123</v>
      </c>
      <c r="C3" s="507"/>
      <c r="D3" s="507"/>
      <c r="E3" s="507"/>
      <c r="F3" s="507"/>
      <c r="G3" s="507"/>
      <c r="H3" s="507"/>
      <c r="K3" s="14"/>
    </row>
    <row r="4" spans="2:11" s="13" customFormat="1" ht="17.25" customHeight="1">
      <c r="B4" s="508" t="s">
        <v>124</v>
      </c>
      <c r="C4" s="508"/>
      <c r="D4" s="508"/>
      <c r="E4" s="508"/>
      <c r="F4" s="508"/>
      <c r="G4" s="508"/>
      <c r="H4" s="508"/>
      <c r="K4" s="14"/>
    </row>
    <row r="5" ht="7.5" customHeight="1"/>
    <row r="6" spans="2:14" s="13" customFormat="1" ht="15.75" customHeight="1">
      <c r="B6" s="29" t="s">
        <v>2</v>
      </c>
      <c r="C6" s="484" t="s">
        <v>24</v>
      </c>
      <c r="D6" s="485"/>
      <c r="E6" s="486"/>
      <c r="F6" s="94" t="s">
        <v>300</v>
      </c>
      <c r="G6" s="23">
        <v>2016</v>
      </c>
      <c r="H6" s="23">
        <v>2015</v>
      </c>
      <c r="J6" s="101" t="s">
        <v>301</v>
      </c>
      <c r="K6" s="34" t="s">
        <v>302</v>
      </c>
      <c r="M6" s="144"/>
      <c r="N6" s="144"/>
    </row>
    <row r="7" spans="2:13" s="13" customFormat="1" ht="12.75" customHeight="1">
      <c r="B7" s="158" t="s">
        <v>105</v>
      </c>
      <c r="C7" s="21" t="s">
        <v>125</v>
      </c>
      <c r="D7" s="36"/>
      <c r="E7" s="39"/>
      <c r="F7" s="39">
        <v>29</v>
      </c>
      <c r="G7" s="105">
        <v>1883753376</v>
      </c>
      <c r="H7" s="105">
        <v>1684873961</v>
      </c>
      <c r="J7" s="27" t="s">
        <v>148</v>
      </c>
      <c r="K7" s="96" t="s">
        <v>303</v>
      </c>
      <c r="M7" s="144"/>
    </row>
    <row r="8" spans="2:11" s="13" customFormat="1" ht="12.75" customHeight="1">
      <c r="B8" s="158" t="s">
        <v>105</v>
      </c>
      <c r="C8" s="21" t="s">
        <v>126</v>
      </c>
      <c r="D8" s="36"/>
      <c r="E8" s="39"/>
      <c r="F8" s="39">
        <v>30</v>
      </c>
      <c r="G8" s="159"/>
      <c r="H8" s="105"/>
      <c r="J8" s="27" t="s">
        <v>147</v>
      </c>
      <c r="K8" s="96">
        <v>71</v>
      </c>
    </row>
    <row r="9" spans="2:11" s="13" customFormat="1" ht="12.75" customHeight="1">
      <c r="B9" s="158" t="s">
        <v>105</v>
      </c>
      <c r="C9" s="21" t="s">
        <v>127</v>
      </c>
      <c r="D9" s="36"/>
      <c r="E9" s="39"/>
      <c r="F9" s="39">
        <v>31</v>
      </c>
      <c r="G9" s="105"/>
      <c r="H9" s="105"/>
      <c r="J9" s="27" t="s">
        <v>148</v>
      </c>
      <c r="K9" s="96">
        <v>72</v>
      </c>
    </row>
    <row r="10" spans="2:11" s="13" customFormat="1" ht="12.75" customHeight="1">
      <c r="B10" s="158" t="s">
        <v>105</v>
      </c>
      <c r="C10" s="21" t="s">
        <v>128</v>
      </c>
      <c r="D10" s="36"/>
      <c r="E10" s="39"/>
      <c r="F10" s="39">
        <v>32</v>
      </c>
      <c r="G10" s="155"/>
      <c r="H10" s="105"/>
      <c r="J10" s="27" t="s">
        <v>148</v>
      </c>
      <c r="K10" s="96" t="s">
        <v>304</v>
      </c>
    </row>
    <row r="11" spans="2:17" s="13" customFormat="1" ht="12.75" customHeight="1">
      <c r="B11" s="158" t="s">
        <v>105</v>
      </c>
      <c r="C11" s="21" t="s">
        <v>129</v>
      </c>
      <c r="D11" s="36"/>
      <c r="E11" s="39"/>
      <c r="F11" s="39">
        <v>33</v>
      </c>
      <c r="G11" s="105">
        <f>G12+G13</f>
        <v>1440243351</v>
      </c>
      <c r="H11" s="105">
        <f>H12+H13</f>
        <v>1463014289</v>
      </c>
      <c r="J11" s="27" t="s">
        <v>147</v>
      </c>
      <c r="K11" s="96" t="s">
        <v>305</v>
      </c>
      <c r="M11" s="144"/>
      <c r="P11" s="144"/>
      <c r="Q11" s="144"/>
    </row>
    <row r="12" spans="2:15" s="13" customFormat="1" ht="12.75" customHeight="1">
      <c r="B12" s="160"/>
      <c r="C12" s="161"/>
      <c r="D12" s="36">
        <v>1</v>
      </c>
      <c r="E12" s="31" t="s">
        <v>129</v>
      </c>
      <c r="F12" s="50">
        <v>33.1</v>
      </c>
      <c r="G12" s="35">
        <v>1272445426</v>
      </c>
      <c r="H12" s="35">
        <v>934958034</v>
      </c>
      <c r="J12" s="35"/>
      <c r="K12" s="103">
        <v>601602605</v>
      </c>
      <c r="M12" s="144"/>
      <c r="O12" s="144"/>
    </row>
    <row r="13" spans="2:16" s="13" customFormat="1" ht="12.75" customHeight="1">
      <c r="B13" s="162"/>
      <c r="C13" s="161"/>
      <c r="D13" s="13">
        <v>2</v>
      </c>
      <c r="E13" s="31" t="s">
        <v>130</v>
      </c>
      <c r="F13" s="50">
        <v>33.2</v>
      </c>
      <c r="G13" s="35">
        <v>167797925</v>
      </c>
      <c r="H13" s="35">
        <v>528056255</v>
      </c>
      <c r="J13" s="35"/>
      <c r="K13" s="96">
        <v>608</v>
      </c>
      <c r="M13" s="156"/>
      <c r="N13" s="156"/>
      <c r="O13" s="156"/>
      <c r="P13" s="157"/>
    </row>
    <row r="14" spans="2:13" s="13" customFormat="1" ht="12.75" customHeight="1">
      <c r="B14" s="158" t="s">
        <v>105</v>
      </c>
      <c r="C14" s="21" t="s">
        <v>131</v>
      </c>
      <c r="D14" s="36"/>
      <c r="E14" s="39"/>
      <c r="F14" s="39">
        <v>34</v>
      </c>
      <c r="G14" s="105">
        <f>G15+G16</f>
        <v>102624170</v>
      </c>
      <c r="H14" s="105">
        <f>H15+H16</f>
        <v>80033522</v>
      </c>
      <c r="J14" s="27" t="s">
        <v>147</v>
      </c>
      <c r="K14" s="96">
        <v>64</v>
      </c>
      <c r="M14" s="144"/>
    </row>
    <row r="15" spans="2:11" s="13" customFormat="1" ht="12.75" customHeight="1">
      <c r="B15" s="162"/>
      <c r="C15" s="161"/>
      <c r="D15" s="31">
        <v>1</v>
      </c>
      <c r="E15" s="8" t="s">
        <v>132</v>
      </c>
      <c r="F15" s="39">
        <v>34.1</v>
      </c>
      <c r="G15" s="35">
        <v>88102993</v>
      </c>
      <c r="H15" s="35">
        <v>68671815</v>
      </c>
      <c r="J15" s="32"/>
      <c r="K15" s="96">
        <v>641</v>
      </c>
    </row>
    <row r="16" spans="2:11" s="13" customFormat="1" ht="12.75" customHeight="1">
      <c r="B16" s="162"/>
      <c r="C16" s="161"/>
      <c r="D16" s="31">
        <v>2</v>
      </c>
      <c r="E16" s="8" t="s">
        <v>133</v>
      </c>
      <c r="F16" s="499">
        <v>34.2</v>
      </c>
      <c r="G16" s="501">
        <v>14521177</v>
      </c>
      <c r="H16" s="501">
        <v>11361707</v>
      </c>
      <c r="J16" s="495"/>
      <c r="K16" s="497" t="s">
        <v>306</v>
      </c>
    </row>
    <row r="17" spans="2:11" s="13" customFormat="1" ht="12.75" customHeight="1">
      <c r="B17" s="162"/>
      <c r="C17" s="161"/>
      <c r="D17" s="31"/>
      <c r="E17" s="8" t="s">
        <v>134</v>
      </c>
      <c r="F17" s="500"/>
      <c r="G17" s="502"/>
      <c r="H17" s="502"/>
      <c r="J17" s="496"/>
      <c r="K17" s="497"/>
    </row>
    <row r="18" spans="2:11" s="13" customFormat="1" ht="12.75" customHeight="1">
      <c r="B18" s="158" t="s">
        <v>105</v>
      </c>
      <c r="C18" s="21" t="s">
        <v>135</v>
      </c>
      <c r="D18" s="36"/>
      <c r="E18" s="39"/>
      <c r="F18" s="39">
        <v>35</v>
      </c>
      <c r="G18" s="105"/>
      <c r="H18" s="105"/>
      <c r="J18" s="27" t="s">
        <v>147</v>
      </c>
      <c r="K18" s="96">
        <v>6811</v>
      </c>
    </row>
    <row r="19" spans="2:11" s="13" customFormat="1" ht="12.75" customHeight="1">
      <c r="B19" s="158" t="s">
        <v>105</v>
      </c>
      <c r="C19" s="21" t="s">
        <v>136</v>
      </c>
      <c r="D19" s="36"/>
      <c r="E19" s="39"/>
      <c r="F19" s="39">
        <v>36</v>
      </c>
      <c r="G19" s="105">
        <v>40858058</v>
      </c>
      <c r="H19" s="105">
        <v>43072563</v>
      </c>
      <c r="J19" s="27" t="s">
        <v>147</v>
      </c>
      <c r="K19" s="96">
        <v>6812</v>
      </c>
    </row>
    <row r="20" spans="2:11" s="13" customFormat="1" ht="12.75" customHeight="1">
      <c r="B20" s="158" t="s">
        <v>105</v>
      </c>
      <c r="C20" s="21" t="s">
        <v>137</v>
      </c>
      <c r="D20" s="36"/>
      <c r="E20" s="39"/>
      <c r="F20" s="39">
        <v>37</v>
      </c>
      <c r="G20" s="105">
        <v>195572977</v>
      </c>
      <c r="H20" s="105">
        <f>2666950+19433624+4977708</f>
        <v>27078282</v>
      </c>
      <c r="J20" s="27" t="s">
        <v>147</v>
      </c>
      <c r="K20" s="96" t="s">
        <v>307</v>
      </c>
    </row>
    <row r="21" spans="2:11" s="13" customFormat="1" ht="12.75" customHeight="1">
      <c r="B21" s="158" t="s">
        <v>105</v>
      </c>
      <c r="C21" s="21" t="s">
        <v>138</v>
      </c>
      <c r="D21" s="36"/>
      <c r="E21" s="39"/>
      <c r="F21" s="39">
        <v>38</v>
      </c>
      <c r="G21" s="105">
        <f>G22+G24+G26</f>
        <v>534423</v>
      </c>
      <c r="H21" s="105">
        <f>H22+H24+H26</f>
        <v>0</v>
      </c>
      <c r="J21" s="27" t="s">
        <v>148</v>
      </c>
      <c r="K21" s="96" t="s">
        <v>308</v>
      </c>
    </row>
    <row r="22" spans="2:11" s="13" customFormat="1" ht="12.75" customHeight="1">
      <c r="B22" s="162"/>
      <c r="C22" s="163"/>
      <c r="D22" s="505">
        <v>1</v>
      </c>
      <c r="E22" s="165" t="s">
        <v>139</v>
      </c>
      <c r="F22" s="499">
        <v>38.1</v>
      </c>
      <c r="G22" s="501"/>
      <c r="H22" s="501"/>
      <c r="J22" s="495"/>
      <c r="K22" s="96" t="s">
        <v>309</v>
      </c>
    </row>
    <row r="23" spans="2:11" s="13" customFormat="1" ht="12.75" customHeight="1">
      <c r="B23" s="166"/>
      <c r="C23" s="167"/>
      <c r="D23" s="506"/>
      <c r="E23" s="169" t="s">
        <v>140</v>
      </c>
      <c r="F23" s="500"/>
      <c r="G23" s="502"/>
      <c r="H23" s="502"/>
      <c r="J23" s="496"/>
      <c r="K23" s="96" t="s">
        <v>310</v>
      </c>
    </row>
    <row r="24" spans="2:11" s="13" customFormat="1" ht="12.75" customHeight="1">
      <c r="B24" s="162"/>
      <c r="C24" s="163"/>
      <c r="D24" s="505">
        <v>2</v>
      </c>
      <c r="E24" s="165" t="s">
        <v>141</v>
      </c>
      <c r="F24" s="499">
        <v>38.2</v>
      </c>
      <c r="G24" s="501"/>
      <c r="H24" s="501"/>
      <c r="J24" s="495"/>
      <c r="K24" s="96" t="s">
        <v>312</v>
      </c>
    </row>
    <row r="25" spans="2:11" s="13" customFormat="1" ht="12.75" customHeight="1">
      <c r="B25" s="166"/>
      <c r="C25" s="167"/>
      <c r="D25" s="506"/>
      <c r="E25" s="169" t="s">
        <v>144</v>
      </c>
      <c r="F25" s="500"/>
      <c r="G25" s="502"/>
      <c r="H25" s="502"/>
      <c r="J25" s="496"/>
      <c r="K25" s="96" t="s">
        <v>311</v>
      </c>
    </row>
    <row r="26" spans="2:11" s="13" customFormat="1" ht="12.75" customHeight="1">
      <c r="B26" s="162"/>
      <c r="C26" s="163"/>
      <c r="D26" s="505">
        <v>3</v>
      </c>
      <c r="E26" s="165" t="s">
        <v>142</v>
      </c>
      <c r="F26" s="499">
        <v>38.3</v>
      </c>
      <c r="G26" s="501">
        <v>534423</v>
      </c>
      <c r="H26" s="501"/>
      <c r="J26" s="495"/>
      <c r="K26" s="103">
        <v>767768</v>
      </c>
    </row>
    <row r="27" spans="2:11" s="13" customFormat="1" ht="12.75" customHeight="1">
      <c r="B27" s="166"/>
      <c r="C27" s="167"/>
      <c r="D27" s="506"/>
      <c r="E27" s="169" t="s">
        <v>143</v>
      </c>
      <c r="F27" s="500"/>
      <c r="G27" s="502"/>
      <c r="H27" s="502"/>
      <c r="J27" s="496"/>
      <c r="K27" s="96" t="s">
        <v>313</v>
      </c>
    </row>
    <row r="28" spans="2:11" s="13" customFormat="1" ht="12.75" customHeight="1">
      <c r="B28" s="514" t="s">
        <v>105</v>
      </c>
      <c r="C28" s="170" t="s">
        <v>145</v>
      </c>
      <c r="D28" s="164"/>
      <c r="E28" s="171"/>
      <c r="F28" s="499">
        <v>39</v>
      </c>
      <c r="G28" s="512"/>
      <c r="H28" s="512"/>
      <c r="J28" s="503" t="s">
        <v>147</v>
      </c>
      <c r="K28" s="96">
        <v>686</v>
      </c>
    </row>
    <row r="29" spans="2:11" s="13" customFormat="1" ht="12.75" customHeight="1">
      <c r="B29" s="515"/>
      <c r="C29" s="172" t="s">
        <v>146</v>
      </c>
      <c r="D29" s="168"/>
      <c r="E29" s="173"/>
      <c r="F29" s="500"/>
      <c r="G29" s="513"/>
      <c r="H29" s="513"/>
      <c r="J29" s="504"/>
      <c r="K29" s="96">
        <v>768</v>
      </c>
    </row>
    <row r="30" spans="2:11" s="13" customFormat="1" ht="12.75" customHeight="1">
      <c r="B30" s="158" t="s">
        <v>105</v>
      </c>
      <c r="C30" s="21" t="s">
        <v>149</v>
      </c>
      <c r="D30" s="36"/>
      <c r="E30" s="39"/>
      <c r="F30" s="39">
        <v>40</v>
      </c>
      <c r="G30" s="105">
        <f>G31+G33</f>
        <v>12659142</v>
      </c>
      <c r="H30" s="105">
        <f>H31+H33</f>
        <v>0</v>
      </c>
      <c r="J30" s="27" t="s">
        <v>147</v>
      </c>
      <c r="K30" s="103"/>
    </row>
    <row r="31" spans="2:11" s="13" customFormat="1" ht="12.75" customHeight="1">
      <c r="B31" s="162"/>
      <c r="C31" s="163"/>
      <c r="D31" s="505">
        <v>1</v>
      </c>
      <c r="E31" s="165" t="s">
        <v>150</v>
      </c>
      <c r="F31" s="499">
        <v>40.1</v>
      </c>
      <c r="G31" s="501">
        <v>2436423</v>
      </c>
      <c r="H31" s="501"/>
      <c r="J31" s="495"/>
      <c r="K31" s="498">
        <v>667668</v>
      </c>
    </row>
    <row r="32" spans="2:11" s="13" customFormat="1" ht="12.75" customHeight="1">
      <c r="B32" s="166"/>
      <c r="C32" s="167"/>
      <c r="D32" s="506"/>
      <c r="E32" s="169" t="s">
        <v>151</v>
      </c>
      <c r="F32" s="500"/>
      <c r="G32" s="502"/>
      <c r="H32" s="502"/>
      <c r="J32" s="496"/>
      <c r="K32" s="498"/>
    </row>
    <row r="33" spans="2:11" s="13" customFormat="1" ht="12.75" customHeight="1">
      <c r="B33" s="160"/>
      <c r="C33" s="161"/>
      <c r="D33" s="36">
        <v>2</v>
      </c>
      <c r="E33" s="8" t="s">
        <v>794</v>
      </c>
      <c r="F33" s="39">
        <v>40.2</v>
      </c>
      <c r="G33" s="24">
        <v>10222719</v>
      </c>
      <c r="H33" s="24"/>
      <c r="J33" s="24"/>
      <c r="K33" s="96" t="s">
        <v>313</v>
      </c>
    </row>
    <row r="34" spans="2:11" s="13" customFormat="1" ht="12.75" customHeight="1">
      <c r="B34" s="158" t="s">
        <v>105</v>
      </c>
      <c r="C34" s="21" t="s">
        <v>152</v>
      </c>
      <c r="D34" s="36"/>
      <c r="E34" s="39"/>
      <c r="F34" s="39">
        <v>41</v>
      </c>
      <c r="G34" s="105"/>
      <c r="H34" s="105"/>
      <c r="J34" s="27" t="s">
        <v>148</v>
      </c>
      <c r="K34" s="103">
        <v>761661762662</v>
      </c>
    </row>
    <row r="35" spans="2:11" s="13" customFormat="1" ht="12.75" customHeight="1">
      <c r="B35" s="158" t="s">
        <v>105</v>
      </c>
      <c r="C35" s="21" t="s">
        <v>153</v>
      </c>
      <c r="D35" s="36"/>
      <c r="E35" s="39"/>
      <c r="F35" s="39">
        <v>42</v>
      </c>
      <c r="G35" s="105">
        <f>G7+G8+G21+G9+G10-G11-G14-G19-G20-G30-G18</f>
        <v>92330101</v>
      </c>
      <c r="H35" s="105">
        <f>H7-H11-H14-H19-H20</f>
        <v>71675305</v>
      </c>
      <c r="J35" s="27" t="s">
        <v>148</v>
      </c>
      <c r="K35" s="96"/>
    </row>
    <row r="36" spans="2:11" s="13" customFormat="1" ht="12.75" customHeight="1">
      <c r="B36" s="158" t="s">
        <v>105</v>
      </c>
      <c r="C36" s="21" t="s">
        <v>154</v>
      </c>
      <c r="D36" s="36"/>
      <c r="E36" s="39"/>
      <c r="F36" s="39">
        <v>43</v>
      </c>
      <c r="G36" s="105"/>
      <c r="H36" s="105"/>
      <c r="J36" s="27" t="s">
        <v>147</v>
      </c>
      <c r="K36" s="96">
        <v>69</v>
      </c>
    </row>
    <row r="37" spans="2:11" s="13" customFormat="1" ht="12.75" customHeight="1">
      <c r="B37" s="160"/>
      <c r="C37" s="161"/>
      <c r="D37" s="36">
        <v>1</v>
      </c>
      <c r="E37" s="8" t="s">
        <v>155</v>
      </c>
      <c r="F37" s="39">
        <v>43.1</v>
      </c>
      <c r="G37" s="24">
        <f>(G35+2038501)*15/100</f>
        <v>14155290.3</v>
      </c>
      <c r="H37" s="24">
        <f>H35*15/100</f>
        <v>10751295.75</v>
      </c>
      <c r="J37" s="24"/>
      <c r="K37" s="96"/>
    </row>
    <row r="38" spans="2:11" s="13" customFormat="1" ht="12.75" customHeight="1">
      <c r="B38" s="160"/>
      <c r="C38" s="161"/>
      <c r="D38" s="36">
        <v>2</v>
      </c>
      <c r="E38" s="8" t="s">
        <v>156</v>
      </c>
      <c r="F38" s="39">
        <v>43.2</v>
      </c>
      <c r="G38" s="24"/>
      <c r="H38" s="24"/>
      <c r="J38" s="24"/>
      <c r="K38" s="96"/>
    </row>
    <row r="39" spans="2:11" s="13" customFormat="1" ht="12.75" customHeight="1">
      <c r="B39" s="160"/>
      <c r="C39" s="161"/>
      <c r="D39" s="36">
        <v>3</v>
      </c>
      <c r="E39" s="8" t="s">
        <v>157</v>
      </c>
      <c r="F39" s="39">
        <v>43.3</v>
      </c>
      <c r="G39" s="24"/>
      <c r="H39" s="24"/>
      <c r="J39" s="24"/>
      <c r="K39" s="96">
        <v>69</v>
      </c>
    </row>
    <row r="40" spans="2:11" s="13" customFormat="1" ht="12.75" customHeight="1">
      <c r="B40" s="158" t="s">
        <v>105</v>
      </c>
      <c r="C40" s="21" t="s">
        <v>158</v>
      </c>
      <c r="D40" s="36"/>
      <c r="E40" s="39"/>
      <c r="F40" s="39">
        <v>44</v>
      </c>
      <c r="G40" s="105">
        <f>G35-G37</f>
        <v>78174810.7</v>
      </c>
      <c r="H40" s="105">
        <f>H35-H37</f>
        <v>60924009.25</v>
      </c>
      <c r="J40" s="27" t="s">
        <v>148</v>
      </c>
      <c r="K40" s="96"/>
    </row>
    <row r="41" spans="2:11" s="13" customFormat="1" ht="12.75" customHeight="1">
      <c r="B41" s="158" t="s">
        <v>105</v>
      </c>
      <c r="C41" s="21" t="s">
        <v>159</v>
      </c>
      <c r="D41" s="36"/>
      <c r="E41" s="39"/>
      <c r="F41" s="39">
        <v>45</v>
      </c>
      <c r="G41" s="105"/>
      <c r="H41" s="105"/>
      <c r="J41" s="27" t="s">
        <v>148</v>
      </c>
      <c r="K41" s="96"/>
    </row>
    <row r="42" spans="2:11" s="13" customFormat="1" ht="12.75" customHeight="1">
      <c r="B42" s="160"/>
      <c r="C42" s="161"/>
      <c r="D42" s="36"/>
      <c r="E42" s="8" t="s">
        <v>160</v>
      </c>
      <c r="F42" s="39">
        <v>45.1</v>
      </c>
      <c r="G42" s="24"/>
      <c r="H42" s="24"/>
      <c r="J42" s="24"/>
      <c r="K42" s="96"/>
    </row>
    <row r="43" spans="2:11" s="13" customFormat="1" ht="12.75" customHeight="1">
      <c r="B43" s="160"/>
      <c r="C43" s="161"/>
      <c r="D43" s="36"/>
      <c r="E43" s="8" t="s">
        <v>161</v>
      </c>
      <c r="F43" s="39">
        <v>45.2</v>
      </c>
      <c r="G43" s="24"/>
      <c r="H43" s="24"/>
      <c r="J43" s="24"/>
      <c r="K43" s="96"/>
    </row>
    <row r="44" spans="2:8" ht="12.75" customHeight="1">
      <c r="B44" s="174"/>
      <c r="C44" s="175"/>
      <c r="D44" s="175"/>
      <c r="E44" s="175"/>
      <c r="F44" s="175"/>
      <c r="G44" s="176"/>
      <c r="H44" s="176"/>
    </row>
    <row r="45" spans="2:8" ht="12.75" customHeight="1">
      <c r="B45" s="509" t="s">
        <v>162</v>
      </c>
      <c r="C45" s="509"/>
      <c r="D45" s="509"/>
      <c r="E45" s="509"/>
      <c r="F45" s="509"/>
      <c r="G45" s="509"/>
      <c r="H45" s="509"/>
    </row>
    <row r="46" spans="2:8" ht="6.75" customHeight="1">
      <c r="B46" s="174"/>
      <c r="C46" s="175"/>
      <c r="D46" s="175"/>
      <c r="E46" s="175"/>
      <c r="F46" s="175"/>
      <c r="G46" s="175"/>
      <c r="H46" s="175"/>
    </row>
    <row r="47" spans="2:10" ht="12.75" customHeight="1">
      <c r="B47" s="158" t="s">
        <v>2</v>
      </c>
      <c r="C47" s="511" t="s">
        <v>24</v>
      </c>
      <c r="D47" s="511"/>
      <c r="E47" s="511"/>
      <c r="F47" s="177"/>
      <c r="G47" s="178">
        <v>2016</v>
      </c>
      <c r="H47" s="178">
        <v>2015</v>
      </c>
      <c r="J47" s="77"/>
    </row>
    <row r="48" spans="2:10" ht="12.75" customHeight="1">
      <c r="B48" s="158" t="s">
        <v>105</v>
      </c>
      <c r="C48" s="179" t="s">
        <v>158</v>
      </c>
      <c r="D48" s="180"/>
      <c r="E48" s="181"/>
      <c r="F48" s="181">
        <v>46</v>
      </c>
      <c r="G48" s="105">
        <f>G40</f>
        <v>78174810.7</v>
      </c>
      <c r="H48" s="105">
        <f>H40</f>
        <v>60924009.25</v>
      </c>
      <c r="J48" s="27" t="s">
        <v>148</v>
      </c>
    </row>
    <row r="49" spans="2:10" ht="12.75" customHeight="1">
      <c r="B49" s="158"/>
      <c r="C49" s="179" t="s">
        <v>163</v>
      </c>
      <c r="D49" s="180"/>
      <c r="E49" s="181"/>
      <c r="F49" s="181">
        <v>46.1</v>
      </c>
      <c r="G49" s="105"/>
      <c r="H49" s="105"/>
      <c r="J49" s="27" t="s">
        <v>148</v>
      </c>
    </row>
    <row r="50" spans="2:10" ht="12.75" customHeight="1">
      <c r="B50" s="182"/>
      <c r="C50" s="179" t="s">
        <v>164</v>
      </c>
      <c r="D50" s="180"/>
      <c r="E50" s="181"/>
      <c r="F50" s="181">
        <v>46.2</v>
      </c>
      <c r="G50" s="105"/>
      <c r="H50" s="105"/>
      <c r="J50" s="27" t="s">
        <v>148</v>
      </c>
    </row>
    <row r="51" spans="2:10" ht="12.75" customHeight="1">
      <c r="B51" s="182"/>
      <c r="C51" s="179" t="s">
        <v>165</v>
      </c>
      <c r="D51" s="180"/>
      <c r="E51" s="181"/>
      <c r="F51" s="181">
        <v>46.3</v>
      </c>
      <c r="G51" s="105"/>
      <c r="H51" s="105"/>
      <c r="J51" s="27" t="s">
        <v>148</v>
      </c>
    </row>
    <row r="52" spans="2:10" ht="12.75" customHeight="1">
      <c r="B52" s="182"/>
      <c r="C52" s="179" t="s">
        <v>166</v>
      </c>
      <c r="D52" s="180"/>
      <c r="E52" s="181"/>
      <c r="F52" s="181">
        <v>46.4</v>
      </c>
      <c r="G52" s="105"/>
      <c r="H52" s="105"/>
      <c r="J52" s="27" t="s">
        <v>148</v>
      </c>
    </row>
    <row r="53" spans="2:10" ht="12.75" customHeight="1">
      <c r="B53" s="182"/>
      <c r="C53" s="179" t="s">
        <v>167</v>
      </c>
      <c r="D53" s="180"/>
      <c r="E53" s="181"/>
      <c r="F53" s="181">
        <v>46.5</v>
      </c>
      <c r="G53" s="105"/>
      <c r="H53" s="105"/>
      <c r="J53" s="27" t="s">
        <v>148</v>
      </c>
    </row>
    <row r="54" spans="2:10" ht="12.75" customHeight="1">
      <c r="B54" s="158" t="s">
        <v>105</v>
      </c>
      <c r="C54" s="179" t="s">
        <v>168</v>
      </c>
      <c r="D54" s="180"/>
      <c r="E54" s="181"/>
      <c r="F54" s="181">
        <v>47</v>
      </c>
      <c r="G54" s="105">
        <f>G50+G51+G52+G53</f>
        <v>0</v>
      </c>
      <c r="H54" s="105">
        <f>H50+H51+H52+H53</f>
        <v>0</v>
      </c>
      <c r="J54" s="27" t="s">
        <v>148</v>
      </c>
    </row>
    <row r="55" spans="2:10" ht="12.75" customHeight="1">
      <c r="B55" s="158" t="s">
        <v>105</v>
      </c>
      <c r="C55" s="179" t="s">
        <v>169</v>
      </c>
      <c r="D55" s="180"/>
      <c r="E55" s="181"/>
      <c r="F55" s="181">
        <v>48</v>
      </c>
      <c r="G55" s="105">
        <f>G48+G54</f>
        <v>78174810.7</v>
      </c>
      <c r="H55" s="105">
        <f>H48+H54</f>
        <v>60924009.25</v>
      </c>
      <c r="J55" s="27" t="s">
        <v>148</v>
      </c>
    </row>
    <row r="56" spans="2:10" ht="12.75" customHeight="1">
      <c r="B56" s="158" t="s">
        <v>105</v>
      </c>
      <c r="C56" s="179" t="s">
        <v>170</v>
      </c>
      <c r="D56" s="180"/>
      <c r="E56" s="181"/>
      <c r="F56" s="181">
        <v>49</v>
      </c>
      <c r="G56" s="105"/>
      <c r="H56" s="105"/>
      <c r="J56" s="27" t="s">
        <v>148</v>
      </c>
    </row>
    <row r="57" spans="2:10" ht="12.75" customHeight="1">
      <c r="B57" s="182"/>
      <c r="C57" s="179"/>
      <c r="D57" s="180"/>
      <c r="E57" s="8" t="s">
        <v>160</v>
      </c>
      <c r="F57" s="8">
        <v>49.1</v>
      </c>
      <c r="G57" s="183"/>
      <c r="H57" s="183"/>
      <c r="J57" s="77"/>
    </row>
    <row r="58" spans="2:10" ht="12.75" customHeight="1">
      <c r="B58" s="182"/>
      <c r="C58" s="179"/>
      <c r="D58" s="180"/>
      <c r="E58" s="8" t="s">
        <v>161</v>
      </c>
      <c r="F58" s="8">
        <v>49.2</v>
      </c>
      <c r="G58" s="183"/>
      <c r="H58" s="183"/>
      <c r="J58" s="77"/>
    </row>
    <row r="59" spans="2:8" ht="15">
      <c r="B59" s="174"/>
      <c r="C59" s="175"/>
      <c r="D59" s="175"/>
      <c r="E59" s="175"/>
      <c r="F59" s="175"/>
      <c r="G59" s="176"/>
      <c r="H59" s="176"/>
    </row>
    <row r="60" spans="2:8" ht="15">
      <c r="B60" s="174"/>
      <c r="C60" s="175"/>
      <c r="D60" s="175"/>
      <c r="E60" s="175"/>
      <c r="F60" s="175"/>
      <c r="G60" s="516" t="s">
        <v>587</v>
      </c>
      <c r="H60" s="516"/>
    </row>
    <row r="61" spans="2:8" ht="15.75">
      <c r="B61" s="174"/>
      <c r="C61" s="175"/>
      <c r="D61" s="175"/>
      <c r="E61" s="175"/>
      <c r="F61" s="175"/>
      <c r="G61" s="510" t="s">
        <v>742</v>
      </c>
      <c r="H61" s="510"/>
    </row>
  </sheetData>
  <sheetProtection/>
  <mergeCells count="39">
    <mergeCell ref="G61:H61"/>
    <mergeCell ref="C47:E47"/>
    <mergeCell ref="G28:G29"/>
    <mergeCell ref="H28:H29"/>
    <mergeCell ref="B28:B29"/>
    <mergeCell ref="D31:D32"/>
    <mergeCell ref="F28:F29"/>
    <mergeCell ref="F31:F32"/>
    <mergeCell ref="G60:H60"/>
    <mergeCell ref="B2:H2"/>
    <mergeCell ref="D26:D27"/>
    <mergeCell ref="B4:H4"/>
    <mergeCell ref="B45:H45"/>
    <mergeCell ref="B3:H3"/>
    <mergeCell ref="C6:E6"/>
    <mergeCell ref="G22:G23"/>
    <mergeCell ref="H22:H23"/>
    <mergeCell ref="D24:D25"/>
    <mergeCell ref="H31:H32"/>
    <mergeCell ref="J24:J25"/>
    <mergeCell ref="J26:J27"/>
    <mergeCell ref="J28:J29"/>
    <mergeCell ref="J31:J32"/>
    <mergeCell ref="D22:D23"/>
    <mergeCell ref="G24:G25"/>
    <mergeCell ref="G26:G27"/>
    <mergeCell ref="H24:H25"/>
    <mergeCell ref="G31:G32"/>
    <mergeCell ref="H26:H27"/>
    <mergeCell ref="J16:J17"/>
    <mergeCell ref="K16:K17"/>
    <mergeCell ref="K31:K32"/>
    <mergeCell ref="F22:F23"/>
    <mergeCell ref="F24:F25"/>
    <mergeCell ref="F26:F27"/>
    <mergeCell ref="F16:F17"/>
    <mergeCell ref="G16:G17"/>
    <mergeCell ref="H16:H17"/>
    <mergeCell ref="J22:J23"/>
  </mergeCells>
  <printOptions horizontalCentered="1" verticalCentered="1"/>
  <pageMargins left="0" right="0" top="0" bottom="0" header="0.5118110236220472" footer="0.5118110236220472"/>
  <pageSetup horizontalDpi="300" verticalDpi="300" orientation="portrait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C54" sqref="C54"/>
    </sheetView>
  </sheetViews>
  <sheetFormatPr defaultColWidth="9.140625" defaultRowHeight="12.75"/>
  <cols>
    <col min="1" max="2" width="3.7109375" style="2" customWidth="1"/>
    <col min="3" max="3" width="65.00390625" style="6" customWidth="1"/>
    <col min="4" max="5" width="15.57421875" style="15" customWidth="1"/>
    <col min="6" max="6" width="15.7109375" style="6" customWidth="1"/>
    <col min="7" max="7" width="4.57421875" style="6" bestFit="1" customWidth="1"/>
    <col min="8" max="16384" width="9.140625" style="6" customWidth="1"/>
  </cols>
  <sheetData>
    <row r="1" spans="1:4" ht="18">
      <c r="A1" s="517" t="s">
        <v>171</v>
      </c>
      <c r="B1" s="517"/>
      <c r="C1" s="517"/>
      <c r="D1" s="517"/>
    </row>
    <row r="2" spans="1:4" ht="18.75">
      <c r="A2" s="518" t="s">
        <v>197</v>
      </c>
      <c r="B2" s="518"/>
      <c r="C2" s="518"/>
      <c r="D2" s="518"/>
    </row>
    <row r="4" spans="1:7" s="13" customFormat="1" ht="15">
      <c r="A4" s="20"/>
      <c r="B4" s="21"/>
      <c r="C4" s="22"/>
      <c r="D4" s="23">
        <v>2016</v>
      </c>
      <c r="E4" s="23">
        <v>2015</v>
      </c>
      <c r="G4" s="50"/>
    </row>
    <row r="5" spans="1:7" s="13" customFormat="1" ht="15.75" customHeight="1">
      <c r="A5" s="19" t="s">
        <v>105</v>
      </c>
      <c r="B5" s="21" t="s">
        <v>172</v>
      </c>
      <c r="C5" s="8"/>
      <c r="D5" s="24"/>
      <c r="E5" s="24"/>
      <c r="G5" s="50"/>
    </row>
    <row r="6" spans="1:7" s="13" customFormat="1" ht="15.75" customHeight="1">
      <c r="A6" s="25"/>
      <c r="B6" s="21"/>
      <c r="C6" s="8" t="s">
        <v>198</v>
      </c>
      <c r="D6" s="26">
        <f>PASH!G35</f>
        <v>92330101</v>
      </c>
      <c r="E6" s="26">
        <f>PASH!H35</f>
        <v>71675305</v>
      </c>
      <c r="G6" s="26" t="s">
        <v>148</v>
      </c>
    </row>
    <row r="7" spans="1:7" s="13" customFormat="1" ht="15.75" customHeight="1">
      <c r="A7" s="25"/>
      <c r="B7" s="21"/>
      <c r="C7" s="8" t="s">
        <v>199</v>
      </c>
      <c r="D7" s="26"/>
      <c r="E7" s="26"/>
      <c r="G7" s="26"/>
    </row>
    <row r="8" spans="1:7" s="13" customFormat="1" ht="15.75" customHeight="1">
      <c r="A8" s="25"/>
      <c r="B8" s="21"/>
      <c r="C8" s="8" t="s">
        <v>200</v>
      </c>
      <c r="D8" s="26"/>
      <c r="E8" s="26"/>
      <c r="G8" s="26" t="s">
        <v>148</v>
      </c>
    </row>
    <row r="9" spans="1:7" s="13" customFormat="1" ht="15.75" customHeight="1">
      <c r="A9" s="25"/>
      <c r="B9" s="21"/>
      <c r="C9" s="8" t="s">
        <v>201</v>
      </c>
      <c r="D9" s="26">
        <f>-PASH!G37</f>
        <v>-14155290.3</v>
      </c>
      <c r="E9" s="26">
        <f>-PASH!H37</f>
        <v>-10751295.75</v>
      </c>
      <c r="G9" s="26" t="s">
        <v>148</v>
      </c>
    </row>
    <row r="10" spans="1:7" s="13" customFormat="1" ht="15.75" customHeight="1">
      <c r="A10" s="25"/>
      <c r="B10" s="21"/>
      <c r="C10" s="8" t="s">
        <v>136</v>
      </c>
      <c r="D10" s="26">
        <f>PASH!G19</f>
        <v>40858058</v>
      </c>
      <c r="E10" s="26">
        <f>PASH!H19</f>
        <v>43072563</v>
      </c>
      <c r="G10" s="26" t="s">
        <v>148</v>
      </c>
    </row>
    <row r="11" spans="1:7" s="13" customFormat="1" ht="15.75" customHeight="1">
      <c r="A11" s="25"/>
      <c r="B11" s="21"/>
      <c r="C11" s="8" t="s">
        <v>135</v>
      </c>
      <c r="D11" s="26"/>
      <c r="E11" s="26"/>
      <c r="G11" s="26" t="s">
        <v>148</v>
      </c>
    </row>
    <row r="12" spans="1:7" s="13" customFormat="1" ht="15.75" customHeight="1">
      <c r="A12" s="25"/>
      <c r="B12" s="21"/>
      <c r="C12" s="8" t="s">
        <v>202</v>
      </c>
      <c r="D12" s="26"/>
      <c r="E12" s="26"/>
      <c r="G12" s="26"/>
    </row>
    <row r="13" spans="1:7" s="13" customFormat="1" ht="15.75" customHeight="1">
      <c r="A13" s="25"/>
      <c r="B13" s="21"/>
      <c r="C13" s="8" t="s">
        <v>203</v>
      </c>
      <c r="D13" s="26"/>
      <c r="E13" s="26"/>
      <c r="G13" s="26" t="s">
        <v>147</v>
      </c>
    </row>
    <row r="14" spans="1:7" s="13" customFormat="1" ht="15.75" customHeight="1">
      <c r="A14" s="25"/>
      <c r="B14" s="21"/>
      <c r="C14" s="8" t="s">
        <v>204</v>
      </c>
      <c r="D14" s="26"/>
      <c r="E14" s="26"/>
      <c r="G14" s="26"/>
    </row>
    <row r="15" spans="1:7" s="13" customFormat="1" ht="15.75" customHeight="1">
      <c r="A15" s="25"/>
      <c r="B15" s="21"/>
      <c r="C15" s="8" t="s">
        <v>205</v>
      </c>
      <c r="D15" s="26">
        <f>'Ndihmese Fluksi'!G14</f>
        <v>-476782848</v>
      </c>
      <c r="E15" s="26">
        <f>'Ndihmese Fluksi'!H14</f>
        <v>0</v>
      </c>
      <c r="G15" s="26" t="s">
        <v>147</v>
      </c>
    </row>
    <row r="16" spans="1:7" s="13" customFormat="1" ht="15.75" customHeight="1">
      <c r="A16" s="25"/>
      <c r="B16" s="21"/>
      <c r="C16" s="8" t="s">
        <v>206</v>
      </c>
      <c r="D16" s="26">
        <f>'Ndihmese Fluksi'!G15</f>
        <v>-3414286</v>
      </c>
      <c r="E16" s="26">
        <f>'Ndihmese Fluksi'!H15</f>
        <v>0</v>
      </c>
      <c r="G16" s="26" t="s">
        <v>147</v>
      </c>
    </row>
    <row r="17" spans="1:7" s="13" customFormat="1" ht="15.75" customHeight="1">
      <c r="A17" s="25"/>
      <c r="B17" s="21"/>
      <c r="C17" s="8" t="s">
        <v>207</v>
      </c>
      <c r="D17" s="26">
        <f>'Ndihmese Fluksi'!F26+'Ndihmese Fluksi'!F27</f>
        <v>374033925.9260001</v>
      </c>
      <c r="E17" s="26">
        <f>'Ndihmese Fluksi'!G26+'Ndihmese Fluksi'!G27</f>
        <v>-374033925.9260001</v>
      </c>
      <c r="G17" s="26" t="s">
        <v>148</v>
      </c>
    </row>
    <row r="18" spans="1:7" s="13" customFormat="1" ht="15.75" customHeight="1">
      <c r="A18" s="25"/>
      <c r="B18" s="21"/>
      <c r="C18" s="8" t="s">
        <v>750</v>
      </c>
      <c r="D18" s="26">
        <f>'Ndihmese Fluksi'!G16</f>
        <v>-30264332</v>
      </c>
      <c r="E18" s="26">
        <f>'Ndihmese Fluksi'!H16</f>
        <v>0</v>
      </c>
      <c r="G18" s="26" t="s">
        <v>148</v>
      </c>
    </row>
    <row r="19" spans="1:7" s="13" customFormat="1" ht="15.75" customHeight="1">
      <c r="A19" s="25"/>
      <c r="B19" s="21" t="s">
        <v>174</v>
      </c>
      <c r="C19" s="8"/>
      <c r="D19" s="27">
        <f>D6+D7+D8+D9+D10+D11+D12+D13+D14+D15+D16+D17+D18</f>
        <v>-17394671.373999894</v>
      </c>
      <c r="E19" s="27">
        <f>E6+E7+E8+E9+E10+E11+E12+E13+E14+E15+E16+E17+E18</f>
        <v>-270037353.6760001</v>
      </c>
      <c r="G19" s="27" t="s">
        <v>148</v>
      </c>
    </row>
    <row r="20" spans="1:7" s="13" customFormat="1" ht="15.75" customHeight="1">
      <c r="A20" s="19" t="s">
        <v>105</v>
      </c>
      <c r="B20" s="21" t="s">
        <v>175</v>
      </c>
      <c r="C20" s="8"/>
      <c r="D20" s="24"/>
      <c r="E20" s="24"/>
      <c r="G20" s="24"/>
    </row>
    <row r="21" spans="1:7" s="13" customFormat="1" ht="15.75" customHeight="1">
      <c r="A21" s="25"/>
      <c r="B21" s="21"/>
      <c r="C21" s="8" t="s">
        <v>176</v>
      </c>
      <c r="D21" s="26"/>
      <c r="E21" s="26"/>
      <c r="G21" s="26" t="s">
        <v>147</v>
      </c>
    </row>
    <row r="22" spans="1:7" s="13" customFormat="1" ht="15.75" customHeight="1">
      <c r="A22" s="25"/>
      <c r="B22" s="21"/>
      <c r="C22" s="8" t="s">
        <v>177</v>
      </c>
      <c r="D22" s="26"/>
      <c r="E22" s="26"/>
      <c r="G22" s="26" t="s">
        <v>148</v>
      </c>
    </row>
    <row r="23" spans="1:7" s="13" customFormat="1" ht="15.75" customHeight="1">
      <c r="A23" s="25"/>
      <c r="B23" s="21"/>
      <c r="C23" s="8" t="s">
        <v>178</v>
      </c>
      <c r="D23" s="26">
        <f>-AMM!E17</f>
        <v>-42631618</v>
      </c>
      <c r="E23" s="26">
        <v>-88700396</v>
      </c>
      <c r="G23" s="26" t="s">
        <v>147</v>
      </c>
    </row>
    <row r="24" spans="1:7" s="13" customFormat="1" ht="15.75" customHeight="1">
      <c r="A24" s="25"/>
      <c r="B24" s="21"/>
      <c r="C24" s="8" t="s">
        <v>179</v>
      </c>
      <c r="D24" s="26">
        <v>0</v>
      </c>
      <c r="E24" s="26">
        <v>4977708</v>
      </c>
      <c r="G24" s="26" t="s">
        <v>148</v>
      </c>
    </row>
    <row r="25" spans="1:7" s="13" customFormat="1" ht="15.75" customHeight="1">
      <c r="A25" s="25"/>
      <c r="B25" s="21"/>
      <c r="C25" s="8" t="s">
        <v>180</v>
      </c>
      <c r="D25" s="26"/>
      <c r="E25" s="26"/>
      <c r="G25" s="26" t="s">
        <v>147</v>
      </c>
    </row>
    <row r="26" spans="1:7" s="13" customFormat="1" ht="15.75" customHeight="1">
      <c r="A26" s="25"/>
      <c r="B26" s="21"/>
      <c r="C26" s="8" t="s">
        <v>181</v>
      </c>
      <c r="D26" s="26"/>
      <c r="E26" s="26"/>
      <c r="G26" s="26" t="s">
        <v>148</v>
      </c>
    </row>
    <row r="27" spans="1:7" s="13" customFormat="1" ht="15.75" customHeight="1">
      <c r="A27" s="25"/>
      <c r="B27" s="21"/>
      <c r="C27" s="8" t="s">
        <v>182</v>
      </c>
      <c r="D27" s="26"/>
      <c r="E27" s="26"/>
      <c r="G27" s="26" t="s">
        <v>148</v>
      </c>
    </row>
    <row r="28" spans="1:7" s="13" customFormat="1" ht="15.75" customHeight="1">
      <c r="A28" s="25"/>
      <c r="B28" s="21" t="s">
        <v>183</v>
      </c>
      <c r="C28" s="8"/>
      <c r="D28" s="27">
        <f>D21+D22+D23+D24+D25+D26+D27</f>
        <v>-42631618</v>
      </c>
      <c r="E28" s="27">
        <f>E21+E22+E23+E24+E25+E26+E27</f>
        <v>-83722688</v>
      </c>
      <c r="G28" s="27" t="s">
        <v>147</v>
      </c>
    </row>
    <row r="29" spans="1:7" s="13" customFormat="1" ht="15.75" customHeight="1">
      <c r="A29" s="19" t="s">
        <v>105</v>
      </c>
      <c r="B29" s="21" t="s">
        <v>184</v>
      </c>
      <c r="C29" s="8"/>
      <c r="D29" s="24"/>
      <c r="E29" s="24"/>
      <c r="G29" s="24"/>
    </row>
    <row r="30" spans="1:7" s="13" customFormat="1" ht="15.75" customHeight="1">
      <c r="A30" s="25"/>
      <c r="B30" s="21"/>
      <c r="C30" s="8" t="s">
        <v>185</v>
      </c>
      <c r="D30" s="26"/>
      <c r="E30" s="26"/>
      <c r="G30" s="26" t="s">
        <v>148</v>
      </c>
    </row>
    <row r="31" spans="1:7" s="13" customFormat="1" ht="15.75" customHeight="1">
      <c r="A31" s="25"/>
      <c r="B31" s="21"/>
      <c r="C31" s="8" t="s">
        <v>186</v>
      </c>
      <c r="D31" s="26"/>
      <c r="E31" s="26"/>
      <c r="G31" s="26" t="s">
        <v>148</v>
      </c>
    </row>
    <row r="32" spans="1:7" s="13" customFormat="1" ht="15.75" customHeight="1">
      <c r="A32" s="25"/>
      <c r="B32" s="21"/>
      <c r="C32" s="8" t="s">
        <v>187</v>
      </c>
      <c r="D32" s="26"/>
      <c r="E32" s="26"/>
      <c r="G32" s="26" t="s">
        <v>148</v>
      </c>
    </row>
    <row r="33" spans="1:7" s="13" customFormat="1" ht="15.75" customHeight="1">
      <c r="A33" s="25"/>
      <c r="B33" s="21"/>
      <c r="C33" s="8" t="s">
        <v>188</v>
      </c>
      <c r="D33" s="26"/>
      <c r="E33" s="26"/>
      <c r="G33" s="26" t="s">
        <v>147</v>
      </c>
    </row>
    <row r="34" spans="1:7" s="13" customFormat="1" ht="15.75" customHeight="1">
      <c r="A34" s="25"/>
      <c r="B34" s="21"/>
      <c r="C34" s="8" t="s">
        <v>189</v>
      </c>
      <c r="D34" s="26"/>
      <c r="E34" s="26"/>
      <c r="G34" s="26" t="s">
        <v>147</v>
      </c>
    </row>
    <row r="35" spans="1:7" s="13" customFormat="1" ht="15.75" customHeight="1">
      <c r="A35" s="25"/>
      <c r="B35" s="21"/>
      <c r="C35" s="8" t="s">
        <v>190</v>
      </c>
      <c r="D35" s="26"/>
      <c r="E35" s="26"/>
      <c r="G35" s="26" t="s">
        <v>147</v>
      </c>
    </row>
    <row r="36" spans="1:7" s="13" customFormat="1" ht="15.75" customHeight="1">
      <c r="A36" s="25"/>
      <c r="B36" s="21"/>
      <c r="C36" s="8" t="s">
        <v>191</v>
      </c>
      <c r="D36" s="26"/>
      <c r="E36" s="26"/>
      <c r="G36" s="26" t="s">
        <v>147</v>
      </c>
    </row>
    <row r="37" spans="1:7" s="13" customFormat="1" ht="15.75" customHeight="1">
      <c r="A37" s="25"/>
      <c r="B37" s="21"/>
      <c r="C37" s="8" t="s">
        <v>192</v>
      </c>
      <c r="D37" s="26"/>
      <c r="E37" s="26"/>
      <c r="G37" s="26" t="s">
        <v>147</v>
      </c>
    </row>
    <row r="38" spans="1:7" s="13" customFormat="1" ht="15.75" customHeight="1">
      <c r="A38" s="25"/>
      <c r="B38" s="21"/>
      <c r="C38" s="8" t="s">
        <v>173</v>
      </c>
      <c r="D38" s="26"/>
      <c r="E38" s="26"/>
      <c r="G38" s="26" t="s">
        <v>147</v>
      </c>
    </row>
    <row r="39" spans="1:7" s="13" customFormat="1" ht="15.75" customHeight="1">
      <c r="A39" s="25"/>
      <c r="B39" s="21"/>
      <c r="C39" s="8" t="s">
        <v>193</v>
      </c>
      <c r="D39" s="26"/>
      <c r="E39" s="26"/>
      <c r="G39" s="26" t="s">
        <v>147</v>
      </c>
    </row>
    <row r="40" spans="1:7" s="13" customFormat="1" ht="15.75" customHeight="1">
      <c r="A40" s="25"/>
      <c r="B40" s="21" t="s">
        <v>194</v>
      </c>
      <c r="C40" s="8"/>
      <c r="D40" s="27">
        <f>D19+D28</f>
        <v>-60026289.37399989</v>
      </c>
      <c r="E40" s="27">
        <f>E19+E28</f>
        <v>-353760041.6760001</v>
      </c>
      <c r="G40" s="27" t="s">
        <v>147</v>
      </c>
    </row>
    <row r="41" spans="1:7" s="13" customFormat="1" ht="15.75" customHeight="1">
      <c r="A41" s="25"/>
      <c r="B41" s="21"/>
      <c r="C41" s="8"/>
      <c r="D41" s="24"/>
      <c r="E41" s="24"/>
      <c r="G41" s="24"/>
    </row>
    <row r="42" spans="1:7" s="13" customFormat="1" ht="15.75" customHeight="1">
      <c r="A42" s="25"/>
      <c r="B42" s="21" t="s">
        <v>195</v>
      </c>
      <c r="C42" s="8"/>
      <c r="D42" s="27">
        <f>'Ndihmese Fluksi'!J9</f>
        <v>-49206803.074</v>
      </c>
      <c r="E42" s="27">
        <f>'Ndihmese Fluksi'!K9</f>
        <v>0</v>
      </c>
      <c r="F42" s="144"/>
      <c r="G42" s="27" t="s">
        <v>148</v>
      </c>
    </row>
    <row r="43" spans="1:7" s="13" customFormat="1" ht="15.75" customHeight="1">
      <c r="A43" s="25"/>
      <c r="B43" s="21" t="s">
        <v>813</v>
      </c>
      <c r="C43" s="8"/>
      <c r="D43" s="26">
        <f>-'Ndihmese Fluksi'!I9</f>
        <v>-77862997.074</v>
      </c>
      <c r="E43" s="26">
        <f>-'Ndihmese Fluksi'!J9</f>
        <v>49206803.074</v>
      </c>
      <c r="F43" s="144"/>
      <c r="G43" s="26" t="s">
        <v>148</v>
      </c>
    </row>
    <row r="44" spans="1:7" s="13" customFormat="1" ht="15.75" customHeight="1">
      <c r="A44" s="25"/>
      <c r="B44" s="21"/>
      <c r="C44" s="8" t="s">
        <v>196</v>
      </c>
      <c r="D44" s="26"/>
      <c r="E44" s="26"/>
      <c r="G44" s="26" t="s">
        <v>148</v>
      </c>
    </row>
    <row r="45" spans="1:7" s="13" customFormat="1" ht="15.75" customHeight="1">
      <c r="A45" s="25"/>
      <c r="B45" s="21" t="s">
        <v>814</v>
      </c>
      <c r="C45" s="8"/>
      <c r="D45" s="27">
        <f>'Ndihmese Fluksi'!H9</f>
        <v>28656194</v>
      </c>
      <c r="E45" s="27">
        <f>'Ndihmese Fluksi'!I9</f>
        <v>77862997.074</v>
      </c>
      <c r="G45" s="27" t="s">
        <v>148</v>
      </c>
    </row>
    <row r="47" spans="4:5" ht="12.75">
      <c r="D47" s="494" t="s">
        <v>587</v>
      </c>
      <c r="E47" s="494"/>
    </row>
    <row r="48" spans="4:5" ht="15">
      <c r="D48" s="483" t="s">
        <v>742</v>
      </c>
      <c r="E48" s="483"/>
    </row>
  </sheetData>
  <sheetProtection/>
  <mergeCells count="4">
    <mergeCell ref="A1:D1"/>
    <mergeCell ref="A2:D2"/>
    <mergeCell ref="D48:E48"/>
    <mergeCell ref="D47:E47"/>
  </mergeCells>
  <printOptions horizontalCentered="1" verticalCentered="1"/>
  <pageMargins left="0" right="0" top="0" bottom="0" header="0.5118110236220472" footer="0.5118110236220472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="110" zoomScaleNormal="110" zoomScalePageLayoutView="0" workbookViewId="0" topLeftCell="A1">
      <selection activeCell="D26" sqref="D26"/>
    </sheetView>
  </sheetViews>
  <sheetFormatPr defaultColWidth="9.140625" defaultRowHeight="12.75"/>
  <cols>
    <col min="1" max="1" width="3.28125" style="60" customWidth="1"/>
    <col min="2" max="2" width="31.00390625" style="60" customWidth="1"/>
    <col min="3" max="3" width="14.421875" style="60" customWidth="1"/>
    <col min="4" max="4" width="12.421875" style="60" customWidth="1"/>
    <col min="5" max="5" width="11.421875" style="60" customWidth="1"/>
    <col min="6" max="6" width="13.7109375" style="60" customWidth="1"/>
    <col min="7" max="7" width="13.28125" style="60" customWidth="1"/>
    <col min="8" max="8" width="9.8515625" style="60" bestFit="1" customWidth="1"/>
    <col min="9" max="9" width="10.8515625" style="60" customWidth="1"/>
    <col min="10" max="10" width="9.421875" style="60" bestFit="1" customWidth="1"/>
    <col min="11" max="16384" width="9.140625" style="60" customWidth="1"/>
  </cols>
  <sheetData>
    <row r="2" spans="1:10" ht="12">
      <c r="A2" s="240"/>
      <c r="B2" s="241" t="s">
        <v>781</v>
      </c>
      <c r="C2" s="240"/>
      <c r="D2" s="240"/>
      <c r="E2" s="240"/>
      <c r="F2" s="240"/>
      <c r="G2" s="240"/>
      <c r="H2" s="240"/>
      <c r="I2" s="240"/>
      <c r="J2" s="240"/>
    </row>
    <row r="3" spans="1:10" ht="12">
      <c r="A3" s="240"/>
      <c r="B3" s="240"/>
      <c r="C3" s="242" t="s">
        <v>780</v>
      </c>
      <c r="D3" s="240"/>
      <c r="E3" s="240"/>
      <c r="F3" s="240"/>
      <c r="G3" s="240"/>
      <c r="H3" s="240"/>
      <c r="I3" s="240"/>
      <c r="J3" s="240"/>
    </row>
    <row r="4" spans="1:10" ht="6.7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</row>
    <row r="5" spans="1:10" ht="13.5" customHeight="1">
      <c r="A5" s="525" t="s">
        <v>2</v>
      </c>
      <c r="B5" s="525" t="s">
        <v>229</v>
      </c>
      <c r="C5" s="243"/>
      <c r="D5" s="243"/>
      <c r="E5" s="243"/>
      <c r="F5" s="243"/>
      <c r="G5" s="243"/>
      <c r="H5" s="244" t="s">
        <v>230</v>
      </c>
      <c r="I5" s="244" t="s">
        <v>230</v>
      </c>
      <c r="J5" s="243" t="s">
        <v>231</v>
      </c>
    </row>
    <row r="6" spans="1:10" ht="13.5" customHeight="1">
      <c r="A6" s="526"/>
      <c r="B6" s="526"/>
      <c r="C6" s="245"/>
      <c r="D6" s="245"/>
      <c r="E6" s="245"/>
      <c r="F6" s="245"/>
      <c r="G6" s="245"/>
      <c r="H6" s="246" t="s">
        <v>778</v>
      </c>
      <c r="I6" s="246" t="s">
        <v>227</v>
      </c>
      <c r="J6" s="245" t="s">
        <v>232</v>
      </c>
    </row>
    <row r="7" spans="1:10" ht="12">
      <c r="A7" s="79">
        <v>1</v>
      </c>
      <c r="B7" s="80" t="s">
        <v>9</v>
      </c>
      <c r="C7" s="80"/>
      <c r="D7" s="81"/>
      <c r="E7" s="81"/>
      <c r="F7" s="81"/>
      <c r="G7" s="81"/>
      <c r="H7" s="82">
        <f>Aktivet!G7</f>
        <v>28656194</v>
      </c>
      <c r="I7" s="83">
        <f>Aktivet!H6</f>
        <v>77862997.074</v>
      </c>
      <c r="J7" s="82">
        <f>H7-I7</f>
        <v>-49206803.074</v>
      </c>
    </row>
    <row r="8" spans="1:10" ht="12">
      <c r="A8" s="79">
        <v>2</v>
      </c>
      <c r="B8" s="80" t="s">
        <v>10</v>
      </c>
      <c r="C8" s="80"/>
      <c r="D8" s="81"/>
      <c r="E8" s="81"/>
      <c r="F8" s="81"/>
      <c r="G8" s="81"/>
      <c r="H8" s="82"/>
      <c r="I8" s="82"/>
      <c r="J8" s="82">
        <f>H8-I8</f>
        <v>0</v>
      </c>
    </row>
    <row r="9" spans="1:10" s="84" customFormat="1" ht="27" customHeight="1">
      <c r="A9" s="237"/>
      <c r="B9" s="238" t="s">
        <v>233</v>
      </c>
      <c r="C9" s="238"/>
      <c r="D9" s="248"/>
      <c r="E9" s="248"/>
      <c r="F9" s="248"/>
      <c r="G9" s="248"/>
      <c r="H9" s="247">
        <f>SUM(H7:H8)</f>
        <v>28656194</v>
      </c>
      <c r="I9" s="247">
        <f>SUM(I7:I8)</f>
        <v>77862997.074</v>
      </c>
      <c r="J9" s="247">
        <f>SUM(J7:J8)</f>
        <v>-49206803.074</v>
      </c>
    </row>
    <row r="10" spans="4:10" ht="12">
      <c r="D10" s="85"/>
      <c r="E10" s="85"/>
      <c r="F10" s="85"/>
      <c r="G10" s="85"/>
      <c r="H10" s="85"/>
      <c r="I10" s="85"/>
      <c r="J10" s="85"/>
    </row>
    <row r="11" spans="1:10" s="84" customFormat="1" ht="13.5" customHeight="1">
      <c r="A11" s="523" t="s">
        <v>2</v>
      </c>
      <c r="B11" s="523" t="s">
        <v>229</v>
      </c>
      <c r="C11" s="523" t="s">
        <v>234</v>
      </c>
      <c r="D11" s="86" t="s">
        <v>230</v>
      </c>
      <c r="E11" s="86" t="s">
        <v>230</v>
      </c>
      <c r="F11" s="519" t="s">
        <v>235</v>
      </c>
      <c r="G11" s="519" t="s">
        <v>235</v>
      </c>
      <c r="H11" s="519" t="s">
        <v>236</v>
      </c>
      <c r="I11" s="519" t="s">
        <v>237</v>
      </c>
      <c r="J11" s="86" t="s">
        <v>231</v>
      </c>
    </row>
    <row r="12" spans="1:10" s="84" customFormat="1" ht="13.5" customHeight="1">
      <c r="A12" s="524"/>
      <c r="B12" s="524"/>
      <c r="C12" s="524"/>
      <c r="D12" s="78" t="s">
        <v>778</v>
      </c>
      <c r="E12" s="78" t="s">
        <v>227</v>
      </c>
      <c r="F12" s="520"/>
      <c r="G12" s="520"/>
      <c r="H12" s="520"/>
      <c r="I12" s="520"/>
      <c r="J12" s="87" t="s">
        <v>232</v>
      </c>
    </row>
    <row r="13" spans="1:10" s="84" customFormat="1" ht="13.5" customHeight="1">
      <c r="A13" s="79">
        <v>1</v>
      </c>
      <c r="B13" s="95" t="s">
        <v>40</v>
      </c>
      <c r="C13" s="88" t="s">
        <v>238</v>
      </c>
      <c r="D13" s="89">
        <f>Aktivet!G9</f>
        <v>0</v>
      </c>
      <c r="E13" s="89">
        <f>Aktivet!H9</f>
        <v>0</v>
      </c>
      <c r="F13" s="82">
        <f>D13-E13</f>
        <v>0</v>
      </c>
      <c r="G13" s="82">
        <f>E13-D13</f>
        <v>0</v>
      </c>
      <c r="H13" s="90"/>
      <c r="I13" s="90"/>
      <c r="J13" s="82">
        <f>H13-I13</f>
        <v>0</v>
      </c>
    </row>
    <row r="14" spans="1:10" s="84" customFormat="1" ht="13.5" customHeight="1">
      <c r="A14" s="79">
        <v>2</v>
      </c>
      <c r="B14" s="95" t="s">
        <v>44</v>
      </c>
      <c r="C14" s="88" t="s">
        <v>238</v>
      </c>
      <c r="D14" s="89">
        <f>Aktivet!G13</f>
        <v>1748773793</v>
      </c>
      <c r="E14" s="89">
        <f>Aktivet!H13</f>
        <v>1271990945</v>
      </c>
      <c r="F14" s="82">
        <f>D14-E14</f>
        <v>476782848</v>
      </c>
      <c r="G14" s="82">
        <f>E14-D14</f>
        <v>-476782848</v>
      </c>
      <c r="H14" s="90"/>
      <c r="I14" s="93"/>
      <c r="J14" s="82">
        <f aca="true" t="shared" si="0" ref="J14:J28">H14-I14</f>
        <v>0</v>
      </c>
    </row>
    <row r="15" spans="1:10" s="84" customFormat="1" ht="13.5" customHeight="1">
      <c r="A15" s="79">
        <v>3</v>
      </c>
      <c r="B15" s="95" t="s">
        <v>50</v>
      </c>
      <c r="C15" s="88" t="s">
        <v>238</v>
      </c>
      <c r="D15" s="91">
        <f>Aktivet!G19</f>
        <v>7176186</v>
      </c>
      <c r="E15" s="91">
        <f>Aktivet!H19</f>
        <v>3761900</v>
      </c>
      <c r="F15" s="82">
        <f>D15-E15</f>
        <v>3414286</v>
      </c>
      <c r="G15" s="82">
        <f aca="true" t="shared" si="1" ref="G15:G25">E15-D15</f>
        <v>-3414286</v>
      </c>
      <c r="H15" s="82"/>
      <c r="I15" s="82"/>
      <c r="J15" s="82">
        <f t="shared" si="0"/>
        <v>0</v>
      </c>
    </row>
    <row r="16" spans="1:10" s="84" customFormat="1" ht="13.5" customHeight="1">
      <c r="A16" s="79">
        <v>4</v>
      </c>
      <c r="B16" s="80" t="s">
        <v>58</v>
      </c>
      <c r="C16" s="88" t="s">
        <v>238</v>
      </c>
      <c r="D16" s="91">
        <f>Aktivet!G27</f>
        <v>501705228</v>
      </c>
      <c r="E16" s="91">
        <f>Aktivet!H27</f>
        <v>471440896</v>
      </c>
      <c r="F16" s="82">
        <f>D16-E16</f>
        <v>30264332</v>
      </c>
      <c r="G16" s="82">
        <f t="shared" si="1"/>
        <v>-30264332</v>
      </c>
      <c r="H16" s="82"/>
      <c r="I16" s="82"/>
      <c r="J16" s="82">
        <f t="shared" si="0"/>
        <v>0</v>
      </c>
    </row>
    <row r="17" spans="1:10" s="84" customFormat="1" ht="13.5" customHeight="1">
      <c r="A17" s="79">
        <v>5</v>
      </c>
      <c r="B17" s="95" t="s">
        <v>59</v>
      </c>
      <c r="C17" s="88" t="s">
        <v>238</v>
      </c>
      <c r="D17" s="91">
        <f>Aktivet!G28</f>
        <v>0</v>
      </c>
      <c r="E17" s="91">
        <f>Aktivet!H28</f>
        <v>0</v>
      </c>
      <c r="F17" s="82">
        <f aca="true" t="shared" si="2" ref="F17:F28">D17-E17</f>
        <v>0</v>
      </c>
      <c r="G17" s="82">
        <f t="shared" si="1"/>
        <v>0</v>
      </c>
      <c r="H17" s="82"/>
      <c r="I17" s="82"/>
      <c r="J17" s="82">
        <f t="shared" si="0"/>
        <v>0</v>
      </c>
    </row>
    <row r="18" spans="1:10" s="84" customFormat="1" ht="13.5" customHeight="1">
      <c r="A18" s="79">
        <v>6</v>
      </c>
      <c r="B18" s="95" t="s">
        <v>62</v>
      </c>
      <c r="C18" s="88" t="s">
        <v>238</v>
      </c>
      <c r="D18" s="91">
        <f>Aktivet!G31</f>
        <v>0</v>
      </c>
      <c r="E18" s="91">
        <f>Aktivet!H31</f>
        <v>0</v>
      </c>
      <c r="F18" s="82">
        <f t="shared" si="2"/>
        <v>0</v>
      </c>
      <c r="G18" s="82">
        <f t="shared" si="1"/>
        <v>0</v>
      </c>
      <c r="H18" s="82"/>
      <c r="I18" s="82"/>
      <c r="J18" s="82">
        <f t="shared" si="0"/>
        <v>0</v>
      </c>
    </row>
    <row r="19" spans="1:10" s="84" customFormat="1" ht="13.5" customHeight="1">
      <c r="A19" s="79">
        <v>7</v>
      </c>
      <c r="B19" s="95" t="s">
        <v>243</v>
      </c>
      <c r="C19" s="88" t="s">
        <v>238</v>
      </c>
      <c r="D19" s="91">
        <f>Aktivet!G32</f>
        <v>0</v>
      </c>
      <c r="E19" s="91">
        <f>Aktivet!H32</f>
        <v>0</v>
      </c>
      <c r="F19" s="82">
        <f t="shared" si="2"/>
        <v>0</v>
      </c>
      <c r="G19" s="82">
        <f t="shared" si="1"/>
        <v>0</v>
      </c>
      <c r="H19" s="82"/>
      <c r="I19" s="82"/>
      <c r="J19" s="82">
        <f t="shared" si="0"/>
        <v>0</v>
      </c>
    </row>
    <row r="20" spans="1:10" s="84" customFormat="1" ht="13.5" customHeight="1">
      <c r="A20" s="79">
        <v>8</v>
      </c>
      <c r="B20" s="95" t="s">
        <v>239</v>
      </c>
      <c r="C20" s="88" t="s">
        <v>240</v>
      </c>
      <c r="D20" s="91"/>
      <c r="E20" s="91"/>
      <c r="F20" s="82">
        <f t="shared" si="2"/>
        <v>0</v>
      </c>
      <c r="G20" s="82">
        <f t="shared" si="1"/>
        <v>0</v>
      </c>
      <c r="H20" s="82"/>
      <c r="I20" s="82"/>
      <c r="J20" s="82">
        <f t="shared" si="0"/>
        <v>0</v>
      </c>
    </row>
    <row r="21" spans="1:10" s="84" customFormat="1" ht="13.5" customHeight="1">
      <c r="A21" s="79">
        <v>9</v>
      </c>
      <c r="B21" s="95" t="s">
        <v>74</v>
      </c>
      <c r="C21" s="88" t="s">
        <v>238</v>
      </c>
      <c r="D21" s="91">
        <f>Aktivet!G43</f>
        <v>0</v>
      </c>
      <c r="E21" s="91">
        <f>Aktivet!H43</f>
        <v>0</v>
      </c>
      <c r="F21" s="82">
        <f t="shared" si="2"/>
        <v>0</v>
      </c>
      <c r="G21" s="82">
        <f t="shared" si="1"/>
        <v>0</v>
      </c>
      <c r="H21" s="82"/>
      <c r="I21" s="82"/>
      <c r="J21" s="82">
        <f t="shared" si="0"/>
        <v>0</v>
      </c>
    </row>
    <row r="22" spans="1:10" s="84" customFormat="1" ht="13.5" customHeight="1">
      <c r="A22" s="79">
        <v>10</v>
      </c>
      <c r="B22" s="95" t="s">
        <v>75</v>
      </c>
      <c r="C22" s="88" t="s">
        <v>240</v>
      </c>
      <c r="D22" s="91">
        <f>Aktivet!G44</f>
        <v>0</v>
      </c>
      <c r="E22" s="91">
        <f>Aktivet!H44</f>
        <v>0</v>
      </c>
      <c r="F22" s="82">
        <f t="shared" si="2"/>
        <v>0</v>
      </c>
      <c r="G22" s="82">
        <f t="shared" si="1"/>
        <v>0</v>
      </c>
      <c r="H22" s="82"/>
      <c r="I22" s="82"/>
      <c r="J22" s="82">
        <f t="shared" si="0"/>
        <v>0</v>
      </c>
    </row>
    <row r="23" spans="1:10" s="84" customFormat="1" ht="13.5" customHeight="1">
      <c r="A23" s="79">
        <v>11</v>
      </c>
      <c r="B23" s="95" t="s">
        <v>60</v>
      </c>
      <c r="C23" s="88" t="s">
        <v>238</v>
      </c>
      <c r="D23" s="91">
        <f>Aktivet!G48</f>
        <v>0</v>
      </c>
      <c r="E23" s="91">
        <f>Aktivet!H48</f>
        <v>0</v>
      </c>
      <c r="F23" s="82">
        <f t="shared" si="2"/>
        <v>0</v>
      </c>
      <c r="G23" s="82">
        <f t="shared" si="1"/>
        <v>0</v>
      </c>
      <c r="H23" s="82"/>
      <c r="I23" s="82"/>
      <c r="J23" s="82">
        <f t="shared" si="0"/>
        <v>0</v>
      </c>
    </row>
    <row r="24" spans="1:10" s="84" customFormat="1" ht="13.5" customHeight="1">
      <c r="A24" s="79">
        <v>12</v>
      </c>
      <c r="B24" s="95" t="s">
        <v>61</v>
      </c>
      <c r="C24" s="88" t="s">
        <v>238</v>
      </c>
      <c r="D24" s="91">
        <f>Aktivet!G49</f>
        <v>0</v>
      </c>
      <c r="E24" s="91">
        <f>Aktivet!H49</f>
        <v>0</v>
      </c>
      <c r="F24" s="82">
        <f t="shared" si="2"/>
        <v>0</v>
      </c>
      <c r="G24" s="82">
        <f t="shared" si="1"/>
        <v>0</v>
      </c>
      <c r="H24" s="82"/>
      <c r="I24" s="82"/>
      <c r="J24" s="82">
        <f t="shared" si="0"/>
        <v>0</v>
      </c>
    </row>
    <row r="25" spans="1:10" s="84" customFormat="1" ht="13.5" customHeight="1">
      <c r="A25" s="79"/>
      <c r="B25" s="95"/>
      <c r="C25" s="88"/>
      <c r="D25" s="91"/>
      <c r="E25" s="91"/>
      <c r="F25" s="82">
        <f t="shared" si="2"/>
        <v>0</v>
      </c>
      <c r="G25" s="82">
        <f t="shared" si="1"/>
        <v>0</v>
      </c>
      <c r="H25" s="82"/>
      <c r="I25" s="82"/>
      <c r="J25" s="82">
        <f t="shared" si="0"/>
        <v>0</v>
      </c>
    </row>
    <row r="26" spans="1:10" s="84" customFormat="1" ht="13.5" customHeight="1">
      <c r="A26" s="79">
        <v>1</v>
      </c>
      <c r="B26" s="95" t="s">
        <v>84</v>
      </c>
      <c r="C26" s="88" t="s">
        <v>240</v>
      </c>
      <c r="D26" s="91">
        <f>Pasivet!G20</f>
        <v>2111816681</v>
      </c>
      <c r="E26" s="91">
        <f>Pasivet!H20</f>
        <v>1729983540.074</v>
      </c>
      <c r="F26" s="82">
        <f t="shared" si="2"/>
        <v>381833140.9260001</v>
      </c>
      <c r="G26" s="82">
        <f>E26-D26</f>
        <v>-381833140.9260001</v>
      </c>
      <c r="H26" s="82"/>
      <c r="I26" s="82"/>
      <c r="J26" s="82">
        <f t="shared" si="0"/>
        <v>0</v>
      </c>
    </row>
    <row r="27" spans="1:10" s="84" customFormat="1" ht="13.5" customHeight="1">
      <c r="A27" s="79">
        <v>2</v>
      </c>
      <c r="B27" s="95" t="s">
        <v>99</v>
      </c>
      <c r="C27" s="88" t="s">
        <v>240</v>
      </c>
      <c r="D27" s="91">
        <f>Pasivet!G36</f>
        <v>13456351</v>
      </c>
      <c r="E27" s="91">
        <f>Pasivet!H36</f>
        <v>21255566</v>
      </c>
      <c r="F27" s="82">
        <f t="shared" si="2"/>
        <v>-7799215</v>
      </c>
      <c r="G27" s="82">
        <f>E27-D27</f>
        <v>7799215</v>
      </c>
      <c r="H27" s="82"/>
      <c r="I27" s="82"/>
      <c r="J27" s="82">
        <f t="shared" si="0"/>
        <v>0</v>
      </c>
    </row>
    <row r="28" spans="1:10" s="84" customFormat="1" ht="13.5" customHeight="1">
      <c r="A28" s="79">
        <v>3</v>
      </c>
      <c r="B28" s="95" t="s">
        <v>241</v>
      </c>
      <c r="C28" s="88" t="s">
        <v>240</v>
      </c>
      <c r="D28" s="91">
        <f>Pasivet!G48</f>
        <v>429622329</v>
      </c>
      <c r="E28" s="91">
        <f>Pasivet!H48</f>
        <v>351447518</v>
      </c>
      <c r="F28" s="82">
        <f t="shared" si="2"/>
        <v>78174811</v>
      </c>
      <c r="G28" s="82">
        <f>E28-D28</f>
        <v>-78174811</v>
      </c>
      <c r="H28" s="82"/>
      <c r="I28" s="82"/>
      <c r="J28" s="82">
        <f t="shared" si="0"/>
        <v>0</v>
      </c>
    </row>
    <row r="29" spans="1:10" s="84" customFormat="1" ht="27" customHeight="1">
      <c r="A29" s="237"/>
      <c r="B29" s="238" t="s">
        <v>242</v>
      </c>
      <c r="C29" s="237"/>
      <c r="D29" s="239">
        <f aca="true" t="shared" si="3" ref="D29:J29">SUM(D13:D28)</f>
        <v>4812550568</v>
      </c>
      <c r="E29" s="239">
        <f t="shared" si="3"/>
        <v>3849880365.074</v>
      </c>
      <c r="F29" s="239">
        <f t="shared" si="3"/>
        <v>962670202.9260001</v>
      </c>
      <c r="G29" s="239">
        <f t="shared" si="3"/>
        <v>-962670202.9260001</v>
      </c>
      <c r="H29" s="239">
        <f t="shared" si="3"/>
        <v>0</v>
      </c>
      <c r="I29" s="239">
        <f t="shared" si="3"/>
        <v>0</v>
      </c>
      <c r="J29" s="239">
        <f t="shared" si="3"/>
        <v>0</v>
      </c>
    </row>
    <row r="30" spans="8:10" ht="12">
      <c r="H30" s="92"/>
      <c r="I30" s="92"/>
      <c r="J30" s="92"/>
    </row>
    <row r="31" spans="4:10" ht="12">
      <c r="D31" s="92"/>
      <c r="E31" s="92"/>
      <c r="G31" s="521" t="s">
        <v>587</v>
      </c>
      <c r="H31" s="521"/>
      <c r="I31" s="92"/>
      <c r="J31" s="92"/>
    </row>
    <row r="32" spans="7:8" ht="12">
      <c r="G32" s="522" t="s">
        <v>742</v>
      </c>
      <c r="H32" s="522"/>
    </row>
  </sheetData>
  <sheetProtection/>
  <mergeCells count="11">
    <mergeCell ref="A5:A6"/>
    <mergeCell ref="B5:B6"/>
    <mergeCell ref="B11:B12"/>
    <mergeCell ref="C11:C12"/>
    <mergeCell ref="F11:F12"/>
    <mergeCell ref="G11:G12"/>
    <mergeCell ref="G31:H31"/>
    <mergeCell ref="G32:H32"/>
    <mergeCell ref="H11:H12"/>
    <mergeCell ref="I11:I12"/>
    <mergeCell ref="A11:A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140625" style="224" customWidth="1"/>
    <col min="2" max="2" width="41.8515625" style="226" customWidth="1"/>
    <col min="3" max="3" width="14.57421875" style="226" customWidth="1"/>
    <col min="4" max="4" width="4.57421875" style="226" customWidth="1"/>
    <col min="5" max="5" width="4.00390625" style="226" customWidth="1"/>
    <col min="6" max="6" width="12.140625" style="226" customWidth="1"/>
    <col min="7" max="7" width="4.8515625" style="226" customWidth="1"/>
    <col min="8" max="8" width="4.28125" style="226" customWidth="1"/>
    <col min="9" max="9" width="4.140625" style="226" customWidth="1"/>
    <col min="10" max="10" width="14.57421875" style="226" customWidth="1"/>
    <col min="11" max="12" width="5.7109375" style="226" customWidth="1"/>
    <col min="13" max="13" width="13.7109375" style="226" customWidth="1"/>
    <col min="14" max="14" width="2.421875" style="224" customWidth="1"/>
    <col min="15" max="15" width="9.140625" style="224" customWidth="1"/>
    <col min="16" max="16" width="14.7109375" style="224" customWidth="1"/>
    <col min="17" max="16384" width="9.140625" style="224" customWidth="1"/>
  </cols>
  <sheetData>
    <row r="1" ht="12.75">
      <c r="B1" s="225"/>
    </row>
    <row r="2" spans="2:13" ht="15.75">
      <c r="B2" s="527" t="s">
        <v>222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ht="9.75" customHeight="1"/>
    <row r="4" spans="1:13" ht="112.5" customHeight="1">
      <c r="A4" s="227"/>
      <c r="B4" s="228"/>
      <c r="C4" s="229" t="s">
        <v>221</v>
      </c>
      <c r="D4" s="230" t="s">
        <v>113</v>
      </c>
      <c r="E4" s="230" t="s">
        <v>220</v>
      </c>
      <c r="F4" s="230" t="s">
        <v>219</v>
      </c>
      <c r="G4" s="230" t="s">
        <v>218</v>
      </c>
      <c r="H4" s="230" t="s">
        <v>115</v>
      </c>
      <c r="I4" s="230" t="s">
        <v>217</v>
      </c>
      <c r="J4" s="230" t="s">
        <v>198</v>
      </c>
      <c r="K4" s="230" t="s">
        <v>29</v>
      </c>
      <c r="L4" s="230" t="s">
        <v>216</v>
      </c>
      <c r="M4" s="230" t="s">
        <v>29</v>
      </c>
    </row>
    <row r="5" spans="1:13" ht="32.25" customHeight="1">
      <c r="A5" s="231" t="s">
        <v>105</v>
      </c>
      <c r="B5" s="232" t="s">
        <v>782</v>
      </c>
      <c r="C5" s="233">
        <v>114110000</v>
      </c>
      <c r="D5" s="233"/>
      <c r="E5" s="233"/>
      <c r="F5" s="233">
        <v>417707</v>
      </c>
      <c r="G5" s="233"/>
      <c r="H5" s="233"/>
      <c r="I5" s="233"/>
      <c r="J5" s="233">
        <v>175995802</v>
      </c>
      <c r="K5" s="233"/>
      <c r="L5" s="233"/>
      <c r="M5" s="233">
        <f>SUM(C5:L5)</f>
        <v>290523509</v>
      </c>
    </row>
    <row r="6" spans="1:13" ht="12.75">
      <c r="A6" s="227"/>
      <c r="B6" s="234" t="s">
        <v>215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3">
        <f aca="true" t="shared" si="0" ref="M6:M28">SUM(C6:L6)</f>
        <v>0</v>
      </c>
    </row>
    <row r="7" spans="1:13" ht="12.75">
      <c r="A7" s="231" t="s">
        <v>105</v>
      </c>
      <c r="B7" s="232" t="s">
        <v>228</v>
      </c>
      <c r="C7" s="233">
        <f>SUM(C5:C6)</f>
        <v>114110000</v>
      </c>
      <c r="D7" s="233">
        <f aca="true" t="shared" si="1" ref="D7:L7">SUM(D5:D6)</f>
        <v>0</v>
      </c>
      <c r="E7" s="233">
        <f t="shared" si="1"/>
        <v>0</v>
      </c>
      <c r="F7" s="233">
        <f t="shared" si="1"/>
        <v>417707</v>
      </c>
      <c r="G7" s="233">
        <f t="shared" si="1"/>
        <v>0</v>
      </c>
      <c r="H7" s="233">
        <f t="shared" si="1"/>
        <v>0</v>
      </c>
      <c r="I7" s="233">
        <f t="shared" si="1"/>
        <v>0</v>
      </c>
      <c r="J7" s="233">
        <f t="shared" si="1"/>
        <v>175995802</v>
      </c>
      <c r="K7" s="233">
        <f t="shared" si="1"/>
        <v>0</v>
      </c>
      <c r="L7" s="233">
        <f t="shared" si="1"/>
        <v>0</v>
      </c>
      <c r="M7" s="233">
        <f t="shared" si="0"/>
        <v>290523509</v>
      </c>
    </row>
    <row r="8" spans="1:13" ht="18.75" customHeight="1">
      <c r="A8" s="227"/>
      <c r="B8" s="232" t="s">
        <v>211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3">
        <f t="shared" si="0"/>
        <v>0</v>
      </c>
    </row>
    <row r="9" spans="1:13" ht="12.75">
      <c r="A9" s="227"/>
      <c r="B9" s="234" t="s">
        <v>213</v>
      </c>
      <c r="C9" s="235"/>
      <c r="D9" s="235"/>
      <c r="E9" s="235"/>
      <c r="F9" s="235"/>
      <c r="G9" s="235"/>
      <c r="H9" s="235"/>
      <c r="I9" s="235"/>
      <c r="J9" s="235">
        <v>60924009</v>
      </c>
      <c r="K9" s="235"/>
      <c r="L9" s="235"/>
      <c r="M9" s="233">
        <f t="shared" si="0"/>
        <v>60924009</v>
      </c>
    </row>
    <row r="10" spans="1:13" ht="12.75">
      <c r="A10" s="227"/>
      <c r="B10" s="232" t="s">
        <v>212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3">
        <f t="shared" si="0"/>
        <v>0</v>
      </c>
    </row>
    <row r="11" spans="1:13" ht="16.5" customHeight="1">
      <c r="A11" s="227"/>
      <c r="B11" s="232" t="s">
        <v>214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>
        <f t="shared" si="0"/>
        <v>0</v>
      </c>
    </row>
    <row r="12" spans="1:13" ht="25.5">
      <c r="A12" s="227"/>
      <c r="B12" s="232" t="s">
        <v>210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3">
        <f t="shared" si="0"/>
        <v>0</v>
      </c>
    </row>
    <row r="13" spans="1:13" ht="18.75" customHeight="1">
      <c r="A13" s="227"/>
      <c r="B13" s="234" t="s">
        <v>209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3">
        <f t="shared" si="0"/>
        <v>0</v>
      </c>
    </row>
    <row r="14" spans="1:13" ht="12.75">
      <c r="A14" s="227"/>
      <c r="B14" s="234" t="s">
        <v>193</v>
      </c>
      <c r="C14" s="235"/>
      <c r="D14" s="235"/>
      <c r="E14" s="235"/>
      <c r="F14" s="235"/>
      <c r="G14" s="235"/>
      <c r="H14" s="235"/>
      <c r="I14" s="235"/>
      <c r="J14" s="235">
        <v>0</v>
      </c>
      <c r="K14" s="235"/>
      <c r="L14" s="235"/>
      <c r="M14" s="233">
        <f t="shared" si="0"/>
        <v>0</v>
      </c>
    </row>
    <row r="15" spans="1:13" ht="15" customHeight="1">
      <c r="A15" s="227"/>
      <c r="B15" s="232" t="s">
        <v>208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>
        <f t="shared" si="0"/>
        <v>0</v>
      </c>
    </row>
    <row r="16" spans="1:13" ht="12.75">
      <c r="A16" s="227"/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>
        <f t="shared" si="0"/>
        <v>0</v>
      </c>
    </row>
    <row r="17" spans="1:13" ht="25.5">
      <c r="A17" s="231" t="s">
        <v>105</v>
      </c>
      <c r="B17" s="232" t="s">
        <v>783</v>
      </c>
      <c r="C17" s="233">
        <f>SUM(C7:C16)</f>
        <v>114110000</v>
      </c>
      <c r="D17" s="233">
        <f aca="true" t="shared" si="2" ref="D17:L17">SUM(D7:D16)</f>
        <v>0</v>
      </c>
      <c r="E17" s="233">
        <f t="shared" si="2"/>
        <v>0</v>
      </c>
      <c r="F17" s="233">
        <f t="shared" si="2"/>
        <v>417707</v>
      </c>
      <c r="G17" s="233">
        <f t="shared" si="2"/>
        <v>0</v>
      </c>
      <c r="H17" s="233">
        <f t="shared" si="2"/>
        <v>0</v>
      </c>
      <c r="I17" s="233">
        <f t="shared" si="2"/>
        <v>0</v>
      </c>
      <c r="J17" s="233">
        <f t="shared" si="2"/>
        <v>236919811</v>
      </c>
      <c r="K17" s="233">
        <f t="shared" si="2"/>
        <v>0</v>
      </c>
      <c r="L17" s="233">
        <f t="shared" si="2"/>
        <v>0</v>
      </c>
      <c r="M17" s="233">
        <f t="shared" si="0"/>
        <v>351447518</v>
      </c>
    </row>
    <row r="18" spans="1:13" ht="12.75">
      <c r="A18" s="227"/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3">
        <f t="shared" si="0"/>
        <v>0</v>
      </c>
    </row>
    <row r="19" spans="1:13" ht="12.75">
      <c r="A19" s="231" t="s">
        <v>105</v>
      </c>
      <c r="B19" s="232" t="s">
        <v>784</v>
      </c>
      <c r="C19" s="233">
        <f>SUM(C17:C18)</f>
        <v>114110000</v>
      </c>
      <c r="D19" s="233">
        <f aca="true" t="shared" si="3" ref="D19:L19">SUM(D17:D18)</f>
        <v>0</v>
      </c>
      <c r="E19" s="233">
        <f t="shared" si="3"/>
        <v>0</v>
      </c>
      <c r="F19" s="233">
        <f t="shared" si="3"/>
        <v>417707</v>
      </c>
      <c r="G19" s="233">
        <f t="shared" si="3"/>
        <v>0</v>
      </c>
      <c r="H19" s="233">
        <f t="shared" si="3"/>
        <v>0</v>
      </c>
      <c r="I19" s="233">
        <f t="shared" si="3"/>
        <v>0</v>
      </c>
      <c r="J19" s="233">
        <f t="shared" si="3"/>
        <v>236919811</v>
      </c>
      <c r="K19" s="233">
        <f t="shared" si="3"/>
        <v>0</v>
      </c>
      <c r="L19" s="233">
        <f t="shared" si="3"/>
        <v>0</v>
      </c>
      <c r="M19" s="233">
        <f t="shared" si="0"/>
        <v>351447518</v>
      </c>
    </row>
    <row r="20" spans="1:13" ht="21.75" customHeight="1">
      <c r="A20" s="227"/>
      <c r="B20" s="232" t="s">
        <v>214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3">
        <f t="shared" si="0"/>
        <v>0</v>
      </c>
    </row>
    <row r="21" spans="1:13" ht="12.75">
      <c r="A21" s="227"/>
      <c r="B21" s="234" t="s">
        <v>213</v>
      </c>
      <c r="C21" s="235"/>
      <c r="D21" s="235"/>
      <c r="E21" s="235"/>
      <c r="F21" s="235"/>
      <c r="G21" s="235"/>
      <c r="H21" s="235"/>
      <c r="I21" s="235"/>
      <c r="J21" s="235">
        <f>PASH!G48</f>
        <v>78174810.7</v>
      </c>
      <c r="K21" s="235"/>
      <c r="L21" s="235"/>
      <c r="M21" s="233">
        <f t="shared" si="0"/>
        <v>78174810.7</v>
      </c>
    </row>
    <row r="22" spans="1:13" ht="12.75">
      <c r="A22" s="227"/>
      <c r="B22" s="232" t="s">
        <v>212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3">
        <f t="shared" si="0"/>
        <v>0</v>
      </c>
    </row>
    <row r="23" spans="1:13" ht="12.75">
      <c r="A23" s="227"/>
      <c r="B23" s="232" t="s">
        <v>211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>
        <f t="shared" si="0"/>
        <v>0</v>
      </c>
    </row>
    <row r="24" spans="1:13" ht="19.5" customHeight="1">
      <c r="A24" s="227"/>
      <c r="B24" s="232" t="s">
        <v>210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3">
        <f t="shared" si="0"/>
        <v>0</v>
      </c>
    </row>
    <row r="25" spans="1:13" ht="12.75">
      <c r="A25" s="227"/>
      <c r="B25" s="234" t="s">
        <v>209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3">
        <f t="shared" si="0"/>
        <v>0</v>
      </c>
    </row>
    <row r="26" spans="1:13" ht="12.75">
      <c r="A26" s="227"/>
      <c r="B26" s="234" t="s">
        <v>193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3">
        <f t="shared" si="0"/>
        <v>0</v>
      </c>
    </row>
    <row r="27" spans="1:13" ht="25.5">
      <c r="A27" s="227"/>
      <c r="B27" s="232" t="s">
        <v>208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>
        <f t="shared" si="0"/>
        <v>0</v>
      </c>
    </row>
    <row r="28" spans="1:16" ht="12.75">
      <c r="A28" s="231" t="s">
        <v>105</v>
      </c>
      <c r="B28" s="232" t="s">
        <v>785</v>
      </c>
      <c r="C28" s="233">
        <f>SUM(C19:C27)</f>
        <v>114110000</v>
      </c>
      <c r="D28" s="233">
        <f aca="true" t="shared" si="4" ref="D28:L28">SUM(D19:D27)</f>
        <v>0</v>
      </c>
      <c r="E28" s="233">
        <f t="shared" si="4"/>
        <v>0</v>
      </c>
      <c r="F28" s="233">
        <f t="shared" si="4"/>
        <v>417707</v>
      </c>
      <c r="G28" s="233">
        <f t="shared" si="4"/>
        <v>0</v>
      </c>
      <c r="H28" s="233">
        <f t="shared" si="4"/>
        <v>0</v>
      </c>
      <c r="I28" s="233">
        <f t="shared" si="4"/>
        <v>0</v>
      </c>
      <c r="J28" s="233">
        <f t="shared" si="4"/>
        <v>315094621.7</v>
      </c>
      <c r="K28" s="233">
        <f t="shared" si="4"/>
        <v>0</v>
      </c>
      <c r="L28" s="233">
        <f t="shared" si="4"/>
        <v>0</v>
      </c>
      <c r="M28" s="233">
        <f t="shared" si="0"/>
        <v>429622328.7</v>
      </c>
      <c r="P28" s="236"/>
    </row>
    <row r="29" spans="10:11" ht="12.75">
      <c r="J29" s="494" t="s">
        <v>587</v>
      </c>
      <c r="K29" s="494"/>
    </row>
    <row r="30" spans="10:11" ht="12.75">
      <c r="J30" s="528" t="s">
        <v>742</v>
      </c>
      <c r="K30" s="528"/>
    </row>
  </sheetData>
  <sheetProtection/>
  <mergeCells count="3">
    <mergeCell ref="B2:M2"/>
    <mergeCell ref="J30:K30"/>
    <mergeCell ref="J29:K29"/>
  </mergeCells>
  <printOptions horizontalCentered="1"/>
  <pageMargins left="0" right="0" top="0.196850393700787" bottom="0" header="0.31496062992126" footer="0.16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3"/>
  <sheetViews>
    <sheetView zoomScalePageLayoutView="0" workbookViewId="0" topLeftCell="C525">
      <selection activeCell="I437" sqref="I437"/>
    </sheetView>
  </sheetViews>
  <sheetFormatPr defaultColWidth="9.140625" defaultRowHeight="12.75"/>
  <cols>
    <col min="1" max="1" width="2.421875" style="323" hidden="1" customWidth="1"/>
    <col min="2" max="2" width="0.85546875" style="317" hidden="1" customWidth="1"/>
    <col min="3" max="3" width="2.00390625" style="323" customWidth="1"/>
    <col min="4" max="4" width="7.8515625" style="323" customWidth="1"/>
    <col min="5" max="6" width="13.7109375" style="323" customWidth="1"/>
    <col min="7" max="7" width="13.57421875" style="323" customWidth="1"/>
    <col min="8" max="8" width="14.140625" style="323" customWidth="1"/>
    <col min="9" max="9" width="14.28125" style="323" customWidth="1"/>
    <col min="10" max="10" width="5.421875" style="323" customWidth="1"/>
    <col min="11" max="11" width="17.140625" style="323" customWidth="1"/>
    <col min="12" max="12" width="0.13671875" style="323" customWidth="1"/>
    <col min="13" max="13" width="1.57421875" style="284" customWidth="1"/>
    <col min="14" max="14" width="0.9921875" style="284" customWidth="1"/>
    <col min="15" max="16384" width="9.140625" style="284" customWidth="1"/>
  </cols>
  <sheetData>
    <row r="1" spans="1:13" ht="12.75">
      <c r="A1" s="284"/>
      <c r="B1" s="284"/>
      <c r="C1" s="284"/>
      <c r="D1" s="284"/>
      <c r="E1" s="285"/>
      <c r="F1" s="285"/>
      <c r="G1" s="285"/>
      <c r="H1" s="285"/>
      <c r="I1" s="285"/>
      <c r="J1" s="285"/>
      <c r="K1" s="285"/>
      <c r="L1" s="285"/>
      <c r="M1" s="286"/>
    </row>
    <row r="2" spans="1:13" ht="12.75">
      <c r="A2" s="287"/>
      <c r="B2" s="288"/>
      <c r="C2" s="288"/>
      <c r="D2" s="288"/>
      <c r="E2" s="289"/>
      <c r="F2" s="289"/>
      <c r="G2" s="289"/>
      <c r="H2" s="289"/>
      <c r="I2" s="289"/>
      <c r="J2" s="289"/>
      <c r="K2" s="289"/>
      <c r="L2" s="289"/>
      <c r="M2" s="290"/>
    </row>
    <row r="3" spans="1:13" ht="18">
      <c r="A3" s="566" t="s">
        <v>12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8"/>
    </row>
    <row r="4" spans="1:13" ht="18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4"/>
      <c r="L4" s="292"/>
      <c r="M4" s="293"/>
    </row>
    <row r="5" spans="1:13" ht="12.75">
      <c r="A5" s="295"/>
      <c r="B5" s="296"/>
      <c r="C5" s="297" t="s">
        <v>27</v>
      </c>
      <c r="D5" s="298"/>
      <c r="E5" s="299"/>
      <c r="F5" s="299"/>
      <c r="G5" s="299"/>
      <c r="H5" s="299"/>
      <c r="I5" s="299"/>
      <c r="J5" s="299"/>
      <c r="K5" s="299"/>
      <c r="L5" s="300"/>
      <c r="M5" s="301"/>
    </row>
    <row r="6" spans="1:13" ht="5.25" customHeight="1">
      <c r="A6" s="295"/>
      <c r="B6" s="302"/>
      <c r="C6" s="303"/>
      <c r="D6" s="304"/>
      <c r="E6" s="305"/>
      <c r="F6" s="305"/>
      <c r="G6" s="305"/>
      <c r="H6" s="305"/>
      <c r="I6" s="305"/>
      <c r="J6" s="305"/>
      <c r="K6" s="305"/>
      <c r="L6" s="306"/>
      <c r="M6" s="301"/>
    </row>
    <row r="7" spans="1:13" ht="12.75">
      <c r="A7" s="295"/>
      <c r="B7" s="307"/>
      <c r="C7" s="308" t="s">
        <v>223</v>
      </c>
      <c r="D7" s="304"/>
      <c r="E7" s="305"/>
      <c r="F7" s="305"/>
      <c r="G7" s="305"/>
      <c r="H7" s="305"/>
      <c r="I7" s="305"/>
      <c r="J7" s="305"/>
      <c r="K7" s="305"/>
      <c r="L7" s="306"/>
      <c r="M7" s="301"/>
    </row>
    <row r="8" spans="1:13" ht="12.75">
      <c r="A8" s="295"/>
      <c r="B8" s="307"/>
      <c r="C8" s="308" t="s">
        <v>32</v>
      </c>
      <c r="D8" s="304"/>
      <c r="E8" s="305"/>
      <c r="F8" s="305"/>
      <c r="G8" s="305"/>
      <c r="H8" s="305"/>
      <c r="I8" s="305"/>
      <c r="J8" s="305"/>
      <c r="K8" s="305"/>
      <c r="L8" s="306"/>
      <c r="M8" s="301"/>
    </row>
    <row r="9" spans="1:13" ht="12.75">
      <c r="A9" s="295"/>
      <c r="B9" s="309" t="s">
        <v>224</v>
      </c>
      <c r="C9" s="310"/>
      <c r="D9" s="304"/>
      <c r="E9" s="305"/>
      <c r="F9" s="305"/>
      <c r="G9" s="305"/>
      <c r="H9" s="305"/>
      <c r="I9" s="305"/>
      <c r="J9" s="305"/>
      <c r="K9" s="305"/>
      <c r="L9" s="306"/>
      <c r="M9" s="301"/>
    </row>
    <row r="10" spans="1:13" ht="12.75">
      <c r="A10" s="295"/>
      <c r="B10" s="307"/>
      <c r="C10" s="304" t="s">
        <v>33</v>
      </c>
      <c r="D10" s="304"/>
      <c r="E10" s="305"/>
      <c r="F10" s="305"/>
      <c r="G10" s="305"/>
      <c r="H10" s="305"/>
      <c r="I10" s="305"/>
      <c r="J10" s="305"/>
      <c r="K10" s="305"/>
      <c r="L10" s="306"/>
      <c r="M10" s="301"/>
    </row>
    <row r="11" spans="1:13" ht="12.75">
      <c r="A11" s="295"/>
      <c r="B11" s="307"/>
      <c r="C11" s="304" t="s">
        <v>34</v>
      </c>
      <c r="D11" s="304"/>
      <c r="E11" s="305"/>
      <c r="F11" s="305"/>
      <c r="G11" s="305"/>
      <c r="H11" s="305"/>
      <c r="I11" s="305"/>
      <c r="J11" s="305"/>
      <c r="K11" s="305"/>
      <c r="L11" s="306"/>
      <c r="M11" s="301"/>
    </row>
    <row r="12" spans="1:13" ht="12.75">
      <c r="A12" s="295"/>
      <c r="B12" s="311"/>
      <c r="C12" s="312" t="s">
        <v>35</v>
      </c>
      <c r="D12" s="312"/>
      <c r="E12" s="313"/>
      <c r="F12" s="313"/>
      <c r="G12" s="313"/>
      <c r="H12" s="313"/>
      <c r="I12" s="313"/>
      <c r="J12" s="313"/>
      <c r="K12" s="313"/>
      <c r="L12" s="314"/>
      <c r="M12" s="301"/>
    </row>
    <row r="13" spans="1:13" ht="12.75">
      <c r="A13" s="315"/>
      <c r="B13" s="316"/>
      <c r="C13" s="316"/>
      <c r="D13" s="316"/>
      <c r="E13" s="305"/>
      <c r="F13" s="305"/>
      <c r="G13" s="305"/>
      <c r="H13" s="305"/>
      <c r="I13" s="305"/>
      <c r="J13" s="305"/>
      <c r="K13" s="305"/>
      <c r="L13" s="305"/>
      <c r="M13" s="301"/>
    </row>
    <row r="14" spans="1:13" ht="15.75">
      <c r="A14" s="315"/>
      <c r="C14" s="318" t="s">
        <v>36</v>
      </c>
      <c r="D14" s="316"/>
      <c r="E14" s="319" t="s">
        <v>37</v>
      </c>
      <c r="F14" s="305"/>
      <c r="G14" s="305"/>
      <c r="H14" s="305"/>
      <c r="I14" s="305"/>
      <c r="J14" s="305"/>
      <c r="K14" s="305"/>
      <c r="L14" s="305"/>
      <c r="M14" s="301"/>
    </row>
    <row r="15" spans="1:13" ht="12.75">
      <c r="A15" s="315"/>
      <c r="B15" s="320"/>
      <c r="C15" s="250"/>
      <c r="D15" s="316"/>
      <c r="E15" s="305"/>
      <c r="F15" s="305"/>
      <c r="G15" s="305"/>
      <c r="H15" s="305"/>
      <c r="I15" s="305"/>
      <c r="J15" s="305"/>
      <c r="K15" s="305"/>
      <c r="L15" s="305"/>
      <c r="M15" s="301"/>
    </row>
    <row r="16" spans="1:13" ht="12.75">
      <c r="A16" s="315"/>
      <c r="B16" s="321">
        <v>1</v>
      </c>
      <c r="C16" s="305" t="s">
        <v>244</v>
      </c>
      <c r="D16" s="316"/>
      <c r="E16" s="305"/>
      <c r="F16" s="305"/>
      <c r="G16" s="305"/>
      <c r="H16" s="305"/>
      <c r="I16" s="305"/>
      <c r="J16" s="305"/>
      <c r="K16" s="305"/>
      <c r="L16" s="305"/>
      <c r="M16" s="301"/>
    </row>
    <row r="17" spans="1:13" ht="12.75">
      <c r="A17" s="315"/>
      <c r="B17" s="321">
        <v>2</v>
      </c>
      <c r="C17" s="250" t="s">
        <v>341</v>
      </c>
      <c r="D17" s="316"/>
      <c r="E17" s="305"/>
      <c r="F17" s="305"/>
      <c r="G17" s="305"/>
      <c r="H17" s="305"/>
      <c r="I17" s="305"/>
      <c r="J17" s="305"/>
      <c r="K17" s="305"/>
      <c r="L17" s="305"/>
      <c r="M17" s="301"/>
    </row>
    <row r="18" spans="1:13" ht="12.75">
      <c r="A18" s="315"/>
      <c r="B18" s="255">
        <v>3</v>
      </c>
      <c r="C18" s="250" t="s">
        <v>342</v>
      </c>
      <c r="D18" s="316"/>
      <c r="E18" s="305"/>
      <c r="F18" s="305"/>
      <c r="G18" s="305"/>
      <c r="H18" s="305"/>
      <c r="I18" s="305"/>
      <c r="J18" s="305"/>
      <c r="K18" s="305"/>
      <c r="L18" s="305"/>
      <c r="M18" s="301"/>
    </row>
    <row r="19" spans="1:13" ht="12.75">
      <c r="A19" s="322"/>
      <c r="B19" s="255">
        <v>4</v>
      </c>
      <c r="C19" s="255" t="s">
        <v>343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1"/>
    </row>
    <row r="20" spans="1:13" ht="12.75">
      <c r="A20" s="322"/>
      <c r="B20" s="255"/>
      <c r="C20" s="305" t="s">
        <v>344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1"/>
    </row>
    <row r="21" spans="1:13" ht="12.75">
      <c r="A21" s="322"/>
      <c r="B21" s="255" t="s">
        <v>245</v>
      </c>
      <c r="C21" s="255"/>
      <c r="D21" s="305"/>
      <c r="E21" s="305"/>
      <c r="F21" s="305"/>
      <c r="G21" s="305"/>
      <c r="H21" s="305"/>
      <c r="I21" s="305"/>
      <c r="J21" s="305"/>
      <c r="K21" s="305"/>
      <c r="L21" s="305"/>
      <c r="M21" s="301"/>
    </row>
    <row r="22" spans="1:13" ht="12.75">
      <c r="A22" s="322"/>
      <c r="B22" s="255"/>
      <c r="C22" s="305" t="s">
        <v>345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1"/>
    </row>
    <row r="23" spans="1:13" ht="12.75">
      <c r="A23" s="322"/>
      <c r="B23" s="255" t="s">
        <v>346</v>
      </c>
      <c r="C23" s="255"/>
      <c r="D23" s="305"/>
      <c r="E23" s="305"/>
      <c r="F23" s="305"/>
      <c r="G23" s="305"/>
      <c r="H23" s="305"/>
      <c r="I23" s="305"/>
      <c r="J23" s="305"/>
      <c r="K23" s="305"/>
      <c r="L23" s="305"/>
      <c r="M23" s="301"/>
    </row>
    <row r="24" spans="1:13" ht="12.75">
      <c r="A24" s="322"/>
      <c r="B24" s="255"/>
      <c r="C24" s="305" t="s">
        <v>347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1"/>
    </row>
    <row r="25" spans="1:13" ht="12.75">
      <c r="A25" s="322"/>
      <c r="B25" s="255" t="s">
        <v>246</v>
      </c>
      <c r="C25" s="255"/>
      <c r="D25" s="305"/>
      <c r="E25" s="305"/>
      <c r="F25" s="305"/>
      <c r="G25" s="305"/>
      <c r="H25" s="305"/>
      <c r="I25" s="305"/>
      <c r="J25" s="305"/>
      <c r="K25" s="305"/>
      <c r="L25" s="305"/>
      <c r="M25" s="301"/>
    </row>
    <row r="26" spans="1:13" ht="12.75">
      <c r="A26" s="322"/>
      <c r="B26" s="255"/>
      <c r="C26" s="255" t="s">
        <v>348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1"/>
    </row>
    <row r="27" spans="1:13" ht="12.75">
      <c r="A27" s="322"/>
      <c r="B27" s="255" t="s">
        <v>247</v>
      </c>
      <c r="C27" s="255"/>
      <c r="D27" s="305"/>
      <c r="E27" s="305"/>
      <c r="F27" s="305"/>
      <c r="G27" s="305"/>
      <c r="H27" s="305"/>
      <c r="I27" s="305"/>
      <c r="J27" s="305"/>
      <c r="K27" s="305"/>
      <c r="L27" s="305"/>
      <c r="M27" s="301"/>
    </row>
    <row r="28" spans="1:13" ht="12.75">
      <c r="A28" s="322"/>
      <c r="B28" s="305" t="s">
        <v>248</v>
      </c>
      <c r="C28" s="255"/>
      <c r="D28" s="305"/>
      <c r="E28" s="305"/>
      <c r="F28" s="305"/>
      <c r="G28" s="305"/>
      <c r="H28" s="305"/>
      <c r="I28" s="305"/>
      <c r="J28" s="305"/>
      <c r="K28" s="305"/>
      <c r="L28" s="305"/>
      <c r="M28" s="301"/>
    </row>
    <row r="29" spans="1:13" ht="12.75">
      <c r="A29" s="322"/>
      <c r="B29" s="255"/>
      <c r="C29" s="255" t="s">
        <v>349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1"/>
    </row>
    <row r="30" spans="1:13" ht="12.75">
      <c r="A30" s="322"/>
      <c r="B30" s="305" t="s">
        <v>249</v>
      </c>
      <c r="C30" s="255"/>
      <c r="D30" s="305"/>
      <c r="E30" s="305"/>
      <c r="F30" s="305"/>
      <c r="G30" s="305"/>
      <c r="H30" s="305"/>
      <c r="I30" s="305"/>
      <c r="J30" s="305"/>
      <c r="K30" s="305"/>
      <c r="L30" s="305"/>
      <c r="M30" s="301"/>
    </row>
    <row r="31" spans="1:13" ht="12.75">
      <c r="A31" s="322"/>
      <c r="B31" s="255"/>
      <c r="C31" s="255" t="s">
        <v>350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1"/>
    </row>
    <row r="32" spans="1:13" ht="12.75">
      <c r="A32" s="322"/>
      <c r="B32" s="305" t="s">
        <v>250</v>
      </c>
      <c r="C32" s="255"/>
      <c r="D32" s="305"/>
      <c r="E32" s="305"/>
      <c r="F32" s="305"/>
      <c r="G32" s="305"/>
      <c r="H32" s="305"/>
      <c r="I32" s="305"/>
      <c r="J32" s="305"/>
      <c r="K32" s="305"/>
      <c r="L32" s="305"/>
      <c r="M32" s="301"/>
    </row>
    <row r="33" spans="1:13" ht="12.75">
      <c r="A33" s="322"/>
      <c r="B33" s="255" t="s">
        <v>251</v>
      </c>
      <c r="C33" s="255" t="s">
        <v>252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1"/>
    </row>
    <row r="34" spans="1:13" ht="12.75">
      <c r="A34" s="322"/>
      <c r="B34" s="255"/>
      <c r="C34" s="305" t="s">
        <v>253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1"/>
    </row>
    <row r="35" spans="1:13" ht="12.75">
      <c r="A35" s="322"/>
      <c r="B35" s="255"/>
      <c r="C35" s="305" t="s">
        <v>254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1"/>
    </row>
    <row r="36" spans="1:13" ht="12.75">
      <c r="A36" s="322"/>
      <c r="B36" s="255"/>
      <c r="C36" s="305" t="s">
        <v>255</v>
      </c>
      <c r="D36" s="305"/>
      <c r="E36" s="305"/>
      <c r="F36" s="305"/>
      <c r="G36" s="305"/>
      <c r="H36" s="305"/>
      <c r="I36" s="305"/>
      <c r="J36" s="305"/>
      <c r="K36" s="305"/>
      <c r="L36" s="305"/>
      <c r="M36" s="301"/>
    </row>
    <row r="37" spans="1:13" ht="12.75">
      <c r="A37" s="322"/>
      <c r="B37" s="255"/>
      <c r="C37" s="305" t="s">
        <v>256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1"/>
    </row>
    <row r="38" spans="1:13" ht="12.75">
      <c r="A38" s="322"/>
      <c r="B38" s="255"/>
      <c r="C38" s="305" t="s">
        <v>257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1"/>
    </row>
    <row r="39" spans="1:13" ht="12.75">
      <c r="A39" s="322"/>
      <c r="B39" s="255"/>
      <c r="C39" s="305" t="s">
        <v>258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1"/>
    </row>
    <row r="40" spans="1:13" ht="12.75">
      <c r="A40" s="322"/>
      <c r="B40" s="255"/>
      <c r="C40" s="255"/>
      <c r="D40" s="305"/>
      <c r="E40" s="305"/>
      <c r="F40" s="305"/>
      <c r="G40" s="305"/>
      <c r="H40" s="305"/>
      <c r="I40" s="305"/>
      <c r="J40" s="305"/>
      <c r="K40" s="305"/>
      <c r="L40" s="305"/>
      <c r="M40" s="301"/>
    </row>
    <row r="41" spans="1:13" ht="15.75">
      <c r="A41" s="322"/>
      <c r="C41" s="318" t="s">
        <v>38</v>
      </c>
      <c r="E41" s="319" t="s">
        <v>39</v>
      </c>
      <c r="F41" s="305"/>
      <c r="G41" s="305"/>
      <c r="H41" s="305"/>
      <c r="I41" s="305"/>
      <c r="J41" s="305"/>
      <c r="K41" s="305"/>
      <c r="L41" s="305"/>
      <c r="M41" s="301"/>
    </row>
    <row r="42" spans="1:13" ht="12.75">
      <c r="A42" s="322"/>
      <c r="B42" s="255"/>
      <c r="C42" s="255"/>
      <c r="D42" s="305"/>
      <c r="E42" s="305"/>
      <c r="F42" s="305"/>
      <c r="G42" s="305"/>
      <c r="H42" s="305"/>
      <c r="I42" s="305"/>
      <c r="J42" s="305"/>
      <c r="K42" s="305"/>
      <c r="L42" s="305"/>
      <c r="M42" s="301"/>
    </row>
    <row r="43" spans="1:13" ht="12.75">
      <c r="A43" s="322"/>
      <c r="B43" s="255"/>
      <c r="C43" s="305" t="s">
        <v>259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1"/>
    </row>
    <row r="44" spans="1:13" ht="12.75">
      <c r="A44" s="322"/>
      <c r="B44" s="255" t="s">
        <v>351</v>
      </c>
      <c r="C44" s="255"/>
      <c r="D44" s="305"/>
      <c r="E44" s="305"/>
      <c r="F44" s="305"/>
      <c r="G44" s="305"/>
      <c r="H44" s="305"/>
      <c r="I44" s="305"/>
      <c r="J44" s="305"/>
      <c r="K44" s="305"/>
      <c r="L44" s="305"/>
      <c r="M44" s="301"/>
    </row>
    <row r="45" spans="1:13" ht="12.75">
      <c r="A45" s="322"/>
      <c r="B45" s="255"/>
      <c r="C45" s="255" t="s">
        <v>260</v>
      </c>
      <c r="D45" s="305"/>
      <c r="E45" s="305"/>
      <c r="F45" s="305"/>
      <c r="G45" s="305"/>
      <c r="H45" s="305"/>
      <c r="I45" s="305"/>
      <c r="J45" s="305"/>
      <c r="K45" s="305"/>
      <c r="L45" s="305"/>
      <c r="M45" s="301"/>
    </row>
    <row r="46" spans="1:13" ht="12.75">
      <c r="A46" s="322"/>
      <c r="B46" s="255" t="s">
        <v>352</v>
      </c>
      <c r="C46" s="255"/>
      <c r="D46" s="305"/>
      <c r="E46" s="305"/>
      <c r="F46" s="305"/>
      <c r="G46" s="305"/>
      <c r="H46" s="305"/>
      <c r="I46" s="305"/>
      <c r="J46" s="305"/>
      <c r="K46" s="305"/>
      <c r="L46" s="305"/>
      <c r="M46" s="301"/>
    </row>
    <row r="47" spans="1:13" ht="12.75">
      <c r="A47" s="322"/>
      <c r="B47" s="255"/>
      <c r="C47" s="255" t="s">
        <v>261</v>
      </c>
      <c r="D47" s="305"/>
      <c r="E47" s="305"/>
      <c r="F47" s="305"/>
      <c r="G47" s="305"/>
      <c r="H47" s="305"/>
      <c r="I47" s="305"/>
      <c r="J47" s="305"/>
      <c r="K47" s="305"/>
      <c r="L47" s="305"/>
      <c r="M47" s="301"/>
    </row>
    <row r="48" spans="1:13" ht="12.75">
      <c r="A48" s="322"/>
      <c r="B48" s="255" t="s">
        <v>353</v>
      </c>
      <c r="C48" s="255"/>
      <c r="D48" s="305"/>
      <c r="E48" s="305"/>
      <c r="F48" s="305"/>
      <c r="G48" s="305"/>
      <c r="H48" s="305"/>
      <c r="I48" s="305"/>
      <c r="J48" s="305"/>
      <c r="K48" s="305"/>
      <c r="L48" s="305"/>
      <c r="M48" s="301"/>
    </row>
    <row r="49" spans="1:13" ht="12.75">
      <c r="A49" s="322"/>
      <c r="B49" s="255"/>
      <c r="C49" s="255" t="s">
        <v>262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1"/>
    </row>
    <row r="50" spans="1:13" ht="12.75">
      <c r="A50" s="322"/>
      <c r="B50" s="255" t="s">
        <v>354</v>
      </c>
      <c r="C50" s="255"/>
      <c r="D50" s="324"/>
      <c r="E50" s="305"/>
      <c r="F50" s="305"/>
      <c r="G50" s="305"/>
      <c r="H50" s="305"/>
      <c r="I50" s="305"/>
      <c r="J50" s="305"/>
      <c r="K50" s="305"/>
      <c r="L50" s="305"/>
      <c r="M50" s="301"/>
    </row>
    <row r="51" spans="1:13" ht="12.75">
      <c r="A51" s="322"/>
      <c r="B51" s="250"/>
      <c r="C51" s="250" t="s">
        <v>581</v>
      </c>
      <c r="D51" s="324"/>
      <c r="E51" s="305"/>
      <c r="F51" s="305"/>
      <c r="G51" s="305"/>
      <c r="H51" s="305"/>
      <c r="I51" s="305"/>
      <c r="J51" s="305"/>
      <c r="K51" s="305"/>
      <c r="L51" s="305"/>
      <c r="M51" s="301"/>
    </row>
    <row r="52" spans="1:13" ht="12.75">
      <c r="A52" s="322"/>
      <c r="B52" s="250" t="s">
        <v>582</v>
      </c>
      <c r="C52" s="250"/>
      <c r="D52" s="324"/>
      <c r="E52" s="305"/>
      <c r="F52" s="305"/>
      <c r="G52" s="305"/>
      <c r="H52" s="305"/>
      <c r="I52" s="305"/>
      <c r="J52" s="305"/>
      <c r="K52" s="305"/>
      <c r="L52" s="305"/>
      <c r="M52" s="301"/>
    </row>
    <row r="53" spans="1:13" ht="12.75">
      <c r="A53" s="322"/>
      <c r="B53" s="250" t="s">
        <v>583</v>
      </c>
      <c r="C53" s="250"/>
      <c r="D53" s="324"/>
      <c r="E53" s="305"/>
      <c r="F53" s="305"/>
      <c r="G53" s="305"/>
      <c r="H53" s="305"/>
      <c r="I53" s="305"/>
      <c r="J53" s="305"/>
      <c r="K53" s="305"/>
      <c r="L53" s="305"/>
      <c r="M53" s="301"/>
    </row>
    <row r="54" spans="1:13" ht="12.75">
      <c r="A54" s="322"/>
      <c r="B54" s="255"/>
      <c r="C54" s="250" t="s">
        <v>263</v>
      </c>
      <c r="D54" s="324"/>
      <c r="E54" s="305"/>
      <c r="F54" s="305"/>
      <c r="G54" s="305"/>
      <c r="H54" s="305"/>
      <c r="I54" s="305"/>
      <c r="J54" s="305"/>
      <c r="K54" s="305"/>
      <c r="L54" s="305"/>
      <c r="M54" s="301"/>
    </row>
    <row r="55" spans="1:13" ht="12.75">
      <c r="A55" s="322"/>
      <c r="B55" s="255"/>
      <c r="C55" s="255" t="s">
        <v>264</v>
      </c>
      <c r="D55" s="324"/>
      <c r="E55" s="305"/>
      <c r="F55" s="305"/>
      <c r="G55" s="305"/>
      <c r="H55" s="305"/>
      <c r="I55" s="305"/>
      <c r="J55" s="305"/>
      <c r="K55" s="305"/>
      <c r="L55" s="305"/>
      <c r="M55" s="301"/>
    </row>
    <row r="56" spans="1:13" ht="12.75">
      <c r="A56" s="322"/>
      <c r="B56" s="255"/>
      <c r="C56" s="255" t="s">
        <v>265</v>
      </c>
      <c r="D56" s="324"/>
      <c r="E56" s="305"/>
      <c r="F56" s="305"/>
      <c r="G56" s="305"/>
      <c r="H56" s="305"/>
      <c r="I56" s="305"/>
      <c r="J56" s="305"/>
      <c r="K56" s="305"/>
      <c r="L56" s="305"/>
      <c r="M56" s="301"/>
    </row>
    <row r="57" spans="1:13" ht="12.75">
      <c r="A57" s="315"/>
      <c r="B57" s="250"/>
      <c r="C57" s="250" t="s">
        <v>580</v>
      </c>
      <c r="D57" s="301"/>
      <c r="E57" s="305"/>
      <c r="F57" s="305"/>
      <c r="G57" s="305"/>
      <c r="H57" s="305"/>
      <c r="I57" s="305"/>
      <c r="J57" s="305"/>
      <c r="K57" s="305"/>
      <c r="L57" s="305"/>
      <c r="M57" s="301"/>
    </row>
    <row r="58" spans="1:13" ht="12.75">
      <c r="A58" s="315"/>
      <c r="B58" s="250" t="s">
        <v>579</v>
      </c>
      <c r="C58" s="250"/>
      <c r="D58" s="301"/>
      <c r="E58" s="305"/>
      <c r="F58" s="305"/>
      <c r="G58" s="305"/>
      <c r="H58" s="305"/>
      <c r="I58" s="305"/>
      <c r="J58" s="305"/>
      <c r="K58" s="305"/>
      <c r="L58" s="305"/>
      <c r="M58" s="301"/>
    </row>
    <row r="59" spans="1:13" ht="12.75">
      <c r="A59" s="315"/>
      <c r="B59" s="305"/>
      <c r="C59" s="305"/>
      <c r="D59" s="316"/>
      <c r="E59" s="305"/>
      <c r="F59" s="305"/>
      <c r="G59" s="305"/>
      <c r="H59" s="305"/>
      <c r="I59" s="305"/>
      <c r="J59" s="305"/>
      <c r="K59" s="305"/>
      <c r="L59" s="305"/>
      <c r="M59" s="301"/>
    </row>
    <row r="60" spans="1:13" ht="12.75">
      <c r="A60" s="315"/>
      <c r="B60" s="305"/>
      <c r="C60" s="305"/>
      <c r="D60" s="316"/>
      <c r="E60" s="305"/>
      <c r="F60" s="305"/>
      <c r="G60" s="305"/>
      <c r="H60" s="305"/>
      <c r="I60" s="305"/>
      <c r="J60" s="305"/>
      <c r="K60" s="305"/>
      <c r="L60" s="305"/>
      <c r="M60" s="301"/>
    </row>
    <row r="61" spans="1:13" ht="12.75">
      <c r="A61" s="315"/>
      <c r="B61" s="305"/>
      <c r="C61" s="305"/>
      <c r="D61" s="325"/>
      <c r="E61" s="305"/>
      <c r="F61" s="305"/>
      <c r="G61" s="305"/>
      <c r="H61" s="305"/>
      <c r="I61" s="305"/>
      <c r="J61" s="305"/>
      <c r="K61" s="305"/>
      <c r="L61" s="305"/>
      <c r="M61" s="301"/>
    </row>
    <row r="62" spans="1:13" ht="12.75">
      <c r="A62" s="315"/>
      <c r="B62" s="316"/>
      <c r="C62" s="316"/>
      <c r="D62" s="316"/>
      <c r="E62" s="305"/>
      <c r="F62" s="305"/>
      <c r="G62" s="305"/>
      <c r="H62" s="305"/>
      <c r="I62" s="305"/>
      <c r="J62" s="305"/>
      <c r="K62" s="305"/>
      <c r="L62" s="305"/>
      <c r="M62" s="301"/>
    </row>
    <row r="63" spans="1:13" ht="6.75" customHeight="1">
      <c r="A63" s="322"/>
      <c r="B63" s="326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24"/>
    </row>
    <row r="64" spans="1:13" ht="12.75">
      <c r="A64" s="322"/>
      <c r="B64" s="326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24"/>
    </row>
    <row r="65" spans="1:13" ht="12.75">
      <c r="A65" s="322"/>
      <c r="B65" s="326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24"/>
    </row>
    <row r="66" spans="1:13" ht="18">
      <c r="A66" s="327"/>
      <c r="B66" s="328" t="s">
        <v>355</v>
      </c>
      <c r="C66" s="329"/>
      <c r="D66" s="329"/>
      <c r="E66" s="329"/>
      <c r="F66" s="329"/>
      <c r="G66" s="329"/>
      <c r="H66" s="329"/>
      <c r="I66" s="329"/>
      <c r="J66" s="329"/>
      <c r="K66" s="330"/>
      <c r="L66" s="329"/>
      <c r="M66" s="331"/>
    </row>
    <row r="67" spans="1:13" ht="18">
      <c r="A67" s="327"/>
      <c r="B67" s="329"/>
      <c r="C67" s="329"/>
      <c r="D67" s="329"/>
      <c r="E67" s="329"/>
      <c r="F67" s="329"/>
      <c r="G67" s="329"/>
      <c r="H67" s="329"/>
      <c r="I67" s="329"/>
      <c r="J67" s="329"/>
      <c r="K67" s="330"/>
      <c r="L67" s="329"/>
      <c r="M67" s="331"/>
    </row>
    <row r="68" spans="1:13" ht="15.75">
      <c r="A68" s="332"/>
      <c r="B68" s="328"/>
      <c r="C68" s="569" t="s">
        <v>25</v>
      </c>
      <c r="D68" s="569"/>
      <c r="E68" s="333" t="s">
        <v>28</v>
      </c>
      <c r="F68" s="255"/>
      <c r="G68" s="255"/>
      <c r="H68" s="255"/>
      <c r="I68" s="255"/>
      <c r="J68" s="334"/>
      <c r="K68" s="334"/>
      <c r="L68" s="255"/>
      <c r="M68" s="335"/>
    </row>
    <row r="69" spans="1:13" ht="12.75">
      <c r="A69" s="332"/>
      <c r="B69" s="328"/>
      <c r="C69" s="255"/>
      <c r="D69" s="328"/>
      <c r="E69" s="255"/>
      <c r="F69" s="255"/>
      <c r="G69" s="255"/>
      <c r="H69" s="255"/>
      <c r="I69" s="255"/>
      <c r="J69" s="334"/>
      <c r="K69" s="334"/>
      <c r="L69" s="255"/>
      <c r="M69" s="335"/>
    </row>
    <row r="70" spans="1:13" ht="12.75">
      <c r="A70" s="332"/>
      <c r="B70" s="328"/>
      <c r="C70" s="255"/>
      <c r="D70" s="336" t="s">
        <v>3</v>
      </c>
      <c r="E70" s="337" t="s">
        <v>266</v>
      </c>
      <c r="F70" s="337"/>
      <c r="G70" s="337"/>
      <c r="H70" s="255"/>
      <c r="I70" s="255"/>
      <c r="J70" s="255"/>
      <c r="K70" s="255"/>
      <c r="L70" s="255"/>
      <c r="M70" s="335"/>
    </row>
    <row r="71" spans="1:13" ht="12.75">
      <c r="A71" s="332"/>
      <c r="B71" s="328"/>
      <c r="C71" s="255"/>
      <c r="D71" s="336"/>
      <c r="E71" s="337"/>
      <c r="F71" s="337"/>
      <c r="G71" s="337"/>
      <c r="H71" s="255"/>
      <c r="I71" s="255"/>
      <c r="J71" s="255"/>
      <c r="K71" s="255"/>
      <c r="L71" s="255"/>
      <c r="M71" s="335"/>
    </row>
    <row r="72" spans="1:13" ht="12.75">
      <c r="A72" s="332"/>
      <c r="B72" s="328"/>
      <c r="C72" s="255"/>
      <c r="D72" s="330">
        <v>1</v>
      </c>
      <c r="E72" s="338" t="s">
        <v>8</v>
      </c>
      <c r="F72" s="339"/>
      <c r="G72" s="255"/>
      <c r="H72" s="255"/>
      <c r="I72" s="255"/>
      <c r="J72" s="255"/>
      <c r="K72" s="255"/>
      <c r="L72" s="255"/>
      <c r="M72" s="335"/>
    </row>
    <row r="73" spans="1:13" ht="12.75">
      <c r="A73" s="332"/>
      <c r="B73" s="328"/>
      <c r="C73" s="255"/>
      <c r="D73" s="330"/>
      <c r="E73" s="338"/>
      <c r="F73" s="339"/>
      <c r="G73" s="255"/>
      <c r="H73" s="255"/>
      <c r="I73" s="255"/>
      <c r="J73" s="255"/>
      <c r="K73" s="255"/>
      <c r="L73" s="255"/>
      <c r="M73" s="335"/>
    </row>
    <row r="74" spans="1:13" ht="12.75">
      <c r="A74" s="332"/>
      <c r="B74" s="328">
        <v>1.1</v>
      </c>
      <c r="C74" s="255"/>
      <c r="D74" s="328"/>
      <c r="E74" s="340" t="s">
        <v>9</v>
      </c>
      <c r="F74" s="334"/>
      <c r="G74" s="334"/>
      <c r="H74" s="334"/>
      <c r="I74" s="334"/>
      <c r="J74" s="334"/>
      <c r="K74" s="334"/>
      <c r="L74" s="255"/>
      <c r="M74" s="335"/>
    </row>
    <row r="75" spans="1:13" ht="12.75">
      <c r="A75" s="332"/>
      <c r="B75" s="328"/>
      <c r="C75" s="255"/>
      <c r="D75" s="541" t="s">
        <v>2</v>
      </c>
      <c r="E75" s="541" t="s">
        <v>267</v>
      </c>
      <c r="F75" s="541"/>
      <c r="G75" s="541" t="s">
        <v>268</v>
      </c>
      <c r="H75" s="541" t="s">
        <v>269</v>
      </c>
      <c r="I75" s="541"/>
      <c r="J75" s="342" t="s">
        <v>270</v>
      </c>
      <c r="K75" s="342" t="s">
        <v>271</v>
      </c>
      <c r="L75" s="342" t="s">
        <v>270</v>
      </c>
      <c r="M75" s="335"/>
    </row>
    <row r="76" spans="1:13" ht="12.75">
      <c r="A76" s="332"/>
      <c r="B76" s="328"/>
      <c r="C76" s="255"/>
      <c r="D76" s="541"/>
      <c r="E76" s="541"/>
      <c r="F76" s="541"/>
      <c r="G76" s="541"/>
      <c r="H76" s="541"/>
      <c r="I76" s="541"/>
      <c r="J76" s="343" t="s">
        <v>272</v>
      </c>
      <c r="K76" s="343" t="s">
        <v>273</v>
      </c>
      <c r="L76" s="343" t="s">
        <v>274</v>
      </c>
      <c r="M76" s="335"/>
    </row>
    <row r="77" spans="1:13" ht="12.75">
      <c r="A77" s="332"/>
      <c r="B77" s="328"/>
      <c r="C77" s="255"/>
      <c r="D77" s="344">
        <v>1</v>
      </c>
      <c r="E77" s="533" t="s">
        <v>751</v>
      </c>
      <c r="F77" s="534"/>
      <c r="G77" s="347" t="s">
        <v>752</v>
      </c>
      <c r="H77" s="560">
        <v>101001418</v>
      </c>
      <c r="I77" s="561"/>
      <c r="J77" s="214">
        <v>6317447</v>
      </c>
      <c r="K77" s="347">
        <v>1</v>
      </c>
      <c r="L77" s="347">
        <v>6317447</v>
      </c>
      <c r="M77" s="335"/>
    </row>
    <row r="78" spans="1:13" ht="12.75">
      <c r="A78" s="332"/>
      <c r="B78" s="328"/>
      <c r="C78" s="255"/>
      <c r="D78" s="344">
        <f>D77+1</f>
        <v>2</v>
      </c>
      <c r="E78" s="345" t="s">
        <v>751</v>
      </c>
      <c r="F78" s="346"/>
      <c r="G78" s="347" t="s">
        <v>795</v>
      </c>
      <c r="H78" s="560">
        <v>101001418</v>
      </c>
      <c r="I78" s="561"/>
      <c r="J78" s="214">
        <v>-1</v>
      </c>
      <c r="K78" s="347">
        <v>135.41</v>
      </c>
      <c r="L78" s="347">
        <v>-135.41</v>
      </c>
      <c r="M78" s="335"/>
    </row>
    <row r="79" spans="1:13" ht="12.75">
      <c r="A79" s="332"/>
      <c r="B79" s="328"/>
      <c r="C79" s="255"/>
      <c r="D79" s="344">
        <f aca="true" t="shared" si="0" ref="D79:D90">D78+1</f>
        <v>3</v>
      </c>
      <c r="E79" s="533" t="s">
        <v>754</v>
      </c>
      <c r="F79" s="534"/>
      <c r="G79" s="347" t="s">
        <v>752</v>
      </c>
      <c r="H79" s="560">
        <v>401004455</v>
      </c>
      <c r="I79" s="561"/>
      <c r="J79" s="214">
        <v>8802</v>
      </c>
      <c r="K79" s="347">
        <v>1</v>
      </c>
      <c r="L79" s="347">
        <f aca="true" t="shared" si="1" ref="L79:L93">J79*K79</f>
        <v>8802</v>
      </c>
      <c r="M79" s="335"/>
    </row>
    <row r="80" spans="1:13" ht="12.75">
      <c r="A80" s="332"/>
      <c r="B80" s="328"/>
      <c r="C80" s="255"/>
      <c r="D80" s="344">
        <f t="shared" si="0"/>
        <v>4</v>
      </c>
      <c r="E80" s="533" t="s">
        <v>754</v>
      </c>
      <c r="F80" s="534"/>
      <c r="G80" s="347" t="s">
        <v>753</v>
      </c>
      <c r="H80" s="562">
        <v>401004455</v>
      </c>
      <c r="I80" s="561"/>
      <c r="J80" s="214">
        <v>11081.37</v>
      </c>
      <c r="K80" s="347">
        <v>135.23003022189494</v>
      </c>
      <c r="L80" s="347">
        <v>1498534</v>
      </c>
      <c r="M80" s="335"/>
    </row>
    <row r="81" spans="1:13" ht="12.75">
      <c r="A81" s="332"/>
      <c r="B81" s="328"/>
      <c r="C81" s="255"/>
      <c r="D81" s="344">
        <f t="shared" si="0"/>
        <v>5</v>
      </c>
      <c r="E81" s="533" t="s">
        <v>755</v>
      </c>
      <c r="F81" s="534"/>
      <c r="G81" s="347" t="s">
        <v>752</v>
      </c>
      <c r="H81" s="562">
        <v>18070</v>
      </c>
      <c r="I81" s="561"/>
      <c r="J81" s="214">
        <v>9596538</v>
      </c>
      <c r="K81" s="347">
        <v>1</v>
      </c>
      <c r="L81" s="347">
        <f t="shared" si="1"/>
        <v>9596538</v>
      </c>
      <c r="M81" s="335"/>
    </row>
    <row r="82" spans="1:13" ht="12.75">
      <c r="A82" s="332"/>
      <c r="B82" s="328"/>
      <c r="C82" s="255"/>
      <c r="D82" s="344">
        <f t="shared" si="0"/>
        <v>6</v>
      </c>
      <c r="E82" s="533" t="s">
        <v>755</v>
      </c>
      <c r="F82" s="534"/>
      <c r="G82" s="347" t="s">
        <v>753</v>
      </c>
      <c r="H82" s="562">
        <v>65437</v>
      </c>
      <c r="I82" s="561"/>
      <c r="J82" s="214">
        <v>8935.09</v>
      </c>
      <c r="K82" s="347">
        <v>135.22997529963325</v>
      </c>
      <c r="L82" s="347">
        <v>1208292</v>
      </c>
      <c r="M82" s="335"/>
    </row>
    <row r="83" spans="1:13" ht="12.75">
      <c r="A83" s="332"/>
      <c r="B83" s="328"/>
      <c r="C83" s="255"/>
      <c r="D83" s="344">
        <f t="shared" si="0"/>
        <v>7</v>
      </c>
      <c r="E83" s="533" t="s">
        <v>756</v>
      </c>
      <c r="F83" s="534"/>
      <c r="G83" s="347" t="s">
        <v>752</v>
      </c>
      <c r="H83" s="562" t="s">
        <v>760</v>
      </c>
      <c r="I83" s="561"/>
      <c r="J83" s="214">
        <v>80864.51</v>
      </c>
      <c r="K83" s="347">
        <v>1</v>
      </c>
      <c r="L83" s="347">
        <f t="shared" si="1"/>
        <v>80864.51</v>
      </c>
      <c r="M83" s="335"/>
    </row>
    <row r="84" spans="1:13" ht="12.75">
      <c r="A84" s="332"/>
      <c r="B84" s="328"/>
      <c r="C84" s="255"/>
      <c r="D84" s="344">
        <f t="shared" si="0"/>
        <v>8</v>
      </c>
      <c r="E84" s="533" t="s">
        <v>756</v>
      </c>
      <c r="F84" s="534"/>
      <c r="G84" s="347" t="s">
        <v>753</v>
      </c>
      <c r="H84" s="562" t="s">
        <v>761</v>
      </c>
      <c r="I84" s="561"/>
      <c r="J84" s="214">
        <v>0</v>
      </c>
      <c r="K84" s="347">
        <v>0</v>
      </c>
      <c r="L84" s="347">
        <v>0</v>
      </c>
      <c r="M84" s="335"/>
    </row>
    <row r="85" spans="1:13" ht="12.75">
      <c r="A85" s="332"/>
      <c r="B85" s="328"/>
      <c r="C85" s="255"/>
      <c r="D85" s="344">
        <f t="shared" si="0"/>
        <v>9</v>
      </c>
      <c r="E85" s="533" t="s">
        <v>757</v>
      </c>
      <c r="F85" s="534"/>
      <c r="G85" s="347" t="s">
        <v>752</v>
      </c>
      <c r="H85" s="529">
        <v>401004455</v>
      </c>
      <c r="I85" s="531"/>
      <c r="J85" s="214">
        <v>8623816.99</v>
      </c>
      <c r="K85" s="347">
        <v>1</v>
      </c>
      <c r="L85" s="347">
        <f t="shared" si="1"/>
        <v>8623816.99</v>
      </c>
      <c r="M85" s="335"/>
    </row>
    <row r="86" spans="1:13" ht="12.75">
      <c r="A86" s="332"/>
      <c r="B86" s="328"/>
      <c r="C86" s="255"/>
      <c r="D86" s="344">
        <f t="shared" si="0"/>
        <v>10</v>
      </c>
      <c r="E86" s="533" t="s">
        <v>757</v>
      </c>
      <c r="F86" s="534"/>
      <c r="G86" s="347" t="s">
        <v>753</v>
      </c>
      <c r="H86" s="529">
        <v>401004455</v>
      </c>
      <c r="I86" s="531"/>
      <c r="J86" s="214">
        <v>4643.66</v>
      </c>
      <c r="K86" s="347">
        <v>135.22997529963325</v>
      </c>
      <c r="L86" s="347">
        <f t="shared" si="1"/>
        <v>627962.0270998949</v>
      </c>
      <c r="M86" s="335"/>
    </row>
    <row r="87" spans="1:13" ht="12.75">
      <c r="A87" s="332"/>
      <c r="B87" s="328"/>
      <c r="C87" s="255"/>
      <c r="D87" s="344">
        <f t="shared" si="0"/>
        <v>11</v>
      </c>
      <c r="E87" s="533" t="s">
        <v>757</v>
      </c>
      <c r="F87" s="534"/>
      <c r="G87" s="347" t="s">
        <v>758</v>
      </c>
      <c r="H87" s="529">
        <v>401004455</v>
      </c>
      <c r="I87" s="531"/>
      <c r="J87" s="214">
        <v>18.83</v>
      </c>
      <c r="K87" s="347">
        <v>128.17365905469998</v>
      </c>
      <c r="L87" s="347">
        <v>2413.51</v>
      </c>
      <c r="M87" s="335"/>
    </row>
    <row r="88" spans="1:13" ht="12.75">
      <c r="A88" s="332"/>
      <c r="B88" s="328"/>
      <c r="C88" s="255"/>
      <c r="D88" s="344">
        <f t="shared" si="0"/>
        <v>12</v>
      </c>
      <c r="E88" s="533" t="s">
        <v>759</v>
      </c>
      <c r="F88" s="534"/>
      <c r="G88" s="347" t="s">
        <v>752</v>
      </c>
      <c r="H88" s="562"/>
      <c r="I88" s="561"/>
      <c r="J88" s="214">
        <v>-2459.78</v>
      </c>
      <c r="K88" s="347">
        <v>1</v>
      </c>
      <c r="L88" s="347">
        <f t="shared" si="1"/>
        <v>-2459.78</v>
      </c>
      <c r="M88" s="335"/>
    </row>
    <row r="89" spans="1:13" ht="12.75">
      <c r="A89" s="332"/>
      <c r="B89" s="328"/>
      <c r="C89" s="255"/>
      <c r="D89" s="344">
        <f t="shared" si="0"/>
        <v>13</v>
      </c>
      <c r="E89" s="533" t="s">
        <v>759</v>
      </c>
      <c r="F89" s="534"/>
      <c r="G89" s="347" t="s">
        <v>753</v>
      </c>
      <c r="H89" s="562"/>
      <c r="I89" s="561"/>
      <c r="J89" s="214">
        <v>3601.92</v>
      </c>
      <c r="K89" s="347">
        <v>135.22997529963325</v>
      </c>
      <c r="L89" s="347">
        <f t="shared" si="1"/>
        <v>487087.552631255</v>
      </c>
      <c r="M89" s="335"/>
    </row>
    <row r="90" spans="1:13" ht="12.75">
      <c r="A90" s="332"/>
      <c r="B90" s="328"/>
      <c r="C90" s="255"/>
      <c r="D90" s="344">
        <f t="shared" si="0"/>
        <v>14</v>
      </c>
      <c r="E90" s="350" t="s">
        <v>756</v>
      </c>
      <c r="F90" s="346"/>
      <c r="G90" s="347" t="s">
        <v>753</v>
      </c>
      <c r="H90" s="349"/>
      <c r="I90" s="348"/>
      <c r="J90" s="214">
        <v>1530.96</v>
      </c>
      <c r="K90" s="347">
        <v>135.22997529963325</v>
      </c>
      <c r="L90" s="347">
        <v>207032</v>
      </c>
      <c r="M90" s="335"/>
    </row>
    <row r="91" spans="1:13" ht="12.75">
      <c r="A91" s="332"/>
      <c r="B91" s="328"/>
      <c r="C91" s="255"/>
      <c r="D91" s="351"/>
      <c r="E91" s="548"/>
      <c r="F91" s="550"/>
      <c r="G91" s="347"/>
      <c r="H91" s="562"/>
      <c r="I91" s="561"/>
      <c r="J91" s="347"/>
      <c r="K91" s="347"/>
      <c r="L91" s="347">
        <f t="shared" si="1"/>
        <v>0</v>
      </c>
      <c r="M91" s="335"/>
    </row>
    <row r="92" spans="1:13" ht="12.75">
      <c r="A92" s="332"/>
      <c r="B92" s="328"/>
      <c r="C92" s="255"/>
      <c r="D92" s="351"/>
      <c r="E92" s="555"/>
      <c r="F92" s="557"/>
      <c r="G92" s="347"/>
      <c r="H92" s="562"/>
      <c r="I92" s="561"/>
      <c r="J92" s="347"/>
      <c r="K92" s="347"/>
      <c r="L92" s="347">
        <f t="shared" si="1"/>
        <v>0</v>
      </c>
      <c r="M92" s="335"/>
    </row>
    <row r="93" spans="1:13" ht="12.75">
      <c r="A93" s="332"/>
      <c r="B93" s="328"/>
      <c r="C93" s="255"/>
      <c r="D93" s="351"/>
      <c r="E93" s="548"/>
      <c r="F93" s="550"/>
      <c r="G93" s="347"/>
      <c r="H93" s="560"/>
      <c r="I93" s="561"/>
      <c r="J93" s="347"/>
      <c r="K93" s="347"/>
      <c r="L93" s="347">
        <f t="shared" si="1"/>
        <v>0</v>
      </c>
      <c r="M93" s="335"/>
    </row>
    <row r="94" spans="1:13" ht="12.75">
      <c r="A94" s="352"/>
      <c r="B94" s="353"/>
      <c r="C94" s="339"/>
      <c r="D94" s="341"/>
      <c r="E94" s="563" t="s">
        <v>29</v>
      </c>
      <c r="F94" s="564"/>
      <c r="G94" s="564"/>
      <c r="H94" s="564"/>
      <c r="I94" s="564"/>
      <c r="J94" s="564"/>
      <c r="K94" s="565"/>
      <c r="L94" s="354">
        <f>SUM(L77:L93)</f>
        <v>28656194.399731155</v>
      </c>
      <c r="M94" s="355"/>
    </row>
    <row r="95" spans="1:13" ht="12.75">
      <c r="A95" s="352"/>
      <c r="B95" s="353"/>
      <c r="C95" s="339"/>
      <c r="D95" s="353"/>
      <c r="E95" s="356"/>
      <c r="F95" s="356"/>
      <c r="G95" s="356"/>
      <c r="H95" s="356"/>
      <c r="I95" s="356"/>
      <c r="J95" s="356"/>
      <c r="K95" s="356"/>
      <c r="L95" s="339"/>
      <c r="M95" s="355"/>
    </row>
    <row r="96" spans="1:13" ht="12.75">
      <c r="A96" s="332"/>
      <c r="B96" s="328">
        <v>1.2</v>
      </c>
      <c r="C96" s="255"/>
      <c r="D96" s="357"/>
      <c r="E96" s="340" t="s">
        <v>10</v>
      </c>
      <c r="F96" s="358"/>
      <c r="G96" s="358"/>
      <c r="H96" s="358"/>
      <c r="I96" s="358"/>
      <c r="J96" s="358"/>
      <c r="K96" s="255"/>
      <c r="L96" s="255"/>
      <c r="M96" s="335"/>
    </row>
    <row r="97" spans="1:13" ht="12.75">
      <c r="A97" s="332"/>
      <c r="B97" s="328"/>
      <c r="C97" s="255"/>
      <c r="D97" s="541" t="s">
        <v>2</v>
      </c>
      <c r="E97" s="542" t="s">
        <v>275</v>
      </c>
      <c r="F97" s="543"/>
      <c r="G97" s="543"/>
      <c r="H97" s="543"/>
      <c r="I97" s="544"/>
      <c r="J97" s="342" t="s">
        <v>270</v>
      </c>
      <c r="K97" s="342" t="s">
        <v>271</v>
      </c>
      <c r="L97" s="342" t="s">
        <v>270</v>
      </c>
      <c r="M97" s="335"/>
    </row>
    <row r="98" spans="1:13" ht="12.75">
      <c r="A98" s="332"/>
      <c r="B98" s="328"/>
      <c r="C98" s="255"/>
      <c r="D98" s="541"/>
      <c r="E98" s="545"/>
      <c r="F98" s="546"/>
      <c r="G98" s="546"/>
      <c r="H98" s="546"/>
      <c r="I98" s="547"/>
      <c r="J98" s="343" t="s">
        <v>272</v>
      </c>
      <c r="K98" s="343" t="s">
        <v>273</v>
      </c>
      <c r="L98" s="343" t="s">
        <v>274</v>
      </c>
      <c r="M98" s="335"/>
    </row>
    <row r="99" spans="1:13" ht="12.75">
      <c r="A99" s="332"/>
      <c r="B99" s="328"/>
      <c r="C99" s="255"/>
      <c r="D99" s="344"/>
      <c r="E99" s="548" t="s">
        <v>276</v>
      </c>
      <c r="F99" s="549"/>
      <c r="G99" s="549"/>
      <c r="H99" s="549"/>
      <c r="I99" s="550"/>
      <c r="J99" s="214"/>
      <c r="K99" s="214"/>
      <c r="L99" s="359"/>
      <c r="M99" s="335"/>
    </row>
    <row r="100" spans="1:13" ht="12.75">
      <c r="A100" s="332"/>
      <c r="B100" s="328"/>
      <c r="C100" s="255"/>
      <c r="D100" s="351"/>
      <c r="E100" s="548" t="s">
        <v>277</v>
      </c>
      <c r="F100" s="549"/>
      <c r="G100" s="549"/>
      <c r="H100" s="549"/>
      <c r="I100" s="550"/>
      <c r="J100" s="359"/>
      <c r="K100" s="359"/>
      <c r="L100" s="359"/>
      <c r="M100" s="335"/>
    </row>
    <row r="101" spans="1:13" ht="12.75">
      <c r="A101" s="332"/>
      <c r="B101" s="328"/>
      <c r="C101" s="255"/>
      <c r="D101" s="351"/>
      <c r="E101" s="548" t="s">
        <v>278</v>
      </c>
      <c r="F101" s="549"/>
      <c r="G101" s="549"/>
      <c r="H101" s="549"/>
      <c r="I101" s="550"/>
      <c r="J101" s="359"/>
      <c r="K101" s="359"/>
      <c r="L101" s="359"/>
      <c r="M101" s="335"/>
    </row>
    <row r="102" spans="1:13" ht="12.75">
      <c r="A102" s="332"/>
      <c r="B102" s="328"/>
      <c r="C102" s="255"/>
      <c r="D102" s="351"/>
      <c r="E102" s="548" t="s">
        <v>356</v>
      </c>
      <c r="F102" s="549"/>
      <c r="G102" s="549"/>
      <c r="H102" s="549"/>
      <c r="I102" s="550"/>
      <c r="J102" s="359"/>
      <c r="K102" s="359"/>
      <c r="L102" s="359"/>
      <c r="M102" s="335"/>
    </row>
    <row r="103" spans="1:13" ht="12.75">
      <c r="A103" s="332"/>
      <c r="B103" s="328"/>
      <c r="C103" s="255"/>
      <c r="D103" s="341"/>
      <c r="E103" s="551" t="s">
        <v>29</v>
      </c>
      <c r="F103" s="552"/>
      <c r="G103" s="552"/>
      <c r="H103" s="552"/>
      <c r="I103" s="552"/>
      <c r="J103" s="552"/>
      <c r="K103" s="553"/>
      <c r="L103" s="360">
        <f>SUM(L99:L102)</f>
        <v>0</v>
      </c>
      <c r="M103" s="335"/>
    </row>
    <row r="104" spans="1:13" ht="12.75">
      <c r="A104" s="332"/>
      <c r="B104" s="328"/>
      <c r="C104" s="255"/>
      <c r="D104" s="353"/>
      <c r="E104" s="356"/>
      <c r="F104" s="356"/>
      <c r="G104" s="356"/>
      <c r="H104" s="356"/>
      <c r="I104" s="356"/>
      <c r="J104" s="356"/>
      <c r="K104" s="356"/>
      <c r="L104" s="339"/>
      <c r="M104" s="335"/>
    </row>
    <row r="105" spans="1:13" ht="12.75">
      <c r="A105" s="332"/>
      <c r="B105" s="328"/>
      <c r="C105" s="255"/>
      <c r="D105" s="330">
        <v>2</v>
      </c>
      <c r="E105" s="338" t="s">
        <v>40</v>
      </c>
      <c r="F105" s="356"/>
      <c r="G105" s="356"/>
      <c r="H105" s="356"/>
      <c r="I105" s="356"/>
      <c r="J105" s="356"/>
      <c r="K105" s="356"/>
      <c r="L105" s="339"/>
      <c r="M105" s="335"/>
    </row>
    <row r="106" spans="1:13" ht="12.75">
      <c r="A106" s="332"/>
      <c r="B106" s="328"/>
      <c r="C106" s="255"/>
      <c r="D106" s="330"/>
      <c r="E106" s="338"/>
      <c r="F106" s="356"/>
      <c r="G106" s="356"/>
      <c r="H106" s="356"/>
      <c r="I106" s="356"/>
      <c r="J106" s="356"/>
      <c r="K106" s="356"/>
      <c r="L106" s="339"/>
      <c r="M106" s="335"/>
    </row>
    <row r="107" spans="1:13" ht="12.75">
      <c r="A107" s="332"/>
      <c r="B107" s="353">
        <v>2.1</v>
      </c>
      <c r="C107" s="255"/>
      <c r="D107" s="353"/>
      <c r="E107" s="361" t="s">
        <v>42</v>
      </c>
      <c r="F107" s="356"/>
      <c r="G107" s="356"/>
      <c r="H107" s="356"/>
      <c r="I107" s="356"/>
      <c r="J107" s="356"/>
      <c r="K107" s="356"/>
      <c r="L107" s="339"/>
      <c r="M107" s="335"/>
    </row>
    <row r="108" spans="1:13" ht="12.75">
      <c r="A108" s="332"/>
      <c r="B108" s="353"/>
      <c r="C108" s="255"/>
      <c r="D108" s="353"/>
      <c r="E108" s="361"/>
      <c r="F108" s="362" t="s">
        <v>357</v>
      </c>
      <c r="G108" s="356"/>
      <c r="H108" s="356"/>
      <c r="I108" s="356"/>
      <c r="J108" s="356"/>
      <c r="K108" s="356"/>
      <c r="L108" s="339"/>
      <c r="M108" s="335"/>
    </row>
    <row r="109" spans="1:13" ht="12.75">
      <c r="A109" s="332"/>
      <c r="B109" s="363">
        <v>2.2</v>
      </c>
      <c r="C109" s="255"/>
      <c r="D109" s="353"/>
      <c r="E109" s="361" t="s">
        <v>43</v>
      </c>
      <c r="F109" s="356"/>
      <c r="G109" s="356"/>
      <c r="H109" s="356"/>
      <c r="I109" s="356"/>
      <c r="J109" s="356"/>
      <c r="K109" s="356"/>
      <c r="L109" s="339"/>
      <c r="M109" s="335"/>
    </row>
    <row r="110" spans="1:13" ht="12.75">
      <c r="A110" s="332"/>
      <c r="B110" s="363"/>
      <c r="C110" s="255"/>
      <c r="D110" s="353"/>
      <c r="E110" s="361"/>
      <c r="F110" s="362" t="s">
        <v>359</v>
      </c>
      <c r="G110" s="356"/>
      <c r="H110" s="356"/>
      <c r="I110" s="356"/>
      <c r="J110" s="356"/>
      <c r="K110" s="356"/>
      <c r="L110" s="339"/>
      <c r="M110" s="335"/>
    </row>
    <row r="111" spans="1:13" ht="12.75">
      <c r="A111" s="332"/>
      <c r="B111" s="353">
        <v>2.3</v>
      </c>
      <c r="C111" s="255"/>
      <c r="D111" s="353"/>
      <c r="E111" s="361" t="s">
        <v>41</v>
      </c>
      <c r="F111" s="356"/>
      <c r="G111" s="356"/>
      <c r="H111" s="356"/>
      <c r="I111" s="356"/>
      <c r="J111" s="356"/>
      <c r="K111" s="356"/>
      <c r="L111" s="339"/>
      <c r="M111" s="335"/>
    </row>
    <row r="112" spans="1:13" ht="12.75">
      <c r="A112" s="332"/>
      <c r="B112" s="328"/>
      <c r="C112" s="255"/>
      <c r="D112" s="353"/>
      <c r="E112" s="356"/>
      <c r="F112" s="362" t="s">
        <v>358</v>
      </c>
      <c r="G112" s="356"/>
      <c r="H112" s="356"/>
      <c r="I112" s="356"/>
      <c r="J112" s="356"/>
      <c r="K112" s="356"/>
      <c r="L112" s="339"/>
      <c r="M112" s="335"/>
    </row>
    <row r="113" spans="1:13" ht="12.75">
      <c r="A113" s="322"/>
      <c r="B113" s="326"/>
      <c r="C113" s="305"/>
      <c r="D113" s="356"/>
      <c r="E113" s="356"/>
      <c r="F113" s="356"/>
      <c r="G113" s="356"/>
      <c r="H113" s="356"/>
      <c r="I113" s="356"/>
      <c r="J113" s="356"/>
      <c r="K113" s="356"/>
      <c r="L113" s="364"/>
      <c r="M113" s="324"/>
    </row>
    <row r="114" spans="1:13" ht="12.75">
      <c r="A114" s="322"/>
      <c r="B114" s="326"/>
      <c r="C114" s="305"/>
      <c r="D114" s="294">
        <v>3</v>
      </c>
      <c r="E114" s="365" t="s">
        <v>44</v>
      </c>
      <c r="F114" s="356"/>
      <c r="G114" s="356"/>
      <c r="H114" s="356"/>
      <c r="I114" s="356"/>
      <c r="J114" s="356"/>
      <c r="K114" s="366">
        <f>K116+K130+K135</f>
        <v>1748773793</v>
      </c>
      <c r="L114" s="364"/>
      <c r="M114" s="324"/>
    </row>
    <row r="115" spans="1:13" ht="12.75">
      <c r="A115" s="322"/>
      <c r="B115" s="326">
        <v>3.1</v>
      </c>
      <c r="C115" s="305"/>
      <c r="D115" s="356"/>
      <c r="E115" s="367" t="s">
        <v>45</v>
      </c>
      <c r="F115" s="356"/>
      <c r="G115" s="356"/>
      <c r="H115" s="356"/>
      <c r="I115" s="356"/>
      <c r="J115" s="356"/>
      <c r="K115" s="356"/>
      <c r="L115" s="364"/>
      <c r="M115" s="324"/>
    </row>
    <row r="116" spans="1:13" ht="12.75">
      <c r="A116" s="322"/>
      <c r="B116" s="326"/>
      <c r="C116" s="305"/>
      <c r="D116" s="317"/>
      <c r="E116" s="368" t="s">
        <v>280</v>
      </c>
      <c r="F116" s="369"/>
      <c r="G116" s="369"/>
      <c r="H116" s="369"/>
      <c r="I116" s="369"/>
      <c r="J116" s="369"/>
      <c r="K116" s="370">
        <f>Aktivet!G14</f>
        <v>1735030494</v>
      </c>
      <c r="L116" s="364"/>
      <c r="M116" s="324"/>
    </row>
    <row r="117" spans="1:13" ht="12.75">
      <c r="A117" s="322"/>
      <c r="B117" s="326"/>
      <c r="C117" s="305"/>
      <c r="D117" s="353" t="s">
        <v>279</v>
      </c>
      <c r="E117" s="369" t="s">
        <v>361</v>
      </c>
      <c r="F117" s="369"/>
      <c r="G117" s="369"/>
      <c r="H117" s="369"/>
      <c r="I117" s="369"/>
      <c r="J117" s="371"/>
      <c r="K117" s="372"/>
      <c r="L117" s="364"/>
      <c r="M117" s="324"/>
    </row>
    <row r="118" spans="1:13" ht="12.75">
      <c r="A118" s="322"/>
      <c r="B118" s="326"/>
      <c r="C118" s="305"/>
      <c r="D118" s="353" t="s">
        <v>279</v>
      </c>
      <c r="E118" s="369" t="s">
        <v>362</v>
      </c>
      <c r="F118" s="369"/>
      <c r="G118" s="369"/>
      <c r="H118" s="369"/>
      <c r="I118" s="369"/>
      <c r="J118" s="371"/>
      <c r="K118" s="372"/>
      <c r="L118" s="364"/>
      <c r="M118" s="324"/>
    </row>
    <row r="119" spans="1:13" ht="12.75">
      <c r="A119" s="322"/>
      <c r="B119" s="326"/>
      <c r="C119" s="305"/>
      <c r="D119" s="353" t="s">
        <v>279</v>
      </c>
      <c r="E119" s="316" t="s">
        <v>388</v>
      </c>
      <c r="F119" s="369"/>
      <c r="G119" s="369"/>
      <c r="H119" s="369"/>
      <c r="I119" s="369"/>
      <c r="J119" s="371"/>
      <c r="K119" s="372"/>
      <c r="L119" s="364"/>
      <c r="M119" s="324"/>
    </row>
    <row r="120" spans="1:13" ht="12.75">
      <c r="A120" s="322"/>
      <c r="B120" s="326"/>
      <c r="C120" s="305"/>
      <c r="D120" s="356"/>
      <c r="F120" s="373" t="s">
        <v>360</v>
      </c>
      <c r="G120" s="356"/>
      <c r="H120" s="369"/>
      <c r="I120" s="369"/>
      <c r="J120" s="356"/>
      <c r="K120" s="356"/>
      <c r="L120" s="364"/>
      <c r="M120" s="324"/>
    </row>
    <row r="121" spans="1:13" ht="12.75">
      <c r="A121" s="322"/>
      <c r="B121" s="326"/>
      <c r="C121" s="305"/>
      <c r="D121" s="356"/>
      <c r="E121" s="367"/>
      <c r="F121" s="356"/>
      <c r="G121" s="356"/>
      <c r="H121" s="369"/>
      <c r="I121" s="369"/>
      <c r="J121" s="356"/>
      <c r="K121" s="356"/>
      <c r="L121" s="364"/>
      <c r="M121" s="324"/>
    </row>
    <row r="122" spans="1:13" ht="12.75">
      <c r="A122" s="322"/>
      <c r="B122" s="326">
        <v>3.2</v>
      </c>
      <c r="C122" s="305"/>
      <c r="D122" s="356"/>
      <c r="E122" s="367" t="s">
        <v>46</v>
      </c>
      <c r="F122" s="356"/>
      <c r="G122" s="356"/>
      <c r="H122" s="356"/>
      <c r="I122" s="356"/>
      <c r="J122" s="356"/>
      <c r="K122" s="356"/>
      <c r="L122" s="364"/>
      <c r="M122" s="324"/>
    </row>
    <row r="123" spans="1:13" ht="12.75">
      <c r="A123" s="322"/>
      <c r="B123" s="326"/>
      <c r="C123" s="305"/>
      <c r="D123" s="353" t="s">
        <v>279</v>
      </c>
      <c r="E123" s="367" t="s">
        <v>363</v>
      </c>
      <c r="F123" s="356"/>
      <c r="G123" s="356"/>
      <c r="H123" s="356"/>
      <c r="I123" s="356"/>
      <c r="J123" s="356"/>
      <c r="K123" s="356"/>
      <c r="L123" s="364"/>
      <c r="M123" s="324"/>
    </row>
    <row r="124" spans="1:13" ht="12.75">
      <c r="A124" s="322"/>
      <c r="B124" s="326"/>
      <c r="C124" s="305"/>
      <c r="D124" s="356"/>
      <c r="E124" s="367"/>
      <c r="F124" s="356"/>
      <c r="G124" s="356"/>
      <c r="H124" s="356"/>
      <c r="I124" s="356"/>
      <c r="J124" s="356"/>
      <c r="K124" s="356"/>
      <c r="L124" s="364"/>
      <c r="M124" s="324"/>
    </row>
    <row r="125" spans="1:13" ht="12.75">
      <c r="A125" s="322"/>
      <c r="B125" s="326">
        <v>3.3</v>
      </c>
      <c r="C125" s="305"/>
      <c r="D125" s="356"/>
      <c r="E125" s="367" t="s">
        <v>47</v>
      </c>
      <c r="F125" s="356"/>
      <c r="G125" s="356"/>
      <c r="H125" s="356"/>
      <c r="I125" s="356"/>
      <c r="J125" s="356"/>
      <c r="K125" s="356"/>
      <c r="L125" s="364"/>
      <c r="M125" s="324"/>
    </row>
    <row r="126" spans="1:13" ht="12.75">
      <c r="A126" s="322"/>
      <c r="B126" s="326"/>
      <c r="C126" s="305"/>
      <c r="D126" s="353" t="s">
        <v>279</v>
      </c>
      <c r="E126" s="374" t="s">
        <v>364</v>
      </c>
      <c r="F126" s="356"/>
      <c r="G126" s="356"/>
      <c r="H126" s="356"/>
      <c r="I126" s="356"/>
      <c r="J126" s="356"/>
      <c r="K126" s="356"/>
      <c r="L126" s="364"/>
      <c r="M126" s="324"/>
    </row>
    <row r="127" spans="1:13" ht="12.75">
      <c r="A127" s="322"/>
      <c r="B127" s="326"/>
      <c r="C127" s="305"/>
      <c r="D127" s="356"/>
      <c r="E127" s="374"/>
      <c r="F127" s="356"/>
      <c r="G127" s="356"/>
      <c r="H127" s="356"/>
      <c r="I127" s="356"/>
      <c r="J127" s="356"/>
      <c r="K127" s="356"/>
      <c r="L127" s="364"/>
      <c r="M127" s="324"/>
    </row>
    <row r="128" spans="1:13" ht="12.75">
      <c r="A128" s="322"/>
      <c r="B128" s="326">
        <v>3.4</v>
      </c>
      <c r="C128" s="305"/>
      <c r="D128" s="356"/>
      <c r="E128" s="367" t="s">
        <v>48</v>
      </c>
      <c r="F128" s="356"/>
      <c r="G128" s="356"/>
      <c r="H128" s="356"/>
      <c r="I128" s="356"/>
      <c r="J128" s="356"/>
      <c r="K128" s="356"/>
      <c r="L128" s="364"/>
      <c r="M128" s="324"/>
    </row>
    <row r="129" spans="1:13" ht="12.75">
      <c r="A129" s="322"/>
      <c r="B129" s="326"/>
      <c r="C129" s="305"/>
      <c r="D129" s="353" t="s">
        <v>279</v>
      </c>
      <c r="E129" s="375" t="s">
        <v>365</v>
      </c>
      <c r="F129" s="356"/>
      <c r="G129" s="356"/>
      <c r="H129" s="356"/>
      <c r="I129" s="356"/>
      <c r="J129" s="356"/>
      <c r="K129" s="356"/>
      <c r="L129" s="364"/>
      <c r="M129" s="324"/>
    </row>
    <row r="130" spans="1:13" ht="12.75">
      <c r="A130" s="322"/>
      <c r="B130" s="326"/>
      <c r="C130" s="305"/>
      <c r="D130" s="353" t="s">
        <v>279</v>
      </c>
      <c r="E130" s="375" t="s">
        <v>366</v>
      </c>
      <c r="F130" s="356"/>
      <c r="G130" s="356"/>
      <c r="H130" s="356"/>
      <c r="I130" s="356"/>
      <c r="J130" s="356"/>
      <c r="K130" s="372">
        <f>Aktivet!G15</f>
        <v>13682570</v>
      </c>
      <c r="L130" s="364"/>
      <c r="M130" s="324"/>
    </row>
    <row r="131" spans="1:13" ht="12.75">
      <c r="A131" s="322"/>
      <c r="B131" s="326"/>
      <c r="C131" s="305"/>
      <c r="D131" s="353" t="s">
        <v>279</v>
      </c>
      <c r="E131" s="375" t="s">
        <v>367</v>
      </c>
      <c r="F131" s="356"/>
      <c r="G131" s="356"/>
      <c r="H131" s="356"/>
      <c r="I131" s="356"/>
      <c r="J131" s="356"/>
      <c r="K131" s="372"/>
      <c r="L131" s="364"/>
      <c r="M131" s="324"/>
    </row>
    <row r="132" spans="1:13" ht="12.75">
      <c r="A132" s="322"/>
      <c r="B132" s="326"/>
      <c r="C132" s="305"/>
      <c r="D132" s="353" t="s">
        <v>279</v>
      </c>
      <c r="E132" s="375" t="s">
        <v>368</v>
      </c>
      <c r="F132" s="356"/>
      <c r="G132" s="356"/>
      <c r="H132" s="356"/>
      <c r="I132" s="356"/>
      <c r="J132" s="356"/>
      <c r="K132" s="372"/>
      <c r="L132" s="364"/>
      <c r="M132" s="324"/>
    </row>
    <row r="133" spans="1:13" ht="12.75">
      <c r="A133" s="322"/>
      <c r="B133" s="326"/>
      <c r="C133" s="305"/>
      <c r="D133" s="353" t="s">
        <v>279</v>
      </c>
      <c r="E133" s="375" t="s">
        <v>369</v>
      </c>
      <c r="F133" s="356"/>
      <c r="G133" s="356"/>
      <c r="H133" s="356"/>
      <c r="I133" s="356"/>
      <c r="J133" s="356"/>
      <c r="K133" s="372"/>
      <c r="L133" s="364"/>
      <c r="M133" s="324"/>
    </row>
    <row r="134" spans="1:13" ht="12.75">
      <c r="A134" s="322"/>
      <c r="B134" s="326"/>
      <c r="C134" s="305"/>
      <c r="D134" s="353" t="s">
        <v>279</v>
      </c>
      <c r="E134" s="375" t="s">
        <v>370</v>
      </c>
      <c r="F134" s="356"/>
      <c r="G134" s="356"/>
      <c r="H134" s="356"/>
      <c r="I134" s="356"/>
      <c r="J134" s="356"/>
      <c r="K134" s="372"/>
      <c r="L134" s="364"/>
      <c r="M134" s="324"/>
    </row>
    <row r="135" spans="1:13" ht="12.75">
      <c r="A135" s="322"/>
      <c r="B135" s="326"/>
      <c r="C135" s="305"/>
      <c r="D135" s="353" t="s">
        <v>279</v>
      </c>
      <c r="E135" s="375" t="s">
        <v>377</v>
      </c>
      <c r="F135" s="356"/>
      <c r="G135" s="356"/>
      <c r="H135" s="356"/>
      <c r="I135" s="356"/>
      <c r="J135" s="356"/>
      <c r="K135" s="372">
        <f>Aktivet!G18</f>
        <v>60729</v>
      </c>
      <c r="L135" s="364"/>
      <c r="M135" s="324"/>
    </row>
    <row r="136" spans="1:13" ht="12.75">
      <c r="A136" s="322"/>
      <c r="B136" s="326"/>
      <c r="C136" s="305"/>
      <c r="D136" s="353" t="s">
        <v>279</v>
      </c>
      <c r="E136" s="375" t="s">
        <v>371</v>
      </c>
      <c r="F136" s="356"/>
      <c r="G136" s="356"/>
      <c r="H136" s="356"/>
      <c r="I136" s="356"/>
      <c r="J136" s="356"/>
      <c r="K136" s="372"/>
      <c r="L136" s="364"/>
      <c r="M136" s="324"/>
    </row>
    <row r="137" spans="1:13" ht="12.75">
      <c r="A137" s="322"/>
      <c r="B137" s="326"/>
      <c r="C137" s="305"/>
      <c r="D137" s="353" t="s">
        <v>279</v>
      </c>
      <c r="E137" s="375" t="s">
        <v>378</v>
      </c>
      <c r="F137" s="356"/>
      <c r="G137" s="356"/>
      <c r="H137" s="356"/>
      <c r="I137" s="356"/>
      <c r="J137" s="356"/>
      <c r="K137" s="372"/>
      <c r="L137" s="364"/>
      <c r="M137" s="324"/>
    </row>
    <row r="138" spans="1:13" ht="12.75">
      <c r="A138" s="322"/>
      <c r="B138" s="326"/>
      <c r="C138" s="305"/>
      <c r="D138" s="353" t="s">
        <v>279</v>
      </c>
      <c r="E138" s="375" t="s">
        <v>373</v>
      </c>
      <c r="F138" s="356"/>
      <c r="G138" s="356"/>
      <c r="H138" s="356"/>
      <c r="I138" s="356"/>
      <c r="J138" s="356"/>
      <c r="K138" s="372"/>
      <c r="L138" s="364"/>
      <c r="M138" s="324"/>
    </row>
    <row r="139" spans="1:13" ht="12.75">
      <c r="A139" s="322"/>
      <c r="B139" s="326"/>
      <c r="C139" s="305"/>
      <c r="D139" s="353" t="s">
        <v>279</v>
      </c>
      <c r="E139" s="375" t="s">
        <v>374</v>
      </c>
      <c r="F139" s="356"/>
      <c r="G139" s="356"/>
      <c r="H139" s="356"/>
      <c r="I139" s="356"/>
      <c r="J139" s="356"/>
      <c r="K139" s="372"/>
      <c r="L139" s="364"/>
      <c r="M139" s="324"/>
    </row>
    <row r="140" spans="1:13" ht="12.75">
      <c r="A140" s="322"/>
      <c r="B140" s="326"/>
      <c r="C140" s="305"/>
      <c r="D140" s="353" t="s">
        <v>279</v>
      </c>
      <c r="E140" s="375" t="s">
        <v>375</v>
      </c>
      <c r="F140" s="356"/>
      <c r="G140" s="356"/>
      <c r="H140" s="356"/>
      <c r="I140" s="356"/>
      <c r="J140" s="356"/>
      <c r="K140" s="372"/>
      <c r="L140" s="364"/>
      <c r="M140" s="324"/>
    </row>
    <row r="141" spans="1:13" ht="12.75">
      <c r="A141" s="322"/>
      <c r="B141" s="326"/>
      <c r="C141" s="305"/>
      <c r="D141" s="353" t="s">
        <v>279</v>
      </c>
      <c r="E141" s="375" t="s">
        <v>376</v>
      </c>
      <c r="F141" s="356"/>
      <c r="G141" s="356"/>
      <c r="H141" s="356"/>
      <c r="I141" s="356"/>
      <c r="J141" s="356"/>
      <c r="K141" s="372"/>
      <c r="L141" s="364"/>
      <c r="M141" s="324"/>
    </row>
    <row r="142" spans="1:13" ht="12.75">
      <c r="A142" s="322"/>
      <c r="B142" s="326"/>
      <c r="C142" s="305"/>
      <c r="D142" s="353" t="s">
        <v>279</v>
      </c>
      <c r="E142" s="375" t="s">
        <v>379</v>
      </c>
      <c r="F142" s="356"/>
      <c r="G142" s="356"/>
      <c r="H142" s="356"/>
      <c r="I142" s="356"/>
      <c r="J142" s="356"/>
      <c r="K142" s="372"/>
      <c r="L142" s="364"/>
      <c r="M142" s="324"/>
    </row>
    <row r="143" spans="1:13" ht="12.75">
      <c r="A143" s="322"/>
      <c r="B143" s="326"/>
      <c r="C143" s="305"/>
      <c r="D143" s="356"/>
      <c r="E143" s="375"/>
      <c r="F143" s="356"/>
      <c r="G143" s="356"/>
      <c r="H143" s="356"/>
      <c r="I143" s="356"/>
      <c r="J143" s="356"/>
      <c r="K143" s="255"/>
      <c r="L143" s="364"/>
      <c r="M143" s="324"/>
    </row>
    <row r="144" spans="1:13" ht="12.75">
      <c r="A144" s="322"/>
      <c r="B144" s="326">
        <v>3.5</v>
      </c>
      <c r="C144" s="305"/>
      <c r="D144" s="356"/>
      <c r="E144" s="367" t="s">
        <v>49</v>
      </c>
      <c r="F144" s="356"/>
      <c r="G144" s="356"/>
      <c r="H144" s="356"/>
      <c r="I144" s="356"/>
      <c r="J144" s="356"/>
      <c r="K144" s="376"/>
      <c r="L144" s="364"/>
      <c r="M144" s="324"/>
    </row>
    <row r="145" spans="1:13" ht="12.75">
      <c r="A145" s="322"/>
      <c r="B145" s="326"/>
      <c r="C145" s="305"/>
      <c r="D145" s="353" t="s">
        <v>279</v>
      </c>
      <c r="E145" s="374" t="s">
        <v>380</v>
      </c>
      <c r="F145" s="356"/>
      <c r="G145" s="356"/>
      <c r="H145" s="356"/>
      <c r="I145" s="356"/>
      <c r="J145" s="356"/>
      <c r="K145" s="376"/>
      <c r="L145" s="364"/>
      <c r="M145" s="324"/>
    </row>
    <row r="146" spans="1:13" ht="12.75">
      <c r="A146" s="322"/>
      <c r="B146" s="326"/>
      <c r="C146" s="305"/>
      <c r="D146" s="353" t="s">
        <v>279</v>
      </c>
      <c r="E146" s="374" t="s">
        <v>381</v>
      </c>
      <c r="F146" s="356"/>
      <c r="G146" s="356"/>
      <c r="H146" s="356"/>
      <c r="I146" s="356"/>
      <c r="J146" s="356"/>
      <c r="K146" s="376"/>
      <c r="L146" s="364"/>
      <c r="M146" s="324"/>
    </row>
    <row r="147" spans="1:13" ht="12.75">
      <c r="A147" s="322"/>
      <c r="B147" s="326"/>
      <c r="C147" s="305"/>
      <c r="D147" s="356"/>
      <c r="E147" s="367"/>
      <c r="F147" s="356"/>
      <c r="G147" s="356"/>
      <c r="H147" s="356"/>
      <c r="I147" s="356"/>
      <c r="J147" s="356"/>
      <c r="K147" s="356"/>
      <c r="L147" s="364"/>
      <c r="M147" s="324"/>
    </row>
    <row r="148" spans="1:13" ht="12.75">
      <c r="A148" s="322"/>
      <c r="B148" s="326"/>
      <c r="C148" s="305"/>
      <c r="D148" s="294">
        <v>4</v>
      </c>
      <c r="E148" s="365" t="s">
        <v>50</v>
      </c>
      <c r="F148" s="356"/>
      <c r="G148" s="356"/>
      <c r="H148" s="356"/>
      <c r="I148" s="356"/>
      <c r="J148" s="356"/>
      <c r="K148" s="366">
        <f>K149+K150+K151+K152+K153+K154+K155+K156+K157</f>
        <v>7176186</v>
      </c>
      <c r="L148" s="364"/>
      <c r="M148" s="324"/>
    </row>
    <row r="149" spans="1:13" ht="12.75">
      <c r="A149" s="322"/>
      <c r="B149" s="326">
        <v>4.1</v>
      </c>
      <c r="C149" s="305"/>
      <c r="D149" s="353" t="s">
        <v>279</v>
      </c>
      <c r="E149" s="367" t="s">
        <v>51</v>
      </c>
      <c r="F149" s="356"/>
      <c r="G149" s="356"/>
      <c r="H149" s="356"/>
      <c r="I149" s="356"/>
      <c r="J149" s="356"/>
      <c r="K149" s="376">
        <f>Aktivet!G19</f>
        <v>7176186</v>
      </c>
      <c r="L149" s="364"/>
      <c r="M149" s="324"/>
    </row>
    <row r="150" spans="1:13" ht="12.75">
      <c r="A150" s="322"/>
      <c r="B150" s="326"/>
      <c r="C150" s="305"/>
      <c r="D150" s="353" t="s">
        <v>279</v>
      </c>
      <c r="E150" s="375" t="s">
        <v>382</v>
      </c>
      <c r="F150" s="356"/>
      <c r="G150" s="356"/>
      <c r="H150" s="356"/>
      <c r="I150" s="356"/>
      <c r="J150" s="356"/>
      <c r="K150" s="376"/>
      <c r="L150" s="364"/>
      <c r="M150" s="324"/>
    </row>
    <row r="151" spans="1:13" ht="12.75">
      <c r="A151" s="322"/>
      <c r="B151" s="326"/>
      <c r="C151" s="305"/>
      <c r="D151" s="353" t="s">
        <v>279</v>
      </c>
      <c r="E151" s="375" t="s">
        <v>383</v>
      </c>
      <c r="F151" s="356"/>
      <c r="G151" s="356"/>
      <c r="H151" s="356"/>
      <c r="I151" s="356"/>
      <c r="J151" s="356"/>
      <c r="K151" s="376"/>
      <c r="L151" s="364"/>
      <c r="M151" s="324"/>
    </row>
    <row r="152" spans="1:13" ht="12.75">
      <c r="A152" s="322"/>
      <c r="B152" s="326"/>
      <c r="C152" s="305"/>
      <c r="D152" s="353" t="s">
        <v>279</v>
      </c>
      <c r="E152" s="375" t="s">
        <v>384</v>
      </c>
      <c r="F152" s="356"/>
      <c r="G152" s="356"/>
      <c r="H152" s="356"/>
      <c r="I152" s="356"/>
      <c r="J152" s="356"/>
      <c r="K152" s="376"/>
      <c r="L152" s="364"/>
      <c r="M152" s="324"/>
    </row>
    <row r="153" spans="1:13" ht="12.75">
      <c r="A153" s="322"/>
      <c r="B153" s="326"/>
      <c r="C153" s="305"/>
      <c r="D153" s="353" t="s">
        <v>279</v>
      </c>
      <c r="E153" s="375" t="s">
        <v>385</v>
      </c>
      <c r="F153" s="356"/>
      <c r="G153" s="356"/>
      <c r="H153" s="356"/>
      <c r="I153" s="356"/>
      <c r="J153" s="356"/>
      <c r="K153" s="376"/>
      <c r="L153" s="364"/>
      <c r="M153" s="324"/>
    </row>
    <row r="154" spans="1:13" ht="12.75">
      <c r="A154" s="322"/>
      <c r="B154" s="326"/>
      <c r="C154" s="305"/>
      <c r="D154" s="353" t="s">
        <v>279</v>
      </c>
      <c r="E154" s="375" t="s">
        <v>386</v>
      </c>
      <c r="F154" s="356"/>
      <c r="G154" s="356"/>
      <c r="H154" s="356"/>
      <c r="I154" s="356"/>
      <c r="J154" s="356"/>
      <c r="K154" s="376"/>
      <c r="L154" s="364"/>
      <c r="M154" s="324"/>
    </row>
    <row r="155" spans="1:13" ht="12.75">
      <c r="A155" s="322"/>
      <c r="B155" s="326"/>
      <c r="C155" s="305"/>
      <c r="D155" s="377" t="s">
        <v>279</v>
      </c>
      <c r="E155" s="378" t="s">
        <v>387</v>
      </c>
      <c r="F155" s="377"/>
      <c r="G155" s="377"/>
      <c r="H155" s="356"/>
      <c r="I155" s="356"/>
      <c r="J155" s="356"/>
      <c r="K155" s="376"/>
      <c r="L155" s="364"/>
      <c r="M155" s="324"/>
    </row>
    <row r="156" spans="1:13" ht="12.75">
      <c r="A156" s="322"/>
      <c r="B156" s="326"/>
      <c r="C156" s="305"/>
      <c r="D156" s="353" t="s">
        <v>279</v>
      </c>
      <c r="E156" s="375" t="s">
        <v>389</v>
      </c>
      <c r="F156" s="356"/>
      <c r="G156" s="356"/>
      <c r="H156" s="356"/>
      <c r="I156" s="356"/>
      <c r="J156" s="356"/>
      <c r="K156" s="376"/>
      <c r="L156" s="364"/>
      <c r="M156" s="324"/>
    </row>
    <row r="157" spans="1:13" ht="12.75">
      <c r="A157" s="322"/>
      <c r="B157" s="326"/>
      <c r="C157" s="305"/>
      <c r="D157" s="353" t="s">
        <v>279</v>
      </c>
      <c r="E157" s="375" t="s">
        <v>390</v>
      </c>
      <c r="F157" s="356"/>
      <c r="G157" s="356"/>
      <c r="H157" s="356"/>
      <c r="I157" s="356"/>
      <c r="J157" s="356"/>
      <c r="K157" s="376"/>
      <c r="L157" s="364"/>
      <c r="M157" s="324"/>
    </row>
    <row r="158" spans="1:13" ht="12.75">
      <c r="A158" s="322"/>
      <c r="B158" s="326"/>
      <c r="C158" s="305"/>
      <c r="D158" s="356"/>
      <c r="F158" s="373" t="s">
        <v>396</v>
      </c>
      <c r="G158" s="356"/>
      <c r="H158" s="356"/>
      <c r="I158" s="356"/>
      <c r="J158" s="356"/>
      <c r="K158" s="356"/>
      <c r="L158" s="364"/>
      <c r="M158" s="324"/>
    </row>
    <row r="159" spans="1:13" ht="12.75">
      <c r="A159" s="322"/>
      <c r="B159" s="326"/>
      <c r="C159" s="305"/>
      <c r="D159" s="356"/>
      <c r="E159" s="373"/>
      <c r="F159" s="356"/>
      <c r="G159" s="356"/>
      <c r="H159" s="356"/>
      <c r="I159" s="356"/>
      <c r="J159" s="356"/>
      <c r="K159" s="356"/>
      <c r="L159" s="364"/>
      <c r="M159" s="324"/>
    </row>
    <row r="160" spans="1:13" ht="12.75">
      <c r="A160" s="322"/>
      <c r="B160" s="326">
        <v>4.2</v>
      </c>
      <c r="C160" s="305"/>
      <c r="D160" s="356"/>
      <c r="E160" s="367" t="s">
        <v>52</v>
      </c>
      <c r="F160" s="356"/>
      <c r="G160" s="356"/>
      <c r="H160" s="356"/>
      <c r="I160" s="356"/>
      <c r="J160" s="356"/>
      <c r="K160" s="376"/>
      <c r="L160" s="364"/>
      <c r="M160" s="324"/>
    </row>
    <row r="161" spans="1:13" ht="12.75">
      <c r="A161" s="322"/>
      <c r="B161" s="326"/>
      <c r="C161" s="305"/>
      <c r="D161" s="353" t="s">
        <v>279</v>
      </c>
      <c r="E161" s="375" t="s">
        <v>391</v>
      </c>
      <c r="F161" s="356"/>
      <c r="G161" s="356"/>
      <c r="H161" s="356"/>
      <c r="I161" s="356"/>
      <c r="J161" s="356"/>
      <c r="K161" s="376"/>
      <c r="L161" s="364"/>
      <c r="M161" s="324"/>
    </row>
    <row r="162" spans="1:13" ht="12.75">
      <c r="A162" s="322"/>
      <c r="B162" s="326"/>
      <c r="C162" s="305"/>
      <c r="D162" s="353" t="s">
        <v>279</v>
      </c>
      <c r="E162" s="375" t="s">
        <v>392</v>
      </c>
      <c r="F162" s="356"/>
      <c r="G162" s="356"/>
      <c r="H162" s="356"/>
      <c r="I162" s="356"/>
      <c r="J162" s="356"/>
      <c r="K162" s="376"/>
      <c r="L162" s="364"/>
      <c r="M162" s="324"/>
    </row>
    <row r="163" spans="1:13" ht="12.75">
      <c r="A163" s="322"/>
      <c r="B163" s="326"/>
      <c r="C163" s="305"/>
      <c r="D163" s="353" t="s">
        <v>279</v>
      </c>
      <c r="E163" s="375" t="s">
        <v>393</v>
      </c>
      <c r="F163" s="356"/>
      <c r="G163" s="356"/>
      <c r="H163" s="356"/>
      <c r="I163" s="356"/>
      <c r="J163" s="356"/>
      <c r="K163" s="376"/>
      <c r="L163" s="364"/>
      <c r="M163" s="324"/>
    </row>
    <row r="164" spans="1:13" ht="12.75">
      <c r="A164" s="322"/>
      <c r="B164" s="326"/>
      <c r="C164" s="305"/>
      <c r="D164" s="353" t="s">
        <v>279</v>
      </c>
      <c r="E164" s="375" t="s">
        <v>394</v>
      </c>
      <c r="F164" s="356"/>
      <c r="G164" s="356"/>
      <c r="H164" s="356"/>
      <c r="I164" s="356"/>
      <c r="J164" s="356"/>
      <c r="K164" s="376"/>
      <c r="L164" s="364"/>
      <c r="M164" s="324"/>
    </row>
    <row r="165" spans="1:13" ht="15.75">
      <c r="A165" s="322"/>
      <c r="B165" s="326"/>
      <c r="C165" s="305"/>
      <c r="D165" s="356"/>
      <c r="E165" s="379"/>
      <c r="F165" s="373" t="s">
        <v>395</v>
      </c>
      <c r="G165" s="356"/>
      <c r="H165" s="356"/>
      <c r="I165" s="356"/>
      <c r="J165" s="356"/>
      <c r="K165" s="356"/>
      <c r="L165" s="364"/>
      <c r="M165" s="324"/>
    </row>
    <row r="166" spans="1:13" ht="15.75">
      <c r="A166" s="322"/>
      <c r="B166" s="326"/>
      <c r="C166" s="305"/>
      <c r="D166" s="356"/>
      <c r="E166" s="379"/>
      <c r="F166" s="373"/>
      <c r="G166" s="356"/>
      <c r="H166" s="356"/>
      <c r="I166" s="356"/>
      <c r="J166" s="356"/>
      <c r="K166" s="356"/>
      <c r="L166" s="364"/>
      <c r="M166" s="324"/>
    </row>
    <row r="167" spans="1:13" ht="12.75">
      <c r="A167" s="322"/>
      <c r="B167" s="326">
        <v>4.3</v>
      </c>
      <c r="C167" s="305"/>
      <c r="D167" s="356"/>
      <c r="E167" s="367" t="s">
        <v>53</v>
      </c>
      <c r="F167" s="356"/>
      <c r="G167" s="356"/>
      <c r="H167" s="356"/>
      <c r="I167" s="356"/>
      <c r="J167" s="356"/>
      <c r="K167" s="376"/>
      <c r="L167" s="364"/>
      <c r="M167" s="324"/>
    </row>
    <row r="168" spans="1:13" ht="12.75">
      <c r="A168" s="322"/>
      <c r="B168" s="326"/>
      <c r="C168" s="305"/>
      <c r="D168" s="353" t="s">
        <v>279</v>
      </c>
      <c r="E168" s="375" t="s">
        <v>397</v>
      </c>
      <c r="F168" s="356"/>
      <c r="G168" s="356"/>
      <c r="H168" s="356"/>
      <c r="I168" s="356"/>
      <c r="J168" s="356"/>
      <c r="K168" s="376"/>
      <c r="L168" s="364"/>
      <c r="M168" s="324"/>
    </row>
    <row r="169" spans="1:13" ht="12.75">
      <c r="A169" s="322"/>
      <c r="B169" s="326"/>
      <c r="C169" s="305"/>
      <c r="D169" s="353" t="s">
        <v>279</v>
      </c>
      <c r="E169" s="375" t="s">
        <v>398</v>
      </c>
      <c r="F169" s="356"/>
      <c r="G169" s="356"/>
      <c r="H169" s="356"/>
      <c r="I169" s="356"/>
      <c r="J169" s="356"/>
      <c r="K169" s="376"/>
      <c r="L169" s="364"/>
      <c r="M169" s="324"/>
    </row>
    <row r="170" spans="1:13" ht="12.75">
      <c r="A170" s="322"/>
      <c r="B170" s="326"/>
      <c r="C170" s="305"/>
      <c r="D170" s="353" t="s">
        <v>279</v>
      </c>
      <c r="E170" s="375" t="s">
        <v>399</v>
      </c>
      <c r="F170" s="356"/>
      <c r="G170" s="356"/>
      <c r="H170" s="356"/>
      <c r="I170" s="356"/>
      <c r="J170" s="356"/>
      <c r="K170" s="376"/>
      <c r="L170" s="364"/>
      <c r="M170" s="324"/>
    </row>
    <row r="171" spans="1:13" ht="12.75">
      <c r="A171" s="322"/>
      <c r="B171" s="326"/>
      <c r="C171" s="305"/>
      <c r="D171" s="353" t="s">
        <v>279</v>
      </c>
      <c r="E171" s="375" t="s">
        <v>400</v>
      </c>
      <c r="F171" s="356"/>
      <c r="G171" s="356"/>
      <c r="H171" s="356"/>
      <c r="I171" s="356"/>
      <c r="J171" s="356"/>
      <c r="K171" s="376"/>
      <c r="L171" s="364"/>
      <c r="M171" s="324"/>
    </row>
    <row r="172" spans="1:13" ht="12.75">
      <c r="A172" s="322"/>
      <c r="B172" s="326"/>
      <c r="C172" s="305"/>
      <c r="D172" s="356"/>
      <c r="E172" s="367"/>
      <c r="F172" s="373" t="s">
        <v>396</v>
      </c>
      <c r="G172" s="356"/>
      <c r="H172" s="356"/>
      <c r="I172" s="356"/>
      <c r="J172" s="356"/>
      <c r="K172" s="356"/>
      <c r="L172" s="364"/>
      <c r="M172" s="324"/>
    </row>
    <row r="173" spans="1:13" ht="12.75">
      <c r="A173" s="322"/>
      <c r="B173" s="326"/>
      <c r="C173" s="305"/>
      <c r="D173" s="356"/>
      <c r="E173" s="367"/>
      <c r="F173" s="356"/>
      <c r="G173" s="356"/>
      <c r="H173" s="356"/>
      <c r="I173" s="356"/>
      <c r="J173" s="356"/>
      <c r="K173" s="356"/>
      <c r="L173" s="364"/>
      <c r="M173" s="324"/>
    </row>
    <row r="174" spans="1:13" ht="12.75">
      <c r="A174" s="322"/>
      <c r="B174" s="326">
        <v>4.4</v>
      </c>
      <c r="C174" s="305"/>
      <c r="D174" s="356"/>
      <c r="E174" s="367" t="s">
        <v>54</v>
      </c>
      <c r="F174" s="356"/>
      <c r="G174" s="356"/>
      <c r="H174" s="356"/>
      <c r="I174" s="356"/>
      <c r="J174" s="356"/>
      <c r="K174" s="376"/>
      <c r="L174" s="364"/>
      <c r="M174" s="324"/>
    </row>
    <row r="175" spans="1:13" ht="12.75">
      <c r="A175" s="322"/>
      <c r="B175" s="326"/>
      <c r="C175" s="305"/>
      <c r="D175" s="353" t="s">
        <v>279</v>
      </c>
      <c r="E175" s="374" t="s">
        <v>54</v>
      </c>
      <c r="F175" s="356"/>
      <c r="G175" s="356"/>
      <c r="H175" s="356"/>
      <c r="I175" s="356"/>
      <c r="J175" s="356"/>
      <c r="K175" s="376"/>
      <c r="L175" s="364"/>
      <c r="M175" s="324"/>
    </row>
    <row r="176" spans="1:13" ht="12.75">
      <c r="A176" s="322"/>
      <c r="B176" s="326"/>
      <c r="C176" s="305"/>
      <c r="D176" s="353" t="s">
        <v>279</v>
      </c>
      <c r="E176" s="375" t="s">
        <v>401</v>
      </c>
      <c r="F176" s="356"/>
      <c r="G176" s="356"/>
      <c r="H176" s="356"/>
      <c r="I176" s="356"/>
      <c r="J176" s="356"/>
      <c r="K176" s="376"/>
      <c r="L176" s="364"/>
      <c r="M176" s="324"/>
    </row>
    <row r="177" spans="1:13" ht="12.75">
      <c r="A177" s="322"/>
      <c r="B177" s="326"/>
      <c r="C177" s="305"/>
      <c r="D177" s="356"/>
      <c r="E177" s="367"/>
      <c r="F177" s="373" t="s">
        <v>402</v>
      </c>
      <c r="G177" s="356"/>
      <c r="H177" s="356"/>
      <c r="I177" s="356"/>
      <c r="J177" s="356"/>
      <c r="K177" s="356"/>
      <c r="L177" s="364"/>
      <c r="M177" s="324"/>
    </row>
    <row r="178" spans="1:13" ht="12.75">
      <c r="A178" s="322"/>
      <c r="B178" s="326"/>
      <c r="C178" s="305"/>
      <c r="D178" s="356"/>
      <c r="E178" s="367"/>
      <c r="F178" s="356"/>
      <c r="G178" s="356"/>
      <c r="H178" s="356"/>
      <c r="I178" s="356"/>
      <c r="J178" s="356"/>
      <c r="K178" s="356"/>
      <c r="L178" s="364"/>
      <c r="M178" s="324"/>
    </row>
    <row r="179" spans="1:13" ht="12.75">
      <c r="A179" s="322"/>
      <c r="B179" s="326">
        <v>4.5</v>
      </c>
      <c r="C179" s="305"/>
      <c r="D179" s="356"/>
      <c r="E179" s="367" t="s">
        <v>55</v>
      </c>
      <c r="F179" s="356"/>
      <c r="G179" s="356"/>
      <c r="H179" s="356"/>
      <c r="I179" s="356"/>
      <c r="J179" s="356"/>
      <c r="K179" s="376"/>
      <c r="L179" s="364"/>
      <c r="M179" s="324"/>
    </row>
    <row r="180" spans="1:13" ht="12.75">
      <c r="A180" s="322"/>
      <c r="B180" s="326"/>
      <c r="C180" s="305"/>
      <c r="D180" s="353" t="s">
        <v>279</v>
      </c>
      <c r="E180" s="374" t="s">
        <v>403</v>
      </c>
      <c r="F180" s="356"/>
      <c r="G180" s="356"/>
      <c r="H180" s="356"/>
      <c r="I180" s="356"/>
      <c r="J180" s="356"/>
      <c r="K180" s="376"/>
      <c r="L180" s="364"/>
      <c r="M180" s="324"/>
    </row>
    <row r="181" spans="1:13" ht="12.75">
      <c r="A181" s="322"/>
      <c r="B181" s="326"/>
      <c r="C181" s="305"/>
      <c r="D181" s="353" t="s">
        <v>279</v>
      </c>
      <c r="E181" s="374" t="s">
        <v>404</v>
      </c>
      <c r="F181" s="356"/>
      <c r="G181" s="356"/>
      <c r="H181" s="356"/>
      <c r="I181" s="356"/>
      <c r="J181" s="356"/>
      <c r="K181" s="376"/>
      <c r="L181" s="364"/>
      <c r="M181" s="324"/>
    </row>
    <row r="182" spans="1:13" ht="12.75">
      <c r="A182" s="322"/>
      <c r="B182" s="326"/>
      <c r="C182" s="305"/>
      <c r="D182" s="353" t="s">
        <v>279</v>
      </c>
      <c r="E182" s="374" t="s">
        <v>405</v>
      </c>
      <c r="F182" s="356"/>
      <c r="G182" s="356"/>
      <c r="H182" s="356"/>
      <c r="I182" s="356"/>
      <c r="J182" s="356"/>
      <c r="K182" s="376"/>
      <c r="L182" s="364"/>
      <c r="M182" s="324"/>
    </row>
    <row r="183" spans="1:13" ht="12.75">
      <c r="A183" s="322"/>
      <c r="B183" s="326"/>
      <c r="C183" s="305"/>
      <c r="D183" s="353" t="s">
        <v>279</v>
      </c>
      <c r="E183" s="374" t="s">
        <v>406</v>
      </c>
      <c r="F183" s="356"/>
      <c r="G183" s="356"/>
      <c r="H183" s="356"/>
      <c r="I183" s="356"/>
      <c r="J183" s="356"/>
      <c r="K183" s="376"/>
      <c r="L183" s="364"/>
      <c r="M183" s="324"/>
    </row>
    <row r="184" spans="1:13" ht="12.75">
      <c r="A184" s="322"/>
      <c r="B184" s="326"/>
      <c r="C184" s="305"/>
      <c r="D184" s="353" t="s">
        <v>279</v>
      </c>
      <c r="E184" s="374" t="s">
        <v>407</v>
      </c>
      <c r="F184" s="356"/>
      <c r="G184" s="356"/>
      <c r="H184" s="356"/>
      <c r="I184" s="356"/>
      <c r="J184" s="356"/>
      <c r="K184" s="376"/>
      <c r="L184" s="364"/>
      <c r="M184" s="324"/>
    </row>
    <row r="185" spans="1:13" ht="12.75">
      <c r="A185" s="322"/>
      <c r="B185" s="326"/>
      <c r="C185" s="305"/>
      <c r="D185" s="356"/>
      <c r="E185" s="367"/>
      <c r="F185" s="373" t="s">
        <v>396</v>
      </c>
      <c r="G185" s="356"/>
      <c r="H185" s="356"/>
      <c r="I185" s="356"/>
      <c r="J185" s="356"/>
      <c r="K185" s="356"/>
      <c r="L185" s="364"/>
      <c r="M185" s="324"/>
    </row>
    <row r="186" spans="1:13" ht="12.75">
      <c r="A186" s="322"/>
      <c r="B186" s="326"/>
      <c r="C186" s="305"/>
      <c r="D186" s="356"/>
      <c r="E186" s="367"/>
      <c r="F186" s="356"/>
      <c r="G186" s="356"/>
      <c r="H186" s="356"/>
      <c r="I186" s="356"/>
      <c r="J186" s="356"/>
      <c r="K186" s="356"/>
      <c r="L186" s="364"/>
      <c r="M186" s="324"/>
    </row>
    <row r="187" spans="1:13" ht="12.75">
      <c r="A187" s="322"/>
      <c r="B187" s="326">
        <v>4.6</v>
      </c>
      <c r="C187" s="305"/>
      <c r="D187" s="356"/>
      <c r="E187" s="367" t="s">
        <v>56</v>
      </c>
      <c r="F187" s="356"/>
      <c r="G187" s="356"/>
      <c r="H187" s="356"/>
      <c r="I187" s="356"/>
      <c r="J187" s="356"/>
      <c r="K187" s="376"/>
      <c r="L187" s="364"/>
      <c r="M187" s="324"/>
    </row>
    <row r="188" spans="1:13" ht="12.75">
      <c r="A188" s="322"/>
      <c r="B188" s="326"/>
      <c r="C188" s="305"/>
      <c r="D188" s="353" t="s">
        <v>279</v>
      </c>
      <c r="E188" s="374" t="s">
        <v>56</v>
      </c>
      <c r="F188" s="356"/>
      <c r="G188" s="356"/>
      <c r="H188" s="356"/>
      <c r="I188" s="356"/>
      <c r="J188" s="356"/>
      <c r="K188" s="376"/>
      <c r="L188" s="364"/>
      <c r="M188" s="324"/>
    </row>
    <row r="189" spans="1:13" ht="12.75">
      <c r="A189" s="322"/>
      <c r="B189" s="326"/>
      <c r="C189" s="305"/>
      <c r="D189" s="353"/>
      <c r="E189" s="374"/>
      <c r="F189" s="373" t="s">
        <v>408</v>
      </c>
      <c r="G189" s="356"/>
      <c r="H189" s="356"/>
      <c r="I189" s="356"/>
      <c r="J189" s="356"/>
      <c r="K189" s="356"/>
      <c r="L189" s="364"/>
      <c r="M189" s="324"/>
    </row>
    <row r="190" spans="1:13" ht="12.75">
      <c r="A190" s="322"/>
      <c r="B190" s="326"/>
      <c r="C190" s="305"/>
      <c r="D190" s="356"/>
      <c r="E190" s="367"/>
      <c r="F190" s="356"/>
      <c r="G190" s="356"/>
      <c r="H190" s="356"/>
      <c r="I190" s="356"/>
      <c r="J190" s="356"/>
      <c r="K190" s="356"/>
      <c r="L190" s="364"/>
      <c r="M190" s="324"/>
    </row>
    <row r="191" spans="1:13" ht="12.75">
      <c r="A191" s="322"/>
      <c r="B191" s="326">
        <v>4.7</v>
      </c>
      <c r="C191" s="305"/>
      <c r="D191" s="356"/>
      <c r="E191" s="367" t="s">
        <v>57</v>
      </c>
      <c r="F191" s="356"/>
      <c r="G191" s="356"/>
      <c r="H191" s="356"/>
      <c r="I191" s="356"/>
      <c r="J191" s="356"/>
      <c r="K191" s="376"/>
      <c r="L191" s="364"/>
      <c r="M191" s="324"/>
    </row>
    <row r="192" spans="1:13" ht="12.75">
      <c r="A192" s="322"/>
      <c r="B192" s="326"/>
      <c r="C192" s="305"/>
      <c r="D192" s="353" t="s">
        <v>279</v>
      </c>
      <c r="E192" s="375" t="s">
        <v>409</v>
      </c>
      <c r="F192" s="356"/>
      <c r="G192" s="356"/>
      <c r="H192" s="356"/>
      <c r="I192" s="356"/>
      <c r="J192" s="356"/>
      <c r="K192" s="376"/>
      <c r="L192" s="364"/>
      <c r="M192" s="324"/>
    </row>
    <row r="193" spans="1:13" ht="12.75">
      <c r="A193" s="322"/>
      <c r="B193" s="326"/>
      <c r="C193" s="305"/>
      <c r="D193" s="353" t="s">
        <v>279</v>
      </c>
      <c r="E193" s="375" t="s">
        <v>386</v>
      </c>
      <c r="F193" s="356"/>
      <c r="G193" s="356"/>
      <c r="H193" s="356"/>
      <c r="I193" s="356"/>
      <c r="J193" s="356"/>
      <c r="K193" s="376"/>
      <c r="L193" s="364"/>
      <c r="M193" s="324"/>
    </row>
    <row r="194" spans="1:13" ht="12.75">
      <c r="A194" s="322"/>
      <c r="B194" s="326"/>
      <c r="C194" s="305"/>
      <c r="D194" s="353" t="s">
        <v>279</v>
      </c>
      <c r="E194" s="375" t="s">
        <v>398</v>
      </c>
      <c r="F194" s="356"/>
      <c r="G194" s="356"/>
      <c r="H194" s="356"/>
      <c r="I194" s="356"/>
      <c r="J194" s="356"/>
      <c r="K194" s="376"/>
      <c r="L194" s="364"/>
      <c r="M194" s="324"/>
    </row>
    <row r="195" spans="1:13" ht="12.75">
      <c r="A195" s="322"/>
      <c r="B195" s="326"/>
      <c r="C195" s="305"/>
      <c r="D195" s="353" t="s">
        <v>279</v>
      </c>
      <c r="E195" s="375" t="s">
        <v>410</v>
      </c>
      <c r="F195" s="356"/>
      <c r="G195" s="356"/>
      <c r="H195" s="356"/>
      <c r="I195" s="356"/>
      <c r="J195" s="356"/>
      <c r="K195" s="376"/>
      <c r="L195" s="364"/>
      <c r="M195" s="324"/>
    </row>
    <row r="196" spans="1:13" ht="12.75">
      <c r="A196" s="322"/>
      <c r="B196" s="326"/>
      <c r="C196" s="305"/>
      <c r="D196" s="353" t="s">
        <v>279</v>
      </c>
      <c r="E196" s="375" t="s">
        <v>411</v>
      </c>
      <c r="F196" s="356"/>
      <c r="G196" s="356"/>
      <c r="H196" s="356"/>
      <c r="I196" s="356"/>
      <c r="J196" s="356"/>
      <c r="K196" s="376"/>
      <c r="L196" s="364"/>
      <c r="M196" s="324"/>
    </row>
    <row r="197" spans="1:13" ht="12.75">
      <c r="A197" s="322"/>
      <c r="B197" s="326"/>
      <c r="C197" s="305"/>
      <c r="D197" s="356"/>
      <c r="E197" s="367"/>
      <c r="F197" s="373" t="s">
        <v>396</v>
      </c>
      <c r="G197" s="356"/>
      <c r="H197" s="356"/>
      <c r="I197" s="356"/>
      <c r="J197" s="356"/>
      <c r="K197" s="356"/>
      <c r="L197" s="364"/>
      <c r="M197" s="324"/>
    </row>
    <row r="198" spans="1:13" ht="12.75">
      <c r="A198" s="322"/>
      <c r="B198" s="326"/>
      <c r="C198" s="305"/>
      <c r="D198" s="356"/>
      <c r="E198" s="367"/>
      <c r="F198" s="356"/>
      <c r="G198" s="356"/>
      <c r="H198" s="356"/>
      <c r="I198" s="356"/>
      <c r="J198" s="356"/>
      <c r="K198" s="356"/>
      <c r="L198" s="364"/>
      <c r="M198" s="324"/>
    </row>
    <row r="199" spans="1:13" ht="12.75">
      <c r="A199" s="322"/>
      <c r="B199" s="326"/>
      <c r="C199" s="305"/>
      <c r="D199" s="294">
        <v>5</v>
      </c>
      <c r="E199" s="365" t="s">
        <v>58</v>
      </c>
      <c r="F199" s="356"/>
      <c r="G199" s="356"/>
      <c r="H199" s="356"/>
      <c r="I199" s="356"/>
      <c r="J199" s="356"/>
      <c r="K199" s="380">
        <f>K201</f>
        <v>501705228</v>
      </c>
      <c r="L199" s="364"/>
      <c r="M199" s="324"/>
    </row>
    <row r="200" spans="1:13" ht="12.75">
      <c r="A200" s="322"/>
      <c r="B200" s="326"/>
      <c r="C200" s="305"/>
      <c r="D200" s="353" t="s">
        <v>279</v>
      </c>
      <c r="E200" s="375" t="s">
        <v>412</v>
      </c>
      <c r="F200" s="356"/>
      <c r="G200" s="356"/>
      <c r="H200" s="356"/>
      <c r="I200" s="356"/>
      <c r="J200" s="356"/>
      <c r="K200" s="376"/>
      <c r="L200" s="364"/>
      <c r="M200" s="324"/>
    </row>
    <row r="201" spans="1:13" ht="12.75">
      <c r="A201" s="322"/>
      <c r="B201" s="326"/>
      <c r="C201" s="305"/>
      <c r="D201" s="353" t="s">
        <v>279</v>
      </c>
      <c r="E201" s="375" t="s">
        <v>413</v>
      </c>
      <c r="F201" s="356"/>
      <c r="G201" s="356"/>
      <c r="H201" s="356"/>
      <c r="I201" s="356"/>
      <c r="J201" s="356"/>
      <c r="K201" s="376">
        <f>Aktivet!G27</f>
        <v>501705228</v>
      </c>
      <c r="L201" s="364"/>
      <c r="M201" s="324"/>
    </row>
    <row r="202" spans="1:13" ht="12.75">
      <c r="A202" s="322"/>
      <c r="B202" s="326"/>
      <c r="C202" s="305"/>
      <c r="D202" s="294"/>
      <c r="E202" s="365"/>
      <c r="F202" s="356"/>
      <c r="G202" s="356"/>
      <c r="H202" s="356"/>
      <c r="I202" s="356"/>
      <c r="J202" s="356"/>
      <c r="K202" s="356"/>
      <c r="L202" s="364"/>
      <c r="M202" s="324"/>
    </row>
    <row r="203" spans="1:13" ht="12.75">
      <c r="A203" s="322"/>
      <c r="B203" s="326"/>
      <c r="C203" s="305"/>
      <c r="D203" s="294">
        <v>6</v>
      </c>
      <c r="E203" s="365" t="s">
        <v>59</v>
      </c>
      <c r="F203" s="356"/>
      <c r="G203" s="356"/>
      <c r="H203" s="356"/>
      <c r="I203" s="356"/>
      <c r="J203" s="356"/>
      <c r="K203" s="376"/>
      <c r="L203" s="364"/>
      <c r="M203" s="324"/>
    </row>
    <row r="204" spans="1:13" ht="12.75">
      <c r="A204" s="322"/>
      <c r="B204" s="326"/>
      <c r="C204" s="305"/>
      <c r="D204" s="353" t="s">
        <v>279</v>
      </c>
      <c r="E204" s="375" t="s">
        <v>414</v>
      </c>
      <c r="F204" s="356"/>
      <c r="G204" s="356"/>
      <c r="H204" s="356"/>
      <c r="I204" s="356"/>
      <c r="J204" s="356"/>
      <c r="K204" s="376"/>
      <c r="L204" s="364"/>
      <c r="M204" s="324"/>
    </row>
    <row r="205" spans="1:13" ht="12.75">
      <c r="A205" s="322"/>
      <c r="B205" s="326"/>
      <c r="C205" s="305"/>
      <c r="D205" s="353" t="s">
        <v>279</v>
      </c>
      <c r="E205" s="375" t="s">
        <v>415</v>
      </c>
      <c r="F205" s="356"/>
      <c r="G205" s="356"/>
      <c r="H205" s="356"/>
      <c r="I205" s="356"/>
      <c r="J205" s="356"/>
      <c r="K205" s="376"/>
      <c r="L205" s="364"/>
      <c r="M205" s="324"/>
    </row>
    <row r="206" spans="1:13" ht="12.75">
      <c r="A206" s="332"/>
      <c r="B206" s="328"/>
      <c r="C206" s="255"/>
      <c r="D206" s="353"/>
      <c r="E206" s="356"/>
      <c r="F206" s="356"/>
      <c r="G206" s="356"/>
      <c r="H206" s="356"/>
      <c r="I206" s="356"/>
      <c r="J206" s="356"/>
      <c r="K206" s="356"/>
      <c r="L206" s="339"/>
      <c r="M206" s="335"/>
    </row>
    <row r="207" spans="1:13" ht="12.75">
      <c r="A207" s="332"/>
      <c r="B207" s="328"/>
      <c r="C207" s="255"/>
      <c r="D207" s="353"/>
      <c r="E207" s="356"/>
      <c r="F207" s="356"/>
      <c r="G207" s="356"/>
      <c r="H207" s="356"/>
      <c r="I207" s="356"/>
      <c r="J207" s="356"/>
      <c r="K207" s="356"/>
      <c r="L207" s="339"/>
      <c r="M207" s="335"/>
    </row>
    <row r="208" spans="1:13" ht="12.75">
      <c r="A208" s="332"/>
      <c r="B208" s="328"/>
      <c r="C208" s="255"/>
      <c r="D208" s="353"/>
      <c r="E208" s="356"/>
      <c r="F208" s="356"/>
      <c r="G208" s="356"/>
      <c r="H208" s="356"/>
      <c r="I208" s="356"/>
      <c r="J208" s="356"/>
      <c r="K208" s="356"/>
      <c r="L208" s="339"/>
      <c r="M208" s="335"/>
    </row>
    <row r="209" spans="1:13" ht="12.75">
      <c r="A209" s="332"/>
      <c r="B209" s="371"/>
      <c r="C209" s="369"/>
      <c r="D209" s="381" t="s">
        <v>4</v>
      </c>
      <c r="E209" s="382" t="s">
        <v>282</v>
      </c>
      <c r="F209" s="369"/>
      <c r="G209" s="369"/>
      <c r="H209" s="371"/>
      <c r="I209" s="375"/>
      <c r="J209" s="371"/>
      <c r="K209" s="255"/>
      <c r="L209" s="255"/>
      <c r="M209" s="335"/>
    </row>
    <row r="210" spans="1:13" ht="12.75">
      <c r="A210" s="332"/>
      <c r="B210" s="371"/>
      <c r="C210" s="369"/>
      <c r="D210" s="371"/>
      <c r="E210" s="383"/>
      <c r="F210" s="383"/>
      <c r="G210" s="369"/>
      <c r="H210" s="371"/>
      <c r="I210" s="375"/>
      <c r="J210" s="371"/>
      <c r="K210" s="255"/>
      <c r="L210" s="255"/>
      <c r="M210" s="335"/>
    </row>
    <row r="211" spans="1:13" ht="12.75">
      <c r="A211" s="332"/>
      <c r="B211" s="371"/>
      <c r="C211" s="369"/>
      <c r="D211" s="381">
        <v>7</v>
      </c>
      <c r="E211" s="384" t="s">
        <v>416</v>
      </c>
      <c r="F211" s="369"/>
      <c r="G211" s="369"/>
      <c r="H211" s="371"/>
      <c r="I211" s="375"/>
      <c r="J211" s="371"/>
      <c r="K211" s="255"/>
      <c r="L211" s="255"/>
      <c r="M211" s="335"/>
    </row>
    <row r="212" spans="1:13" ht="12.75">
      <c r="A212" s="332"/>
      <c r="B212" s="353">
        <v>7.1</v>
      </c>
      <c r="C212" s="369"/>
      <c r="D212" s="353"/>
      <c r="E212" s="385" t="s">
        <v>63</v>
      </c>
      <c r="F212" s="369"/>
      <c r="G212" s="369"/>
      <c r="H212" s="371"/>
      <c r="I212" s="375"/>
      <c r="J212" s="371"/>
      <c r="K212" s="370"/>
      <c r="L212" s="255"/>
      <c r="M212" s="335"/>
    </row>
    <row r="213" spans="1:13" ht="12.75">
      <c r="A213" s="332"/>
      <c r="B213" s="353"/>
      <c r="C213" s="369"/>
      <c r="D213" s="353" t="s">
        <v>279</v>
      </c>
      <c r="E213" s="375" t="s">
        <v>422</v>
      </c>
      <c r="F213" s="369"/>
      <c r="G213" s="369"/>
      <c r="H213" s="371"/>
      <c r="I213" s="375"/>
      <c r="J213" s="371"/>
      <c r="K213" s="370"/>
      <c r="L213" s="255"/>
      <c r="M213" s="335"/>
    </row>
    <row r="214" spans="1:13" ht="12.75">
      <c r="A214" s="332"/>
      <c r="B214" s="353"/>
      <c r="C214" s="369"/>
      <c r="D214" s="353" t="s">
        <v>279</v>
      </c>
      <c r="E214" s="375" t="s">
        <v>429</v>
      </c>
      <c r="F214" s="369"/>
      <c r="G214" s="369"/>
      <c r="H214" s="371"/>
      <c r="I214" s="375"/>
      <c r="J214" s="371"/>
      <c r="K214" s="370"/>
      <c r="L214" s="255"/>
      <c r="M214" s="335"/>
    </row>
    <row r="215" spans="1:13" ht="12.75">
      <c r="A215" s="332"/>
      <c r="B215" s="353"/>
      <c r="C215" s="369"/>
      <c r="D215" s="353" t="s">
        <v>279</v>
      </c>
      <c r="E215" s="375" t="s">
        <v>423</v>
      </c>
      <c r="F215" s="369"/>
      <c r="G215" s="369"/>
      <c r="H215" s="371"/>
      <c r="I215" s="375"/>
      <c r="J215" s="371"/>
      <c r="K215" s="370"/>
      <c r="L215" s="255"/>
      <c r="M215" s="335"/>
    </row>
    <row r="216" spans="1:13" ht="12.75">
      <c r="A216" s="332"/>
      <c r="B216" s="353"/>
      <c r="C216" s="369"/>
      <c r="D216" s="353" t="s">
        <v>279</v>
      </c>
      <c r="E216" s="375" t="s">
        <v>430</v>
      </c>
      <c r="F216" s="369"/>
      <c r="G216" s="369"/>
      <c r="H216" s="371"/>
      <c r="I216" s="375"/>
      <c r="J216" s="371"/>
      <c r="K216" s="370"/>
      <c r="L216" s="255"/>
      <c r="M216" s="335"/>
    </row>
    <row r="217" spans="1:13" ht="12.75">
      <c r="A217" s="332"/>
      <c r="B217" s="353"/>
      <c r="C217" s="369"/>
      <c r="D217" s="277"/>
      <c r="E217" s="368"/>
      <c r="F217" s="369"/>
      <c r="G217" s="369"/>
      <c r="H217" s="371"/>
      <c r="I217" s="375"/>
      <c r="J217" s="371"/>
      <c r="K217" s="255"/>
      <c r="L217" s="255"/>
      <c r="M217" s="335"/>
    </row>
    <row r="218" spans="1:13" ht="12.75">
      <c r="A218" s="332"/>
      <c r="B218" s="363">
        <v>7.2</v>
      </c>
      <c r="C218" s="369"/>
      <c r="D218" s="277"/>
      <c r="E218" s="385" t="s">
        <v>64</v>
      </c>
      <c r="F218" s="369"/>
      <c r="G218" s="369"/>
      <c r="H218" s="371"/>
      <c r="I218" s="375"/>
      <c r="J218" s="371"/>
      <c r="K218" s="370"/>
      <c r="L218" s="255"/>
      <c r="M218" s="335"/>
    </row>
    <row r="219" spans="1:13" ht="12.75">
      <c r="A219" s="332"/>
      <c r="B219" s="363"/>
      <c r="C219" s="369"/>
      <c r="D219" s="353" t="s">
        <v>279</v>
      </c>
      <c r="E219" s="375" t="s">
        <v>424</v>
      </c>
      <c r="F219" s="369"/>
      <c r="G219" s="369"/>
      <c r="H219" s="371"/>
      <c r="I219" s="375"/>
      <c r="J219" s="371"/>
      <c r="K219" s="370"/>
      <c r="L219" s="255"/>
      <c r="M219" s="335"/>
    </row>
    <row r="220" spans="1:13" ht="12.75">
      <c r="A220" s="332"/>
      <c r="B220" s="363"/>
      <c r="C220" s="369"/>
      <c r="D220" s="353" t="s">
        <v>279</v>
      </c>
      <c r="E220" s="375" t="s">
        <v>431</v>
      </c>
      <c r="F220" s="369"/>
      <c r="G220" s="369"/>
      <c r="H220" s="371"/>
      <c r="I220" s="375"/>
      <c r="J220" s="371"/>
      <c r="K220" s="370"/>
      <c r="L220" s="255"/>
      <c r="M220" s="335"/>
    </row>
    <row r="221" spans="1:13" ht="12.75">
      <c r="A221" s="332"/>
      <c r="B221" s="363"/>
      <c r="C221" s="369"/>
      <c r="D221" s="277"/>
      <c r="E221" s="385"/>
      <c r="F221" s="369"/>
      <c r="G221" s="369"/>
      <c r="H221" s="371"/>
      <c r="I221" s="375"/>
      <c r="J221" s="371"/>
      <c r="K221" s="255"/>
      <c r="L221" s="255"/>
      <c r="M221" s="335"/>
    </row>
    <row r="222" spans="1:13" ht="12.75">
      <c r="A222" s="332"/>
      <c r="B222" s="353">
        <v>7.3</v>
      </c>
      <c r="C222" s="369"/>
      <c r="D222" s="277"/>
      <c r="E222" s="385" t="s">
        <v>65</v>
      </c>
      <c r="F222" s="369"/>
      <c r="G222" s="369"/>
      <c r="H222" s="371"/>
      <c r="I222" s="375"/>
      <c r="J222" s="371"/>
      <c r="K222" s="370"/>
      <c r="L222" s="255"/>
      <c r="M222" s="335"/>
    </row>
    <row r="223" spans="1:13" ht="12.75">
      <c r="A223" s="332"/>
      <c r="B223" s="353"/>
      <c r="C223" s="369"/>
      <c r="D223" s="353" t="s">
        <v>279</v>
      </c>
      <c r="E223" s="375" t="s">
        <v>425</v>
      </c>
      <c r="F223" s="369"/>
      <c r="G223" s="369"/>
      <c r="H223" s="371"/>
      <c r="I223" s="375"/>
      <c r="J223" s="371"/>
      <c r="K223" s="372"/>
      <c r="L223" s="255"/>
      <c r="M223" s="335"/>
    </row>
    <row r="224" spans="1:13" ht="12.75">
      <c r="A224" s="332"/>
      <c r="B224" s="353"/>
      <c r="C224" s="369"/>
      <c r="D224" s="353" t="s">
        <v>279</v>
      </c>
      <c r="E224" s="375" t="s">
        <v>432</v>
      </c>
      <c r="F224" s="369"/>
      <c r="G224" s="369"/>
      <c r="H224" s="371"/>
      <c r="I224" s="375"/>
      <c r="J224" s="371"/>
      <c r="K224" s="372"/>
      <c r="L224" s="255"/>
      <c r="M224" s="335"/>
    </row>
    <row r="225" spans="1:13" ht="12.75">
      <c r="A225" s="332"/>
      <c r="B225" s="353"/>
      <c r="C225" s="369"/>
      <c r="D225" s="277"/>
      <c r="E225" s="385"/>
      <c r="F225" s="369"/>
      <c r="G225" s="369"/>
      <c r="H225" s="371"/>
      <c r="I225" s="375"/>
      <c r="J225" s="371"/>
      <c r="K225" s="255"/>
      <c r="L225" s="255"/>
      <c r="M225" s="335"/>
    </row>
    <row r="226" spans="1:13" ht="12.75">
      <c r="A226" s="332"/>
      <c r="B226" s="363">
        <v>7.4</v>
      </c>
      <c r="C226" s="369"/>
      <c r="D226" s="277"/>
      <c r="E226" s="385" t="s">
        <v>66</v>
      </c>
      <c r="F226" s="369"/>
      <c r="G226" s="369"/>
      <c r="H226" s="371"/>
      <c r="I226" s="375"/>
      <c r="J226" s="371"/>
      <c r="K226" s="255"/>
      <c r="L226" s="255"/>
      <c r="M226" s="335"/>
    </row>
    <row r="227" spans="1:13" ht="12.75">
      <c r="A227" s="332"/>
      <c r="B227" s="363"/>
      <c r="C227" s="369"/>
      <c r="D227" s="353" t="s">
        <v>279</v>
      </c>
      <c r="E227" s="368" t="s">
        <v>426</v>
      </c>
      <c r="F227" s="369"/>
      <c r="G227" s="369"/>
      <c r="H227" s="371"/>
      <c r="I227" s="375"/>
      <c r="J227" s="371"/>
      <c r="K227" s="372"/>
      <c r="L227" s="255"/>
      <c r="M227" s="335"/>
    </row>
    <row r="228" spans="1:13" ht="12.75">
      <c r="A228" s="332"/>
      <c r="B228" s="363"/>
      <c r="C228" s="369"/>
      <c r="D228" s="353" t="s">
        <v>279</v>
      </c>
      <c r="E228" s="368" t="s">
        <v>433</v>
      </c>
      <c r="F228" s="369"/>
      <c r="G228" s="369"/>
      <c r="H228" s="371"/>
      <c r="I228" s="375"/>
      <c r="J228" s="371"/>
      <c r="K228" s="255"/>
      <c r="L228" s="255"/>
      <c r="M228" s="335"/>
    </row>
    <row r="229" spans="1:13" ht="12.75">
      <c r="A229" s="332"/>
      <c r="B229" s="363"/>
      <c r="C229" s="369"/>
      <c r="D229" s="277"/>
      <c r="E229" s="385"/>
      <c r="F229" s="369"/>
      <c r="G229" s="369"/>
      <c r="H229" s="371"/>
      <c r="I229" s="375"/>
      <c r="J229" s="371"/>
      <c r="K229" s="255"/>
      <c r="L229" s="255"/>
      <c r="M229" s="335"/>
    </row>
    <row r="230" spans="1:13" ht="12.75">
      <c r="A230" s="332"/>
      <c r="B230" s="353">
        <v>7.5</v>
      </c>
      <c r="C230" s="369"/>
      <c r="D230" s="277"/>
      <c r="E230" s="385" t="s">
        <v>67</v>
      </c>
      <c r="F230" s="369"/>
      <c r="G230" s="369"/>
      <c r="H230" s="371"/>
      <c r="I230" s="375"/>
      <c r="J230" s="371"/>
      <c r="K230" s="255"/>
      <c r="L230" s="255"/>
      <c r="M230" s="335"/>
    </row>
    <row r="231" spans="1:13" ht="12.75">
      <c r="A231" s="332"/>
      <c r="B231" s="353"/>
      <c r="C231" s="369"/>
      <c r="D231" s="353" t="s">
        <v>279</v>
      </c>
      <c r="E231" s="375" t="s">
        <v>427</v>
      </c>
      <c r="F231" s="369"/>
      <c r="G231" s="369"/>
      <c r="H231" s="371"/>
      <c r="I231" s="375"/>
      <c r="J231" s="371"/>
      <c r="K231" s="372"/>
      <c r="L231" s="255"/>
      <c r="M231" s="335"/>
    </row>
    <row r="232" spans="1:13" ht="12.75">
      <c r="A232" s="332"/>
      <c r="B232" s="353"/>
      <c r="C232" s="369"/>
      <c r="D232" s="353" t="s">
        <v>279</v>
      </c>
      <c r="E232" s="375" t="s">
        <v>434</v>
      </c>
      <c r="F232" s="369"/>
      <c r="G232" s="369"/>
      <c r="H232" s="371"/>
      <c r="I232" s="375"/>
      <c r="J232" s="371"/>
      <c r="K232" s="372"/>
      <c r="L232" s="255"/>
      <c r="M232" s="335"/>
    </row>
    <row r="233" spans="1:13" ht="12.75">
      <c r="A233" s="332"/>
      <c r="B233" s="353"/>
      <c r="C233" s="369"/>
      <c r="D233" s="277"/>
      <c r="E233" s="385"/>
      <c r="F233" s="369"/>
      <c r="G233" s="369"/>
      <c r="H233" s="371"/>
      <c r="I233" s="375"/>
      <c r="J233" s="371"/>
      <c r="K233" s="255"/>
      <c r="L233" s="255"/>
      <c r="M233" s="335"/>
    </row>
    <row r="234" spans="1:13" ht="12.75">
      <c r="A234" s="332"/>
      <c r="B234" s="363">
        <v>7.6</v>
      </c>
      <c r="C234" s="369"/>
      <c r="D234" s="277"/>
      <c r="E234" s="385" t="s">
        <v>68</v>
      </c>
      <c r="F234" s="369"/>
      <c r="G234" s="369"/>
      <c r="H234" s="371"/>
      <c r="I234" s="375"/>
      <c r="J234" s="371"/>
      <c r="K234" s="255"/>
      <c r="L234" s="255"/>
      <c r="M234" s="335"/>
    </row>
    <row r="235" spans="1:13" ht="12.75">
      <c r="A235" s="332"/>
      <c r="B235" s="363"/>
      <c r="C235" s="369"/>
      <c r="D235" s="353" t="s">
        <v>279</v>
      </c>
      <c r="E235" s="375" t="s">
        <v>428</v>
      </c>
      <c r="F235" s="369"/>
      <c r="G235" s="369"/>
      <c r="H235" s="371"/>
      <c r="I235" s="375"/>
      <c r="J235" s="371"/>
      <c r="K235" s="372"/>
      <c r="L235" s="255"/>
      <c r="M235" s="335"/>
    </row>
    <row r="236" spans="1:13" ht="12.75">
      <c r="A236" s="332"/>
      <c r="B236" s="363"/>
      <c r="C236" s="369"/>
      <c r="D236" s="353" t="s">
        <v>279</v>
      </c>
      <c r="E236" s="375" t="s">
        <v>436</v>
      </c>
      <c r="F236" s="369"/>
      <c r="G236" s="369"/>
      <c r="H236" s="371"/>
      <c r="I236" s="375"/>
      <c r="J236" s="371"/>
      <c r="K236" s="372"/>
      <c r="L236" s="255"/>
      <c r="M236" s="335"/>
    </row>
    <row r="237" spans="1:13" ht="12.75">
      <c r="A237" s="332"/>
      <c r="B237" s="363"/>
      <c r="C237" s="369"/>
      <c r="D237" s="353" t="s">
        <v>279</v>
      </c>
      <c r="E237" s="375" t="s">
        <v>372</v>
      </c>
      <c r="F237" s="369"/>
      <c r="G237" s="369"/>
      <c r="H237" s="371"/>
      <c r="I237" s="375"/>
      <c r="J237" s="371"/>
      <c r="K237" s="372"/>
      <c r="L237" s="255"/>
      <c r="M237" s="335"/>
    </row>
    <row r="238" spans="1:13" ht="12.75">
      <c r="A238" s="332"/>
      <c r="B238" s="363"/>
      <c r="C238" s="369"/>
      <c r="D238" s="353" t="s">
        <v>279</v>
      </c>
      <c r="E238" s="375" t="s">
        <v>435</v>
      </c>
      <c r="F238" s="369"/>
      <c r="G238" s="369"/>
      <c r="H238" s="371"/>
      <c r="I238" s="375"/>
      <c r="J238" s="371"/>
      <c r="K238" s="372"/>
      <c r="L238" s="255"/>
      <c r="M238" s="335"/>
    </row>
    <row r="239" spans="1:13" ht="12.75">
      <c r="A239" s="332"/>
      <c r="B239" s="363"/>
      <c r="C239" s="369"/>
      <c r="D239" s="353" t="s">
        <v>279</v>
      </c>
      <c r="E239" s="375" t="s">
        <v>437</v>
      </c>
      <c r="F239" s="369"/>
      <c r="G239" s="369"/>
      <c r="H239" s="371"/>
      <c r="I239" s="375"/>
      <c r="J239" s="371"/>
      <c r="K239" s="372"/>
      <c r="L239" s="255"/>
      <c r="M239" s="335"/>
    </row>
    <row r="240" spans="1:13" ht="12.75">
      <c r="A240" s="332"/>
      <c r="B240" s="363"/>
      <c r="C240" s="369"/>
      <c r="D240" s="353" t="s">
        <v>279</v>
      </c>
      <c r="E240" s="375" t="s">
        <v>438</v>
      </c>
      <c r="F240" s="369"/>
      <c r="G240" s="369"/>
      <c r="H240" s="371"/>
      <c r="I240" s="375"/>
      <c r="J240" s="371"/>
      <c r="K240" s="372"/>
      <c r="L240" s="255"/>
      <c r="M240" s="335"/>
    </row>
    <row r="241" spans="1:13" ht="12.75">
      <c r="A241" s="332"/>
      <c r="B241" s="371"/>
      <c r="C241" s="369"/>
      <c r="D241" s="277"/>
      <c r="E241" s="386"/>
      <c r="F241" s="369"/>
      <c r="G241" s="369"/>
      <c r="H241" s="371"/>
      <c r="I241" s="375"/>
      <c r="J241" s="371"/>
      <c r="K241" s="255"/>
      <c r="L241" s="255"/>
      <c r="M241" s="335"/>
    </row>
    <row r="242" spans="1:13" ht="12.75">
      <c r="A242" s="332"/>
      <c r="B242" s="371"/>
      <c r="C242" s="369"/>
      <c r="D242" s="277">
        <v>8</v>
      </c>
      <c r="E242" s="387" t="s">
        <v>417</v>
      </c>
      <c r="F242" s="369"/>
      <c r="G242" s="369"/>
      <c r="H242" s="369"/>
      <c r="I242" s="375"/>
      <c r="J242" s="371"/>
      <c r="K242" s="255"/>
      <c r="L242" s="255"/>
      <c r="M242" s="335"/>
    </row>
    <row r="243" spans="1:13" ht="12.75">
      <c r="A243" s="332"/>
      <c r="B243" s="353">
        <v>8.1</v>
      </c>
      <c r="C243" s="369"/>
      <c r="D243" s="277"/>
      <c r="E243" s="385" t="s">
        <v>70</v>
      </c>
      <c r="F243" s="369"/>
      <c r="G243" s="369"/>
      <c r="H243" s="369"/>
      <c r="I243" s="375"/>
      <c r="J243" s="371"/>
      <c r="K243" s="255"/>
      <c r="L243" s="255"/>
      <c r="M243" s="335"/>
    </row>
    <row r="244" spans="1:13" ht="12.75">
      <c r="A244" s="332"/>
      <c r="B244" s="363">
        <v>8.2</v>
      </c>
      <c r="C244" s="369"/>
      <c r="D244" s="277"/>
      <c r="E244" s="385" t="s">
        <v>71</v>
      </c>
      <c r="F244" s="369"/>
      <c r="G244" s="369"/>
      <c r="H244" s="369"/>
      <c r="I244" s="375"/>
      <c r="J244" s="371"/>
      <c r="K244" s="255"/>
      <c r="L244" s="255"/>
      <c r="M244" s="335"/>
    </row>
    <row r="245" spans="1:13" ht="12.75">
      <c r="A245" s="332"/>
      <c r="B245" s="353">
        <v>8.3</v>
      </c>
      <c r="C245" s="369"/>
      <c r="D245" s="277"/>
      <c r="E245" s="385" t="s">
        <v>72</v>
      </c>
      <c r="F245" s="369"/>
      <c r="G245" s="369"/>
      <c r="H245" s="369"/>
      <c r="I245" s="375"/>
      <c r="J245" s="371"/>
      <c r="K245" s="255"/>
      <c r="L245" s="255"/>
      <c r="M245" s="335"/>
    </row>
    <row r="246" spans="1:13" ht="12.75">
      <c r="A246" s="332"/>
      <c r="B246" s="363">
        <v>8.4</v>
      </c>
      <c r="C246" s="369"/>
      <c r="D246" s="277"/>
      <c r="E246" s="385" t="s">
        <v>73</v>
      </c>
      <c r="F246" s="369"/>
      <c r="G246" s="369"/>
      <c r="H246" s="369"/>
      <c r="I246" s="375"/>
      <c r="J246" s="371"/>
      <c r="K246" s="255"/>
      <c r="L246" s="255"/>
      <c r="M246" s="335"/>
    </row>
    <row r="247" spans="1:13" ht="12.75">
      <c r="A247" s="332"/>
      <c r="B247" s="371"/>
      <c r="C247" s="369"/>
      <c r="D247" s="371"/>
      <c r="E247" s="369"/>
      <c r="F247" s="369"/>
      <c r="G247" s="369"/>
      <c r="H247" s="369"/>
      <c r="I247" s="369"/>
      <c r="J247" s="369"/>
      <c r="K247" s="255"/>
      <c r="L247" s="255"/>
      <c r="M247" s="335"/>
    </row>
    <row r="248" spans="1:13" ht="12.75">
      <c r="A248" s="332"/>
      <c r="B248" s="371"/>
      <c r="C248" s="369"/>
      <c r="D248" s="371"/>
      <c r="E248" s="369"/>
      <c r="F248" s="369" t="s">
        <v>283</v>
      </c>
      <c r="G248" s="369"/>
      <c r="H248" s="369"/>
      <c r="I248" s="369"/>
      <c r="J248" s="369"/>
      <c r="K248" s="369"/>
      <c r="L248" s="255"/>
      <c r="M248" s="335"/>
    </row>
    <row r="249" spans="1:13" ht="12.75">
      <c r="A249" s="332"/>
      <c r="B249" s="371"/>
      <c r="C249" s="369"/>
      <c r="D249" s="554" t="s">
        <v>2</v>
      </c>
      <c r="E249" s="554" t="s">
        <v>229</v>
      </c>
      <c r="F249" s="529" t="s">
        <v>284</v>
      </c>
      <c r="G249" s="530"/>
      <c r="H249" s="531"/>
      <c r="I249" s="529" t="s">
        <v>285</v>
      </c>
      <c r="J249" s="530"/>
      <c r="K249" s="531"/>
      <c r="L249" s="255"/>
      <c r="M249" s="335"/>
    </row>
    <row r="250" spans="1:13" ht="12.75">
      <c r="A250" s="332"/>
      <c r="B250" s="371"/>
      <c r="C250" s="369"/>
      <c r="D250" s="554"/>
      <c r="E250" s="554"/>
      <c r="F250" s="388" t="s">
        <v>286</v>
      </c>
      <c r="G250" s="388" t="s">
        <v>239</v>
      </c>
      <c r="H250" s="388" t="s">
        <v>287</v>
      </c>
      <c r="I250" s="388" t="s">
        <v>286</v>
      </c>
      <c r="J250" s="388" t="s">
        <v>239</v>
      </c>
      <c r="K250" s="351" t="s">
        <v>287</v>
      </c>
      <c r="L250" s="255"/>
      <c r="M250" s="335"/>
    </row>
    <row r="251" spans="1:13" ht="12.75">
      <c r="A251" s="332"/>
      <c r="B251" s="371"/>
      <c r="C251" s="369"/>
      <c r="D251" s="388"/>
      <c r="E251" s="389" t="s">
        <v>792</v>
      </c>
      <c r="F251" s="390">
        <f>AMM!D8</f>
        <v>40380000</v>
      </c>
      <c r="G251" s="390"/>
      <c r="H251" s="390">
        <f>F251-G251</f>
        <v>40380000</v>
      </c>
      <c r="I251" s="390">
        <v>40380000</v>
      </c>
      <c r="J251" s="390">
        <v>0</v>
      </c>
      <c r="K251" s="359">
        <f>I251-J251</f>
        <v>40380000</v>
      </c>
      <c r="L251" s="255"/>
      <c r="M251" s="335"/>
    </row>
    <row r="252" spans="1:13" ht="12.75">
      <c r="A252" s="332"/>
      <c r="B252" s="371"/>
      <c r="C252" s="369"/>
      <c r="D252" s="388"/>
      <c r="E252" s="389" t="s">
        <v>796</v>
      </c>
      <c r="F252" s="390">
        <f>AMM!D9</f>
        <v>55836714</v>
      </c>
      <c r="G252" s="390">
        <f>AMM!E25</f>
        <v>2791836</v>
      </c>
      <c r="H252" s="390">
        <f>F252-G252</f>
        <v>53044878</v>
      </c>
      <c r="I252" s="390">
        <v>55836714</v>
      </c>
      <c r="J252" s="390">
        <v>0</v>
      </c>
      <c r="K252" s="359">
        <f>I252-J252</f>
        <v>55836714</v>
      </c>
      <c r="L252" s="255"/>
      <c r="M252" s="335"/>
    </row>
    <row r="253" spans="1:13" ht="12.75">
      <c r="A253" s="332"/>
      <c r="B253" s="371"/>
      <c r="C253" s="369"/>
      <c r="D253" s="388"/>
      <c r="E253" s="389" t="s">
        <v>736</v>
      </c>
      <c r="F253" s="390">
        <f>AMM!G11</f>
        <v>431639888</v>
      </c>
      <c r="G253" s="390">
        <f>AMM!G27</f>
        <v>261067134</v>
      </c>
      <c r="H253" s="390">
        <f>F253-G253</f>
        <v>170572754</v>
      </c>
      <c r="I253" s="390">
        <v>412852417</v>
      </c>
      <c r="J253" s="390">
        <v>231439245</v>
      </c>
      <c r="K253" s="359">
        <f>I253-J253</f>
        <v>181413172</v>
      </c>
      <c r="L253" s="255"/>
      <c r="M253" s="335"/>
    </row>
    <row r="254" spans="1:13" ht="12.75">
      <c r="A254" s="332"/>
      <c r="B254" s="371"/>
      <c r="C254" s="369"/>
      <c r="D254" s="388"/>
      <c r="E254" s="389" t="s">
        <v>442</v>
      </c>
      <c r="F254" s="390">
        <f>AMM!G10</f>
        <v>4971915</v>
      </c>
      <c r="G254" s="390">
        <f>AMM!G26</f>
        <v>385587</v>
      </c>
      <c r="H254" s="390">
        <f>F254-G254</f>
        <v>4586328</v>
      </c>
      <c r="I254" s="390"/>
      <c r="J254" s="390"/>
      <c r="K254" s="359">
        <f>I254-J254</f>
        <v>0</v>
      </c>
      <c r="L254" s="255"/>
      <c r="M254" s="335"/>
    </row>
    <row r="255" spans="1:13" ht="12.75">
      <c r="A255" s="352"/>
      <c r="B255" s="391"/>
      <c r="C255" s="368"/>
      <c r="D255" s="392"/>
      <c r="E255" s="392" t="s">
        <v>288</v>
      </c>
      <c r="F255" s="393">
        <f>F251+F252+F253+F254</f>
        <v>532828517</v>
      </c>
      <c r="G255" s="393">
        <f>G251+G252+G253+G254</f>
        <v>264244557</v>
      </c>
      <c r="H255" s="394">
        <f>F255-G255</f>
        <v>268583960</v>
      </c>
      <c r="I255" s="393">
        <f>I251+I252+I253+I254</f>
        <v>509069131</v>
      </c>
      <c r="J255" s="393">
        <f>J251+J252+J253+J254</f>
        <v>231439245</v>
      </c>
      <c r="K255" s="395">
        <f>K251+K252+K253+K254</f>
        <v>277629886</v>
      </c>
      <c r="L255" s="339"/>
      <c r="M255" s="355"/>
    </row>
    <row r="256" spans="1:13" ht="12.75">
      <c r="A256" s="332"/>
      <c r="B256" s="328"/>
      <c r="C256" s="255"/>
      <c r="D256" s="328"/>
      <c r="E256" s="387"/>
      <c r="F256" s="387"/>
      <c r="G256" s="387"/>
      <c r="H256" s="387"/>
      <c r="I256" s="387"/>
      <c r="J256" s="328"/>
      <c r="K256" s="387"/>
      <c r="L256" s="255"/>
      <c r="M256" s="335"/>
    </row>
    <row r="257" spans="1:13" ht="12.75">
      <c r="A257" s="332"/>
      <c r="B257" s="328"/>
      <c r="C257" s="255"/>
      <c r="D257" s="328"/>
      <c r="E257" s="369" t="s">
        <v>439</v>
      </c>
      <c r="F257" s="373"/>
      <c r="G257" s="387"/>
      <c r="H257" s="387"/>
      <c r="I257" s="387"/>
      <c r="J257" s="328"/>
      <c r="K257" s="396"/>
      <c r="L257" s="255"/>
      <c r="M257" s="335"/>
    </row>
    <row r="258" spans="1:13" ht="12.75">
      <c r="A258" s="332"/>
      <c r="B258" s="328"/>
      <c r="C258" s="255"/>
      <c r="D258" s="328"/>
      <c r="E258" s="369" t="s">
        <v>440</v>
      </c>
      <c r="F258" s="373"/>
      <c r="G258" s="387"/>
      <c r="H258" s="387"/>
      <c r="I258" s="387"/>
      <c r="J258" s="328"/>
      <c r="K258" s="397"/>
      <c r="L258" s="255"/>
      <c r="M258" s="335"/>
    </row>
    <row r="259" spans="1:13" ht="12.75">
      <c r="A259" s="332"/>
      <c r="B259" s="328"/>
      <c r="C259" s="255"/>
      <c r="D259" s="328"/>
      <c r="E259" s="369" t="s">
        <v>441</v>
      </c>
      <c r="F259" s="373"/>
      <c r="G259" s="387"/>
      <c r="H259" s="387"/>
      <c r="I259" s="387"/>
      <c r="J259" s="328"/>
      <c r="K259" s="397"/>
      <c r="L259" s="255"/>
      <c r="M259" s="335"/>
    </row>
    <row r="260" spans="1:13" ht="12.75">
      <c r="A260" s="332"/>
      <c r="B260" s="328"/>
      <c r="C260" s="255"/>
      <c r="D260" s="328"/>
      <c r="E260" s="387"/>
      <c r="F260" s="373" t="s">
        <v>396</v>
      </c>
      <c r="G260" s="387"/>
      <c r="H260" s="387"/>
      <c r="I260" s="387"/>
      <c r="J260" s="328"/>
      <c r="K260" s="387"/>
      <c r="L260" s="255"/>
      <c r="M260" s="335"/>
    </row>
    <row r="261" spans="1:13" ht="12.75">
      <c r="A261" s="332"/>
      <c r="B261" s="328"/>
      <c r="C261" s="255"/>
      <c r="D261" s="328"/>
      <c r="E261" s="387"/>
      <c r="F261" s="373"/>
      <c r="G261" s="387"/>
      <c r="H261" s="387"/>
      <c r="I261" s="387"/>
      <c r="J261" s="328"/>
      <c r="K261" s="387"/>
      <c r="L261" s="255"/>
      <c r="M261" s="335"/>
    </row>
    <row r="262" spans="1:13" ht="12.75">
      <c r="A262" s="332"/>
      <c r="B262" s="328"/>
      <c r="C262" s="255"/>
      <c r="D262" s="328"/>
      <c r="E262" s="387"/>
      <c r="F262" s="373"/>
      <c r="G262" s="387"/>
      <c r="H262" s="387"/>
      <c r="I262" s="387"/>
      <c r="J262" s="328"/>
      <c r="K262" s="387"/>
      <c r="L262" s="255"/>
      <c r="M262" s="335"/>
    </row>
    <row r="263" spans="1:13" ht="12.75">
      <c r="A263" s="332"/>
      <c r="B263" s="371"/>
      <c r="C263" s="369"/>
      <c r="D263" s="381">
        <v>9</v>
      </c>
      <c r="E263" s="382" t="s">
        <v>418</v>
      </c>
      <c r="F263" s="369"/>
      <c r="G263" s="369"/>
      <c r="H263" s="369"/>
      <c r="I263" s="375"/>
      <c r="J263" s="369"/>
      <c r="K263" s="387"/>
      <c r="L263" s="255"/>
      <c r="M263" s="335"/>
    </row>
    <row r="264" spans="1:13" ht="12.75">
      <c r="A264" s="332"/>
      <c r="B264" s="371"/>
      <c r="C264" s="369"/>
      <c r="D264" s="353" t="s">
        <v>279</v>
      </c>
      <c r="E264" s="374" t="s">
        <v>443</v>
      </c>
      <c r="F264" s="369"/>
      <c r="G264" s="369"/>
      <c r="H264" s="369"/>
      <c r="I264" s="375"/>
      <c r="J264" s="369"/>
      <c r="K264" s="397"/>
      <c r="L264" s="255"/>
      <c r="M264" s="335"/>
    </row>
    <row r="265" spans="1:13" ht="12.75">
      <c r="A265" s="332"/>
      <c r="B265" s="371"/>
      <c r="C265" s="369"/>
      <c r="D265" s="353" t="s">
        <v>279</v>
      </c>
      <c r="E265" s="374" t="s">
        <v>444</v>
      </c>
      <c r="F265" s="369"/>
      <c r="G265" s="369"/>
      <c r="H265" s="369"/>
      <c r="I265" s="375"/>
      <c r="J265" s="369"/>
      <c r="K265" s="397"/>
      <c r="L265" s="255"/>
      <c r="M265" s="335"/>
    </row>
    <row r="266" spans="1:13" ht="12.75">
      <c r="A266" s="332"/>
      <c r="B266" s="371"/>
      <c r="C266" s="369"/>
      <c r="D266" s="353" t="s">
        <v>279</v>
      </c>
      <c r="E266" s="374" t="s">
        <v>447</v>
      </c>
      <c r="F266" s="369"/>
      <c r="G266" s="369"/>
      <c r="H266" s="369"/>
      <c r="I266" s="375"/>
      <c r="J266" s="369"/>
      <c r="K266" s="397"/>
      <c r="L266" s="255"/>
      <c r="M266" s="335"/>
    </row>
    <row r="267" spans="1:13" ht="12.75">
      <c r="A267" s="332"/>
      <c r="B267" s="371"/>
      <c r="C267" s="369"/>
      <c r="D267" s="353" t="s">
        <v>279</v>
      </c>
      <c r="E267" s="374" t="s">
        <v>445</v>
      </c>
      <c r="F267" s="369"/>
      <c r="G267" s="369"/>
      <c r="H267" s="369"/>
      <c r="I267" s="375"/>
      <c r="J267" s="369"/>
      <c r="K267" s="397"/>
      <c r="L267" s="255"/>
      <c r="M267" s="335"/>
    </row>
    <row r="268" spans="1:13" ht="12.75">
      <c r="A268" s="332"/>
      <c r="B268" s="371"/>
      <c r="C268" s="369"/>
      <c r="D268" s="353" t="s">
        <v>279</v>
      </c>
      <c r="E268" s="374" t="s">
        <v>446</v>
      </c>
      <c r="F268" s="369"/>
      <c r="G268" s="369"/>
      <c r="H268" s="369"/>
      <c r="I268" s="375"/>
      <c r="J268" s="369"/>
      <c r="K268" s="397"/>
      <c r="L268" s="255"/>
      <c r="M268" s="335"/>
    </row>
    <row r="269" spans="1:13" ht="12.75">
      <c r="A269" s="332"/>
      <c r="B269" s="371"/>
      <c r="C269" s="369"/>
      <c r="D269" s="277"/>
      <c r="E269" s="387"/>
      <c r="F269" s="369"/>
      <c r="G269" s="369"/>
      <c r="H269" s="369"/>
      <c r="I269" s="375"/>
      <c r="J269" s="369"/>
      <c r="K269" s="387"/>
      <c r="L269" s="255"/>
      <c r="M269" s="335"/>
    </row>
    <row r="270" spans="1:13" ht="12.75">
      <c r="A270" s="332"/>
      <c r="B270" s="371"/>
      <c r="C270" s="255"/>
      <c r="D270" s="381">
        <v>10</v>
      </c>
      <c r="E270" s="382" t="s">
        <v>419</v>
      </c>
      <c r="F270" s="255"/>
      <c r="G270" s="255"/>
      <c r="H270" s="255"/>
      <c r="I270" s="375"/>
      <c r="J270" s="255"/>
      <c r="K270" s="387"/>
      <c r="L270" s="255"/>
      <c r="M270" s="335"/>
    </row>
    <row r="271" spans="1:13" ht="12.75">
      <c r="A271" s="332"/>
      <c r="B271" s="371"/>
      <c r="C271" s="255"/>
      <c r="D271" s="353" t="s">
        <v>279</v>
      </c>
      <c r="E271" s="375" t="s">
        <v>448</v>
      </c>
      <c r="F271" s="255"/>
      <c r="G271" s="255"/>
      <c r="H271" s="255"/>
      <c r="I271" s="375"/>
      <c r="J271" s="255"/>
      <c r="K271" s="396"/>
      <c r="L271" s="255"/>
      <c r="M271" s="335"/>
    </row>
    <row r="272" spans="1:13" ht="12.75">
      <c r="A272" s="332"/>
      <c r="B272" s="371"/>
      <c r="C272" s="255"/>
      <c r="D272" s="353"/>
      <c r="E272" s="375" t="s">
        <v>449</v>
      </c>
      <c r="F272" s="255"/>
      <c r="G272" s="255"/>
      <c r="H272" s="255"/>
      <c r="I272" s="375"/>
      <c r="J272" s="255"/>
      <c r="K272" s="396"/>
      <c r="L272" s="255"/>
      <c r="M272" s="335"/>
    </row>
    <row r="273" spans="1:13" ht="12.75">
      <c r="A273" s="332"/>
      <c r="B273" s="371"/>
      <c r="C273" s="255"/>
      <c r="D273" s="353"/>
      <c r="E273" s="375" t="s">
        <v>450</v>
      </c>
      <c r="F273" s="255"/>
      <c r="G273" s="255"/>
      <c r="H273" s="255"/>
      <c r="I273" s="375"/>
      <c r="J273" s="255"/>
      <c r="K273" s="396"/>
      <c r="L273" s="255"/>
      <c r="M273" s="335"/>
    </row>
    <row r="274" spans="1:13" ht="12.75">
      <c r="A274" s="332"/>
      <c r="B274" s="371"/>
      <c r="C274" s="255"/>
      <c r="D274" s="353"/>
      <c r="E274" s="375" t="s">
        <v>451</v>
      </c>
      <c r="F274" s="255"/>
      <c r="G274" s="255"/>
      <c r="H274" s="255"/>
      <c r="I274" s="375"/>
      <c r="J274" s="255"/>
      <c r="K274" s="396"/>
      <c r="L274" s="255"/>
      <c r="M274" s="335"/>
    </row>
    <row r="275" spans="1:13" ht="12.75">
      <c r="A275" s="332"/>
      <c r="B275" s="371"/>
      <c r="C275" s="255"/>
      <c r="D275" s="381"/>
      <c r="E275" s="382"/>
      <c r="F275" s="255"/>
      <c r="G275" s="255"/>
      <c r="H275" s="255"/>
      <c r="I275" s="375"/>
      <c r="J275" s="255"/>
      <c r="K275" s="387"/>
      <c r="L275" s="255"/>
      <c r="M275" s="335"/>
    </row>
    <row r="276" spans="1:13" ht="12.75">
      <c r="A276" s="332"/>
      <c r="B276" s="371"/>
      <c r="C276" s="255"/>
      <c r="D276" s="353" t="s">
        <v>279</v>
      </c>
      <c r="E276" s="375" t="s">
        <v>452</v>
      </c>
      <c r="F276" s="255"/>
      <c r="G276" s="255"/>
      <c r="H276" s="255"/>
      <c r="I276" s="375"/>
      <c r="J276" s="255"/>
      <c r="K276" s="396"/>
      <c r="L276" s="255"/>
      <c r="M276" s="335"/>
    </row>
    <row r="277" spans="1:13" ht="12.75">
      <c r="A277" s="332"/>
      <c r="B277" s="371"/>
      <c r="C277" s="255"/>
      <c r="D277" s="381"/>
      <c r="E277" s="375" t="s">
        <v>453</v>
      </c>
      <c r="F277" s="255"/>
      <c r="G277" s="255"/>
      <c r="H277" s="255"/>
      <c r="I277" s="375"/>
      <c r="J277" s="255"/>
      <c r="K277" s="396"/>
      <c r="L277" s="255"/>
      <c r="M277" s="335"/>
    </row>
    <row r="278" spans="1:13" ht="12.75">
      <c r="A278" s="332"/>
      <c r="B278" s="371"/>
      <c r="C278" s="255"/>
      <c r="D278" s="381"/>
      <c r="E278" s="375" t="s">
        <v>454</v>
      </c>
      <c r="F278" s="255"/>
      <c r="G278" s="255"/>
      <c r="H278" s="255"/>
      <c r="I278" s="375"/>
      <c r="J278" s="255"/>
      <c r="K278" s="396"/>
      <c r="L278" s="255"/>
      <c r="M278" s="335"/>
    </row>
    <row r="279" spans="1:13" ht="12.75">
      <c r="A279" s="332"/>
      <c r="B279" s="371"/>
      <c r="C279" s="255"/>
      <c r="D279" s="381"/>
      <c r="E279" s="375" t="s">
        <v>455</v>
      </c>
      <c r="F279" s="255"/>
      <c r="G279" s="255"/>
      <c r="H279" s="255"/>
      <c r="I279" s="375"/>
      <c r="J279" s="255"/>
      <c r="K279" s="396"/>
      <c r="L279" s="255"/>
      <c r="M279" s="335"/>
    </row>
    <row r="280" spans="1:13" ht="12.75">
      <c r="A280" s="332"/>
      <c r="B280" s="371"/>
      <c r="C280" s="255"/>
      <c r="D280" s="381"/>
      <c r="E280" s="382"/>
      <c r="F280" s="255"/>
      <c r="G280" s="255"/>
      <c r="H280" s="255"/>
      <c r="I280" s="375"/>
      <c r="J280" s="255"/>
      <c r="K280" s="387"/>
      <c r="L280" s="255"/>
      <c r="M280" s="335"/>
    </row>
    <row r="281" spans="1:13" ht="12.75">
      <c r="A281" s="332"/>
      <c r="B281" s="371"/>
      <c r="C281" s="255"/>
      <c r="D281" s="353" t="s">
        <v>279</v>
      </c>
      <c r="E281" s="369" t="s">
        <v>456</v>
      </c>
      <c r="F281" s="255"/>
      <c r="G281" s="255"/>
      <c r="H281" s="255"/>
      <c r="I281" s="375"/>
      <c r="J281" s="255"/>
      <c r="K281" s="396"/>
      <c r="L281" s="255"/>
      <c r="M281" s="335"/>
    </row>
    <row r="282" spans="1:13" ht="12.75">
      <c r="A282" s="332"/>
      <c r="B282" s="371"/>
      <c r="C282" s="255"/>
      <c r="D282" s="381"/>
      <c r="E282" s="369" t="s">
        <v>457</v>
      </c>
      <c r="F282" s="255"/>
      <c r="G282" s="255"/>
      <c r="H282" s="255"/>
      <c r="I282" s="375"/>
      <c r="J282" s="255"/>
      <c r="K282" s="396"/>
      <c r="L282" s="255"/>
      <c r="M282" s="335"/>
    </row>
    <row r="283" spans="1:13" ht="12.75">
      <c r="A283" s="332"/>
      <c r="B283" s="371"/>
      <c r="C283" s="255"/>
      <c r="D283" s="381"/>
      <c r="E283" s="369" t="s">
        <v>458</v>
      </c>
      <c r="F283" s="255"/>
      <c r="G283" s="255"/>
      <c r="H283" s="255"/>
      <c r="I283" s="375"/>
      <c r="J283" s="255"/>
      <c r="K283" s="396"/>
      <c r="L283" s="255"/>
      <c r="M283" s="335"/>
    </row>
    <row r="284" spans="1:13" ht="12.75">
      <c r="A284" s="332"/>
      <c r="B284" s="371"/>
      <c r="C284" s="255"/>
      <c r="D284" s="381"/>
      <c r="E284" s="369" t="s">
        <v>459</v>
      </c>
      <c r="F284" s="255"/>
      <c r="G284" s="255"/>
      <c r="H284" s="255"/>
      <c r="I284" s="375"/>
      <c r="J284" s="255"/>
      <c r="K284" s="396"/>
      <c r="L284" s="255"/>
      <c r="M284" s="335"/>
    </row>
    <row r="285" spans="1:13" ht="12.75">
      <c r="A285" s="332"/>
      <c r="B285" s="371"/>
      <c r="C285" s="255"/>
      <c r="D285" s="381"/>
      <c r="E285" s="382"/>
      <c r="F285" s="255"/>
      <c r="G285" s="255"/>
      <c r="H285" s="255"/>
      <c r="I285" s="375"/>
      <c r="J285" s="255"/>
      <c r="K285" s="387"/>
      <c r="L285" s="255"/>
      <c r="M285" s="335"/>
    </row>
    <row r="286" spans="1:13" ht="12.75">
      <c r="A286" s="332"/>
      <c r="B286" s="371"/>
      <c r="C286" s="255"/>
      <c r="D286" s="353" t="s">
        <v>279</v>
      </c>
      <c r="E286" s="375" t="s">
        <v>460</v>
      </c>
      <c r="F286" s="255"/>
      <c r="G286" s="255"/>
      <c r="H286" s="255"/>
      <c r="I286" s="375"/>
      <c r="J286" s="255"/>
      <c r="K286" s="396"/>
      <c r="L286" s="255"/>
      <c r="M286" s="335"/>
    </row>
    <row r="287" spans="1:13" ht="12.75">
      <c r="A287" s="332"/>
      <c r="B287" s="371"/>
      <c r="C287" s="255"/>
      <c r="D287" s="381"/>
      <c r="E287" s="375" t="s">
        <v>461</v>
      </c>
      <c r="F287" s="255"/>
      <c r="G287" s="255"/>
      <c r="H287" s="255"/>
      <c r="I287" s="375"/>
      <c r="J287" s="255"/>
      <c r="K287" s="397"/>
      <c r="L287" s="255"/>
      <c r="M287" s="335"/>
    </row>
    <row r="288" spans="1:13" ht="12.75">
      <c r="A288" s="332"/>
      <c r="B288" s="371"/>
      <c r="C288" s="255"/>
      <c r="D288" s="381"/>
      <c r="E288" s="382"/>
      <c r="F288" s="255"/>
      <c r="G288" s="255"/>
      <c r="H288" s="255"/>
      <c r="I288" s="375"/>
      <c r="J288" s="255"/>
      <c r="K288" s="387"/>
      <c r="L288" s="255"/>
      <c r="M288" s="335"/>
    </row>
    <row r="289" spans="1:13" ht="12.75">
      <c r="A289" s="332"/>
      <c r="B289" s="371"/>
      <c r="C289" s="255"/>
      <c r="D289" s="277"/>
      <c r="E289" s="387"/>
      <c r="F289" s="255"/>
      <c r="G289" s="255"/>
      <c r="H289" s="255"/>
      <c r="I289" s="375"/>
      <c r="J289" s="255"/>
      <c r="K289" s="387"/>
      <c r="L289" s="255"/>
      <c r="M289" s="335"/>
    </row>
    <row r="290" spans="1:13" ht="12.75">
      <c r="A290" s="332"/>
      <c r="B290" s="371"/>
      <c r="C290" s="255"/>
      <c r="D290" s="381">
        <v>11</v>
      </c>
      <c r="E290" s="382" t="s">
        <v>420</v>
      </c>
      <c r="F290" s="255"/>
      <c r="G290" s="255"/>
      <c r="H290" s="255"/>
      <c r="I290" s="375"/>
      <c r="J290" s="255"/>
      <c r="K290" s="387"/>
      <c r="L290" s="255"/>
      <c r="M290" s="335"/>
    </row>
    <row r="291" spans="1:13" ht="12.75">
      <c r="A291" s="332"/>
      <c r="B291" s="371"/>
      <c r="C291" s="255"/>
      <c r="D291" s="277"/>
      <c r="E291" s="375" t="s">
        <v>462</v>
      </c>
      <c r="F291" s="255"/>
      <c r="G291" s="255"/>
      <c r="H291" s="255"/>
      <c r="I291" s="375"/>
      <c r="J291" s="255"/>
      <c r="K291" s="396"/>
      <c r="L291" s="255"/>
      <c r="M291" s="335"/>
    </row>
    <row r="292" spans="1:13" ht="12.75">
      <c r="A292" s="332"/>
      <c r="B292" s="371"/>
      <c r="C292" s="255"/>
      <c r="D292" s="277"/>
      <c r="E292" s="387"/>
      <c r="F292" s="255"/>
      <c r="G292" s="255"/>
      <c r="H292" s="255"/>
      <c r="I292" s="375"/>
      <c r="J292" s="255"/>
      <c r="K292" s="387"/>
      <c r="L292" s="255"/>
      <c r="M292" s="335"/>
    </row>
    <row r="293" spans="1:13" ht="15">
      <c r="A293" s="332"/>
      <c r="B293" s="371"/>
      <c r="C293" s="255"/>
      <c r="D293" s="381">
        <v>12</v>
      </c>
      <c r="E293" s="382" t="s">
        <v>421</v>
      </c>
      <c r="F293" s="255"/>
      <c r="G293" s="398"/>
      <c r="H293" s="398"/>
      <c r="I293" s="375"/>
      <c r="J293" s="255"/>
      <c r="K293" s="396"/>
      <c r="L293" s="255"/>
      <c r="M293" s="335"/>
    </row>
    <row r="294" spans="1:13" ht="15">
      <c r="A294" s="332"/>
      <c r="B294" s="371"/>
      <c r="C294" s="255"/>
      <c r="D294" s="277"/>
      <c r="E294" s="387"/>
      <c r="F294" s="255"/>
      <c r="G294" s="398"/>
      <c r="H294" s="398"/>
      <c r="I294" s="375"/>
      <c r="J294" s="255"/>
      <c r="K294" s="387"/>
      <c r="L294" s="255"/>
      <c r="M294" s="335"/>
    </row>
    <row r="295" spans="1:13" ht="15">
      <c r="A295" s="332"/>
      <c r="B295" s="371"/>
      <c r="C295" s="255"/>
      <c r="D295" s="277"/>
      <c r="E295" s="387"/>
      <c r="F295" s="398"/>
      <c r="G295" s="398"/>
      <c r="H295" s="398"/>
      <c r="I295" s="255"/>
      <c r="J295" s="328"/>
      <c r="K295" s="387"/>
      <c r="L295" s="255"/>
      <c r="M295" s="335"/>
    </row>
    <row r="296" spans="1:13" ht="12.75">
      <c r="A296" s="332"/>
      <c r="B296" s="328"/>
      <c r="C296" s="255"/>
      <c r="D296" s="381" t="s">
        <v>289</v>
      </c>
      <c r="E296" s="399" t="s">
        <v>486</v>
      </c>
      <c r="F296" s="337"/>
      <c r="G296" s="334"/>
      <c r="H296" s="334"/>
      <c r="I296" s="255"/>
      <c r="J296" s="328"/>
      <c r="K296" s="387"/>
      <c r="L296" s="255"/>
      <c r="M296" s="335"/>
    </row>
    <row r="297" spans="1:13" ht="12.75">
      <c r="A297" s="332"/>
      <c r="B297" s="328"/>
      <c r="C297" s="255"/>
      <c r="D297" s="381"/>
      <c r="E297" s="399"/>
      <c r="F297" s="337"/>
      <c r="G297" s="334"/>
      <c r="H297" s="334"/>
      <c r="I297" s="255"/>
      <c r="J297" s="328"/>
      <c r="K297" s="387"/>
      <c r="L297" s="255"/>
      <c r="M297" s="335"/>
    </row>
    <row r="298" spans="1:13" ht="12.75">
      <c r="A298" s="332"/>
      <c r="B298" s="371"/>
      <c r="C298" s="255"/>
      <c r="D298" s="400">
        <v>13</v>
      </c>
      <c r="E298" s="401" t="s">
        <v>84</v>
      </c>
      <c r="F298" s="337"/>
      <c r="G298" s="334"/>
      <c r="H298" s="334"/>
      <c r="I298" s="255"/>
      <c r="J298" s="328"/>
      <c r="K298" s="387">
        <f>K321+K325+K339+K346</f>
        <v>2096082876</v>
      </c>
      <c r="L298" s="255"/>
      <c r="M298" s="335"/>
    </row>
    <row r="299" spans="1:13" ht="12.75">
      <c r="A299" s="332"/>
      <c r="B299" s="363" t="s">
        <v>463</v>
      </c>
      <c r="C299" s="255"/>
      <c r="D299" s="277"/>
      <c r="E299" s="361" t="s">
        <v>85</v>
      </c>
      <c r="F299" s="337"/>
      <c r="G299" s="334"/>
      <c r="H299" s="334"/>
      <c r="I299" s="255"/>
      <c r="J299" s="328"/>
      <c r="K299" s="396"/>
      <c r="L299" s="255"/>
      <c r="M299" s="335"/>
    </row>
    <row r="300" spans="1:13" ht="12.75">
      <c r="A300" s="332"/>
      <c r="B300" s="363"/>
      <c r="C300" s="255"/>
      <c r="D300" s="353" t="s">
        <v>279</v>
      </c>
      <c r="E300" s="375" t="s">
        <v>493</v>
      </c>
      <c r="F300" s="337"/>
      <c r="G300" s="334"/>
      <c r="H300" s="334"/>
      <c r="I300" s="255"/>
      <c r="J300" s="328"/>
      <c r="K300" s="396"/>
      <c r="L300" s="255"/>
      <c r="M300" s="335"/>
    </row>
    <row r="301" spans="1:13" ht="12.75">
      <c r="A301" s="332"/>
      <c r="B301" s="363"/>
      <c r="C301" s="255"/>
      <c r="D301" s="353" t="s">
        <v>279</v>
      </c>
      <c r="E301" s="375" t="s">
        <v>487</v>
      </c>
      <c r="F301" s="337"/>
      <c r="G301" s="334"/>
      <c r="H301" s="334"/>
      <c r="I301" s="255"/>
      <c r="J301" s="328"/>
      <c r="K301" s="396"/>
      <c r="L301" s="255"/>
      <c r="M301" s="335"/>
    </row>
    <row r="302" spans="1:13" ht="12.75">
      <c r="A302" s="332"/>
      <c r="B302" s="363"/>
      <c r="C302" s="255"/>
      <c r="D302" s="353" t="s">
        <v>279</v>
      </c>
      <c r="E302" s="375" t="s">
        <v>488</v>
      </c>
      <c r="F302" s="337"/>
      <c r="G302" s="334"/>
      <c r="H302" s="334"/>
      <c r="I302" s="255"/>
      <c r="J302" s="328"/>
      <c r="K302" s="396"/>
      <c r="L302" s="255"/>
      <c r="M302" s="335"/>
    </row>
    <row r="303" spans="1:13" ht="12.75">
      <c r="A303" s="332"/>
      <c r="B303" s="363"/>
      <c r="C303" s="255"/>
      <c r="D303" s="353" t="s">
        <v>279</v>
      </c>
      <c r="E303" s="375" t="s">
        <v>489</v>
      </c>
      <c r="F303" s="337"/>
      <c r="G303" s="334"/>
      <c r="H303" s="334"/>
      <c r="I303" s="255"/>
      <c r="J303" s="328"/>
      <c r="K303" s="396"/>
      <c r="L303" s="255"/>
      <c r="M303" s="335"/>
    </row>
    <row r="304" spans="1:13" ht="12.75">
      <c r="A304" s="332"/>
      <c r="B304" s="363"/>
      <c r="C304" s="255"/>
      <c r="D304" s="353" t="s">
        <v>279</v>
      </c>
      <c r="E304" s="375" t="s">
        <v>490</v>
      </c>
      <c r="F304" s="337"/>
      <c r="G304" s="334"/>
      <c r="H304" s="334"/>
      <c r="I304" s="255"/>
      <c r="J304" s="328"/>
      <c r="K304" s="396"/>
      <c r="L304" s="255"/>
      <c r="M304" s="335"/>
    </row>
    <row r="305" spans="1:13" ht="12.75">
      <c r="A305" s="332"/>
      <c r="B305" s="363"/>
      <c r="C305" s="255"/>
      <c r="D305" s="353" t="s">
        <v>279</v>
      </c>
      <c r="E305" s="375" t="s">
        <v>491</v>
      </c>
      <c r="F305" s="337"/>
      <c r="G305" s="334"/>
      <c r="H305" s="334"/>
      <c r="I305" s="255"/>
      <c r="J305" s="328"/>
      <c r="K305" s="396"/>
      <c r="L305" s="255"/>
      <c r="M305" s="335"/>
    </row>
    <row r="306" spans="1:13" ht="12.75">
      <c r="A306" s="332"/>
      <c r="B306" s="363"/>
      <c r="C306" s="255"/>
      <c r="D306" s="277"/>
      <c r="E306" s="361"/>
      <c r="F306" s="337"/>
      <c r="G306" s="334"/>
      <c r="H306" s="334"/>
      <c r="I306" s="255"/>
      <c r="J306" s="328"/>
      <c r="K306" s="387"/>
      <c r="L306" s="255"/>
      <c r="M306" s="335"/>
    </row>
    <row r="307" spans="1:13" ht="12.75">
      <c r="A307" s="332"/>
      <c r="B307" s="353" t="s">
        <v>464</v>
      </c>
      <c r="C307" s="255"/>
      <c r="D307" s="277"/>
      <c r="E307" s="361" t="s">
        <v>86</v>
      </c>
      <c r="F307" s="337"/>
      <c r="G307" s="334"/>
      <c r="H307" s="334"/>
      <c r="I307" s="255"/>
      <c r="J307" s="328"/>
      <c r="K307" s="387"/>
      <c r="L307" s="255"/>
      <c r="M307" s="335"/>
    </row>
    <row r="308" spans="1:13" ht="15.75">
      <c r="A308" s="332"/>
      <c r="B308" s="353"/>
      <c r="C308" s="255"/>
      <c r="D308" s="353" t="s">
        <v>279</v>
      </c>
      <c r="E308" s="379" t="s">
        <v>492</v>
      </c>
      <c r="F308" s="337"/>
      <c r="G308" s="334"/>
      <c r="H308" s="334"/>
      <c r="I308" s="255"/>
      <c r="J308" s="328"/>
      <c r="K308" s="396"/>
      <c r="L308" s="255"/>
      <c r="M308" s="335"/>
    </row>
    <row r="309" spans="1:13" ht="15.75">
      <c r="A309" s="332"/>
      <c r="B309" s="353"/>
      <c r="C309" s="255"/>
      <c r="D309" s="277"/>
      <c r="E309" s="379"/>
      <c r="F309" s="402" t="s">
        <v>496</v>
      </c>
      <c r="G309" s="334"/>
      <c r="H309" s="334"/>
      <c r="I309" s="255"/>
      <c r="J309" s="328"/>
      <c r="K309" s="387"/>
      <c r="L309" s="255"/>
      <c r="M309" s="335"/>
    </row>
    <row r="310" spans="1:13" ht="12.75">
      <c r="A310" s="332"/>
      <c r="B310" s="353"/>
      <c r="C310" s="255"/>
      <c r="D310" s="353" t="s">
        <v>279</v>
      </c>
      <c r="E310" s="375" t="s">
        <v>494</v>
      </c>
      <c r="F310" s="337"/>
      <c r="G310" s="334"/>
      <c r="H310" s="334"/>
      <c r="I310" s="255"/>
      <c r="J310" s="328"/>
      <c r="K310" s="396"/>
      <c r="L310" s="255"/>
      <c r="M310" s="335"/>
    </row>
    <row r="311" spans="1:13" ht="12.75">
      <c r="A311" s="332"/>
      <c r="B311" s="353"/>
      <c r="C311" s="255"/>
      <c r="D311" s="277"/>
      <c r="E311" s="375"/>
      <c r="F311" s="368" t="s">
        <v>497</v>
      </c>
      <c r="G311" s="334"/>
      <c r="H311" s="334"/>
      <c r="I311" s="255"/>
      <c r="J311" s="328"/>
      <c r="K311" s="396"/>
      <c r="L311" s="255"/>
      <c r="M311" s="335"/>
    </row>
    <row r="312" spans="1:13" ht="12.75">
      <c r="A312" s="332"/>
      <c r="B312" s="353"/>
      <c r="C312" s="255"/>
      <c r="D312" s="277"/>
      <c r="E312" s="375"/>
      <c r="F312" s="368" t="s">
        <v>498</v>
      </c>
      <c r="G312" s="334"/>
      <c r="H312" s="334"/>
      <c r="I312" s="255"/>
      <c r="J312" s="328"/>
      <c r="K312" s="396"/>
      <c r="L312" s="255"/>
      <c r="M312" s="335"/>
    </row>
    <row r="313" spans="1:13" ht="12.75">
      <c r="A313" s="332"/>
      <c r="B313" s="353"/>
      <c r="C313" s="255"/>
      <c r="D313" s="277"/>
      <c r="E313" s="375"/>
      <c r="F313" s="368" t="s">
        <v>499</v>
      </c>
      <c r="G313" s="334"/>
      <c r="H313" s="334"/>
      <c r="I313" s="255"/>
      <c r="J313" s="328"/>
      <c r="K313" s="396"/>
      <c r="L313" s="255"/>
      <c r="M313" s="335"/>
    </row>
    <row r="314" spans="1:13" ht="12.75">
      <c r="A314" s="332"/>
      <c r="B314" s="353"/>
      <c r="C314" s="255"/>
      <c r="D314" s="353" t="s">
        <v>279</v>
      </c>
      <c r="E314" s="375" t="s">
        <v>495</v>
      </c>
      <c r="F314" s="337"/>
      <c r="G314" s="334"/>
      <c r="H314" s="334"/>
      <c r="I314" s="255"/>
      <c r="J314" s="328"/>
      <c r="K314" s="396"/>
      <c r="L314" s="255"/>
      <c r="M314" s="335"/>
    </row>
    <row r="315" spans="1:13" ht="12.75">
      <c r="A315" s="332"/>
      <c r="B315" s="353"/>
      <c r="C315" s="255"/>
      <c r="D315" s="277"/>
      <c r="E315" s="375"/>
      <c r="F315" s="368" t="s">
        <v>497</v>
      </c>
      <c r="G315" s="334"/>
      <c r="H315" s="334"/>
      <c r="I315" s="255"/>
      <c r="J315" s="328"/>
      <c r="K315" s="396"/>
      <c r="L315" s="255"/>
      <c r="M315" s="335"/>
    </row>
    <row r="316" spans="1:13" ht="12.75">
      <c r="A316" s="332"/>
      <c r="B316" s="353"/>
      <c r="C316" s="255"/>
      <c r="D316" s="277"/>
      <c r="E316" s="375"/>
      <c r="F316" s="368" t="s">
        <v>498</v>
      </c>
      <c r="G316" s="334"/>
      <c r="H316" s="334"/>
      <c r="I316" s="255"/>
      <c r="J316" s="328"/>
      <c r="K316" s="396"/>
      <c r="L316" s="255"/>
      <c r="M316" s="335"/>
    </row>
    <row r="317" spans="1:13" ht="12.75">
      <c r="A317" s="332"/>
      <c r="B317" s="353"/>
      <c r="C317" s="255"/>
      <c r="D317" s="277"/>
      <c r="E317" s="375"/>
      <c r="F317" s="368" t="s">
        <v>499</v>
      </c>
      <c r="G317" s="334"/>
      <c r="H317" s="334"/>
      <c r="I317" s="255"/>
      <c r="J317" s="328"/>
      <c r="K317" s="396"/>
      <c r="L317" s="255"/>
      <c r="M317" s="335"/>
    </row>
    <row r="318" spans="1:13" ht="12.75">
      <c r="A318" s="332"/>
      <c r="B318" s="353"/>
      <c r="C318" s="255"/>
      <c r="D318" s="353" t="s">
        <v>279</v>
      </c>
      <c r="E318" s="375" t="s">
        <v>489</v>
      </c>
      <c r="F318" s="337"/>
      <c r="G318" s="334"/>
      <c r="H318" s="334"/>
      <c r="I318" s="255"/>
      <c r="J318" s="328"/>
      <c r="K318" s="396"/>
      <c r="L318" s="255"/>
      <c r="M318" s="335"/>
    </row>
    <row r="319" spans="1:13" ht="12.75">
      <c r="A319" s="332"/>
      <c r="B319" s="353"/>
      <c r="C319" s="255"/>
      <c r="D319" s="353" t="s">
        <v>279</v>
      </c>
      <c r="E319" s="375" t="s">
        <v>500</v>
      </c>
      <c r="F319" s="337"/>
      <c r="G319" s="334"/>
      <c r="H319" s="334"/>
      <c r="I319" s="255"/>
      <c r="J319" s="328"/>
      <c r="K319" s="396"/>
      <c r="L319" s="255"/>
      <c r="M319" s="335"/>
    </row>
    <row r="320" spans="1:13" ht="12.75">
      <c r="A320" s="332"/>
      <c r="B320" s="353"/>
      <c r="C320" s="255"/>
      <c r="D320" s="277"/>
      <c r="E320" s="361"/>
      <c r="F320" s="337"/>
      <c r="G320" s="334"/>
      <c r="H320" s="334"/>
      <c r="I320" s="255"/>
      <c r="J320" s="328"/>
      <c r="K320" s="387"/>
      <c r="L320" s="255"/>
      <c r="M320" s="335"/>
    </row>
    <row r="321" spans="1:13" ht="12.75">
      <c r="A321" s="332"/>
      <c r="B321" s="363" t="s">
        <v>465</v>
      </c>
      <c r="C321" s="255"/>
      <c r="D321" s="277"/>
      <c r="E321" s="361" t="s">
        <v>87</v>
      </c>
      <c r="F321" s="337"/>
      <c r="G321" s="334"/>
      <c r="H321" s="334"/>
      <c r="I321" s="255"/>
      <c r="J321" s="328"/>
      <c r="K321" s="396">
        <f>K322</f>
        <v>309659477</v>
      </c>
      <c r="L321" s="255"/>
      <c r="M321" s="335"/>
    </row>
    <row r="322" spans="1:13" ht="12.75">
      <c r="A322" s="332"/>
      <c r="B322" s="363"/>
      <c r="C322" s="255"/>
      <c r="D322" s="353" t="s">
        <v>279</v>
      </c>
      <c r="E322" s="375" t="s">
        <v>501</v>
      </c>
      <c r="F322" s="337"/>
      <c r="G322" s="334"/>
      <c r="H322" s="334"/>
      <c r="I322" s="255"/>
      <c r="J322" s="328"/>
      <c r="K322" s="370">
        <f>Pasivet!G17</f>
        <v>309659477</v>
      </c>
      <c r="L322" s="255"/>
      <c r="M322" s="335"/>
    </row>
    <row r="323" spans="1:13" ht="12.75">
      <c r="A323" s="332"/>
      <c r="B323" s="363"/>
      <c r="C323" s="255"/>
      <c r="D323" s="277"/>
      <c r="E323" s="361"/>
      <c r="F323" s="337"/>
      <c r="G323" s="334"/>
      <c r="H323" s="334"/>
      <c r="I323" s="255"/>
      <c r="J323" s="328"/>
      <c r="K323" s="387"/>
      <c r="L323" s="255"/>
      <c r="M323" s="335"/>
    </row>
    <row r="324" spans="1:13" ht="12.75">
      <c r="A324" s="332"/>
      <c r="B324" s="353" t="s">
        <v>466</v>
      </c>
      <c r="C324" s="255"/>
      <c r="D324" s="277"/>
      <c r="E324" s="361" t="s">
        <v>88</v>
      </c>
      <c r="F324" s="337"/>
      <c r="G324" s="334"/>
      <c r="H324" s="334"/>
      <c r="I324" s="255"/>
      <c r="J324" s="328"/>
      <c r="K324" s="396"/>
      <c r="L324" s="255"/>
      <c r="M324" s="335"/>
    </row>
    <row r="325" spans="1:13" ht="12.75">
      <c r="A325" s="332"/>
      <c r="B325" s="353"/>
      <c r="C325" s="255"/>
      <c r="D325" s="353" t="s">
        <v>279</v>
      </c>
      <c r="E325" s="375" t="s">
        <v>502</v>
      </c>
      <c r="F325" s="337"/>
      <c r="G325" s="334"/>
      <c r="H325" s="334"/>
      <c r="I325" s="255"/>
      <c r="J325" s="328"/>
      <c r="K325" s="396">
        <f>Pasivet!G10</f>
        <v>1753474005</v>
      </c>
      <c r="L325" s="255"/>
      <c r="M325" s="335"/>
    </row>
    <row r="326" spans="1:13" ht="12.75">
      <c r="A326" s="332"/>
      <c r="B326" s="353"/>
      <c r="C326" s="255"/>
      <c r="D326" s="353"/>
      <c r="E326" s="375"/>
      <c r="F326" s="373" t="s">
        <v>504</v>
      </c>
      <c r="G326" s="334"/>
      <c r="H326" s="334"/>
      <c r="I326" s="255"/>
      <c r="J326" s="328"/>
      <c r="K326" s="396"/>
      <c r="L326" s="255"/>
      <c r="M326" s="335"/>
    </row>
    <row r="327" spans="1:13" ht="12.75">
      <c r="A327" s="332"/>
      <c r="B327" s="353"/>
      <c r="C327" s="255"/>
      <c r="D327" s="353" t="s">
        <v>279</v>
      </c>
      <c r="E327" s="375" t="s">
        <v>503</v>
      </c>
      <c r="F327" s="337"/>
      <c r="G327" s="334"/>
      <c r="H327" s="334"/>
      <c r="I327" s="255"/>
      <c r="J327" s="328"/>
      <c r="K327" s="396"/>
      <c r="L327" s="255"/>
      <c r="M327" s="335"/>
    </row>
    <row r="328" spans="1:13" ht="12.75">
      <c r="A328" s="332"/>
      <c r="B328" s="353"/>
      <c r="C328" s="255"/>
      <c r="D328" s="277"/>
      <c r="E328" s="361"/>
      <c r="F328" s="373" t="s">
        <v>505</v>
      </c>
      <c r="G328" s="334"/>
      <c r="H328" s="334"/>
      <c r="I328" s="255"/>
      <c r="J328" s="328"/>
      <c r="K328" s="387"/>
      <c r="L328" s="255"/>
      <c r="M328" s="335"/>
    </row>
    <row r="329" spans="1:13" ht="12.75">
      <c r="A329" s="332"/>
      <c r="B329" s="353"/>
      <c r="C329" s="255"/>
      <c r="D329" s="277"/>
      <c r="E329" s="361"/>
      <c r="F329" s="337"/>
      <c r="G329" s="334"/>
      <c r="H329" s="334"/>
      <c r="I329" s="255"/>
      <c r="J329" s="328"/>
      <c r="K329" s="387"/>
      <c r="L329" s="255"/>
      <c r="M329" s="335"/>
    </row>
    <row r="330" spans="1:13" ht="12.75">
      <c r="A330" s="332"/>
      <c r="B330" s="363" t="s">
        <v>467</v>
      </c>
      <c r="C330" s="255"/>
      <c r="D330" s="375"/>
      <c r="E330" s="361" t="s">
        <v>89</v>
      </c>
      <c r="F330" s="337"/>
      <c r="G330" s="334"/>
      <c r="H330" s="334"/>
      <c r="I330" s="255"/>
      <c r="J330" s="328"/>
      <c r="K330" s="396"/>
      <c r="L330" s="255"/>
      <c r="M330" s="335"/>
    </row>
    <row r="331" spans="1:13" ht="12.75">
      <c r="A331" s="332"/>
      <c r="B331" s="363"/>
      <c r="C331" s="255"/>
      <c r="D331" s="353" t="s">
        <v>279</v>
      </c>
      <c r="E331" s="375" t="s">
        <v>506</v>
      </c>
      <c r="F331" s="337"/>
      <c r="G331" s="334"/>
      <c r="H331" s="334"/>
      <c r="I331" s="255"/>
      <c r="J331" s="328"/>
      <c r="K331" s="396"/>
      <c r="L331" s="255"/>
      <c r="M331" s="335"/>
    </row>
    <row r="332" spans="1:13" ht="12.75">
      <c r="A332" s="332"/>
      <c r="B332" s="363"/>
      <c r="C332" s="255"/>
      <c r="D332" s="353"/>
      <c r="E332" s="361"/>
      <c r="F332" s="337"/>
      <c r="G332" s="334"/>
      <c r="H332" s="334"/>
      <c r="I332" s="255"/>
      <c r="J332" s="328"/>
      <c r="K332" s="328"/>
      <c r="L332" s="255"/>
      <c r="M332" s="335"/>
    </row>
    <row r="333" spans="1:13" ht="12.75">
      <c r="A333" s="332"/>
      <c r="B333" s="353" t="s">
        <v>468</v>
      </c>
      <c r="C333" s="255"/>
      <c r="D333" s="375"/>
      <c r="E333" s="361" t="s">
        <v>90</v>
      </c>
      <c r="F333" s="337"/>
      <c r="G333" s="334"/>
      <c r="H333" s="334"/>
      <c r="I333" s="255"/>
      <c r="J333" s="328"/>
      <c r="K333" s="396"/>
      <c r="L333" s="255"/>
      <c r="M333" s="335"/>
    </row>
    <row r="334" spans="1:13" ht="12.75">
      <c r="A334" s="332"/>
      <c r="B334" s="353"/>
      <c r="C334" s="255"/>
      <c r="D334" s="353" t="s">
        <v>279</v>
      </c>
      <c r="E334" s="375" t="s">
        <v>797</v>
      </c>
      <c r="F334" s="337"/>
      <c r="G334" s="334"/>
      <c r="H334" s="334"/>
      <c r="I334" s="255"/>
      <c r="J334" s="328"/>
      <c r="K334" s="396"/>
      <c r="L334" s="255"/>
      <c r="M334" s="335"/>
    </row>
    <row r="335" spans="1:13" ht="12.75">
      <c r="A335" s="332"/>
      <c r="B335" s="353"/>
      <c r="C335" s="255"/>
      <c r="D335" s="353"/>
      <c r="E335" s="361"/>
      <c r="F335" s="337"/>
      <c r="G335" s="334"/>
      <c r="H335" s="334"/>
      <c r="I335" s="255"/>
      <c r="J335" s="328"/>
      <c r="K335" s="328"/>
      <c r="L335" s="328"/>
      <c r="M335" s="335"/>
    </row>
    <row r="336" spans="1:13" ht="12.75">
      <c r="A336" s="332"/>
      <c r="B336" s="363" t="s">
        <v>469</v>
      </c>
      <c r="C336" s="255"/>
      <c r="D336" s="375"/>
      <c r="E336" s="361" t="s">
        <v>91</v>
      </c>
      <c r="F336" s="337"/>
      <c r="G336" s="334"/>
      <c r="H336" s="334"/>
      <c r="I336" s="255"/>
      <c r="J336" s="328"/>
      <c r="K336" s="396"/>
      <c r="L336" s="255"/>
      <c r="M336" s="335"/>
    </row>
    <row r="337" spans="1:13" ht="12.75">
      <c r="A337" s="332"/>
      <c r="B337" s="363"/>
      <c r="C337" s="255"/>
      <c r="D337" s="353" t="s">
        <v>279</v>
      </c>
      <c r="E337" s="368" t="s">
        <v>507</v>
      </c>
      <c r="F337" s="337"/>
      <c r="G337" s="334"/>
      <c r="H337" s="334"/>
      <c r="I337" s="255"/>
      <c r="J337" s="328"/>
      <c r="K337" s="396"/>
      <c r="L337" s="255"/>
      <c r="M337" s="335"/>
    </row>
    <row r="338" spans="1:13" ht="12.75">
      <c r="A338" s="332"/>
      <c r="B338" s="363"/>
      <c r="C338" s="255"/>
      <c r="D338" s="353"/>
      <c r="E338" s="361"/>
      <c r="F338" s="337"/>
      <c r="G338" s="334"/>
      <c r="H338" s="334"/>
      <c r="I338" s="255"/>
      <c r="J338" s="328"/>
      <c r="K338" s="328"/>
      <c r="L338" s="255"/>
      <c r="M338" s="335"/>
    </row>
    <row r="339" spans="1:13" ht="12.75">
      <c r="A339" s="332"/>
      <c r="B339" s="353" t="s">
        <v>470</v>
      </c>
      <c r="C339" s="255"/>
      <c r="D339" s="375"/>
      <c r="E339" s="361" t="s">
        <v>92</v>
      </c>
      <c r="F339" s="337"/>
      <c r="G339" s="334"/>
      <c r="H339" s="334"/>
      <c r="I339" s="255"/>
      <c r="J339" s="328"/>
      <c r="K339" s="396">
        <f>K340+K341+K342+K343+K344</f>
        <v>13017193</v>
      </c>
      <c r="L339" s="255"/>
      <c r="M339" s="335"/>
    </row>
    <row r="340" spans="1:13" ht="12.75">
      <c r="A340" s="332"/>
      <c r="B340" s="353"/>
      <c r="C340" s="255"/>
      <c r="D340" s="353" t="s">
        <v>279</v>
      </c>
      <c r="E340" s="375" t="s">
        <v>132</v>
      </c>
      <c r="F340" s="337"/>
      <c r="G340" s="334"/>
      <c r="H340" s="334"/>
      <c r="I340" s="255"/>
      <c r="J340" s="328"/>
      <c r="K340" s="370">
        <f>Pasivet!G13</f>
        <v>11020566</v>
      </c>
      <c r="L340" s="255"/>
      <c r="M340" s="335"/>
    </row>
    <row r="341" spans="1:13" ht="12.75">
      <c r="A341" s="332"/>
      <c r="B341" s="353"/>
      <c r="C341" s="255"/>
      <c r="D341" s="353" t="s">
        <v>279</v>
      </c>
      <c r="E341" s="375" t="s">
        <v>508</v>
      </c>
      <c r="F341" s="337"/>
      <c r="G341" s="334"/>
      <c r="H341" s="334"/>
      <c r="I341" s="255"/>
      <c r="J341" s="328"/>
      <c r="K341" s="370"/>
      <c r="L341" s="255"/>
      <c r="M341" s="335"/>
    </row>
    <row r="342" spans="1:13" ht="12.75">
      <c r="A342" s="332"/>
      <c r="B342" s="353"/>
      <c r="C342" s="255"/>
      <c r="D342" s="353" t="s">
        <v>279</v>
      </c>
      <c r="E342" s="375" t="s">
        <v>509</v>
      </c>
      <c r="F342" s="337"/>
      <c r="G342" s="334"/>
      <c r="H342" s="334"/>
      <c r="I342" s="255"/>
      <c r="J342" s="328"/>
      <c r="K342" s="370">
        <f>Pasivet!G14</f>
        <v>1996627</v>
      </c>
      <c r="L342" s="255"/>
      <c r="M342" s="335"/>
    </row>
    <row r="343" spans="1:13" ht="12.75">
      <c r="A343" s="332"/>
      <c r="B343" s="353"/>
      <c r="C343" s="255"/>
      <c r="D343" s="353" t="s">
        <v>279</v>
      </c>
      <c r="E343" s="375" t="s">
        <v>510</v>
      </c>
      <c r="F343" s="337"/>
      <c r="G343" s="334"/>
      <c r="H343" s="334"/>
      <c r="I343" s="255"/>
      <c r="J343" s="328"/>
      <c r="K343" s="396"/>
      <c r="L343" s="255"/>
      <c r="M343" s="335"/>
    </row>
    <row r="344" spans="1:13" ht="12.75">
      <c r="A344" s="332"/>
      <c r="B344" s="353"/>
      <c r="C344" s="255"/>
      <c r="D344" s="353" t="s">
        <v>279</v>
      </c>
      <c r="E344" s="375" t="s">
        <v>511</v>
      </c>
      <c r="F344" s="337"/>
      <c r="G344" s="334"/>
      <c r="H344" s="334"/>
      <c r="I344" s="255"/>
      <c r="J344" s="328"/>
      <c r="K344" s="396"/>
      <c r="L344" s="255"/>
      <c r="M344" s="335"/>
    </row>
    <row r="345" spans="1:13" ht="12.75">
      <c r="A345" s="332"/>
      <c r="B345" s="353"/>
      <c r="C345" s="255"/>
      <c r="D345" s="353"/>
      <c r="E345" s="361"/>
      <c r="F345" s="337"/>
      <c r="G345" s="334"/>
      <c r="H345" s="334"/>
      <c r="I345" s="255"/>
      <c r="J345" s="328"/>
      <c r="K345" s="328"/>
      <c r="L345" s="255"/>
      <c r="M345" s="335"/>
    </row>
    <row r="346" spans="1:13" ht="12.75">
      <c r="A346" s="332"/>
      <c r="B346" s="363" t="s">
        <v>471</v>
      </c>
      <c r="C346" s="255"/>
      <c r="D346" s="375"/>
      <c r="E346" s="361" t="s">
        <v>93</v>
      </c>
      <c r="F346" s="337"/>
      <c r="G346" s="334"/>
      <c r="H346" s="334"/>
      <c r="I346" s="255"/>
      <c r="J346" s="328"/>
      <c r="K346" s="396">
        <f>K350+K351+K352+K348+K349+K353+K354</f>
        <v>19932201</v>
      </c>
      <c r="L346" s="255"/>
      <c r="M346" s="335"/>
    </row>
    <row r="347" spans="1:13" ht="12.75">
      <c r="A347" s="332"/>
      <c r="B347" s="363"/>
      <c r="C347" s="255"/>
      <c r="D347" s="353" t="s">
        <v>279</v>
      </c>
      <c r="E347" s="375" t="s">
        <v>512</v>
      </c>
      <c r="F347" s="337"/>
      <c r="G347" s="334"/>
      <c r="H347" s="334"/>
      <c r="I347" s="255"/>
      <c r="J347" s="328"/>
      <c r="K347" s="396"/>
      <c r="L347" s="255"/>
      <c r="M347" s="335"/>
    </row>
    <row r="348" spans="1:13" ht="12.75">
      <c r="A348" s="332"/>
      <c r="B348" s="363"/>
      <c r="C348" s="255"/>
      <c r="D348" s="353" t="s">
        <v>279</v>
      </c>
      <c r="E348" s="375" t="s">
        <v>513</v>
      </c>
      <c r="F348" s="337"/>
      <c r="G348" s="334"/>
      <c r="H348" s="334"/>
      <c r="I348" s="255"/>
      <c r="J348" s="328"/>
      <c r="K348" s="370">
        <f>Pasivet!G12</f>
        <v>79740</v>
      </c>
      <c r="L348" s="255"/>
      <c r="M348" s="335"/>
    </row>
    <row r="349" spans="1:13" ht="12.75">
      <c r="A349" s="332"/>
      <c r="B349" s="363"/>
      <c r="C349" s="255"/>
      <c r="D349" s="353" t="s">
        <v>279</v>
      </c>
      <c r="E349" s="375" t="s">
        <v>514</v>
      </c>
      <c r="F349" s="337"/>
      <c r="G349" s="334"/>
      <c r="H349" s="334"/>
      <c r="I349" s="255"/>
      <c r="J349" s="328"/>
      <c r="K349" s="370"/>
      <c r="L349" s="255"/>
      <c r="M349" s="335"/>
    </row>
    <row r="350" spans="1:13" ht="12.75">
      <c r="A350" s="332"/>
      <c r="B350" s="363"/>
      <c r="C350" s="255"/>
      <c r="D350" s="353" t="s">
        <v>279</v>
      </c>
      <c r="E350" s="375" t="s">
        <v>281</v>
      </c>
      <c r="F350" s="337"/>
      <c r="G350" s="334"/>
      <c r="H350" s="334"/>
      <c r="I350" s="255"/>
      <c r="J350" s="328"/>
      <c r="K350" s="370">
        <f>Pasivet!G16</f>
        <v>3965707</v>
      </c>
      <c r="L350" s="255"/>
      <c r="M350" s="335"/>
    </row>
    <row r="351" spans="1:13" ht="12.75">
      <c r="A351" s="332"/>
      <c r="B351" s="363"/>
      <c r="C351" s="255"/>
      <c r="D351" s="353" t="s">
        <v>279</v>
      </c>
      <c r="E351" s="375" t="s">
        <v>515</v>
      </c>
      <c r="F351" s="337"/>
      <c r="G351" s="334"/>
      <c r="H351" s="334"/>
      <c r="I351" s="255"/>
      <c r="J351" s="328"/>
      <c r="K351" s="370">
        <f>Pasivet!G15</f>
        <v>15886754</v>
      </c>
      <c r="L351" s="255"/>
      <c r="M351" s="335"/>
    </row>
    <row r="352" spans="1:13" ht="12.75">
      <c r="A352" s="332"/>
      <c r="B352" s="363"/>
      <c r="C352" s="255"/>
      <c r="D352" s="353" t="s">
        <v>279</v>
      </c>
      <c r="E352" s="375" t="s">
        <v>798</v>
      </c>
      <c r="F352" s="337"/>
      <c r="G352" s="334"/>
      <c r="H352" s="334"/>
      <c r="I352" s="255"/>
      <c r="J352" s="328"/>
      <c r="K352" s="396"/>
      <c r="L352" s="255"/>
      <c r="M352" s="335"/>
    </row>
    <row r="353" spans="1:13" ht="12.75">
      <c r="A353" s="332"/>
      <c r="B353" s="363"/>
      <c r="C353" s="255"/>
      <c r="D353" s="353" t="s">
        <v>279</v>
      </c>
      <c r="E353" s="375" t="s">
        <v>516</v>
      </c>
      <c r="F353" s="337"/>
      <c r="G353" s="334"/>
      <c r="H353" s="334"/>
      <c r="I353" s="255"/>
      <c r="J353" s="328"/>
      <c r="K353" s="396"/>
      <c r="L353" s="255"/>
      <c r="M353" s="335"/>
    </row>
    <row r="354" spans="1:13" ht="12.75">
      <c r="A354" s="332"/>
      <c r="B354" s="363"/>
      <c r="C354" s="255"/>
      <c r="D354" s="353" t="s">
        <v>279</v>
      </c>
      <c r="E354" s="375" t="s">
        <v>517</v>
      </c>
      <c r="F354" s="337"/>
      <c r="G354" s="334"/>
      <c r="H354" s="334"/>
      <c r="I354" s="255"/>
      <c r="J354" s="328"/>
      <c r="K354" s="396"/>
      <c r="L354" s="255"/>
      <c r="M354" s="335"/>
    </row>
    <row r="355" spans="1:13" ht="12.75">
      <c r="A355" s="332"/>
      <c r="B355" s="363"/>
      <c r="C355" s="255"/>
      <c r="D355" s="353"/>
      <c r="E355" s="361"/>
      <c r="F355" s="337"/>
      <c r="G355" s="334"/>
      <c r="H355" s="334"/>
      <c r="I355" s="255"/>
      <c r="J355" s="328"/>
      <c r="K355" s="328"/>
      <c r="L355" s="255"/>
      <c r="M355" s="335"/>
    </row>
    <row r="356" spans="1:13" ht="12.75">
      <c r="A356" s="332"/>
      <c r="B356" s="363" t="s">
        <v>472</v>
      </c>
      <c r="C356" s="255"/>
      <c r="D356" s="375"/>
      <c r="E356" s="361" t="s">
        <v>101</v>
      </c>
      <c r="F356" s="337"/>
      <c r="G356" s="334"/>
      <c r="H356" s="334"/>
      <c r="I356" s="255"/>
      <c r="J356" s="328"/>
      <c r="K356" s="396"/>
      <c r="L356" s="255"/>
      <c r="M356" s="335"/>
    </row>
    <row r="357" spans="1:13" ht="12.75">
      <c r="A357" s="332"/>
      <c r="B357" s="363"/>
      <c r="C357" s="255"/>
      <c r="D357" s="353" t="s">
        <v>279</v>
      </c>
      <c r="E357" s="375" t="s">
        <v>518</v>
      </c>
      <c r="F357" s="337"/>
      <c r="G357" s="334"/>
      <c r="H357" s="334"/>
      <c r="I357" s="255"/>
      <c r="J357" s="328"/>
      <c r="K357" s="396"/>
      <c r="L357" s="255"/>
      <c r="M357" s="335"/>
    </row>
    <row r="358" spans="1:13" ht="12.75">
      <c r="A358" s="332"/>
      <c r="B358" s="363"/>
      <c r="C358" s="255"/>
      <c r="D358" s="353" t="s">
        <v>279</v>
      </c>
      <c r="E358" s="375" t="s">
        <v>519</v>
      </c>
      <c r="F358" s="337"/>
      <c r="G358" s="334"/>
      <c r="H358" s="334"/>
      <c r="I358" s="255"/>
      <c r="J358" s="328"/>
      <c r="K358" s="396"/>
      <c r="L358" s="255"/>
      <c r="M358" s="335"/>
    </row>
    <row r="359" spans="1:13" ht="12.75">
      <c r="A359" s="332"/>
      <c r="B359" s="363"/>
      <c r="C359" s="255"/>
      <c r="D359" s="353"/>
      <c r="E359" s="361"/>
      <c r="F359" s="337"/>
      <c r="G359" s="334"/>
      <c r="H359" s="334"/>
      <c r="I359" s="255"/>
      <c r="J359" s="328"/>
      <c r="K359" s="387"/>
      <c r="L359" s="255"/>
      <c r="M359" s="335"/>
    </row>
    <row r="360" spans="1:13" ht="12.75">
      <c r="A360" s="332"/>
      <c r="B360" s="371"/>
      <c r="C360" s="255"/>
      <c r="D360" s="400">
        <v>14</v>
      </c>
      <c r="E360" s="401" t="s">
        <v>94</v>
      </c>
      <c r="F360" s="337"/>
      <c r="G360" s="334"/>
      <c r="H360" s="334"/>
      <c r="I360" s="255"/>
      <c r="J360" s="328"/>
      <c r="K360" s="396"/>
      <c r="L360" s="255"/>
      <c r="M360" s="335"/>
    </row>
    <row r="361" spans="1:13" ht="12.75">
      <c r="A361" s="332"/>
      <c r="B361" s="371"/>
      <c r="C361" s="255"/>
      <c r="D361" s="353" t="s">
        <v>279</v>
      </c>
      <c r="E361" s="375" t="s">
        <v>520</v>
      </c>
      <c r="F361" s="337"/>
      <c r="G361" s="334"/>
      <c r="H361" s="334"/>
      <c r="I361" s="255"/>
      <c r="J361" s="328"/>
      <c r="K361" s="396"/>
      <c r="L361" s="255"/>
      <c r="M361" s="335"/>
    </row>
    <row r="362" spans="1:13" ht="12.75">
      <c r="A362" s="332"/>
      <c r="B362" s="371"/>
      <c r="C362" s="255"/>
      <c r="D362" s="353" t="s">
        <v>279</v>
      </c>
      <c r="E362" s="375" t="s">
        <v>521</v>
      </c>
      <c r="F362" s="337"/>
      <c r="G362" s="334"/>
      <c r="H362" s="334"/>
      <c r="I362" s="255"/>
      <c r="J362" s="328"/>
      <c r="K362" s="396"/>
      <c r="L362" s="255"/>
      <c r="M362" s="335"/>
    </row>
    <row r="363" spans="1:13" ht="12.75">
      <c r="A363" s="332"/>
      <c r="B363" s="371"/>
      <c r="C363" s="255"/>
      <c r="D363" s="400"/>
      <c r="E363" s="401"/>
      <c r="F363" s="337"/>
      <c r="G363" s="334"/>
      <c r="H363" s="334"/>
      <c r="I363" s="255"/>
      <c r="J363" s="328"/>
      <c r="K363" s="387"/>
      <c r="L363" s="255"/>
      <c r="M363" s="335"/>
    </row>
    <row r="364" spans="1:13" ht="12.75">
      <c r="A364" s="332"/>
      <c r="B364" s="371"/>
      <c r="C364" s="255"/>
      <c r="D364" s="400">
        <v>15</v>
      </c>
      <c r="E364" s="401" t="s">
        <v>95</v>
      </c>
      <c r="F364" s="337"/>
      <c r="G364" s="334"/>
      <c r="H364" s="334"/>
      <c r="I364" s="255"/>
      <c r="J364" s="328"/>
      <c r="K364" s="396">
        <f>K365+K366</f>
        <v>15733805</v>
      </c>
      <c r="L364" s="255"/>
      <c r="M364" s="335"/>
    </row>
    <row r="365" spans="1:13" ht="12.75">
      <c r="A365" s="332"/>
      <c r="B365" s="371"/>
      <c r="C365" s="255"/>
      <c r="D365" s="353" t="s">
        <v>279</v>
      </c>
      <c r="E365" s="403" t="s">
        <v>522</v>
      </c>
      <c r="F365" s="337"/>
      <c r="G365" s="334"/>
      <c r="H365" s="334"/>
      <c r="I365" s="255"/>
      <c r="J365" s="328"/>
      <c r="K365" s="396"/>
      <c r="L365" s="255"/>
      <c r="M365" s="335"/>
    </row>
    <row r="366" spans="1:13" ht="12.75">
      <c r="A366" s="332"/>
      <c r="B366" s="371"/>
      <c r="C366" s="255"/>
      <c r="D366" s="353" t="s">
        <v>279</v>
      </c>
      <c r="E366" s="375" t="s">
        <v>523</v>
      </c>
      <c r="F366" s="337"/>
      <c r="G366" s="334"/>
      <c r="H366" s="334"/>
      <c r="I366" s="255"/>
      <c r="J366" s="328"/>
      <c r="K366" s="396">
        <f>Pasivet!G18</f>
        <v>15733805</v>
      </c>
      <c r="L366" s="255"/>
      <c r="M366" s="335"/>
    </row>
    <row r="367" spans="1:13" ht="12.75">
      <c r="A367" s="332"/>
      <c r="B367" s="371"/>
      <c r="C367" s="255"/>
      <c r="D367" s="400"/>
      <c r="E367" s="401"/>
      <c r="F367" s="337"/>
      <c r="G367" s="334"/>
      <c r="H367" s="334"/>
      <c r="I367" s="255"/>
      <c r="J367" s="328"/>
      <c r="K367" s="387"/>
      <c r="L367" s="255"/>
      <c r="M367" s="335"/>
    </row>
    <row r="368" spans="1:13" ht="12.75">
      <c r="A368" s="332"/>
      <c r="B368" s="371"/>
      <c r="C368" s="255"/>
      <c r="D368" s="400">
        <v>16</v>
      </c>
      <c r="E368" s="401" t="s">
        <v>96</v>
      </c>
      <c r="F368" s="337"/>
      <c r="G368" s="334"/>
      <c r="H368" s="334"/>
      <c r="I368" s="255"/>
      <c r="J368" s="328"/>
      <c r="K368" s="396"/>
      <c r="L368" s="255"/>
      <c r="M368" s="335"/>
    </row>
    <row r="369" spans="1:13" ht="12.75">
      <c r="A369" s="332"/>
      <c r="B369" s="371"/>
      <c r="C369" s="255"/>
      <c r="D369" s="353" t="s">
        <v>279</v>
      </c>
      <c r="E369" s="403" t="s">
        <v>524</v>
      </c>
      <c r="F369" s="337"/>
      <c r="G369" s="334"/>
      <c r="H369" s="334"/>
      <c r="I369" s="255"/>
      <c r="J369" s="328"/>
      <c r="K369" s="396"/>
      <c r="L369" s="255"/>
      <c r="M369" s="335"/>
    </row>
    <row r="370" spans="1:13" ht="12.75">
      <c r="A370" s="332"/>
      <c r="B370" s="328"/>
      <c r="C370" s="255"/>
      <c r="D370" s="277"/>
      <c r="E370" s="337"/>
      <c r="F370" s="337"/>
      <c r="G370" s="334"/>
      <c r="H370" s="334"/>
      <c r="I370" s="255"/>
      <c r="J370" s="328"/>
      <c r="K370" s="387"/>
      <c r="L370" s="255"/>
      <c r="M370" s="335"/>
    </row>
    <row r="371" spans="1:13" ht="12.75">
      <c r="A371" s="332"/>
      <c r="B371" s="371"/>
      <c r="C371" s="255"/>
      <c r="D371" s="400">
        <v>17</v>
      </c>
      <c r="E371" s="401" t="s">
        <v>99</v>
      </c>
      <c r="F371" s="337"/>
      <c r="G371" s="334"/>
      <c r="H371" s="334"/>
      <c r="I371" s="255"/>
      <c r="J371" s="328"/>
      <c r="K371" s="387">
        <f>K372+K380</f>
        <v>13456351</v>
      </c>
      <c r="L371" s="255"/>
      <c r="M371" s="335"/>
    </row>
    <row r="372" spans="1:13" ht="12.75">
      <c r="A372" s="332"/>
      <c r="B372" s="353" t="s">
        <v>473</v>
      </c>
      <c r="C372" s="255"/>
      <c r="D372" s="277"/>
      <c r="E372" s="361" t="s">
        <v>85</v>
      </c>
      <c r="F372" s="337"/>
      <c r="G372" s="334"/>
      <c r="H372" s="334"/>
      <c r="I372" s="255"/>
      <c r="J372" s="328"/>
      <c r="K372" s="396"/>
      <c r="L372" s="255"/>
      <c r="M372" s="335"/>
    </row>
    <row r="373" spans="1:13" ht="12.75">
      <c r="A373" s="332"/>
      <c r="B373" s="353"/>
      <c r="C373" s="255"/>
      <c r="D373" s="353" t="s">
        <v>279</v>
      </c>
      <c r="E373" s="375" t="s">
        <v>799</v>
      </c>
      <c r="F373" s="337"/>
      <c r="G373" s="334"/>
      <c r="H373" s="334"/>
      <c r="I373" s="255"/>
      <c r="J373" s="328"/>
      <c r="K373" s="396"/>
      <c r="L373" s="255"/>
      <c r="M373" s="335"/>
    </row>
    <row r="374" spans="1:13" ht="12.75">
      <c r="A374" s="332"/>
      <c r="B374" s="353"/>
      <c r="C374" s="255"/>
      <c r="D374" s="353" t="s">
        <v>279</v>
      </c>
      <c r="E374" s="375" t="s">
        <v>525</v>
      </c>
      <c r="F374" s="337"/>
      <c r="G374" s="334"/>
      <c r="H374" s="334"/>
      <c r="I374" s="255"/>
      <c r="J374" s="328"/>
      <c r="K374" s="396"/>
      <c r="L374" s="255"/>
      <c r="M374" s="335"/>
    </row>
    <row r="375" spans="1:13" ht="12.75">
      <c r="A375" s="332"/>
      <c r="B375" s="353"/>
      <c r="C375" s="255"/>
      <c r="D375" s="353" t="s">
        <v>279</v>
      </c>
      <c r="E375" s="375" t="s">
        <v>526</v>
      </c>
      <c r="F375" s="337"/>
      <c r="G375" s="334"/>
      <c r="H375" s="334"/>
      <c r="I375" s="255"/>
      <c r="J375" s="328"/>
      <c r="K375" s="396"/>
      <c r="L375" s="255"/>
      <c r="M375" s="335"/>
    </row>
    <row r="376" spans="1:13" ht="12.75">
      <c r="A376" s="332"/>
      <c r="B376" s="353"/>
      <c r="C376" s="255"/>
      <c r="D376" s="353" t="s">
        <v>279</v>
      </c>
      <c r="E376" s="375" t="s">
        <v>489</v>
      </c>
      <c r="F376" s="337"/>
      <c r="G376" s="334"/>
      <c r="H376" s="334"/>
      <c r="I376" s="255"/>
      <c r="J376" s="328"/>
      <c r="K376" s="396"/>
      <c r="L376" s="255"/>
      <c r="M376" s="335"/>
    </row>
    <row r="377" spans="1:13" ht="12.75">
      <c r="A377" s="332"/>
      <c r="B377" s="353"/>
      <c r="C377" s="255"/>
      <c r="D377" s="353" t="s">
        <v>279</v>
      </c>
      <c r="E377" s="375" t="s">
        <v>490</v>
      </c>
      <c r="F377" s="337"/>
      <c r="G377" s="334"/>
      <c r="H377" s="334"/>
      <c r="I377" s="255"/>
      <c r="J377" s="328"/>
      <c r="K377" s="396"/>
      <c r="L377" s="255"/>
      <c r="M377" s="335"/>
    </row>
    <row r="378" spans="1:13" ht="12.75">
      <c r="A378" s="332"/>
      <c r="B378" s="353"/>
      <c r="C378" s="255"/>
      <c r="D378" s="353" t="s">
        <v>279</v>
      </c>
      <c r="E378" s="375" t="s">
        <v>491</v>
      </c>
      <c r="F378" s="337"/>
      <c r="G378" s="334"/>
      <c r="H378" s="334"/>
      <c r="I378" s="255"/>
      <c r="J378" s="328"/>
      <c r="K378" s="396"/>
      <c r="L378" s="255"/>
      <c r="M378" s="335"/>
    </row>
    <row r="379" spans="1:13" ht="12.75">
      <c r="A379" s="332"/>
      <c r="B379" s="353"/>
      <c r="C379" s="255"/>
      <c r="D379" s="277"/>
      <c r="E379" s="361"/>
      <c r="F379" s="337"/>
      <c r="G379" s="334"/>
      <c r="H379" s="334"/>
      <c r="I379" s="255"/>
      <c r="J379" s="328"/>
      <c r="K379" s="387"/>
      <c r="L379" s="255"/>
      <c r="M379" s="335"/>
    </row>
    <row r="380" spans="1:13" ht="12.75">
      <c r="A380" s="332"/>
      <c r="B380" s="363" t="s">
        <v>474</v>
      </c>
      <c r="C380" s="255"/>
      <c r="D380" s="277"/>
      <c r="E380" s="361" t="s">
        <v>86</v>
      </c>
      <c r="F380" s="337"/>
      <c r="G380" s="334"/>
      <c r="H380" s="334"/>
      <c r="I380" s="255"/>
      <c r="J380" s="328"/>
      <c r="K380" s="387">
        <f>K381</f>
        <v>13456351</v>
      </c>
      <c r="L380" s="255"/>
      <c r="M380" s="335"/>
    </row>
    <row r="381" spans="1:13" ht="15.75">
      <c r="A381" s="332"/>
      <c r="B381" s="363"/>
      <c r="C381" s="255"/>
      <c r="D381" s="353" t="s">
        <v>279</v>
      </c>
      <c r="E381" s="379" t="s">
        <v>492</v>
      </c>
      <c r="F381" s="337"/>
      <c r="G381" s="334"/>
      <c r="H381" s="334"/>
      <c r="I381" s="255"/>
      <c r="J381" s="328"/>
      <c r="K381" s="396">
        <f>Pasivet!G23</f>
        <v>13456351</v>
      </c>
      <c r="L381" s="255"/>
      <c r="M381" s="335"/>
    </row>
    <row r="382" spans="1:13" ht="15.75">
      <c r="A382" s="332"/>
      <c r="B382" s="363"/>
      <c r="C382" s="255"/>
      <c r="D382" s="277"/>
      <c r="E382" s="379"/>
      <c r="F382" s="402" t="s">
        <v>496</v>
      </c>
      <c r="G382" s="334"/>
      <c r="H382" s="334"/>
      <c r="I382" s="255"/>
      <c r="J382" s="328"/>
      <c r="K382" s="387"/>
      <c r="L382" s="255"/>
      <c r="M382" s="335"/>
    </row>
    <row r="383" spans="1:13" ht="12.75">
      <c r="A383" s="332"/>
      <c r="B383" s="363"/>
      <c r="C383" s="255"/>
      <c r="D383" s="353" t="s">
        <v>279</v>
      </c>
      <c r="E383" s="375" t="s">
        <v>527</v>
      </c>
      <c r="F383" s="337"/>
      <c r="G383" s="334"/>
      <c r="H383" s="334"/>
      <c r="I383" s="255"/>
      <c r="J383" s="328"/>
      <c r="K383" s="396"/>
      <c r="L383" s="255"/>
      <c r="M383" s="335"/>
    </row>
    <row r="384" spans="1:13" ht="12.75">
      <c r="A384" s="332"/>
      <c r="B384" s="363"/>
      <c r="C384" s="255"/>
      <c r="D384" s="277"/>
      <c r="E384" s="375"/>
      <c r="F384" s="368" t="s">
        <v>497</v>
      </c>
      <c r="G384" s="334"/>
      <c r="H384" s="334"/>
      <c r="I384" s="255"/>
      <c r="J384" s="328"/>
      <c r="K384" s="396"/>
      <c r="L384" s="255"/>
      <c r="M384" s="335"/>
    </row>
    <row r="385" spans="1:13" ht="12.75">
      <c r="A385" s="332"/>
      <c r="B385" s="363"/>
      <c r="C385" s="255"/>
      <c r="D385" s="277"/>
      <c r="E385" s="375"/>
      <c r="F385" s="368" t="s">
        <v>498</v>
      </c>
      <c r="G385" s="334"/>
      <c r="H385" s="334"/>
      <c r="I385" s="255"/>
      <c r="J385" s="328"/>
      <c r="K385" s="396"/>
      <c r="L385" s="255"/>
      <c r="M385" s="335"/>
    </row>
    <row r="386" spans="1:13" ht="12.75">
      <c r="A386" s="332"/>
      <c r="B386" s="363"/>
      <c r="C386" s="255"/>
      <c r="D386" s="277"/>
      <c r="E386" s="375"/>
      <c r="F386" s="368" t="s">
        <v>499</v>
      </c>
      <c r="G386" s="334"/>
      <c r="H386" s="334"/>
      <c r="I386" s="255"/>
      <c r="J386" s="328"/>
      <c r="K386" s="396"/>
      <c r="L386" s="255"/>
      <c r="M386" s="335"/>
    </row>
    <row r="387" spans="1:13" ht="12.75">
      <c r="A387" s="332"/>
      <c r="B387" s="363"/>
      <c r="C387" s="255"/>
      <c r="D387" s="353" t="s">
        <v>279</v>
      </c>
      <c r="E387" s="375" t="s">
        <v>489</v>
      </c>
      <c r="F387" s="337"/>
      <c r="G387" s="334"/>
      <c r="H387" s="334"/>
      <c r="I387" s="255"/>
      <c r="J387" s="328"/>
      <c r="K387" s="396"/>
      <c r="L387" s="255"/>
      <c r="M387" s="335"/>
    </row>
    <row r="388" spans="1:13" ht="12.75">
      <c r="A388" s="332"/>
      <c r="B388" s="363"/>
      <c r="C388" s="255"/>
      <c r="D388" s="277"/>
      <c r="E388" s="361"/>
      <c r="F388" s="337"/>
      <c r="G388" s="334"/>
      <c r="H388" s="334"/>
      <c r="I388" s="255"/>
      <c r="J388" s="328"/>
      <c r="K388" s="387"/>
      <c r="L388" s="255"/>
      <c r="M388" s="335"/>
    </row>
    <row r="389" spans="1:13" ht="12.75">
      <c r="A389" s="332"/>
      <c r="B389" s="353" t="s">
        <v>475</v>
      </c>
      <c r="C389" s="255"/>
      <c r="D389" s="277"/>
      <c r="E389" s="361" t="s">
        <v>100</v>
      </c>
      <c r="F389" s="337"/>
      <c r="G389" s="334"/>
      <c r="H389" s="334"/>
      <c r="I389" s="255"/>
      <c r="J389" s="328"/>
      <c r="K389" s="396"/>
      <c r="L389" s="255"/>
      <c r="M389" s="335"/>
    </row>
    <row r="390" spans="1:13" ht="12.75">
      <c r="A390" s="332"/>
      <c r="B390" s="353"/>
      <c r="C390" s="255"/>
      <c r="D390" s="353" t="s">
        <v>279</v>
      </c>
      <c r="E390" s="375" t="s">
        <v>501</v>
      </c>
      <c r="F390" s="337"/>
      <c r="G390" s="334"/>
      <c r="H390" s="334"/>
      <c r="I390" s="255"/>
      <c r="J390" s="328"/>
      <c r="K390" s="396"/>
      <c r="L390" s="255"/>
      <c r="M390" s="335"/>
    </row>
    <row r="391" spans="1:13" ht="12.75">
      <c r="A391" s="332"/>
      <c r="B391" s="353"/>
      <c r="C391" s="255"/>
      <c r="D391" s="277"/>
      <c r="E391" s="361"/>
      <c r="F391" s="337"/>
      <c r="G391" s="334"/>
      <c r="H391" s="334"/>
      <c r="I391" s="255"/>
      <c r="J391" s="328"/>
      <c r="K391" s="387"/>
      <c r="L391" s="255"/>
      <c r="M391" s="335"/>
    </row>
    <row r="392" spans="1:13" ht="12.75">
      <c r="A392" s="332"/>
      <c r="B392" s="363" t="s">
        <v>476</v>
      </c>
      <c r="C392" s="255"/>
      <c r="D392" s="277"/>
      <c r="E392" s="361" t="s">
        <v>88</v>
      </c>
      <c r="F392" s="337"/>
      <c r="G392" s="334"/>
      <c r="H392" s="334"/>
      <c r="I392" s="255"/>
      <c r="J392" s="328"/>
      <c r="K392" s="387"/>
      <c r="L392" s="255"/>
      <c r="M392" s="335"/>
    </row>
    <row r="393" spans="1:13" ht="12.75">
      <c r="A393" s="332"/>
      <c r="B393" s="363"/>
      <c r="C393" s="255"/>
      <c r="D393" s="353" t="s">
        <v>279</v>
      </c>
      <c r="E393" s="375" t="s">
        <v>528</v>
      </c>
      <c r="F393" s="337"/>
      <c r="G393" s="334"/>
      <c r="H393" s="334"/>
      <c r="I393" s="255"/>
      <c r="J393" s="328"/>
      <c r="K393" s="396"/>
      <c r="L393" s="255"/>
      <c r="M393" s="335"/>
    </row>
    <row r="394" spans="1:13" ht="12.75">
      <c r="A394" s="332"/>
      <c r="B394" s="363"/>
      <c r="C394" s="255"/>
      <c r="D394" s="353"/>
      <c r="E394" s="375"/>
      <c r="F394" s="373" t="s">
        <v>504</v>
      </c>
      <c r="G394" s="334"/>
      <c r="H394" s="334"/>
      <c r="I394" s="255"/>
      <c r="J394" s="328"/>
      <c r="K394" s="396"/>
      <c r="L394" s="255"/>
      <c r="M394" s="335"/>
    </row>
    <row r="395" spans="1:13" ht="12.75">
      <c r="A395" s="332"/>
      <c r="B395" s="363"/>
      <c r="C395" s="255"/>
      <c r="D395" s="353" t="s">
        <v>279</v>
      </c>
      <c r="E395" s="375" t="s">
        <v>529</v>
      </c>
      <c r="F395" s="337"/>
      <c r="G395" s="334"/>
      <c r="H395" s="334"/>
      <c r="I395" s="255"/>
      <c r="J395" s="328"/>
      <c r="K395" s="396"/>
      <c r="L395" s="255"/>
      <c r="M395" s="335"/>
    </row>
    <row r="396" spans="1:13" ht="12.75">
      <c r="A396" s="332"/>
      <c r="B396" s="363"/>
      <c r="C396" s="255"/>
      <c r="D396" s="277"/>
      <c r="E396" s="361"/>
      <c r="F396" s="373" t="s">
        <v>505</v>
      </c>
      <c r="G396" s="334"/>
      <c r="H396" s="334"/>
      <c r="I396" s="255"/>
      <c r="J396" s="328"/>
      <c r="K396" s="387"/>
      <c r="L396" s="255"/>
      <c r="M396" s="335"/>
    </row>
    <row r="397" spans="1:13" ht="12.75">
      <c r="A397" s="332"/>
      <c r="B397" s="363"/>
      <c r="C397" s="255"/>
      <c r="D397" s="277"/>
      <c r="E397" s="361"/>
      <c r="F397" s="337"/>
      <c r="G397" s="334"/>
      <c r="H397" s="334"/>
      <c r="I397" s="255"/>
      <c r="J397" s="328"/>
      <c r="K397" s="387"/>
      <c r="L397" s="255"/>
      <c r="M397" s="335"/>
    </row>
    <row r="398" spans="1:13" ht="12.75">
      <c r="A398" s="332"/>
      <c r="B398" s="353" t="s">
        <v>477</v>
      </c>
      <c r="C398" s="255"/>
      <c r="D398" s="277"/>
      <c r="E398" s="361" t="s">
        <v>89</v>
      </c>
      <c r="F398" s="337"/>
      <c r="G398" s="334"/>
      <c r="H398" s="334"/>
      <c r="I398" s="255"/>
      <c r="J398" s="328"/>
      <c r="K398" s="396"/>
      <c r="L398" s="255"/>
      <c r="M398" s="335"/>
    </row>
    <row r="399" spans="1:13" ht="12.75">
      <c r="A399" s="332"/>
      <c r="B399" s="353"/>
      <c r="C399" s="255"/>
      <c r="D399" s="353" t="s">
        <v>279</v>
      </c>
      <c r="E399" s="375" t="s">
        <v>530</v>
      </c>
      <c r="F399" s="337"/>
      <c r="G399" s="334"/>
      <c r="H399" s="334"/>
      <c r="I399" s="255"/>
      <c r="J399" s="328"/>
      <c r="K399" s="396"/>
      <c r="L399" s="255"/>
      <c r="M399" s="335"/>
    </row>
    <row r="400" spans="1:13" ht="12.75">
      <c r="A400" s="332"/>
      <c r="B400" s="353"/>
      <c r="C400" s="255"/>
      <c r="D400" s="277"/>
      <c r="E400" s="361"/>
      <c r="F400" s="337"/>
      <c r="G400" s="334"/>
      <c r="H400" s="334"/>
      <c r="I400" s="255"/>
      <c r="J400" s="328"/>
      <c r="K400" s="387"/>
      <c r="L400" s="255"/>
      <c r="M400" s="335"/>
    </row>
    <row r="401" spans="1:13" ht="12.75">
      <c r="A401" s="332"/>
      <c r="B401" s="363" t="s">
        <v>478</v>
      </c>
      <c r="C401" s="255"/>
      <c r="D401" s="277"/>
      <c r="E401" s="361" t="s">
        <v>90</v>
      </c>
      <c r="F401" s="337"/>
      <c r="G401" s="334"/>
      <c r="H401" s="334"/>
      <c r="I401" s="255"/>
      <c r="J401" s="328"/>
      <c r="K401" s="396"/>
      <c r="L401" s="255"/>
      <c r="M401" s="335"/>
    </row>
    <row r="402" spans="1:13" ht="12.75">
      <c r="A402" s="332"/>
      <c r="B402" s="363"/>
      <c r="C402" s="255"/>
      <c r="D402" s="353" t="s">
        <v>279</v>
      </c>
      <c r="E402" s="375" t="s">
        <v>531</v>
      </c>
      <c r="F402" s="337"/>
      <c r="G402" s="334"/>
      <c r="H402" s="334"/>
      <c r="I402" s="255"/>
      <c r="J402" s="328"/>
      <c r="K402" s="396"/>
      <c r="L402" s="255"/>
      <c r="M402" s="335"/>
    </row>
    <row r="403" spans="1:13" ht="12.75">
      <c r="A403" s="332"/>
      <c r="B403" s="363"/>
      <c r="C403" s="255"/>
      <c r="D403" s="277"/>
      <c r="E403" s="361"/>
      <c r="F403" s="337"/>
      <c r="G403" s="334"/>
      <c r="H403" s="334"/>
      <c r="I403" s="255"/>
      <c r="J403" s="328"/>
      <c r="K403" s="328"/>
      <c r="L403" s="328"/>
      <c r="M403" s="335"/>
    </row>
    <row r="404" spans="1:13" ht="12.75">
      <c r="A404" s="332"/>
      <c r="B404" s="353" t="s">
        <v>479</v>
      </c>
      <c r="C404" s="255"/>
      <c r="D404" s="277"/>
      <c r="E404" s="361" t="s">
        <v>91</v>
      </c>
      <c r="F404" s="337"/>
      <c r="G404" s="334"/>
      <c r="H404" s="334"/>
      <c r="I404" s="255"/>
      <c r="J404" s="328"/>
      <c r="K404" s="396"/>
      <c r="L404" s="255"/>
      <c r="M404" s="335"/>
    </row>
    <row r="405" spans="1:13" ht="12.75">
      <c r="A405" s="332"/>
      <c r="B405" s="353"/>
      <c r="C405" s="255"/>
      <c r="D405" s="353" t="s">
        <v>279</v>
      </c>
      <c r="E405" s="368" t="s">
        <v>507</v>
      </c>
      <c r="F405" s="337"/>
      <c r="G405" s="334"/>
      <c r="H405" s="334"/>
      <c r="I405" s="255"/>
      <c r="J405" s="328"/>
      <c r="K405" s="396"/>
      <c r="L405" s="255"/>
      <c r="M405" s="335"/>
    </row>
    <row r="406" spans="1:13" ht="12.75">
      <c r="A406" s="332"/>
      <c r="B406" s="353"/>
      <c r="C406" s="255"/>
      <c r="D406" s="277"/>
      <c r="E406" s="361"/>
      <c r="F406" s="337"/>
      <c r="G406" s="334"/>
      <c r="H406" s="334"/>
      <c r="I406" s="255"/>
      <c r="J406" s="328"/>
      <c r="K406" s="328"/>
      <c r="L406" s="255"/>
      <c r="M406" s="335"/>
    </row>
    <row r="407" spans="1:13" ht="12.75">
      <c r="A407" s="332"/>
      <c r="B407" s="363" t="s">
        <v>480</v>
      </c>
      <c r="C407" s="255"/>
      <c r="D407" s="277"/>
      <c r="E407" s="361" t="s">
        <v>101</v>
      </c>
      <c r="F407" s="337"/>
      <c r="G407" s="334"/>
      <c r="H407" s="334"/>
      <c r="I407" s="255"/>
      <c r="J407" s="328"/>
      <c r="K407" s="396"/>
      <c r="L407" s="255"/>
      <c r="M407" s="335"/>
    </row>
    <row r="408" spans="1:13" ht="12.75">
      <c r="A408" s="332"/>
      <c r="B408" s="363"/>
      <c r="C408" s="255"/>
      <c r="D408" s="353" t="s">
        <v>279</v>
      </c>
      <c r="E408" s="375" t="s">
        <v>532</v>
      </c>
      <c r="F408" s="337"/>
      <c r="G408" s="334"/>
      <c r="H408" s="334"/>
      <c r="I408" s="255"/>
      <c r="J408" s="328"/>
      <c r="K408" s="396"/>
      <c r="L408" s="255"/>
      <c r="M408" s="335"/>
    </row>
    <row r="409" spans="1:13" ht="12.75">
      <c r="A409" s="332"/>
      <c r="B409" s="363"/>
      <c r="C409" s="255"/>
      <c r="D409" s="353" t="s">
        <v>279</v>
      </c>
      <c r="E409" s="375" t="s">
        <v>533</v>
      </c>
      <c r="F409" s="337"/>
      <c r="G409" s="334"/>
      <c r="H409" s="334"/>
      <c r="I409" s="255"/>
      <c r="J409" s="328"/>
      <c r="K409" s="396"/>
      <c r="L409" s="255"/>
      <c r="M409" s="335"/>
    </row>
    <row r="410" spans="1:13" ht="12.75">
      <c r="A410" s="332"/>
      <c r="B410" s="363"/>
      <c r="C410" s="255"/>
      <c r="D410" s="277"/>
      <c r="E410" s="361"/>
      <c r="F410" s="337"/>
      <c r="G410" s="334"/>
      <c r="H410" s="334"/>
      <c r="I410" s="255"/>
      <c r="J410" s="328"/>
      <c r="K410" s="387"/>
      <c r="L410" s="255"/>
      <c r="M410" s="335"/>
    </row>
    <row r="411" spans="1:13" ht="12.75">
      <c r="A411" s="332"/>
      <c r="B411" s="371"/>
      <c r="C411" s="255"/>
      <c r="D411" s="400">
        <v>18</v>
      </c>
      <c r="E411" s="401" t="s">
        <v>102</v>
      </c>
      <c r="F411" s="337"/>
      <c r="G411" s="334"/>
      <c r="H411" s="334"/>
      <c r="I411" s="255"/>
      <c r="J411" s="328"/>
      <c r="K411" s="387"/>
      <c r="L411" s="255"/>
      <c r="M411" s="335"/>
    </row>
    <row r="412" spans="1:13" ht="12.75">
      <c r="A412" s="332"/>
      <c r="B412" s="371"/>
      <c r="C412" s="255"/>
      <c r="D412" s="400">
        <v>19</v>
      </c>
      <c r="E412" s="401" t="s">
        <v>103</v>
      </c>
      <c r="F412" s="337"/>
      <c r="G412" s="334"/>
      <c r="H412" s="334"/>
      <c r="I412" s="255"/>
      <c r="J412" s="328"/>
      <c r="K412" s="387"/>
      <c r="L412" s="255"/>
      <c r="M412" s="335"/>
    </row>
    <row r="413" spans="1:13" ht="12.75">
      <c r="A413" s="332"/>
      <c r="B413" s="371"/>
      <c r="C413" s="255"/>
      <c r="D413" s="400">
        <v>20</v>
      </c>
      <c r="E413" s="401" t="s">
        <v>104</v>
      </c>
      <c r="F413" s="337"/>
      <c r="G413" s="334"/>
      <c r="H413" s="334"/>
      <c r="I413" s="255"/>
      <c r="J413" s="328"/>
      <c r="K413" s="387"/>
      <c r="L413" s="255"/>
      <c r="M413" s="335"/>
    </row>
    <row r="414" spans="1:13" ht="12.75">
      <c r="A414" s="332"/>
      <c r="B414" s="353" t="s">
        <v>481</v>
      </c>
      <c r="C414" s="255"/>
      <c r="D414" s="277"/>
      <c r="E414" s="361" t="s">
        <v>106</v>
      </c>
      <c r="F414" s="337"/>
      <c r="G414" s="334"/>
      <c r="H414" s="334"/>
      <c r="I414" s="255"/>
      <c r="J414" s="328"/>
      <c r="K414" s="387"/>
      <c r="L414" s="255"/>
      <c r="M414" s="335"/>
    </row>
    <row r="415" spans="1:13" ht="12.75">
      <c r="A415" s="332"/>
      <c r="B415" s="363" t="s">
        <v>482</v>
      </c>
      <c r="C415" s="255"/>
      <c r="D415" s="277"/>
      <c r="E415" s="361" t="s">
        <v>107</v>
      </c>
      <c r="F415" s="337"/>
      <c r="G415" s="334"/>
      <c r="H415" s="334"/>
      <c r="I415" s="255"/>
      <c r="J415" s="328"/>
      <c r="K415" s="387"/>
      <c r="L415" s="255"/>
      <c r="M415" s="335"/>
    </row>
    <row r="416" spans="1:13" ht="12.75">
      <c r="A416" s="332"/>
      <c r="B416" s="371"/>
      <c r="C416" s="255"/>
      <c r="D416" s="400">
        <v>21</v>
      </c>
      <c r="E416" s="401" t="s">
        <v>108</v>
      </c>
      <c r="F416" s="337"/>
      <c r="G416" s="334"/>
      <c r="H416" s="334"/>
      <c r="I416" s="255"/>
      <c r="J416" s="328"/>
      <c r="K416" s="387"/>
      <c r="L416" s="255"/>
      <c r="M416" s="335"/>
    </row>
    <row r="417" spans="1:13" ht="12.75">
      <c r="A417" s="332"/>
      <c r="B417" s="328"/>
      <c r="C417" s="255"/>
      <c r="D417" s="277"/>
      <c r="E417" s="337"/>
      <c r="F417" s="337"/>
      <c r="G417" s="334"/>
      <c r="H417" s="334"/>
      <c r="I417" s="255"/>
      <c r="J417" s="328"/>
      <c r="K417" s="387"/>
      <c r="L417" s="255"/>
      <c r="M417" s="335"/>
    </row>
    <row r="418" spans="1:13" ht="12.75">
      <c r="A418" s="332"/>
      <c r="B418" s="371"/>
      <c r="C418" s="255"/>
      <c r="D418" s="400">
        <v>22</v>
      </c>
      <c r="E418" s="401" t="s">
        <v>111</v>
      </c>
      <c r="F418" s="337"/>
      <c r="G418" s="334"/>
      <c r="H418" s="334"/>
      <c r="I418" s="255"/>
      <c r="J418" s="328"/>
      <c r="K418" s="387">
        <f>Pasivet!G39</f>
        <v>114110000</v>
      </c>
      <c r="L418" s="255"/>
      <c r="M418" s="335"/>
    </row>
    <row r="419" spans="1:13" ht="12.75">
      <c r="A419" s="332"/>
      <c r="B419" s="371"/>
      <c r="C419" s="255"/>
      <c r="D419" s="400">
        <v>23</v>
      </c>
      <c r="E419" s="401" t="s">
        <v>112</v>
      </c>
      <c r="F419" s="337"/>
      <c r="G419" s="334"/>
      <c r="H419" s="334"/>
      <c r="I419" s="255"/>
      <c r="J419" s="328"/>
      <c r="K419" s="387"/>
      <c r="L419" s="255"/>
      <c r="M419" s="335"/>
    </row>
    <row r="420" spans="1:13" ht="12.75">
      <c r="A420" s="332"/>
      <c r="B420" s="371"/>
      <c r="C420" s="255"/>
      <c r="D420" s="400">
        <v>24</v>
      </c>
      <c r="E420" s="401" t="s">
        <v>113</v>
      </c>
      <c r="F420" s="337"/>
      <c r="G420" s="334"/>
      <c r="H420" s="334"/>
      <c r="I420" s="255"/>
      <c r="J420" s="328"/>
      <c r="K420" s="387"/>
      <c r="L420" s="255"/>
      <c r="M420" s="335"/>
    </row>
    <row r="421" spans="1:13" ht="12.75">
      <c r="A421" s="332"/>
      <c r="B421" s="371"/>
      <c r="C421" s="255"/>
      <c r="D421" s="400">
        <v>25</v>
      </c>
      <c r="E421" s="401" t="s">
        <v>114</v>
      </c>
      <c r="F421" s="337"/>
      <c r="G421" s="334"/>
      <c r="H421" s="334"/>
      <c r="I421" s="255"/>
      <c r="J421" s="328"/>
      <c r="K421" s="387"/>
      <c r="L421" s="255"/>
      <c r="M421" s="335"/>
    </row>
    <row r="422" spans="1:13" ht="12.75">
      <c r="A422" s="332"/>
      <c r="B422" s="371"/>
      <c r="C422" s="255"/>
      <c r="D422" s="400">
        <v>26</v>
      </c>
      <c r="E422" s="401" t="s">
        <v>115</v>
      </c>
      <c r="F422" s="337"/>
      <c r="G422" s="334"/>
      <c r="H422" s="334"/>
      <c r="I422" s="255"/>
      <c r="J422" s="328"/>
      <c r="K422" s="387">
        <f>Pasivet!G42</f>
        <v>417707</v>
      </c>
      <c r="L422" s="255"/>
      <c r="M422" s="335"/>
    </row>
    <row r="423" spans="1:13" ht="12.75">
      <c r="A423" s="332"/>
      <c r="B423" s="353" t="s">
        <v>483</v>
      </c>
      <c r="C423" s="255"/>
      <c r="D423" s="277"/>
      <c r="E423" s="361" t="s">
        <v>116</v>
      </c>
      <c r="F423" s="337"/>
      <c r="G423" s="334"/>
      <c r="H423" s="334"/>
      <c r="I423" s="255"/>
      <c r="J423" s="328"/>
      <c r="K423" s="387"/>
      <c r="L423" s="255"/>
      <c r="M423" s="335"/>
    </row>
    <row r="424" spans="1:13" ht="12.75">
      <c r="A424" s="332"/>
      <c r="B424" s="363" t="s">
        <v>484</v>
      </c>
      <c r="C424" s="255"/>
      <c r="D424" s="277"/>
      <c r="E424" s="361" t="s">
        <v>117</v>
      </c>
      <c r="F424" s="337"/>
      <c r="G424" s="334"/>
      <c r="H424" s="334"/>
      <c r="I424" s="255"/>
      <c r="J424" s="328"/>
      <c r="K424" s="387"/>
      <c r="L424" s="255"/>
      <c r="M424" s="335"/>
    </row>
    <row r="425" spans="1:13" ht="12.75">
      <c r="A425" s="332"/>
      <c r="B425" s="353" t="s">
        <v>485</v>
      </c>
      <c r="C425" s="255"/>
      <c r="D425" s="277"/>
      <c r="E425" s="361" t="s">
        <v>115</v>
      </c>
      <c r="F425" s="337"/>
      <c r="G425" s="334"/>
      <c r="H425" s="334"/>
      <c r="I425" s="255"/>
      <c r="J425" s="328"/>
      <c r="K425" s="387"/>
      <c r="L425" s="255"/>
      <c r="M425" s="335"/>
    </row>
    <row r="426" spans="1:13" ht="12.75">
      <c r="A426" s="332"/>
      <c r="B426" s="371"/>
      <c r="C426" s="255"/>
      <c r="D426" s="400">
        <v>27</v>
      </c>
      <c r="E426" s="401" t="s">
        <v>118</v>
      </c>
      <c r="F426" s="337"/>
      <c r="G426" s="334"/>
      <c r="H426" s="334"/>
      <c r="I426" s="255"/>
      <c r="J426" s="328"/>
      <c r="K426" s="387">
        <f>Pasivet!G46</f>
        <v>236919811</v>
      </c>
      <c r="L426" s="255"/>
      <c r="M426" s="335"/>
    </row>
    <row r="427" spans="1:13" ht="12.75">
      <c r="A427" s="332"/>
      <c r="B427" s="371"/>
      <c r="C427" s="255"/>
      <c r="D427" s="400">
        <v>28</v>
      </c>
      <c r="E427" s="401" t="s">
        <v>119</v>
      </c>
      <c r="F427" s="337"/>
      <c r="G427" s="334"/>
      <c r="H427" s="334"/>
      <c r="I427" s="255"/>
      <c r="J427" s="328"/>
      <c r="K427" s="387">
        <f>Pasivet!G47</f>
        <v>78174811</v>
      </c>
      <c r="L427" s="255"/>
      <c r="M427" s="335"/>
    </row>
    <row r="428" spans="1:13" ht="12.75">
      <c r="A428" s="332"/>
      <c r="B428" s="328"/>
      <c r="C428" s="255"/>
      <c r="D428" s="277"/>
      <c r="E428" s="337"/>
      <c r="F428" s="337"/>
      <c r="G428" s="334"/>
      <c r="H428" s="334"/>
      <c r="I428" s="255"/>
      <c r="J428" s="328"/>
      <c r="K428" s="387"/>
      <c r="L428" s="255"/>
      <c r="M428" s="335"/>
    </row>
    <row r="429" spans="1:13" ht="12.75">
      <c r="A429" s="332"/>
      <c r="B429" s="328"/>
      <c r="C429" s="255"/>
      <c r="D429" s="277"/>
      <c r="E429" s="337"/>
      <c r="F429" s="337"/>
      <c r="G429" s="334"/>
      <c r="H429" s="334"/>
      <c r="I429" s="255"/>
      <c r="J429" s="328"/>
      <c r="K429" s="387"/>
      <c r="L429" s="255"/>
      <c r="M429" s="335"/>
    </row>
    <row r="430" spans="1:13" ht="18">
      <c r="A430" s="332"/>
      <c r="B430" s="328"/>
      <c r="C430" s="255"/>
      <c r="D430" s="277"/>
      <c r="E430" s="404" t="s">
        <v>537</v>
      </c>
      <c r="F430" s="337"/>
      <c r="G430" s="334"/>
      <c r="H430" s="334"/>
      <c r="I430" s="255"/>
      <c r="J430" s="328"/>
      <c r="K430" s="387"/>
      <c r="L430" s="255"/>
      <c r="M430" s="335"/>
    </row>
    <row r="431" spans="1:13" ht="18">
      <c r="A431" s="332"/>
      <c r="B431" s="328"/>
      <c r="C431" s="255"/>
      <c r="D431" s="277"/>
      <c r="E431" s="404"/>
      <c r="F431" s="337"/>
      <c r="G431" s="334"/>
      <c r="H431" s="334"/>
      <c r="I431" s="255"/>
      <c r="J431" s="328"/>
      <c r="K431" s="387"/>
      <c r="L431" s="255"/>
      <c r="M431" s="335"/>
    </row>
    <row r="432" spans="1:13" ht="15">
      <c r="A432" s="332"/>
      <c r="B432" s="328"/>
      <c r="C432" s="255"/>
      <c r="D432" s="277"/>
      <c r="E432" s="405" t="s">
        <v>552</v>
      </c>
      <c r="F432" s="337"/>
      <c r="G432" s="334"/>
      <c r="H432" s="334"/>
      <c r="I432" s="255"/>
      <c r="J432" s="328"/>
      <c r="K432" s="406">
        <f>K433+K434+K435+K436+K438+K437</f>
        <v>1884287799</v>
      </c>
      <c r="L432" s="255"/>
      <c r="M432" s="335"/>
    </row>
    <row r="433" spans="1:13" ht="12.75">
      <c r="A433" s="332"/>
      <c r="B433" s="328"/>
      <c r="C433" s="255"/>
      <c r="D433" s="407" t="s">
        <v>291</v>
      </c>
      <c r="E433" s="337" t="s">
        <v>764</v>
      </c>
      <c r="F433" s="337"/>
      <c r="G433" s="334"/>
      <c r="H433" s="334"/>
      <c r="I433" s="255"/>
      <c r="J433" s="328"/>
      <c r="K433" s="249">
        <f>PASH!G7</f>
        <v>1883753376</v>
      </c>
      <c r="L433" s="255"/>
      <c r="M433" s="335"/>
    </row>
    <row r="434" spans="1:13" ht="12.75">
      <c r="A434" s="332"/>
      <c r="B434" s="328"/>
      <c r="C434" s="255"/>
      <c r="D434" s="407" t="s">
        <v>291</v>
      </c>
      <c r="E434" s="337" t="s">
        <v>765</v>
      </c>
      <c r="F434" s="337"/>
      <c r="G434" s="334"/>
      <c r="H434" s="334"/>
      <c r="I434" s="255"/>
      <c r="J434" s="328"/>
      <c r="K434" s="213"/>
      <c r="L434" s="255"/>
      <c r="M434" s="335"/>
    </row>
    <row r="435" spans="1:13" ht="12.75">
      <c r="A435" s="408"/>
      <c r="B435" s="328"/>
      <c r="C435" s="255"/>
      <c r="D435" s="407" t="s">
        <v>291</v>
      </c>
      <c r="E435" s="409" t="s">
        <v>766</v>
      </c>
      <c r="F435" s="339"/>
      <c r="G435" s="255"/>
      <c r="H435" s="255"/>
      <c r="I435" s="369"/>
      <c r="J435" s="255"/>
      <c r="K435" s="249"/>
      <c r="L435" s="369"/>
      <c r="M435" s="410"/>
    </row>
    <row r="436" spans="1:13" ht="12.75">
      <c r="A436" s="408"/>
      <c r="B436" s="328"/>
      <c r="C436" s="255"/>
      <c r="D436" s="407" t="s">
        <v>291</v>
      </c>
      <c r="E436" s="409" t="s">
        <v>767</v>
      </c>
      <c r="F436" s="339"/>
      <c r="G436" s="255"/>
      <c r="H436" s="255"/>
      <c r="I436" s="369"/>
      <c r="J436" s="255"/>
      <c r="K436" s="249"/>
      <c r="L436" s="369"/>
      <c r="M436" s="410"/>
    </row>
    <row r="437" spans="1:13" ht="12.75">
      <c r="A437" s="408"/>
      <c r="B437" s="328"/>
      <c r="C437" s="255"/>
      <c r="D437" s="407" t="s">
        <v>291</v>
      </c>
      <c r="E437" s="409" t="s">
        <v>769</v>
      </c>
      <c r="F437" s="339"/>
      <c r="G437" s="255"/>
      <c r="H437" s="255"/>
      <c r="I437" s="369"/>
      <c r="J437" s="255"/>
      <c r="K437" s="249"/>
      <c r="L437" s="369"/>
      <c r="M437" s="410"/>
    </row>
    <row r="438" spans="1:13" ht="12.75">
      <c r="A438" s="408"/>
      <c r="B438" s="328"/>
      <c r="C438" s="255"/>
      <c r="D438" s="407" t="s">
        <v>291</v>
      </c>
      <c r="E438" s="409" t="s">
        <v>768</v>
      </c>
      <c r="F438" s="339"/>
      <c r="G438" s="255"/>
      <c r="H438" s="255"/>
      <c r="I438" s="369"/>
      <c r="J438" s="255"/>
      <c r="K438" s="249">
        <f>PASH!G21</f>
        <v>534423</v>
      </c>
      <c r="L438" s="369"/>
      <c r="M438" s="410"/>
    </row>
    <row r="439" spans="1:13" ht="15">
      <c r="A439" s="408"/>
      <c r="B439" s="328"/>
      <c r="C439" s="255"/>
      <c r="D439" s="407"/>
      <c r="E439" s="411" t="s">
        <v>556</v>
      </c>
      <c r="F439" s="339"/>
      <c r="G439" s="255"/>
      <c r="H439" s="255"/>
      <c r="I439" s="369"/>
      <c r="J439" s="255"/>
      <c r="K439" s="249">
        <f>K440+K441+K442++K443+K444+K445+K446</f>
        <v>1791957698</v>
      </c>
      <c r="L439" s="369"/>
      <c r="M439" s="410"/>
    </row>
    <row r="440" spans="1:13" ht="12.75">
      <c r="A440" s="408"/>
      <c r="B440" s="328"/>
      <c r="C440" s="255"/>
      <c r="D440" s="407" t="s">
        <v>291</v>
      </c>
      <c r="E440" s="409" t="s">
        <v>770</v>
      </c>
      <c r="F440" s="339"/>
      <c r="G440" s="255"/>
      <c r="H440" s="255"/>
      <c r="I440" s="369"/>
      <c r="J440" s="255"/>
      <c r="K440" s="249">
        <f>PASH!G12</f>
        <v>1272445426</v>
      </c>
      <c r="L440" s="369"/>
      <c r="M440" s="410"/>
    </row>
    <row r="441" spans="1:13" ht="12.75">
      <c r="A441" s="408"/>
      <c r="B441" s="328"/>
      <c r="C441" s="255"/>
      <c r="D441" s="407" t="s">
        <v>291</v>
      </c>
      <c r="E441" s="409" t="s">
        <v>771</v>
      </c>
      <c r="F441" s="339"/>
      <c r="G441" s="255"/>
      <c r="H441" s="255"/>
      <c r="I441" s="369"/>
      <c r="J441" s="255"/>
      <c r="K441" s="249">
        <f>PASH!G13</f>
        <v>167797925</v>
      </c>
      <c r="L441" s="369"/>
      <c r="M441" s="410"/>
    </row>
    <row r="442" spans="1:13" ht="12.75">
      <c r="A442" s="408"/>
      <c r="B442" s="328"/>
      <c r="C442" s="255"/>
      <c r="D442" s="407" t="s">
        <v>291</v>
      </c>
      <c r="E442" s="409" t="s">
        <v>772</v>
      </c>
      <c r="F442" s="339"/>
      <c r="G442" s="255"/>
      <c r="H442" s="255"/>
      <c r="I442" s="369"/>
      <c r="J442" s="255"/>
      <c r="K442" s="249">
        <f>PASH!G14</f>
        <v>102624170</v>
      </c>
      <c r="L442" s="369"/>
      <c r="M442" s="410"/>
    </row>
    <row r="443" spans="1:13" ht="12.75">
      <c r="A443" s="408"/>
      <c r="B443" s="328"/>
      <c r="C443" s="255"/>
      <c r="D443" s="407" t="s">
        <v>291</v>
      </c>
      <c r="E443" s="409" t="s">
        <v>773</v>
      </c>
      <c r="F443" s="339"/>
      <c r="G443" s="255"/>
      <c r="H443" s="255"/>
      <c r="I443" s="369"/>
      <c r="J443" s="255"/>
      <c r="K443" s="249">
        <f>PASH!G19</f>
        <v>40858058</v>
      </c>
      <c r="L443" s="369"/>
      <c r="M443" s="410"/>
    </row>
    <row r="444" spans="1:13" ht="12.75">
      <c r="A444" s="408"/>
      <c r="B444" s="328"/>
      <c r="C444" s="255"/>
      <c r="D444" s="407" t="s">
        <v>291</v>
      </c>
      <c r="E444" s="409" t="s">
        <v>774</v>
      </c>
      <c r="F444" s="339"/>
      <c r="G444" s="255"/>
      <c r="H444" s="255"/>
      <c r="I444" s="369"/>
      <c r="J444" s="255"/>
      <c r="K444" s="249">
        <f>PASH!G20</f>
        <v>195572977</v>
      </c>
      <c r="L444" s="369"/>
      <c r="M444" s="410"/>
    </row>
    <row r="445" spans="1:13" ht="12.75">
      <c r="A445" s="408"/>
      <c r="B445" s="328"/>
      <c r="C445" s="255"/>
      <c r="D445" s="407" t="s">
        <v>291</v>
      </c>
      <c r="E445" s="409" t="s">
        <v>768</v>
      </c>
      <c r="F445" s="339"/>
      <c r="G445" s="255"/>
      <c r="H445" s="255"/>
      <c r="I445" s="369"/>
      <c r="J445" s="255"/>
      <c r="K445" s="249">
        <f>PASH!G30</f>
        <v>12659142</v>
      </c>
      <c r="L445" s="369"/>
      <c r="M445" s="410"/>
    </row>
    <row r="446" spans="1:13" ht="12.75">
      <c r="A446" s="408"/>
      <c r="B446" s="328"/>
      <c r="C446" s="255"/>
      <c r="D446" s="407" t="s">
        <v>291</v>
      </c>
      <c r="E446" s="409"/>
      <c r="F446" s="339"/>
      <c r="G446" s="255"/>
      <c r="H446" s="255"/>
      <c r="I446" s="369"/>
      <c r="J446" s="255"/>
      <c r="K446" s="249"/>
      <c r="L446" s="369"/>
      <c r="M446" s="410"/>
    </row>
    <row r="447" spans="1:13" ht="12.75">
      <c r="A447" s="408"/>
      <c r="B447" s="328"/>
      <c r="C447" s="255"/>
      <c r="D447" s="336">
        <v>10</v>
      </c>
      <c r="E447" s="409" t="s">
        <v>290</v>
      </c>
      <c r="F447" s="339"/>
      <c r="G447" s="255"/>
      <c r="H447" s="255"/>
      <c r="I447" s="369"/>
      <c r="J447" s="255"/>
      <c r="K447" s="370">
        <f>K432-K439</f>
        <v>92330101</v>
      </c>
      <c r="L447" s="369"/>
      <c r="M447" s="410"/>
    </row>
    <row r="448" spans="1:13" ht="12.75">
      <c r="A448" s="408"/>
      <c r="B448" s="371"/>
      <c r="C448" s="369"/>
      <c r="D448" s="371"/>
      <c r="E448" s="369"/>
      <c r="F448" s="369"/>
      <c r="G448" s="369"/>
      <c r="H448" s="369"/>
      <c r="I448" s="369"/>
      <c r="J448" s="369"/>
      <c r="K448" s="255"/>
      <c r="L448" s="369"/>
      <c r="M448" s="410"/>
    </row>
    <row r="449" spans="1:13" ht="12.75">
      <c r="A449" s="408"/>
      <c r="B449" s="371"/>
      <c r="C449" s="369"/>
      <c r="D449" s="371"/>
      <c r="E449" s="412" t="s">
        <v>291</v>
      </c>
      <c r="F449" s="413" t="s">
        <v>292</v>
      </c>
      <c r="G449" s="369"/>
      <c r="H449" s="369"/>
      <c r="I449" s="369"/>
      <c r="J449" s="371"/>
      <c r="K449" s="250">
        <f>PASH!G35</f>
        <v>92330101</v>
      </c>
      <c r="L449" s="369"/>
      <c r="M449" s="410"/>
    </row>
    <row r="450" spans="1:13" ht="12.75">
      <c r="A450" s="408"/>
      <c r="B450" s="371"/>
      <c r="C450" s="369"/>
      <c r="D450" s="371"/>
      <c r="E450" s="412" t="s">
        <v>291</v>
      </c>
      <c r="F450" s="369" t="s">
        <v>293</v>
      </c>
      <c r="G450" s="369"/>
      <c r="H450" s="369"/>
      <c r="I450" s="369"/>
      <c r="J450" s="371"/>
      <c r="K450" s="473">
        <f>K454</f>
        <v>2038501</v>
      </c>
      <c r="L450" s="369"/>
      <c r="M450" s="410"/>
    </row>
    <row r="451" spans="1:13" ht="12.75">
      <c r="A451" s="408"/>
      <c r="B451" s="371"/>
      <c r="C451" s="369"/>
      <c r="D451" s="371"/>
      <c r="E451" s="412" t="s">
        <v>291</v>
      </c>
      <c r="F451" s="369" t="s">
        <v>294</v>
      </c>
      <c r="G451" s="369"/>
      <c r="H451" s="369"/>
      <c r="I451" s="369"/>
      <c r="J451" s="371"/>
      <c r="K451" s="372">
        <f>K449+K450</f>
        <v>94368602</v>
      </c>
      <c r="L451" s="369"/>
      <c r="M451" s="410"/>
    </row>
    <row r="452" spans="1:13" ht="12.75">
      <c r="A452" s="408"/>
      <c r="B452" s="371"/>
      <c r="C452" s="369"/>
      <c r="D452" s="371"/>
      <c r="E452" s="412" t="s">
        <v>291</v>
      </c>
      <c r="F452" s="316" t="s">
        <v>295</v>
      </c>
      <c r="G452" s="369"/>
      <c r="H452" s="369"/>
      <c r="I452" s="369"/>
      <c r="J452" s="371"/>
      <c r="K452" s="372">
        <f>K451*0.15</f>
        <v>14155290.299999999</v>
      </c>
      <c r="L452" s="369"/>
      <c r="M452" s="410"/>
    </row>
    <row r="453" spans="1:13" ht="12.75">
      <c r="A453" s="408"/>
      <c r="B453" s="371"/>
      <c r="C453" s="369"/>
      <c r="D453" s="371"/>
      <c r="E453" s="535" t="s">
        <v>534</v>
      </c>
      <c r="F453" s="535"/>
      <c r="G453" s="535"/>
      <c r="H453" s="535"/>
      <c r="I453" s="535"/>
      <c r="J453" s="535"/>
      <c r="K453" s="535"/>
      <c r="L453" s="535"/>
      <c r="M453" s="410"/>
    </row>
    <row r="454" spans="1:13" ht="13.5">
      <c r="A454" s="408"/>
      <c r="B454" s="371"/>
      <c r="C454" s="369"/>
      <c r="D454" s="353" t="s">
        <v>279</v>
      </c>
      <c r="E454" s="414" t="s">
        <v>535</v>
      </c>
      <c r="F454" s="415"/>
      <c r="G454" s="415"/>
      <c r="H454" s="415"/>
      <c r="I454" s="415"/>
      <c r="J454" s="415"/>
      <c r="K454" s="474">
        <v>2038501</v>
      </c>
      <c r="L454" s="415"/>
      <c r="M454" s="410"/>
    </row>
    <row r="455" spans="1:13" ht="13.5">
      <c r="A455" s="408"/>
      <c r="B455" s="371"/>
      <c r="C455" s="369"/>
      <c r="D455" s="353" t="s">
        <v>279</v>
      </c>
      <c r="E455" s="414"/>
      <c r="F455" s="415"/>
      <c r="G455" s="415"/>
      <c r="H455" s="415"/>
      <c r="I455" s="415"/>
      <c r="J455" s="415"/>
      <c r="K455" s="416"/>
      <c r="L455" s="415"/>
      <c r="M455" s="410"/>
    </row>
    <row r="456" spans="1:13" ht="13.5">
      <c r="A456" s="408"/>
      <c r="B456" s="371"/>
      <c r="C456" s="369"/>
      <c r="D456" s="353" t="s">
        <v>279</v>
      </c>
      <c r="E456" s="414"/>
      <c r="F456" s="415"/>
      <c r="G456" s="415"/>
      <c r="H456" s="415"/>
      <c r="I456" s="415"/>
      <c r="J456" s="415"/>
      <c r="K456" s="416"/>
      <c r="L456" s="415"/>
      <c r="M456" s="410"/>
    </row>
    <row r="457" spans="1:13" ht="13.5">
      <c r="A457" s="408"/>
      <c r="B457" s="371"/>
      <c r="C457" s="369"/>
      <c r="D457" s="353"/>
      <c r="E457" s="414"/>
      <c r="F457" s="415"/>
      <c r="G457" s="415"/>
      <c r="H457" s="415"/>
      <c r="I457" s="415"/>
      <c r="J457" s="415"/>
      <c r="K457" s="415"/>
      <c r="L457" s="415"/>
      <c r="M457" s="410"/>
    </row>
    <row r="458" spans="1:13" ht="13.5">
      <c r="A458" s="408"/>
      <c r="B458" s="371"/>
      <c r="C458" s="369"/>
      <c r="D458" s="353"/>
      <c r="E458" s="414"/>
      <c r="F458" s="415"/>
      <c r="G458" s="415"/>
      <c r="H458" s="415"/>
      <c r="I458" s="415"/>
      <c r="J458" s="415"/>
      <c r="K458" s="415"/>
      <c r="L458" s="415"/>
      <c r="M458" s="410"/>
    </row>
    <row r="459" spans="1:13" ht="15.75">
      <c r="A459" s="408"/>
      <c r="B459" s="371"/>
      <c r="C459" s="369"/>
      <c r="D459" s="353"/>
      <c r="E459" s="417" t="s">
        <v>555</v>
      </c>
      <c r="F459" s="415"/>
      <c r="G459" s="415"/>
      <c r="H459" s="415"/>
      <c r="I459" s="415"/>
      <c r="J459" s="415"/>
      <c r="K459" s="415"/>
      <c r="L459" s="415"/>
      <c r="M459" s="410"/>
    </row>
    <row r="460" spans="1:13" ht="13.5">
      <c r="A460" s="408"/>
      <c r="B460" s="371"/>
      <c r="C460" s="369"/>
      <c r="D460" s="353"/>
      <c r="E460" s="414"/>
      <c r="F460" s="415"/>
      <c r="G460" s="415"/>
      <c r="H460" s="415"/>
      <c r="I460" s="415"/>
      <c r="J460" s="415"/>
      <c r="K460" s="415"/>
      <c r="L460" s="415"/>
      <c r="M460" s="410"/>
    </row>
    <row r="461" spans="1:13" ht="13.5">
      <c r="A461" s="408"/>
      <c r="B461" s="371"/>
      <c r="C461" s="369"/>
      <c r="D461" s="418">
        <v>1</v>
      </c>
      <c r="E461" s="419" t="s">
        <v>557</v>
      </c>
      <c r="F461" s="420"/>
      <c r="G461" s="420"/>
      <c r="H461" s="420"/>
      <c r="I461" s="420"/>
      <c r="J461" s="421"/>
      <c r="K461" s="422">
        <v>66419727</v>
      </c>
      <c r="L461" s="415"/>
      <c r="M461" s="410"/>
    </row>
    <row r="462" spans="1:13" ht="13.5">
      <c r="A462" s="408"/>
      <c r="B462" s="371"/>
      <c r="C462" s="369"/>
      <c r="D462" s="418">
        <v>2</v>
      </c>
      <c r="E462" s="419" t="s">
        <v>558</v>
      </c>
      <c r="F462" s="420"/>
      <c r="G462" s="420"/>
      <c r="H462" s="420"/>
      <c r="I462" s="420"/>
      <c r="J462" s="421"/>
      <c r="K462" s="422">
        <v>1315512265</v>
      </c>
      <c r="L462" s="415"/>
      <c r="M462" s="410"/>
    </row>
    <row r="463" spans="1:13" ht="13.5">
      <c r="A463" s="408"/>
      <c r="B463" s="371"/>
      <c r="C463" s="369"/>
      <c r="D463" s="418">
        <v>3</v>
      </c>
      <c r="E463" s="419" t="s">
        <v>562</v>
      </c>
      <c r="F463" s="420"/>
      <c r="G463" s="420"/>
      <c r="H463" s="420"/>
      <c r="I463" s="420"/>
      <c r="J463" s="421"/>
      <c r="K463" s="422">
        <v>182018026</v>
      </c>
      <c r="L463" s="415"/>
      <c r="M463" s="410"/>
    </row>
    <row r="464" spans="1:13" ht="13.5">
      <c r="A464" s="408"/>
      <c r="B464" s="371"/>
      <c r="C464" s="369"/>
      <c r="D464" s="418">
        <v>4</v>
      </c>
      <c r="E464" s="419"/>
      <c r="F464" s="420"/>
      <c r="G464" s="420"/>
      <c r="H464" s="420"/>
      <c r="I464" s="420"/>
      <c r="J464" s="421"/>
      <c r="K464" s="422"/>
      <c r="L464" s="415"/>
      <c r="M464" s="410"/>
    </row>
    <row r="465" spans="1:13" ht="13.5">
      <c r="A465" s="408"/>
      <c r="B465" s="371"/>
      <c r="C465" s="369"/>
      <c r="D465" s="418">
        <v>5</v>
      </c>
      <c r="E465" s="419"/>
      <c r="F465" s="420"/>
      <c r="G465" s="420"/>
      <c r="H465" s="420"/>
      <c r="I465" s="420"/>
      <c r="J465" s="421"/>
      <c r="K465" s="422"/>
      <c r="L465" s="415"/>
      <c r="M465" s="410"/>
    </row>
    <row r="466" spans="1:13" ht="13.5">
      <c r="A466" s="408"/>
      <c r="B466" s="371"/>
      <c r="C466" s="369"/>
      <c r="D466" s="418">
        <v>6</v>
      </c>
      <c r="E466" s="419"/>
      <c r="F466" s="420"/>
      <c r="G466" s="420"/>
      <c r="H466" s="420"/>
      <c r="I466" s="420"/>
      <c r="J466" s="421"/>
      <c r="K466" s="422"/>
      <c r="L466" s="415"/>
      <c r="M466" s="410"/>
    </row>
    <row r="467" spans="1:13" ht="13.5">
      <c r="A467" s="408"/>
      <c r="B467" s="371"/>
      <c r="C467" s="369"/>
      <c r="D467" s="418">
        <v>7</v>
      </c>
      <c r="E467" s="419"/>
      <c r="F467" s="420"/>
      <c r="G467" s="420"/>
      <c r="H467" s="420"/>
      <c r="I467" s="420"/>
      <c r="J467" s="421"/>
      <c r="K467" s="422"/>
      <c r="L467" s="415"/>
      <c r="M467" s="410"/>
    </row>
    <row r="468" spans="1:13" ht="13.5">
      <c r="A468" s="408"/>
      <c r="B468" s="371"/>
      <c r="C468" s="369"/>
      <c r="D468" s="418">
        <v>8</v>
      </c>
      <c r="E468" s="419"/>
      <c r="F468" s="420"/>
      <c r="G468" s="420"/>
      <c r="H468" s="420"/>
      <c r="I468" s="420"/>
      <c r="J468" s="421"/>
      <c r="K468" s="422"/>
      <c r="L468" s="415"/>
      <c r="M468" s="410"/>
    </row>
    <row r="469" spans="1:13" ht="27" customHeight="1">
      <c r="A469" s="408"/>
      <c r="B469" s="371"/>
      <c r="C469" s="369"/>
      <c r="D469" s="418"/>
      <c r="E469" s="539" t="s">
        <v>559</v>
      </c>
      <c r="F469" s="540"/>
      <c r="G469" s="540"/>
      <c r="H469" s="540"/>
      <c r="I469" s="540"/>
      <c r="J469" s="423"/>
      <c r="K469" s="424">
        <f>SUM(K461:K464)</f>
        <v>1563950018</v>
      </c>
      <c r="L469" s="415"/>
      <c r="M469" s="410"/>
    </row>
    <row r="470" spans="1:13" ht="15.75" customHeight="1">
      <c r="A470" s="408"/>
      <c r="B470" s="371"/>
      <c r="C470" s="369"/>
      <c r="D470" s="425"/>
      <c r="E470" s="419" t="s">
        <v>560</v>
      </c>
      <c r="F470" s="420"/>
      <c r="G470" s="420"/>
      <c r="H470" s="420"/>
      <c r="I470" s="420"/>
      <c r="J470" s="421"/>
      <c r="K470" s="424"/>
      <c r="L470" s="415"/>
      <c r="M470" s="410"/>
    </row>
    <row r="471" spans="1:13" ht="13.5">
      <c r="A471" s="408"/>
      <c r="B471" s="371"/>
      <c r="C471" s="369"/>
      <c r="D471" s="418">
        <v>1</v>
      </c>
      <c r="E471" s="426" t="s">
        <v>561</v>
      </c>
      <c r="F471" s="420"/>
      <c r="G471" s="420"/>
      <c r="H471" s="420"/>
      <c r="I471" s="420"/>
      <c r="J471" s="427" t="s">
        <v>566</v>
      </c>
      <c r="K471" s="424">
        <f>-AMM!E17</f>
        <v>-42631618</v>
      </c>
      <c r="L471" s="415"/>
      <c r="M471" s="410"/>
    </row>
    <row r="472" spans="1:13" ht="13.5">
      <c r="A472" s="408"/>
      <c r="B472" s="371"/>
      <c r="C472" s="369"/>
      <c r="D472" s="418">
        <v>2</v>
      </c>
      <c r="E472" s="426" t="s">
        <v>563</v>
      </c>
      <c r="F472" s="420"/>
      <c r="G472" s="420"/>
      <c r="H472" s="420"/>
      <c r="I472" s="420"/>
      <c r="J472" s="427" t="s">
        <v>566</v>
      </c>
      <c r="K472" s="424">
        <v>-3414286</v>
      </c>
      <c r="L472" s="415"/>
      <c r="M472" s="410"/>
    </row>
    <row r="473" spans="1:13" ht="13.5">
      <c r="A473" s="408"/>
      <c r="B473" s="371"/>
      <c r="C473" s="369"/>
      <c r="D473" s="418">
        <v>3</v>
      </c>
      <c r="E473" s="426" t="s">
        <v>355</v>
      </c>
      <c r="F473" s="420"/>
      <c r="G473" s="420"/>
      <c r="H473" s="420"/>
      <c r="I473" s="420"/>
      <c r="J473" s="427" t="s">
        <v>566</v>
      </c>
      <c r="K473" s="424"/>
      <c r="L473" s="415"/>
      <c r="M473" s="410"/>
    </row>
    <row r="474" spans="1:13" ht="13.5">
      <c r="A474" s="408"/>
      <c r="B474" s="371"/>
      <c r="C474" s="369"/>
      <c r="D474" s="418">
        <v>4</v>
      </c>
      <c r="E474" s="426" t="s">
        <v>564</v>
      </c>
      <c r="F474" s="420"/>
      <c r="G474" s="420"/>
      <c r="H474" s="420"/>
      <c r="I474" s="420"/>
      <c r="J474" s="427" t="s">
        <v>566</v>
      </c>
      <c r="K474" s="424"/>
      <c r="L474" s="415"/>
      <c r="M474" s="410"/>
    </row>
    <row r="475" spans="1:13" ht="13.5">
      <c r="A475" s="408"/>
      <c r="B475" s="371"/>
      <c r="C475" s="369"/>
      <c r="D475" s="418">
        <v>5</v>
      </c>
      <c r="E475" s="426" t="s">
        <v>565</v>
      </c>
      <c r="F475" s="420"/>
      <c r="G475" s="420"/>
      <c r="H475" s="420"/>
      <c r="I475" s="420"/>
      <c r="J475" s="427" t="s">
        <v>566</v>
      </c>
      <c r="K475" s="424"/>
      <c r="L475" s="415"/>
      <c r="M475" s="410"/>
    </row>
    <row r="476" spans="1:13" ht="13.5">
      <c r="A476" s="408"/>
      <c r="B476" s="371"/>
      <c r="C476" s="369"/>
      <c r="D476" s="418">
        <v>6</v>
      </c>
      <c r="E476" s="426" t="s">
        <v>565</v>
      </c>
      <c r="F476" s="420"/>
      <c r="G476" s="420"/>
      <c r="H476" s="420"/>
      <c r="I476" s="420"/>
      <c r="J476" s="427" t="s">
        <v>566</v>
      </c>
      <c r="K476" s="424"/>
      <c r="L476" s="415"/>
      <c r="M476" s="410"/>
    </row>
    <row r="477" spans="1:13" ht="13.5">
      <c r="A477" s="408"/>
      <c r="B477" s="371"/>
      <c r="C477" s="369"/>
      <c r="D477" s="418"/>
      <c r="E477" s="539" t="s">
        <v>567</v>
      </c>
      <c r="F477" s="540"/>
      <c r="G477" s="540"/>
      <c r="H477" s="540"/>
      <c r="I477" s="540"/>
      <c r="J477" s="421"/>
      <c r="K477" s="424">
        <f>SUM(K469:K476)</f>
        <v>1517904114</v>
      </c>
      <c r="L477" s="415"/>
      <c r="M477" s="410"/>
    </row>
    <row r="478" spans="1:13" ht="13.5">
      <c r="A478" s="408"/>
      <c r="B478" s="371"/>
      <c r="C478" s="369"/>
      <c r="D478" s="418"/>
      <c r="E478" s="428" t="s">
        <v>568</v>
      </c>
      <c r="F478" s="420"/>
      <c r="G478" s="420"/>
      <c r="H478" s="420"/>
      <c r="I478" s="420"/>
      <c r="J478" s="421"/>
      <c r="K478" s="424"/>
      <c r="L478" s="415"/>
      <c r="M478" s="410"/>
    </row>
    <row r="479" spans="1:13" ht="13.5">
      <c r="A479" s="408"/>
      <c r="B479" s="371"/>
      <c r="C479" s="369"/>
      <c r="D479" s="418"/>
      <c r="E479" s="558" t="s">
        <v>569</v>
      </c>
      <c r="F479" s="559"/>
      <c r="G479" s="559"/>
      <c r="H479" s="559"/>
      <c r="I479" s="559"/>
      <c r="J479" s="421"/>
      <c r="K479" s="429">
        <f>SUM(K477:K478)</f>
        <v>1517904114</v>
      </c>
      <c r="L479" s="415"/>
      <c r="M479" s="410"/>
    </row>
    <row r="480" spans="1:13" ht="13.5">
      <c r="A480" s="408"/>
      <c r="B480" s="371"/>
      <c r="C480" s="369"/>
      <c r="D480" s="418"/>
      <c r="E480" s="419"/>
      <c r="F480" s="420"/>
      <c r="G480" s="420"/>
      <c r="H480" s="420"/>
      <c r="I480" s="420"/>
      <c r="J480" s="421"/>
      <c r="K480" s="424"/>
      <c r="L480" s="415"/>
      <c r="M480" s="410"/>
    </row>
    <row r="481" spans="1:13" ht="13.5">
      <c r="A481" s="408"/>
      <c r="B481" s="371"/>
      <c r="C481" s="369"/>
      <c r="D481" s="418"/>
      <c r="E481" s="428" t="s">
        <v>570</v>
      </c>
      <c r="F481" s="420"/>
      <c r="G481" s="420"/>
      <c r="H481" s="420"/>
      <c r="I481" s="420"/>
      <c r="J481" s="421"/>
      <c r="K481" s="424"/>
      <c r="L481" s="415"/>
      <c r="M481" s="410"/>
    </row>
    <row r="482" spans="1:13" ht="13.5">
      <c r="A482" s="408"/>
      <c r="B482" s="371"/>
      <c r="C482" s="369"/>
      <c r="D482" s="418">
        <v>1</v>
      </c>
      <c r="E482" s="426" t="s">
        <v>571</v>
      </c>
      <c r="F482" s="420"/>
      <c r="G482" s="420"/>
      <c r="H482" s="420"/>
      <c r="I482" s="420"/>
      <c r="J482" s="421"/>
      <c r="K482" s="424"/>
      <c r="L482" s="415"/>
      <c r="M482" s="410"/>
    </row>
    <row r="483" spans="1:13" ht="13.5">
      <c r="A483" s="408"/>
      <c r="B483" s="371"/>
      <c r="C483" s="369"/>
      <c r="D483" s="418">
        <v>2</v>
      </c>
      <c r="E483" s="426" t="s">
        <v>572</v>
      </c>
      <c r="F483" s="420"/>
      <c r="G483" s="420"/>
      <c r="H483" s="420"/>
      <c r="I483" s="420"/>
      <c r="J483" s="421"/>
      <c r="K483" s="341"/>
      <c r="L483" s="415"/>
      <c r="M483" s="410"/>
    </row>
    <row r="484" spans="1:13" ht="13.5">
      <c r="A484" s="408"/>
      <c r="B484" s="371"/>
      <c r="C484" s="369"/>
      <c r="D484" s="418">
        <v>3</v>
      </c>
      <c r="E484" s="426" t="s">
        <v>573</v>
      </c>
      <c r="F484" s="420"/>
      <c r="G484" s="420"/>
      <c r="H484" s="420"/>
      <c r="I484" s="420"/>
      <c r="J484" s="421"/>
      <c r="K484" s="424"/>
      <c r="L484" s="415"/>
      <c r="M484" s="410"/>
    </row>
    <row r="485" spans="1:13" ht="13.5">
      <c r="A485" s="408"/>
      <c r="B485" s="371"/>
      <c r="C485" s="369"/>
      <c r="D485" s="418">
        <v>4</v>
      </c>
      <c r="E485" s="426" t="s">
        <v>574</v>
      </c>
      <c r="F485" s="420"/>
      <c r="G485" s="420"/>
      <c r="H485" s="420"/>
      <c r="I485" s="420"/>
      <c r="J485" s="421"/>
      <c r="K485" s="424"/>
      <c r="L485" s="415"/>
      <c r="M485" s="410"/>
    </row>
    <row r="486" spans="1:13" ht="13.5">
      <c r="A486" s="408"/>
      <c r="B486" s="371"/>
      <c r="C486" s="369"/>
      <c r="D486" s="341"/>
      <c r="E486" s="426" t="s">
        <v>576</v>
      </c>
      <c r="F486" s="420"/>
      <c r="G486" s="420"/>
      <c r="H486" s="420"/>
      <c r="I486" s="420"/>
      <c r="J486" s="421"/>
      <c r="K486" s="429">
        <f>K482+K484-K485</f>
        <v>0</v>
      </c>
      <c r="L486" s="415"/>
      <c r="M486" s="410"/>
    </row>
    <row r="487" spans="1:13" ht="13.5">
      <c r="A487" s="408"/>
      <c r="B487" s="371"/>
      <c r="C487" s="369"/>
      <c r="D487" s="341"/>
      <c r="E487" s="426"/>
      <c r="F487" s="420"/>
      <c r="G487" s="420"/>
      <c r="H487" s="420"/>
      <c r="I487" s="420"/>
      <c r="J487" s="421"/>
      <c r="K487" s="424"/>
      <c r="L487" s="415"/>
      <c r="M487" s="410"/>
    </row>
    <row r="488" spans="1:13" ht="13.5">
      <c r="A488" s="408"/>
      <c r="B488" s="371"/>
      <c r="C488" s="369"/>
      <c r="D488" s="341"/>
      <c r="E488" s="428" t="s">
        <v>575</v>
      </c>
      <c r="F488" s="420"/>
      <c r="G488" s="420"/>
      <c r="H488" s="420"/>
      <c r="I488" s="420"/>
      <c r="J488" s="421"/>
      <c r="K488" s="429">
        <f>K479-K486</f>
        <v>1517904114</v>
      </c>
      <c r="L488" s="415"/>
      <c r="M488" s="410"/>
    </row>
    <row r="489" spans="1:13" ht="13.5">
      <c r="A489" s="408"/>
      <c r="B489" s="371"/>
      <c r="C489" s="369"/>
      <c r="D489" s="341"/>
      <c r="E489" s="419"/>
      <c r="F489" s="420"/>
      <c r="G489" s="420"/>
      <c r="H489" s="420"/>
      <c r="I489" s="420"/>
      <c r="J489" s="421"/>
      <c r="K489" s="424"/>
      <c r="L489" s="415"/>
      <c r="M489" s="410"/>
    </row>
    <row r="490" spans="1:13" ht="13.5">
      <c r="A490" s="408"/>
      <c r="B490" s="371"/>
      <c r="C490" s="369"/>
      <c r="D490" s="341"/>
      <c r="E490" s="428" t="s">
        <v>575</v>
      </c>
      <c r="F490" s="420"/>
      <c r="G490" s="420"/>
      <c r="H490" s="420"/>
      <c r="I490" s="420"/>
      <c r="J490" s="421"/>
      <c r="K490" s="422"/>
      <c r="L490" s="415"/>
      <c r="M490" s="410"/>
    </row>
    <row r="491" spans="1:13" ht="13.5">
      <c r="A491" s="408"/>
      <c r="B491" s="371"/>
      <c r="C491" s="369"/>
      <c r="D491" s="341"/>
      <c r="E491" s="419"/>
      <c r="F491" s="420"/>
      <c r="G491" s="420"/>
      <c r="H491" s="420"/>
      <c r="I491" s="420"/>
      <c r="J491" s="421"/>
      <c r="K491" s="422"/>
      <c r="L491" s="415"/>
      <c r="M491" s="410"/>
    </row>
    <row r="492" spans="1:13" ht="13.5">
      <c r="A492" s="408"/>
      <c r="B492" s="371"/>
      <c r="C492" s="369"/>
      <c r="D492" s="371"/>
      <c r="E492" s="415"/>
      <c r="F492" s="415"/>
      <c r="G492" s="415"/>
      <c r="H492" s="415"/>
      <c r="I492" s="415"/>
      <c r="J492" s="415"/>
      <c r="K492" s="415"/>
      <c r="L492" s="415"/>
      <c r="M492" s="410"/>
    </row>
    <row r="493" spans="1:13" ht="13.5">
      <c r="A493" s="408"/>
      <c r="B493" s="371"/>
      <c r="C493" s="369"/>
      <c r="D493" s="371"/>
      <c r="E493" s="415"/>
      <c r="F493" s="415"/>
      <c r="G493" s="415"/>
      <c r="H493" s="415"/>
      <c r="I493" s="415"/>
      <c r="J493" s="415"/>
      <c r="K493" s="415"/>
      <c r="L493" s="415"/>
      <c r="M493" s="410"/>
    </row>
    <row r="494" spans="1:13" ht="18">
      <c r="A494" s="408"/>
      <c r="B494" s="371"/>
      <c r="C494" s="369"/>
      <c r="D494" s="371"/>
      <c r="E494" s="430" t="s">
        <v>538</v>
      </c>
      <c r="F494" s="415"/>
      <c r="G494" s="415"/>
      <c r="H494" s="415"/>
      <c r="I494" s="415"/>
      <c r="J494" s="415"/>
      <c r="K494" s="415"/>
      <c r="L494" s="415"/>
      <c r="M494" s="410"/>
    </row>
    <row r="495" spans="1:13" ht="13.5">
      <c r="A495" s="408"/>
      <c r="B495" s="371"/>
      <c r="C495" s="369"/>
      <c r="D495" s="407"/>
      <c r="E495" s="415"/>
      <c r="F495" s="415"/>
      <c r="G495" s="415"/>
      <c r="H495" s="415"/>
      <c r="I495" s="415"/>
      <c r="J495" s="415"/>
      <c r="K495" s="415"/>
      <c r="L495" s="415"/>
      <c r="M495" s="410"/>
    </row>
    <row r="496" spans="1:13" ht="13.5">
      <c r="A496" s="408"/>
      <c r="B496" s="371"/>
      <c r="C496" s="369"/>
      <c r="D496" s="407"/>
      <c r="E496" s="431" t="s">
        <v>539</v>
      </c>
      <c r="F496" s="420"/>
      <c r="G496" s="420"/>
      <c r="H496" s="420"/>
      <c r="I496" s="420"/>
      <c r="J496" s="421"/>
      <c r="K496" s="422">
        <f>Aktivet!H6</f>
        <v>77862997.074</v>
      </c>
      <c r="L496" s="415"/>
      <c r="M496" s="410"/>
    </row>
    <row r="497" spans="1:13" ht="13.5">
      <c r="A497" s="408"/>
      <c r="B497" s="371"/>
      <c r="C497" s="369"/>
      <c r="D497" s="407"/>
      <c r="E497" s="415"/>
      <c r="F497" s="415"/>
      <c r="G497" s="415"/>
      <c r="H497" s="415"/>
      <c r="I497" s="415"/>
      <c r="J497" s="415"/>
      <c r="K497" s="415"/>
      <c r="L497" s="415"/>
      <c r="M497" s="410"/>
    </row>
    <row r="498" spans="1:13" ht="13.5">
      <c r="A498" s="408"/>
      <c r="B498" s="371"/>
      <c r="C498" s="369"/>
      <c r="D498" s="407"/>
      <c r="E498" s="305" t="s">
        <v>540</v>
      </c>
      <c r="F498" s="415"/>
      <c r="G498" s="415"/>
      <c r="H498" s="415"/>
      <c r="I498" s="415"/>
      <c r="J498" s="415"/>
      <c r="K498" s="415"/>
      <c r="L498" s="415"/>
      <c r="M498" s="410"/>
    </row>
    <row r="499" spans="1:13" ht="13.5">
      <c r="A499" s="408"/>
      <c r="B499" s="371"/>
      <c r="C499" s="369"/>
      <c r="D499" s="407"/>
      <c r="E499" s="415"/>
      <c r="F499" s="415"/>
      <c r="G499" s="415"/>
      <c r="H499" s="415"/>
      <c r="I499" s="415"/>
      <c r="J499" s="415"/>
      <c r="K499" s="415"/>
      <c r="L499" s="415"/>
      <c r="M499" s="410"/>
    </row>
    <row r="500" spans="1:13" ht="13.5">
      <c r="A500" s="408"/>
      <c r="B500" s="371"/>
      <c r="C500" s="369"/>
      <c r="D500" s="407"/>
      <c r="E500" s="415"/>
      <c r="F500" s="305" t="s">
        <v>541</v>
      </c>
      <c r="G500" s="415"/>
      <c r="H500" s="415"/>
      <c r="I500" s="415"/>
      <c r="J500" s="415"/>
      <c r="K500" s="415"/>
      <c r="L500" s="415"/>
      <c r="M500" s="410"/>
    </row>
    <row r="501" spans="1:13" ht="13.5">
      <c r="A501" s="408"/>
      <c r="B501" s="371"/>
      <c r="C501" s="369"/>
      <c r="D501" s="407"/>
      <c r="E501" s="415"/>
      <c r="F501" s="415"/>
      <c r="G501" s="415"/>
      <c r="H501" s="415"/>
      <c r="I501" s="415"/>
      <c r="J501" s="415"/>
      <c r="K501" s="415"/>
      <c r="L501" s="415"/>
      <c r="M501" s="410"/>
    </row>
    <row r="502" spans="1:13" ht="13.5">
      <c r="A502" s="408"/>
      <c r="B502" s="371"/>
      <c r="C502" s="369"/>
      <c r="D502" s="407"/>
      <c r="E502" s="431" t="s">
        <v>294</v>
      </c>
      <c r="F502" s="432"/>
      <c r="G502" s="432"/>
      <c r="H502" s="432"/>
      <c r="I502" s="432"/>
      <c r="J502" s="433"/>
      <c r="K502" s="434">
        <f>PASH!G35</f>
        <v>92330101</v>
      </c>
      <c r="L502" s="415"/>
      <c r="M502" s="410"/>
    </row>
    <row r="503" spans="1:13" ht="13.5">
      <c r="A503" s="408"/>
      <c r="B503" s="371"/>
      <c r="C503" s="369"/>
      <c r="D503" s="407"/>
      <c r="E503" s="431" t="s">
        <v>542</v>
      </c>
      <c r="F503" s="432"/>
      <c r="G503" s="432"/>
      <c r="H503" s="432"/>
      <c r="I503" s="432"/>
      <c r="J503" s="433"/>
      <c r="K503" s="434">
        <f>PASH!G19</f>
        <v>40858058</v>
      </c>
      <c r="L503" s="415"/>
      <c r="M503" s="410"/>
    </row>
    <row r="504" spans="1:13" ht="13.5">
      <c r="A504" s="408"/>
      <c r="B504" s="371"/>
      <c r="C504" s="369"/>
      <c r="D504" s="407"/>
      <c r="E504" s="435" t="s">
        <v>536</v>
      </c>
      <c r="F504" s="432"/>
      <c r="G504" s="432"/>
      <c r="H504" s="432"/>
      <c r="I504" s="432"/>
      <c r="J504" s="433"/>
      <c r="K504" s="434">
        <f>'Fluksi '!D18+'Fluksi '!D16</f>
        <v>-33678618</v>
      </c>
      <c r="L504" s="415"/>
      <c r="M504" s="410"/>
    </row>
    <row r="505" spans="1:13" ht="13.5">
      <c r="A505" s="408"/>
      <c r="B505" s="371"/>
      <c r="C505" s="369"/>
      <c r="D505" s="407"/>
      <c r="E505" s="431" t="s">
        <v>543</v>
      </c>
      <c r="F505" s="432"/>
      <c r="G505" s="432"/>
      <c r="H505" s="432"/>
      <c r="I505" s="432"/>
      <c r="J505" s="433"/>
      <c r="K505" s="434">
        <f>'Fluksi '!D17</f>
        <v>374033925.9260001</v>
      </c>
      <c r="L505" s="415"/>
      <c r="M505" s="410"/>
    </row>
    <row r="506" spans="1:13" s="443" customFormat="1" ht="24.75" customHeight="1">
      <c r="A506" s="436"/>
      <c r="B506" s="391"/>
      <c r="C506" s="368"/>
      <c r="D506" s="437"/>
      <c r="E506" s="435" t="s">
        <v>544</v>
      </c>
      <c r="F506" s="438"/>
      <c r="G506" s="438"/>
      <c r="H506" s="438"/>
      <c r="I506" s="438"/>
      <c r="J506" s="439"/>
      <c r="K506" s="440">
        <f>SUM(K502:K505)</f>
        <v>473543466.9260001</v>
      </c>
      <c r="L506" s="441"/>
      <c r="M506" s="442"/>
    </row>
    <row r="507" spans="1:13" ht="13.5">
      <c r="A507" s="408"/>
      <c r="B507" s="371"/>
      <c r="C507" s="369"/>
      <c r="D507" s="407"/>
      <c r="E507" s="289"/>
      <c r="F507" s="289"/>
      <c r="G507" s="289"/>
      <c r="H507" s="289"/>
      <c r="I507" s="289"/>
      <c r="J507" s="444"/>
      <c r="K507" s="289"/>
      <c r="L507" s="415"/>
      <c r="M507" s="410"/>
    </row>
    <row r="508" spans="1:13" ht="13.5">
      <c r="A508" s="408"/>
      <c r="B508" s="371"/>
      <c r="C508" s="369"/>
      <c r="D508" s="407"/>
      <c r="E508" s="305"/>
      <c r="F508" s="305" t="s">
        <v>545</v>
      </c>
      <c r="G508" s="305"/>
      <c r="H508" s="305"/>
      <c r="I508" s="305"/>
      <c r="J508" s="445"/>
      <c r="K508" s="305"/>
      <c r="L508" s="415"/>
      <c r="M508" s="410"/>
    </row>
    <row r="509" spans="1:13" ht="13.5">
      <c r="A509" s="408"/>
      <c r="B509" s="371"/>
      <c r="C509" s="369"/>
      <c r="D509" s="407"/>
      <c r="E509" s="285"/>
      <c r="F509" s="285"/>
      <c r="G509" s="285"/>
      <c r="H509" s="285"/>
      <c r="I509" s="285"/>
      <c r="J509" s="446"/>
      <c r="K509" s="285"/>
      <c r="L509" s="415"/>
      <c r="M509" s="410"/>
    </row>
    <row r="510" spans="1:13" ht="13.5">
      <c r="A510" s="408"/>
      <c r="B510" s="371"/>
      <c r="C510" s="369"/>
      <c r="D510" s="407"/>
      <c r="E510" s="435" t="s">
        <v>546</v>
      </c>
      <c r="F510" s="432"/>
      <c r="G510" s="432"/>
      <c r="H510" s="432"/>
      <c r="I510" s="432"/>
      <c r="J510" s="433"/>
      <c r="K510" s="434">
        <f>'Fluksi '!D15</f>
        <v>-476782848</v>
      </c>
      <c r="L510" s="415"/>
      <c r="M510" s="410"/>
    </row>
    <row r="511" spans="1:13" ht="13.5">
      <c r="A511" s="408"/>
      <c r="B511" s="371"/>
      <c r="C511" s="369"/>
      <c r="D511" s="407"/>
      <c r="E511" s="431" t="s">
        <v>547</v>
      </c>
      <c r="F511" s="432"/>
      <c r="G511" s="432"/>
      <c r="H511" s="432"/>
      <c r="I511" s="432"/>
      <c r="J511" s="433"/>
      <c r="K511" s="434">
        <f>'Fluksi '!D23</f>
        <v>-42631618</v>
      </c>
      <c r="L511" s="415"/>
      <c r="M511" s="410"/>
    </row>
    <row r="512" spans="1:13" ht="13.5">
      <c r="A512" s="408"/>
      <c r="B512" s="371"/>
      <c r="C512" s="369"/>
      <c r="D512" s="407"/>
      <c r="E512" s="431" t="s">
        <v>548</v>
      </c>
      <c r="F512" s="432"/>
      <c r="G512" s="432"/>
      <c r="H512" s="432"/>
      <c r="I512" s="432"/>
      <c r="J512" s="433"/>
      <c r="K512" s="434">
        <f>'Fluksi '!D9</f>
        <v>-14155290.3</v>
      </c>
      <c r="L512" s="415"/>
      <c r="M512" s="410"/>
    </row>
    <row r="513" spans="1:13" ht="13.5">
      <c r="A513" s="408"/>
      <c r="B513" s="371"/>
      <c r="C513" s="369"/>
      <c r="D513" s="407"/>
      <c r="E513" s="431" t="s">
        <v>775</v>
      </c>
      <c r="F513" s="432"/>
      <c r="G513" s="432"/>
      <c r="H513" s="432"/>
      <c r="I513" s="432"/>
      <c r="J513" s="433"/>
      <c r="K513" s="434">
        <f>AMM!F49</f>
        <v>10819486</v>
      </c>
      <c r="L513" s="415"/>
      <c r="M513" s="410"/>
    </row>
    <row r="514" spans="1:13" ht="13.5">
      <c r="A514" s="408"/>
      <c r="B514" s="371"/>
      <c r="C514" s="369"/>
      <c r="D514" s="407"/>
      <c r="E514" s="431" t="s">
        <v>539</v>
      </c>
      <c r="F514" s="432"/>
      <c r="G514" s="432"/>
      <c r="H514" s="432"/>
      <c r="I514" s="432"/>
      <c r="J514" s="433"/>
      <c r="K514" s="434"/>
      <c r="L514" s="415"/>
      <c r="M514" s="410"/>
    </row>
    <row r="515" spans="1:13" s="443" customFormat="1" ht="20.25" customHeight="1">
      <c r="A515" s="436"/>
      <c r="B515" s="391"/>
      <c r="C515" s="368"/>
      <c r="D515" s="437"/>
      <c r="E515" s="435" t="s">
        <v>549</v>
      </c>
      <c r="F515" s="438"/>
      <c r="G515" s="438"/>
      <c r="H515" s="438"/>
      <c r="I515" s="438"/>
      <c r="J515" s="447"/>
      <c r="K515" s="440">
        <f>SUM(K510:K514)</f>
        <v>-522750270.3</v>
      </c>
      <c r="L515" s="441"/>
      <c r="M515" s="442"/>
    </row>
    <row r="516" spans="1:13" ht="13.5">
      <c r="A516" s="408"/>
      <c r="B516" s="371"/>
      <c r="C516" s="369"/>
      <c r="D516" s="407"/>
      <c r="E516" s="305"/>
      <c r="F516" s="305"/>
      <c r="G516" s="305"/>
      <c r="H516" s="305"/>
      <c r="I516" s="305"/>
      <c r="J516" s="305"/>
      <c r="K516" s="305"/>
      <c r="L516" s="415"/>
      <c r="M516" s="410"/>
    </row>
    <row r="517" spans="1:13" ht="13.5">
      <c r="A517" s="408"/>
      <c r="B517" s="371"/>
      <c r="C517" s="369"/>
      <c r="D517" s="407"/>
      <c r="E517" s="555" t="s">
        <v>800</v>
      </c>
      <c r="F517" s="556"/>
      <c r="G517" s="556"/>
      <c r="H517" s="556"/>
      <c r="I517" s="556"/>
      <c r="J517" s="557"/>
      <c r="K517" s="434">
        <f>K496+K506+K515</f>
        <v>28656193.700000107</v>
      </c>
      <c r="L517" s="415"/>
      <c r="M517" s="410"/>
    </row>
    <row r="518" spans="1:13" ht="13.5">
      <c r="A518" s="408"/>
      <c r="B518" s="371"/>
      <c r="C518" s="369"/>
      <c r="D518" s="407"/>
      <c r="E518" s="415"/>
      <c r="F518" s="415"/>
      <c r="G518" s="415"/>
      <c r="H518" s="415"/>
      <c r="I518" s="415"/>
      <c r="J518" s="415"/>
      <c r="K518" s="415"/>
      <c r="L518" s="415"/>
      <c r="M518" s="410"/>
    </row>
    <row r="519" spans="1:13" ht="13.5">
      <c r="A519" s="408"/>
      <c r="B519" s="371"/>
      <c r="C519" s="369"/>
      <c r="D519" s="371"/>
      <c r="E519" s="415"/>
      <c r="F519" s="415"/>
      <c r="G519" s="415"/>
      <c r="H519" s="415"/>
      <c r="I519" s="415"/>
      <c r="J519" s="415"/>
      <c r="K519" s="415"/>
      <c r="L519" s="415"/>
      <c r="M519" s="410"/>
    </row>
    <row r="520" spans="1:13" ht="18">
      <c r="A520" s="408"/>
      <c r="B520" s="371"/>
      <c r="C520" s="369"/>
      <c r="D520" s="371"/>
      <c r="E520" s="448" t="s">
        <v>554</v>
      </c>
      <c r="F520" s="415"/>
      <c r="G520" s="415"/>
      <c r="H520" s="415"/>
      <c r="I520" s="415"/>
      <c r="J520" s="415"/>
      <c r="K520" s="415"/>
      <c r="L520" s="415"/>
      <c r="M520" s="410"/>
    </row>
    <row r="521" spans="1:13" ht="13.5">
      <c r="A521" s="408"/>
      <c r="B521" s="371"/>
      <c r="C521" s="369"/>
      <c r="D521" s="407"/>
      <c r="E521" s="415"/>
      <c r="F521" s="415"/>
      <c r="G521" s="415"/>
      <c r="H521" s="415"/>
      <c r="I521" s="415"/>
      <c r="J521" s="415"/>
      <c r="K521" s="415"/>
      <c r="L521" s="415"/>
      <c r="M521" s="410"/>
    </row>
    <row r="522" spans="1:13" ht="13.5">
      <c r="A522" s="408"/>
      <c r="B522" s="371"/>
      <c r="C522" s="369"/>
      <c r="D522" s="449" t="s">
        <v>291</v>
      </c>
      <c r="E522" s="431" t="s">
        <v>550</v>
      </c>
      <c r="F522" s="432"/>
      <c r="G522" s="432"/>
      <c r="H522" s="432"/>
      <c r="I522" s="432"/>
      <c r="J522" s="450"/>
      <c r="K522" s="434">
        <f>PASH!G40</f>
        <v>78174810.7</v>
      </c>
      <c r="L522" s="415"/>
      <c r="M522" s="410"/>
    </row>
    <row r="523" spans="1:13" ht="13.5">
      <c r="A523" s="408"/>
      <c r="B523" s="371"/>
      <c r="C523" s="369"/>
      <c r="D523" s="449" t="s">
        <v>291</v>
      </c>
      <c r="E523" s="431" t="s">
        <v>551</v>
      </c>
      <c r="F523" s="432"/>
      <c r="G523" s="432"/>
      <c r="H523" s="432"/>
      <c r="I523" s="432"/>
      <c r="J523" s="450"/>
      <c r="K523" s="434">
        <f>Pasivet!G46+Pasivet!G47</f>
        <v>315094622</v>
      </c>
      <c r="L523" s="415"/>
      <c r="M523" s="410"/>
    </row>
    <row r="524" spans="1:13" ht="13.5">
      <c r="A524" s="408"/>
      <c r="B524" s="371"/>
      <c r="C524" s="369"/>
      <c r="D524" s="449" t="s">
        <v>291</v>
      </c>
      <c r="E524" s="451" t="s">
        <v>577</v>
      </c>
      <c r="F524" s="432"/>
      <c r="G524" s="432"/>
      <c r="H524" s="432"/>
      <c r="I524" s="432"/>
      <c r="J524" s="450"/>
      <c r="K524" s="434"/>
      <c r="L524" s="415"/>
      <c r="M524" s="410"/>
    </row>
    <row r="525" spans="1:13" ht="13.5">
      <c r="A525" s="408"/>
      <c r="B525" s="371"/>
      <c r="C525" s="369"/>
      <c r="D525" s="449" t="s">
        <v>291</v>
      </c>
      <c r="E525" s="451" t="s">
        <v>578</v>
      </c>
      <c r="F525" s="420"/>
      <c r="G525" s="420"/>
      <c r="H525" s="420"/>
      <c r="I525" s="420"/>
      <c r="J525" s="421"/>
      <c r="K525" s="422"/>
      <c r="L525" s="415"/>
      <c r="M525" s="410"/>
    </row>
    <row r="526" spans="1:13" ht="13.5">
      <c r="A526" s="408"/>
      <c r="B526" s="371"/>
      <c r="C526" s="369"/>
      <c r="D526" s="371"/>
      <c r="E526" s="415"/>
      <c r="F526" s="415"/>
      <c r="G526" s="415"/>
      <c r="H526" s="415"/>
      <c r="I526" s="415"/>
      <c r="J526" s="415"/>
      <c r="K526" s="415"/>
      <c r="L526" s="415"/>
      <c r="M526" s="410"/>
    </row>
    <row r="527" spans="1:13" ht="13.5">
      <c r="A527" s="408"/>
      <c r="B527" s="371"/>
      <c r="C527" s="369"/>
      <c r="D527" s="371"/>
      <c r="E527" s="415"/>
      <c r="F527" s="415"/>
      <c r="G527" s="415"/>
      <c r="H527" s="415"/>
      <c r="I527" s="415"/>
      <c r="J527" s="415"/>
      <c r="K527" s="415"/>
      <c r="L527" s="415"/>
      <c r="M527" s="410"/>
    </row>
    <row r="528" spans="1:13" ht="18">
      <c r="A528" s="408"/>
      <c r="B528" s="371"/>
      <c r="C528" s="369"/>
      <c r="D528" s="381"/>
      <c r="E528" s="452" t="s">
        <v>553</v>
      </c>
      <c r="F528" s="415"/>
      <c r="G528" s="415"/>
      <c r="H528" s="415"/>
      <c r="I528" s="415"/>
      <c r="J528" s="415"/>
      <c r="K528" s="415"/>
      <c r="L528" s="415"/>
      <c r="M528" s="410"/>
    </row>
    <row r="529" spans="1:13" ht="13.5">
      <c r="A529" s="408"/>
      <c r="B529" s="371"/>
      <c r="C529" s="369"/>
      <c r="D529" s="353" t="s">
        <v>279</v>
      </c>
      <c r="E529" s="453"/>
      <c r="F529" s="416"/>
      <c r="G529" s="416"/>
      <c r="H529" s="416"/>
      <c r="I529" s="416"/>
      <c r="J529" s="416"/>
      <c r="K529" s="416"/>
      <c r="L529" s="415"/>
      <c r="M529" s="410"/>
    </row>
    <row r="530" spans="1:13" ht="13.5">
      <c r="A530" s="408"/>
      <c r="B530" s="371"/>
      <c r="C530" s="369"/>
      <c r="D530" s="353" t="s">
        <v>279</v>
      </c>
      <c r="E530" s="454"/>
      <c r="F530" s="454"/>
      <c r="G530" s="454"/>
      <c r="H530" s="454"/>
      <c r="I530" s="454"/>
      <c r="J530" s="454"/>
      <c r="K530" s="454"/>
      <c r="L530" s="415"/>
      <c r="M530" s="410"/>
    </row>
    <row r="531" spans="1:13" ht="13.5">
      <c r="A531" s="408"/>
      <c r="B531" s="371"/>
      <c r="C531" s="369"/>
      <c r="D531" s="371"/>
      <c r="E531" s="415"/>
      <c r="F531" s="415"/>
      <c r="G531" s="415"/>
      <c r="H531" s="415"/>
      <c r="I531" s="415"/>
      <c r="J531" s="415"/>
      <c r="K531" s="415"/>
      <c r="L531" s="415"/>
      <c r="M531" s="410"/>
    </row>
    <row r="532" spans="1:13" ht="18">
      <c r="A532" s="332"/>
      <c r="B532" s="328"/>
      <c r="C532" s="536" t="s">
        <v>30</v>
      </c>
      <c r="D532" s="536"/>
      <c r="E532" s="452" t="s">
        <v>31</v>
      </c>
      <c r="F532" s="255"/>
      <c r="G532" s="255"/>
      <c r="H532" s="255"/>
      <c r="I532" s="255"/>
      <c r="J532" s="255"/>
      <c r="K532" s="255"/>
      <c r="L532" s="255"/>
      <c r="M532" s="335"/>
    </row>
    <row r="533" spans="1:13" ht="12.75">
      <c r="A533" s="332"/>
      <c r="B533" s="328"/>
      <c r="C533" s="255"/>
      <c r="D533" s="328"/>
      <c r="E533" s="255"/>
      <c r="F533" s="255"/>
      <c r="G533" s="255"/>
      <c r="H533" s="255"/>
      <c r="I533" s="255"/>
      <c r="J533" s="255"/>
      <c r="K533" s="255"/>
      <c r="L533" s="255"/>
      <c r="M533" s="335"/>
    </row>
    <row r="534" spans="1:13" ht="12.75">
      <c r="A534" s="332"/>
      <c r="B534" s="328"/>
      <c r="C534" s="255"/>
      <c r="D534" s="326"/>
      <c r="E534" s="255" t="s">
        <v>296</v>
      </c>
      <c r="F534" s="255"/>
      <c r="G534" s="255"/>
      <c r="H534" s="255"/>
      <c r="I534" s="255"/>
      <c r="J534" s="255"/>
      <c r="K534" s="255"/>
      <c r="L534" s="255"/>
      <c r="M534" s="335"/>
    </row>
    <row r="535" spans="1:13" ht="12.75">
      <c r="A535" s="332"/>
      <c r="B535" s="328"/>
      <c r="C535" s="255"/>
      <c r="D535" s="455" t="s">
        <v>297</v>
      </c>
      <c r="E535" s="255"/>
      <c r="F535" s="255"/>
      <c r="G535" s="255"/>
      <c r="H535" s="255"/>
      <c r="I535" s="255"/>
      <c r="J535" s="255"/>
      <c r="K535" s="255"/>
      <c r="L535" s="255"/>
      <c r="M535" s="335"/>
    </row>
    <row r="536" spans="1:13" ht="12.75">
      <c r="A536" s="332"/>
      <c r="B536" s="328"/>
      <c r="C536" s="255"/>
      <c r="D536" s="328"/>
      <c r="E536" s="255" t="s">
        <v>298</v>
      </c>
      <c r="F536" s="255"/>
      <c r="G536" s="255"/>
      <c r="H536" s="255"/>
      <c r="I536" s="255"/>
      <c r="J536" s="255"/>
      <c r="K536" s="255"/>
      <c r="L536" s="255"/>
      <c r="M536" s="335"/>
    </row>
    <row r="537" spans="1:13" ht="12.75">
      <c r="A537" s="332"/>
      <c r="B537" s="328"/>
      <c r="C537" s="255"/>
      <c r="D537" s="455" t="s">
        <v>299</v>
      </c>
      <c r="E537" s="255"/>
      <c r="F537" s="255"/>
      <c r="G537" s="255"/>
      <c r="H537" s="255"/>
      <c r="I537" s="255"/>
      <c r="J537" s="255"/>
      <c r="K537" s="255"/>
      <c r="L537" s="255"/>
      <c r="M537" s="335"/>
    </row>
    <row r="538" spans="1:13" ht="12.75">
      <c r="A538" s="332"/>
      <c r="B538" s="328"/>
      <c r="C538" s="255"/>
      <c r="D538" s="328"/>
      <c r="E538" s="255"/>
      <c r="F538" s="255"/>
      <c r="G538" s="255"/>
      <c r="H538" s="255"/>
      <c r="I538" s="255"/>
      <c r="J538" s="255"/>
      <c r="K538" s="255"/>
      <c r="L538" s="255"/>
      <c r="M538" s="335"/>
    </row>
    <row r="539" spans="1:13" ht="15">
      <c r="A539" s="332"/>
      <c r="B539" s="537"/>
      <c r="C539" s="537"/>
      <c r="D539" s="537"/>
      <c r="E539" s="537"/>
      <c r="F539" s="537"/>
      <c r="G539" s="255"/>
      <c r="H539" s="250"/>
      <c r="I539" s="537" t="s">
        <v>13</v>
      </c>
      <c r="J539" s="537"/>
      <c r="K539" s="537"/>
      <c r="L539" s="537"/>
      <c r="M539" s="335"/>
    </row>
    <row r="540" spans="1:13" ht="15.75">
      <c r="A540" s="332"/>
      <c r="B540" s="538"/>
      <c r="C540" s="538"/>
      <c r="D540" s="538"/>
      <c r="E540" s="538"/>
      <c r="F540" s="538"/>
      <c r="G540" s="255"/>
      <c r="H540" s="250"/>
      <c r="I540" s="532"/>
      <c r="J540" s="532"/>
      <c r="K540" s="532" t="s">
        <v>742</v>
      </c>
      <c r="L540" s="532"/>
      <c r="M540" s="335"/>
    </row>
    <row r="541" spans="1:13" ht="12.75">
      <c r="A541" s="456"/>
      <c r="B541" s="457"/>
      <c r="C541" s="458"/>
      <c r="D541" s="457"/>
      <c r="E541" s="458"/>
      <c r="F541" s="458"/>
      <c r="G541" s="458"/>
      <c r="H541" s="458"/>
      <c r="I541" s="458"/>
      <c r="J541" s="458"/>
      <c r="K541" s="458"/>
      <c r="L541" s="458"/>
      <c r="M541" s="459"/>
    </row>
    <row r="542" spans="1:13" ht="12.75">
      <c r="A542" s="289"/>
      <c r="B542" s="460"/>
      <c r="C542" s="289"/>
      <c r="D542" s="289"/>
      <c r="E542" s="289"/>
      <c r="F542" s="289"/>
      <c r="G542" s="289"/>
      <c r="H542" s="289"/>
      <c r="I542" s="289"/>
      <c r="J542" s="289"/>
      <c r="K542" s="289"/>
      <c r="L542" s="289"/>
      <c r="M542" s="289"/>
    </row>
    <row r="543" spans="1:13" ht="12.75">
      <c r="A543" s="305"/>
      <c r="B543" s="326"/>
      <c r="C543" s="305"/>
      <c r="D543" s="305"/>
      <c r="E543" s="305"/>
      <c r="F543" s="305"/>
      <c r="G543" s="305"/>
      <c r="H543" s="305"/>
      <c r="I543" s="305"/>
      <c r="J543" s="305"/>
      <c r="K543" s="305"/>
      <c r="L543" s="305"/>
      <c r="M543" s="305"/>
    </row>
  </sheetData>
  <sheetProtection/>
  <mergeCells count="60">
    <mergeCell ref="H78:I78"/>
    <mergeCell ref="E80:F80"/>
    <mergeCell ref="E92:F92"/>
    <mergeCell ref="H92:I92"/>
    <mergeCell ref="E91:F91"/>
    <mergeCell ref="H82:I82"/>
    <mergeCell ref="H83:I83"/>
    <mergeCell ref="H84:I84"/>
    <mergeCell ref="H85:I85"/>
    <mergeCell ref="H86:I86"/>
    <mergeCell ref="H87:I87"/>
    <mergeCell ref="H89:I89"/>
    <mergeCell ref="H91:I91"/>
    <mergeCell ref="E84:F84"/>
    <mergeCell ref="E85:F85"/>
    <mergeCell ref="E86:F86"/>
    <mergeCell ref="E87:F87"/>
    <mergeCell ref="E88:F88"/>
    <mergeCell ref="E89:F89"/>
    <mergeCell ref="H88:I88"/>
    <mergeCell ref="E79:F79"/>
    <mergeCell ref="E83:F83"/>
    <mergeCell ref="E77:F77"/>
    <mergeCell ref="H77:I77"/>
    <mergeCell ref="A3:M3"/>
    <mergeCell ref="C68:D68"/>
    <mergeCell ref="D75:D76"/>
    <mergeCell ref="E75:F76"/>
    <mergeCell ref="G75:G76"/>
    <mergeCell ref="H75:I76"/>
    <mergeCell ref="E477:I477"/>
    <mergeCell ref="E517:J517"/>
    <mergeCell ref="E479:I479"/>
    <mergeCell ref="H79:I79"/>
    <mergeCell ref="H80:I80"/>
    <mergeCell ref="H81:I81"/>
    <mergeCell ref="E93:F93"/>
    <mergeCell ref="H93:I93"/>
    <mergeCell ref="E94:K94"/>
    <mergeCell ref="E81:F81"/>
    <mergeCell ref="D97:D98"/>
    <mergeCell ref="E97:I98"/>
    <mergeCell ref="E99:I99"/>
    <mergeCell ref="E100:I100"/>
    <mergeCell ref="E101:I101"/>
    <mergeCell ref="I540:J540"/>
    <mergeCell ref="E102:I102"/>
    <mergeCell ref="E103:K103"/>
    <mergeCell ref="D249:D250"/>
    <mergeCell ref="E249:E250"/>
    <mergeCell ref="F249:H249"/>
    <mergeCell ref="I249:K249"/>
    <mergeCell ref="K540:L540"/>
    <mergeCell ref="E82:F82"/>
    <mergeCell ref="E453:L453"/>
    <mergeCell ref="C532:D532"/>
    <mergeCell ref="B539:F539"/>
    <mergeCell ref="I539:L539"/>
    <mergeCell ref="B540:F540"/>
    <mergeCell ref="E469:I469"/>
  </mergeCells>
  <printOptions horizontalCentered="1" verticalCentered="1"/>
  <pageMargins left="0.25" right="0" top="0" bottom="0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28125" style="253" customWidth="1"/>
    <col min="2" max="4" width="9.140625" style="253" customWidth="1"/>
    <col min="5" max="5" width="11.28125" style="253" customWidth="1"/>
    <col min="6" max="6" width="10.140625" style="253" customWidth="1"/>
    <col min="7" max="7" width="11.7109375" style="253" customWidth="1"/>
    <col min="8" max="8" width="13.140625" style="253" bestFit="1" customWidth="1"/>
    <col min="9" max="9" width="18.140625" style="253" customWidth="1"/>
    <col min="10" max="10" width="18.7109375" style="253" customWidth="1"/>
    <col min="11" max="12" width="9.140625" style="253" customWidth="1"/>
    <col min="13" max="13" width="17.00390625" style="253" bestFit="1" customWidth="1"/>
    <col min="14" max="16384" width="9.140625" style="253" customWidth="1"/>
  </cols>
  <sheetData>
    <row r="1" spans="1:10" ht="12.75">
      <c r="A1" s="250"/>
      <c r="B1" s="251"/>
      <c r="C1" s="252"/>
      <c r="D1" s="252"/>
      <c r="E1" s="250"/>
      <c r="F1" s="250"/>
      <c r="G1" s="250"/>
      <c r="H1" s="250"/>
      <c r="I1" s="250"/>
      <c r="J1" s="250"/>
    </row>
    <row r="2" spans="1:10" ht="12.75">
      <c r="A2" s="250"/>
      <c r="B2" s="251"/>
      <c r="C2" s="252"/>
      <c r="D2" s="252"/>
      <c r="E2" s="250"/>
      <c r="F2" s="250"/>
      <c r="G2" s="250"/>
      <c r="H2" s="250"/>
      <c r="I2" s="250"/>
      <c r="J2" s="250"/>
    </row>
    <row r="3" spans="1:10" ht="12.75">
      <c r="A3" s="250"/>
      <c r="B3" s="254"/>
      <c r="C3" s="250"/>
      <c r="D3" s="250"/>
      <c r="E3" s="250"/>
      <c r="F3" s="250"/>
      <c r="G3" s="250"/>
      <c r="H3" s="250"/>
      <c r="I3" s="254" t="s">
        <v>588</v>
      </c>
      <c r="J3" s="250"/>
    </row>
    <row r="4" spans="1:10" ht="12.75">
      <c r="A4" s="250"/>
      <c r="B4" s="254"/>
      <c r="C4" s="250"/>
      <c r="D4" s="250"/>
      <c r="E4" s="250"/>
      <c r="F4" s="250"/>
      <c r="G4" s="250"/>
      <c r="H4" s="250"/>
      <c r="I4" s="250"/>
      <c r="J4" s="250"/>
    </row>
    <row r="5" spans="1:10" ht="12.75">
      <c r="A5" s="255"/>
      <c r="B5" s="255"/>
      <c r="C5" s="255"/>
      <c r="D5" s="255"/>
      <c r="E5" s="255"/>
      <c r="F5" s="255"/>
      <c r="G5" s="255"/>
      <c r="H5" s="255"/>
      <c r="I5" s="256"/>
      <c r="J5" s="257" t="s">
        <v>589</v>
      </c>
    </row>
    <row r="6" spans="1:10" ht="15.75">
      <c r="A6" s="578" t="s">
        <v>590</v>
      </c>
      <c r="B6" s="579"/>
      <c r="C6" s="579"/>
      <c r="D6" s="579"/>
      <c r="E6" s="579"/>
      <c r="F6" s="579"/>
      <c r="G6" s="579"/>
      <c r="H6" s="579"/>
      <c r="I6" s="579"/>
      <c r="J6" s="580"/>
    </row>
    <row r="7" spans="1:10" ht="26.25" thickBot="1">
      <c r="A7" s="258"/>
      <c r="B7" s="581" t="s">
        <v>591</v>
      </c>
      <c r="C7" s="581"/>
      <c r="D7" s="581"/>
      <c r="E7" s="581"/>
      <c r="F7" s="582"/>
      <c r="G7" s="281" t="s">
        <v>592</v>
      </c>
      <c r="H7" s="281" t="s">
        <v>593</v>
      </c>
      <c r="I7" s="282" t="s">
        <v>786</v>
      </c>
      <c r="J7" s="282" t="s">
        <v>741</v>
      </c>
    </row>
    <row r="8" spans="1:10" ht="12.75">
      <c r="A8" s="259">
        <v>1</v>
      </c>
      <c r="B8" s="583" t="s">
        <v>594</v>
      </c>
      <c r="C8" s="584"/>
      <c r="D8" s="584"/>
      <c r="E8" s="584"/>
      <c r="F8" s="584"/>
      <c r="G8" s="188">
        <v>70</v>
      </c>
      <c r="H8" s="188">
        <v>11100</v>
      </c>
      <c r="I8" s="188">
        <f>I9+I10+I11+I12</f>
        <v>1873326443</v>
      </c>
      <c r="J8" s="188">
        <f>J10+J14</f>
        <v>1684873961</v>
      </c>
    </row>
    <row r="9" spans="1:10" ht="13.5" customHeight="1">
      <c r="A9" s="260" t="s">
        <v>595</v>
      </c>
      <c r="B9" s="571" t="s">
        <v>812</v>
      </c>
      <c r="C9" s="571"/>
      <c r="D9" s="571"/>
      <c r="E9" s="571"/>
      <c r="F9" s="572"/>
      <c r="G9" s="261" t="s">
        <v>596</v>
      </c>
      <c r="H9" s="261">
        <v>11101</v>
      </c>
      <c r="I9" s="223">
        <v>117831828</v>
      </c>
      <c r="J9" s="184"/>
    </row>
    <row r="10" spans="1:10" ht="12.75">
      <c r="A10" s="262" t="s">
        <v>597</v>
      </c>
      <c r="B10" s="571" t="s">
        <v>598</v>
      </c>
      <c r="C10" s="571"/>
      <c r="D10" s="571"/>
      <c r="E10" s="571"/>
      <c r="F10" s="572"/>
      <c r="G10" s="261">
        <v>704</v>
      </c>
      <c r="H10" s="261">
        <v>11102</v>
      </c>
      <c r="I10" s="223">
        <v>1730642341</v>
      </c>
      <c r="J10" s="184">
        <f>PASH!H7</f>
        <v>1684873961</v>
      </c>
    </row>
    <row r="11" spans="1:10" ht="12.75" customHeight="1">
      <c r="A11" s="262" t="s">
        <v>599</v>
      </c>
      <c r="B11" s="571" t="s">
        <v>810</v>
      </c>
      <c r="C11" s="571"/>
      <c r="D11" s="571"/>
      <c r="E11" s="571"/>
      <c r="F11" s="572"/>
      <c r="G11" s="263">
        <v>705</v>
      </c>
      <c r="H11" s="261">
        <v>11103</v>
      </c>
      <c r="I11" s="223">
        <v>3093465</v>
      </c>
      <c r="J11" s="184"/>
    </row>
    <row r="12" spans="1:10" ht="12.75">
      <c r="A12" s="262" t="s">
        <v>640</v>
      </c>
      <c r="B12" s="571" t="s">
        <v>811</v>
      </c>
      <c r="C12" s="571"/>
      <c r="D12" s="571"/>
      <c r="E12" s="571"/>
      <c r="F12" s="572"/>
      <c r="G12" s="263"/>
      <c r="H12" s="264"/>
      <c r="I12" s="223">
        <v>21758809</v>
      </c>
      <c r="J12" s="184"/>
    </row>
    <row r="13" spans="1:10" ht="12.75">
      <c r="A13" s="265">
        <v>2</v>
      </c>
      <c r="B13" s="573" t="s">
        <v>600</v>
      </c>
      <c r="C13" s="573"/>
      <c r="D13" s="573"/>
      <c r="E13" s="573"/>
      <c r="F13" s="574"/>
      <c r="G13" s="266">
        <v>708</v>
      </c>
      <c r="H13" s="267">
        <v>11104</v>
      </c>
      <c r="I13" s="184">
        <f>I14+I15</f>
        <v>10961356</v>
      </c>
      <c r="J13" s="184"/>
    </row>
    <row r="14" spans="1:10" ht="12.75">
      <c r="A14" s="268" t="s">
        <v>595</v>
      </c>
      <c r="B14" s="571" t="s">
        <v>601</v>
      </c>
      <c r="C14" s="571"/>
      <c r="D14" s="571"/>
      <c r="E14" s="571"/>
      <c r="F14" s="572"/>
      <c r="G14" s="261">
        <v>7081</v>
      </c>
      <c r="H14" s="264">
        <v>111041</v>
      </c>
      <c r="I14" s="223">
        <v>10426933</v>
      </c>
      <c r="J14" s="184"/>
    </row>
    <row r="15" spans="1:10" ht="12.75">
      <c r="A15" s="268" t="s">
        <v>602</v>
      </c>
      <c r="B15" s="571" t="s">
        <v>603</v>
      </c>
      <c r="C15" s="571"/>
      <c r="D15" s="571"/>
      <c r="E15" s="571"/>
      <c r="F15" s="572"/>
      <c r="G15" s="261">
        <v>7082</v>
      </c>
      <c r="H15" s="264">
        <v>111042</v>
      </c>
      <c r="I15" s="223">
        <v>534423</v>
      </c>
      <c r="J15" s="184"/>
    </row>
    <row r="16" spans="1:10" ht="12.75">
      <c r="A16" s="268" t="s">
        <v>604</v>
      </c>
      <c r="B16" s="571" t="s">
        <v>605</v>
      </c>
      <c r="C16" s="571"/>
      <c r="D16" s="571"/>
      <c r="E16" s="571"/>
      <c r="F16" s="572"/>
      <c r="G16" s="261">
        <v>7083</v>
      </c>
      <c r="H16" s="264">
        <v>111043</v>
      </c>
      <c r="I16" s="184"/>
      <c r="J16" s="184"/>
    </row>
    <row r="17" spans="1:10" ht="12.75">
      <c r="A17" s="269">
        <v>3</v>
      </c>
      <c r="B17" s="573" t="s">
        <v>606</v>
      </c>
      <c r="C17" s="573"/>
      <c r="D17" s="573"/>
      <c r="E17" s="573"/>
      <c r="F17" s="574"/>
      <c r="G17" s="266">
        <v>71</v>
      </c>
      <c r="H17" s="267">
        <v>11201</v>
      </c>
      <c r="I17" s="184"/>
      <c r="J17" s="184"/>
    </row>
    <row r="18" spans="1:10" ht="12.75">
      <c r="A18" s="270"/>
      <c r="B18" s="571" t="s">
        <v>607</v>
      </c>
      <c r="C18" s="571"/>
      <c r="D18" s="571"/>
      <c r="E18" s="571"/>
      <c r="F18" s="572"/>
      <c r="G18" s="261"/>
      <c r="H18" s="261">
        <v>112011</v>
      </c>
      <c r="I18" s="184"/>
      <c r="J18" s="184"/>
    </row>
    <row r="19" spans="1:10" ht="12.75">
      <c r="A19" s="270"/>
      <c r="B19" s="571" t="s">
        <v>608</v>
      </c>
      <c r="C19" s="571"/>
      <c r="D19" s="571"/>
      <c r="E19" s="571"/>
      <c r="F19" s="572"/>
      <c r="G19" s="261"/>
      <c r="H19" s="261">
        <v>112012</v>
      </c>
      <c r="I19" s="184"/>
      <c r="J19" s="184"/>
    </row>
    <row r="20" spans="1:10" ht="12.75">
      <c r="A20" s="271">
        <v>4</v>
      </c>
      <c r="B20" s="573" t="s">
        <v>609</v>
      </c>
      <c r="C20" s="573"/>
      <c r="D20" s="573"/>
      <c r="E20" s="573"/>
      <c r="F20" s="574"/>
      <c r="G20" s="272">
        <v>72</v>
      </c>
      <c r="H20" s="184">
        <v>11300</v>
      </c>
      <c r="I20" s="184"/>
      <c r="J20" s="184"/>
    </row>
    <row r="21" spans="1:10" ht="12.75">
      <c r="A21" s="262"/>
      <c r="B21" s="575" t="s">
        <v>610</v>
      </c>
      <c r="C21" s="576"/>
      <c r="D21" s="576"/>
      <c r="E21" s="576"/>
      <c r="F21" s="576"/>
      <c r="G21" s="184"/>
      <c r="H21" s="223">
        <v>11301</v>
      </c>
      <c r="I21" s="184"/>
      <c r="J21" s="184"/>
    </row>
    <row r="22" spans="1:10" ht="12.75">
      <c r="A22" s="273">
        <v>5</v>
      </c>
      <c r="B22" s="574" t="s">
        <v>611</v>
      </c>
      <c r="C22" s="577"/>
      <c r="D22" s="577"/>
      <c r="E22" s="577"/>
      <c r="F22" s="577"/>
      <c r="G22" s="184">
        <v>73</v>
      </c>
      <c r="H22" s="184">
        <v>11400</v>
      </c>
      <c r="I22" s="184"/>
      <c r="J22" s="184"/>
    </row>
    <row r="23" spans="1:10" ht="12.75">
      <c r="A23" s="274">
        <v>6</v>
      </c>
      <c r="B23" s="574" t="s">
        <v>612</v>
      </c>
      <c r="C23" s="577"/>
      <c r="D23" s="577"/>
      <c r="E23" s="577"/>
      <c r="F23" s="577"/>
      <c r="G23" s="184">
        <v>75</v>
      </c>
      <c r="H23" s="275">
        <v>11500</v>
      </c>
      <c r="I23" s="184"/>
      <c r="J23" s="184"/>
    </row>
    <row r="24" spans="1:10" ht="12.75">
      <c r="A24" s="273">
        <v>7</v>
      </c>
      <c r="B24" s="573" t="s">
        <v>613</v>
      </c>
      <c r="C24" s="573"/>
      <c r="D24" s="573"/>
      <c r="E24" s="573"/>
      <c r="F24" s="574"/>
      <c r="G24" s="266">
        <v>77</v>
      </c>
      <c r="H24" s="266">
        <v>11600</v>
      </c>
      <c r="I24" s="184"/>
      <c r="J24" s="184"/>
    </row>
    <row r="25" spans="1:10" ht="13.5" thickBot="1">
      <c r="A25" s="276" t="s">
        <v>614</v>
      </c>
      <c r="B25" s="570" t="s">
        <v>615</v>
      </c>
      <c r="C25" s="570"/>
      <c r="D25" s="570"/>
      <c r="E25" s="570"/>
      <c r="F25" s="570"/>
      <c r="G25" s="187"/>
      <c r="H25" s="187">
        <v>11800</v>
      </c>
      <c r="I25" s="187">
        <f>I8+I13</f>
        <v>1884287799</v>
      </c>
      <c r="J25" s="187">
        <f>SUM(J10:J24)</f>
        <v>1684873961</v>
      </c>
    </row>
    <row r="26" spans="1:10" ht="12.75">
      <c r="A26" s="277"/>
      <c r="B26" s="278"/>
      <c r="C26" s="278"/>
      <c r="D26" s="278"/>
      <c r="E26" s="278"/>
      <c r="F26" s="278"/>
      <c r="G26" s="278"/>
      <c r="H26" s="278"/>
      <c r="I26" s="279"/>
      <c r="J26" s="279"/>
    </row>
    <row r="27" spans="1:10" ht="12.75">
      <c r="A27" s="277"/>
      <c r="B27" s="278"/>
      <c r="C27" s="278"/>
      <c r="D27" s="278"/>
      <c r="E27" s="278"/>
      <c r="F27" s="278"/>
      <c r="G27" s="278"/>
      <c r="H27" s="278"/>
      <c r="I27" s="279"/>
      <c r="J27" s="279"/>
    </row>
    <row r="28" spans="1:10" ht="12.75">
      <c r="A28" s="277"/>
      <c r="B28" s="278"/>
      <c r="C28" s="278"/>
      <c r="D28" s="278"/>
      <c r="E28" s="278"/>
      <c r="F28" s="278"/>
      <c r="G28" s="278"/>
      <c r="H28" s="278"/>
      <c r="I28" s="279"/>
      <c r="J28" s="279"/>
    </row>
    <row r="29" spans="1:10" ht="12.75">
      <c r="A29" s="277"/>
      <c r="B29" s="278"/>
      <c r="C29" s="278"/>
      <c r="D29" s="278"/>
      <c r="E29" s="278"/>
      <c r="F29" s="278"/>
      <c r="G29" s="278"/>
      <c r="H29" s="278"/>
      <c r="I29" s="279" t="s">
        <v>616</v>
      </c>
      <c r="J29" s="279"/>
    </row>
    <row r="30" spans="1:10" ht="15">
      <c r="A30" s="277"/>
      <c r="B30" s="278"/>
      <c r="C30" s="278"/>
      <c r="D30" s="278"/>
      <c r="E30" s="278"/>
      <c r="F30" s="278"/>
      <c r="G30" s="278"/>
      <c r="H30" s="278"/>
      <c r="I30" s="280" t="s">
        <v>742</v>
      </c>
      <c r="J30" s="280"/>
    </row>
    <row r="31" spans="1:10" ht="12.75">
      <c r="A31" s="277"/>
      <c r="B31" s="278"/>
      <c r="C31" s="278"/>
      <c r="D31" s="278"/>
      <c r="E31" s="278"/>
      <c r="F31" s="278"/>
      <c r="G31" s="278"/>
      <c r="H31" s="278"/>
      <c r="I31" s="279"/>
      <c r="J31" s="279"/>
    </row>
    <row r="32" spans="1:10" ht="12.75">
      <c r="A32" s="277"/>
      <c r="B32" s="278"/>
      <c r="C32" s="278"/>
      <c r="D32" s="278"/>
      <c r="E32" s="278"/>
      <c r="F32" s="278"/>
      <c r="G32" s="278"/>
      <c r="H32" s="278"/>
      <c r="I32" s="279"/>
      <c r="J32" s="279"/>
    </row>
    <row r="33" spans="1:10" ht="12.75">
      <c r="A33" s="277"/>
      <c r="B33" s="278"/>
      <c r="C33" s="278"/>
      <c r="D33" s="278"/>
      <c r="E33" s="278"/>
      <c r="F33" s="278"/>
      <c r="G33" s="278"/>
      <c r="H33" s="278"/>
      <c r="I33" s="279"/>
      <c r="J33" s="279"/>
    </row>
    <row r="34" spans="1:10" ht="12.75">
      <c r="A34" s="277"/>
      <c r="B34" s="278"/>
      <c r="C34" s="278"/>
      <c r="D34" s="278"/>
      <c r="E34" s="278"/>
      <c r="F34" s="278"/>
      <c r="G34" s="278"/>
      <c r="H34" s="278"/>
      <c r="I34" s="279"/>
      <c r="J34" s="279"/>
    </row>
    <row r="35" spans="1:10" ht="12.75">
      <c r="A35" s="277"/>
      <c r="B35" s="278"/>
      <c r="C35" s="278"/>
      <c r="D35" s="278"/>
      <c r="E35" s="278"/>
      <c r="F35" s="278"/>
      <c r="G35" s="278"/>
      <c r="H35" s="278"/>
      <c r="I35" s="279"/>
      <c r="J35" s="279"/>
    </row>
    <row r="36" spans="1:10" ht="12.75">
      <c r="A36" s="277"/>
      <c r="B36" s="278"/>
      <c r="C36" s="278"/>
      <c r="D36" s="278"/>
      <c r="E36" s="278"/>
      <c r="F36" s="278"/>
      <c r="G36" s="278"/>
      <c r="H36" s="278"/>
      <c r="I36" s="279"/>
      <c r="J36" s="279"/>
    </row>
    <row r="37" spans="1:10" ht="12.75">
      <c r="A37" s="277"/>
      <c r="B37" s="278"/>
      <c r="C37" s="278"/>
      <c r="D37" s="278"/>
      <c r="E37" s="278"/>
      <c r="F37" s="278"/>
      <c r="G37" s="278"/>
      <c r="H37" s="278"/>
      <c r="I37" s="279"/>
      <c r="J37" s="279"/>
    </row>
    <row r="38" spans="1:10" ht="12.75">
      <c r="A38" s="277"/>
      <c r="B38" s="278"/>
      <c r="C38" s="278"/>
      <c r="D38" s="278"/>
      <c r="E38" s="278"/>
      <c r="F38" s="278"/>
      <c r="G38" s="278"/>
      <c r="H38" s="278"/>
      <c r="I38" s="279"/>
      <c r="J38" s="279"/>
    </row>
    <row r="39" spans="1:10" ht="12.75">
      <c r="A39" s="277"/>
      <c r="B39" s="278"/>
      <c r="C39" s="278"/>
      <c r="D39" s="278"/>
      <c r="E39" s="278"/>
      <c r="F39" s="278"/>
      <c r="G39" s="278"/>
      <c r="H39" s="278"/>
      <c r="I39" s="279"/>
      <c r="J39" s="279"/>
    </row>
    <row r="40" spans="1:10" ht="12.75">
      <c r="A40" s="277"/>
      <c r="B40" s="278"/>
      <c r="C40" s="278"/>
      <c r="D40" s="278"/>
      <c r="E40" s="278"/>
      <c r="F40" s="278"/>
      <c r="G40" s="278"/>
      <c r="H40" s="278"/>
      <c r="I40" s="279"/>
      <c r="J40" s="279"/>
    </row>
    <row r="41" spans="1:10" ht="12.75">
      <c r="A41" s="277"/>
      <c r="B41" s="278"/>
      <c r="C41" s="278"/>
      <c r="D41" s="278"/>
      <c r="E41" s="278"/>
      <c r="F41" s="278"/>
      <c r="G41" s="278"/>
      <c r="H41" s="278"/>
      <c r="I41" s="279"/>
      <c r="J41" s="279"/>
    </row>
    <row r="42" spans="1:10" ht="12.75">
      <c r="A42" s="277"/>
      <c r="B42" s="278"/>
      <c r="C42" s="278"/>
      <c r="D42" s="278"/>
      <c r="E42" s="278"/>
      <c r="F42" s="278"/>
      <c r="G42" s="278"/>
      <c r="H42" s="278"/>
      <c r="I42" s="279"/>
      <c r="J42" s="279"/>
    </row>
    <row r="43" spans="1:10" ht="12.75">
      <c r="A43" s="277"/>
      <c r="B43" s="278"/>
      <c r="C43" s="278"/>
      <c r="D43" s="278"/>
      <c r="E43" s="278"/>
      <c r="F43" s="278"/>
      <c r="G43" s="278"/>
      <c r="H43" s="278"/>
      <c r="I43" s="279"/>
      <c r="J43" s="279"/>
    </row>
    <row r="44" spans="1:10" ht="12.75">
      <c r="A44" s="277"/>
      <c r="B44" s="278"/>
      <c r="C44" s="278"/>
      <c r="D44" s="278"/>
      <c r="E44" s="278"/>
      <c r="F44" s="278"/>
      <c r="G44" s="278"/>
      <c r="H44" s="278"/>
      <c r="I44" s="279"/>
      <c r="J44" s="279"/>
    </row>
    <row r="45" spans="1:10" ht="12.75">
      <c r="A45" s="277"/>
      <c r="B45" s="278"/>
      <c r="C45" s="278"/>
      <c r="D45" s="278"/>
      <c r="E45" s="278"/>
      <c r="F45" s="278"/>
      <c r="G45" s="278"/>
      <c r="H45" s="278"/>
      <c r="I45" s="279"/>
      <c r="J45" s="279"/>
    </row>
    <row r="46" spans="1:10" ht="12.75">
      <c r="A46" s="277"/>
      <c r="B46" s="278"/>
      <c r="C46" s="278"/>
      <c r="D46" s="278"/>
      <c r="E46" s="278"/>
      <c r="F46" s="278"/>
      <c r="G46" s="278"/>
      <c r="H46" s="278"/>
      <c r="I46" s="279"/>
      <c r="J46" s="279"/>
    </row>
    <row r="47" spans="1:10" ht="12.75">
      <c r="A47" s="277"/>
      <c r="B47" s="278"/>
      <c r="C47" s="278"/>
      <c r="D47" s="278"/>
      <c r="E47" s="278"/>
      <c r="F47" s="278"/>
      <c r="G47" s="278"/>
      <c r="H47" s="278"/>
      <c r="I47" s="279"/>
      <c r="J47" s="279"/>
    </row>
    <row r="48" spans="1:10" ht="12.75">
      <c r="A48" s="277"/>
      <c r="B48" s="278"/>
      <c r="C48" s="278"/>
      <c r="D48" s="278"/>
      <c r="E48" s="278"/>
      <c r="F48" s="278"/>
      <c r="G48" s="278"/>
      <c r="H48" s="278"/>
      <c r="I48" s="279"/>
      <c r="J48" s="279"/>
    </row>
    <row r="49" spans="1:10" ht="12.75">
      <c r="A49" s="277"/>
      <c r="B49" s="278"/>
      <c r="C49" s="278"/>
      <c r="D49" s="278"/>
      <c r="E49" s="278"/>
      <c r="F49" s="278"/>
      <c r="G49" s="278"/>
      <c r="H49" s="278"/>
      <c r="I49" s="279"/>
      <c r="J49" s="279"/>
    </row>
    <row r="50" spans="1:10" ht="12.75">
      <c r="A50" s="277"/>
      <c r="B50" s="278"/>
      <c r="C50" s="278"/>
      <c r="D50" s="278"/>
      <c r="E50" s="278"/>
      <c r="F50" s="278"/>
      <c r="G50" s="278"/>
      <c r="H50" s="278"/>
      <c r="I50" s="279"/>
      <c r="J50" s="279"/>
    </row>
    <row r="51" spans="1:10" ht="12.75">
      <c r="A51" s="277"/>
      <c r="B51" s="278"/>
      <c r="C51" s="278"/>
      <c r="D51" s="278"/>
      <c r="E51" s="278"/>
      <c r="F51" s="278"/>
      <c r="G51" s="278"/>
      <c r="H51" s="278"/>
      <c r="I51" s="279"/>
      <c r="J51" s="279"/>
    </row>
    <row r="52" spans="1:10" ht="12.75">
      <c r="A52" s="277"/>
      <c r="B52" s="278"/>
      <c r="C52" s="278"/>
      <c r="D52" s="278"/>
      <c r="E52" s="278"/>
      <c r="F52" s="278"/>
      <c r="G52" s="278"/>
      <c r="H52" s="278"/>
      <c r="I52" s="279"/>
      <c r="J52" s="279"/>
    </row>
    <row r="53" spans="1:10" ht="12.75">
      <c r="A53" s="250"/>
      <c r="B53" s="251"/>
      <c r="C53" s="252"/>
      <c r="D53" s="252"/>
      <c r="E53" s="250"/>
      <c r="F53" s="250"/>
      <c r="G53" s="250"/>
      <c r="H53" s="250"/>
      <c r="I53" s="250"/>
      <c r="J53" s="250"/>
    </row>
  </sheetData>
  <sheetProtection/>
  <mergeCells count="20">
    <mergeCell ref="B12:F12"/>
    <mergeCell ref="A6:J6"/>
    <mergeCell ref="B7:F7"/>
    <mergeCell ref="B8:F8"/>
    <mergeCell ref="B9:F9"/>
    <mergeCell ref="B10:F10"/>
    <mergeCell ref="B11:F11"/>
    <mergeCell ref="B13:F13"/>
    <mergeCell ref="B14:F14"/>
    <mergeCell ref="B15:F15"/>
    <mergeCell ref="B16:F16"/>
    <mergeCell ref="B17:F17"/>
    <mergeCell ref="B18:F18"/>
    <mergeCell ref="B25:F25"/>
    <mergeCell ref="B19:F19"/>
    <mergeCell ref="B20:F20"/>
    <mergeCell ref="B21:F21"/>
    <mergeCell ref="B22:F22"/>
    <mergeCell ref="B23:F23"/>
    <mergeCell ref="B24:F24"/>
  </mergeCells>
  <printOptions/>
  <pageMargins left="0.7" right="0.1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Tani</cp:lastModifiedBy>
  <cp:lastPrinted>2017-07-17T15:25:38Z</cp:lastPrinted>
  <dcterms:created xsi:type="dcterms:W3CDTF">2002-02-16T18:16:52Z</dcterms:created>
  <dcterms:modified xsi:type="dcterms:W3CDTF">2017-07-17T15:48:05Z</dcterms:modified>
  <cp:category/>
  <cp:version/>
  <cp:contentType/>
  <cp:contentStatus/>
</cp:coreProperties>
</file>