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2"/>
  </bookViews>
  <sheets>
    <sheet name="2.Pasqyra e Pozicioni Financiar" sheetId="17" r:id="rId1"/>
    <sheet name="1.Pasqyra e Perform. (natyra)" sheetId="18" r:id="rId2"/>
    <sheet name="5-CashFlow (indirekt)" sheetId="20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72" i="20"/>
  <c r="C72"/>
  <c r="E57"/>
  <c r="C57"/>
  <c r="E41"/>
  <c r="E74" s="1"/>
  <c r="E77" s="1"/>
  <c r="E80" s="1"/>
  <c r="C41"/>
  <c r="C74" s="1"/>
  <c r="C77" s="1"/>
  <c r="C80" s="1"/>
  <c r="K35" i="19" l="1"/>
  <c r="I35"/>
  <c r="G35"/>
  <c r="F35"/>
  <c r="E35"/>
  <c r="D35"/>
  <c r="C35"/>
  <c r="B35"/>
  <c r="H34"/>
  <c r="H35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G22"/>
  <c r="F22"/>
  <c r="E22"/>
  <c r="D22"/>
  <c r="C22"/>
  <c r="B22"/>
  <c r="J22" s="1"/>
  <c r="L22" s="1"/>
  <c r="H21"/>
  <c r="H22" s="1"/>
  <c r="J20"/>
  <c r="L20" s="1"/>
  <c r="J19"/>
  <c r="L19" s="1"/>
  <c r="J18"/>
  <c r="L18" s="1"/>
  <c r="K17"/>
  <c r="H17"/>
  <c r="G17"/>
  <c r="F17"/>
  <c r="E17"/>
  <c r="D17"/>
  <c r="C17"/>
  <c r="B17"/>
  <c r="L16"/>
  <c r="J16"/>
  <c r="L15"/>
  <c r="J15"/>
  <c r="I14"/>
  <c r="J14" s="1"/>
  <c r="L14" s="1"/>
  <c r="J13"/>
  <c r="L13" s="1"/>
  <c r="K12"/>
  <c r="K24" s="1"/>
  <c r="K37" s="1"/>
  <c r="I12"/>
  <c r="H12"/>
  <c r="H24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J12" s="1"/>
  <c r="L12" s="1"/>
  <c r="L11"/>
  <c r="J11"/>
  <c r="J10"/>
  <c r="L10" s="1"/>
  <c r="H37" l="1"/>
  <c r="J35"/>
  <c r="L35" s="1"/>
  <c r="I17"/>
  <c r="J17" s="1"/>
  <c r="L17" s="1"/>
  <c r="B24"/>
  <c r="J21"/>
  <c r="L21" s="1"/>
  <c r="J34"/>
  <c r="L34" s="1"/>
  <c r="I24" l="1"/>
  <c r="I37" s="1"/>
  <c r="B37"/>
  <c r="J37" s="1"/>
  <c r="L37" s="1"/>
  <c r="J24"/>
  <c r="L24" s="1"/>
  <c r="D67" i="18" l="1"/>
  <c r="B67"/>
  <c r="D59"/>
  <c r="D69" s="1"/>
  <c r="D71" s="1"/>
  <c r="B57"/>
  <c r="B59" s="1"/>
  <c r="B69" s="1"/>
  <c r="D22"/>
  <c r="B22"/>
  <c r="D21"/>
  <c r="D28" s="1"/>
  <c r="D30" s="1"/>
  <c r="D35" s="1"/>
  <c r="D50" s="1"/>
  <c r="B21"/>
  <c r="B28" s="1"/>
  <c r="B30" s="1"/>
  <c r="B35" s="1"/>
  <c r="B50" s="1"/>
  <c r="B71" l="1"/>
  <c r="D48" i="17" l="1"/>
  <c r="B48"/>
  <c r="D46"/>
  <c r="B46"/>
  <c r="B44"/>
  <c r="D43"/>
  <c r="D42"/>
  <c r="B42"/>
  <c r="D44"/>
  <c r="B36" l="1"/>
  <c r="B68"/>
  <c r="D61"/>
  <c r="D69" s="1"/>
  <c r="D71" s="1"/>
  <c r="B61"/>
  <c r="B69" s="1"/>
  <c r="B71" s="1"/>
  <c r="B31"/>
  <c r="D26"/>
  <c r="B26"/>
  <c r="D58" l="1"/>
  <c r="B58"/>
  <c r="D32"/>
  <c r="D34" s="1"/>
  <c r="B32"/>
  <c r="B34" s="1"/>
  <c r="D22"/>
  <c r="B22"/>
  <c r="D36" l="1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<sst xmlns="http://schemas.openxmlformats.org/spreadsheetml/2006/main" count="603" uniqueCount="391">
  <si>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</si>
  <si>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</si>
  <si>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</si>
  <si>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</si>
  <si>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</si>
  <si>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</si>
  <si>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</si>
  <si>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</si>
  <si>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</si>
  <si>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</si>
  <si>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</si>
  <si>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</si>
  <si>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</si>
  <si>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</si>
  <si>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</si>
  <si>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</si>
  <si>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</si>
  <si>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</si>
  <si>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</si>
  <si>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</si>
  <si>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</si>
  <si>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</si>
  <si>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</si>
  <si>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</si>
  <si>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</si>
  <si>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</si>
  <si>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</si>
  <si>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</si>
  <si>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</si>
  <si>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</si>
  <si>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</si>
  <si>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</si>
  <si>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</si>
  <si>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</si>
  <si>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</si>
  <si>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</si>
  <si>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</si>
  <si>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</si>
  <si>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</si>
  <si>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</si>
  <si>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</si>
  <si>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</si>
  <si>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</si>
  <si>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</si>
  <si>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</si>
  <si>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</si>
  <si>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</si>
  <si>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</si>
  <si>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</si>
  <si>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</si>
  <si>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</si>
  <si>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</si>
  <si>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</si>
  <si>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</si>
  <si>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</si>
  <si>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</si>
  <si>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</si>
  <si>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</si>
  <si>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</si>
  <si>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</si>
  <si>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</si>
  <si>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</si>
  <si>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</si>
  <si>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</si>
  <si>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</si>
  <si>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</si>
  <si>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</si>
  <si>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</si>
  <si>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</si>
  <si>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</si>
  <si>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</si>
  <si>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</si>
  <si>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</si>
  <si>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</si>
  <si>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</si>
  <si>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</si>
  <si>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</si>
  <si>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</si>
  <si>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</si>
  <si>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</si>
  <si>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</si>
  <si>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</si>
  <si>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</si>
  <si>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</si>
  <si>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</si>
  <si>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</si>
  <si>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</si>
  <si>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</si>
  <si>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</si>
  <si>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</si>
  <si>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</si>
  <si>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</si>
  <si>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</si>
  <si>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</si>
  <si>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</si>
  <si>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</si>
  <si>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</si>
  <si>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</si>
  <si>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</si>
  <si>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</si>
  <si>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</si>
  <si>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</si>
  <si>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</si>
  <si>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</si>
  <si>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</si>
  <si>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</si>
  <si>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</si>
  <si>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</si>
  <si>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</si>
  <si>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</si>
  <si>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</si>
  <si>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</si>
  <si>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</si>
  <si>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</si>
  <si>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</si>
  <si>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</si>
  <si>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</si>
  <si>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</si>
  <si>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</si>
  <si>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</si>
  <si>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</si>
  <si>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</si>
  <si>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</si>
  <si>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</si>
  <si>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</si>
  <si>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</si>
  <si>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</si>
  <si>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</si>
  <si>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</si>
  <si>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</si>
  <si>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</si>
  <si>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</si>
  <si>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</si>
  <si>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</si>
  <si>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</si>
  <si>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</si>
  <si>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</si>
  <si>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</si>
  <si>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</si>
  <si>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</si>
  <si>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</si>
  <si>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</si>
  <si>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</si>
  <si>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</si>
  <si>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</si>
  <si>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</si>
  <si>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</si>
  <si>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</si>
  <si>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</si>
  <si>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</si>
  <si>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</si>
  <si>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</si>
  <si>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</si>
  <si>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</si>
  <si>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</si>
  <si>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</si>
  <si>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</si>
  <si>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</si>
  <si>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</si>
  <si>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</si>
  <si>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</si>
  <si>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</si>
  <si>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</si>
  <si>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</si>
  <si>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</si>
  <si>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</si>
  <si>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</si>
  <si>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</si>
  <si>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</si>
  <si>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</si>
  <si>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</si>
  <si>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</si>
  <si>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</si>
  <si>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</si>
  <si>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</si>
  <si>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</si>
  <si>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</si>
  <si>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</si>
  <si>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</si>
  <si>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</si>
  <si>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</si>
  <si>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</si>
  <si>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</si>
  <si>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</si>
  <si>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</si>
  <si>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</si>
  <si>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</si>
  <si>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</si>
  <si>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</si>
  <si>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</si>
  <si>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</si>
  <si>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</si>
  <si>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</si>
  <si>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</si>
  <si>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</si>
  <si>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</si>
  <si>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</si>
  <si>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</si>
  <si>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</si>
  <si>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</si>
  <si>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</si>
  <si>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</si>
  <si>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</si>
  <si>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</si>
  <si>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</si>
  <si>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</si>
  <si>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</si>
  <si>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</si>
  <si>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</si>
  <si>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</si>
  <si>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</si>
  <si>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</si>
  <si>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</si>
  <si>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</si>
  <si>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</si>
  <si>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</si>
  <si>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</si>
  <si>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</si>
  <si>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</si>
  <si>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</si>
  <si>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</si>
  <si>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</si>
  <si>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</si>
  <si>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</si>
  <si>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</si>
  <si>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</si>
  <si>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</si>
  <si>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</si>
  <si>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</si>
  <si>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</si>
  <si>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</si>
  <si>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</si>
  <si>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</si>
  <si>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</si>
  <si>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</si>
  <si>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</si>
  <si>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</si>
  <si>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</si>
  <si>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</si>
  <si>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</si>
  <si>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</si>
  <si>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</si>
  <si>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</si>
  <si>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</si>
  <si>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</si>
  <si>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</si>
  <si>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</si>
  <si>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</si>
  <si>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</si>
  <si>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</si>
  <si>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</si>
  <si>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</si>
  <si>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</si>
  <si>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</si>
  <si>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</si>
  <si>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</si>
  <si>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</si>
  <si>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</si>
  <si>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</si>
  <si>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</si>
  <si>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</si>
  <si>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</si>
  <si>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Rezerva te tjera (pershkruaj)</t>
  </si>
  <si>
    <t>Aktive te tjera (parapagim per aktive te tjera afatgjata materiale)</t>
  </si>
  <si>
    <t>Aktive te tjera (aktive tatimore , parapagime dhe shpenzime tatimore te shtyra)</t>
  </si>
  <si>
    <t>Detyrime te tjera (grante)</t>
  </si>
  <si>
    <t>Detyrime te tjera (Detyrime ndaj personelit + Tatim fitimi shtyre)</t>
  </si>
  <si>
    <t>Fitime/(humbje) e periudhes</t>
  </si>
  <si>
    <t>Pasqyrat financiare te vitit 2018</t>
  </si>
  <si>
    <t>Ujesjelles Kanalizime Tirane sha</t>
  </si>
  <si>
    <t>L72320033P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</si>
  <si>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</si>
  <si>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</si>
  <si>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</si>
  <si>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</si>
  <si>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</si>
  <si>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</si>
  <si>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</si>
  <si>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</si>
  <si>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</si>
  <si>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</si>
  <si>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</si>
  <si>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</si>
  <si>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</si>
  <si>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</si>
  <si>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</si>
  <si>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</si>
  <si>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</si>
  <si>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</si>
  <si>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</si>
  <si>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</si>
  <si>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</si>
  <si>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</si>
  <si>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</si>
  <si>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</si>
  <si>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</si>
  <si>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</si>
  <si>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</si>
  <si>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</si>
  <si>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</si>
  <si>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</si>
  <si>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</si>
  <si>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</si>
  <si>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</si>
  <si>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</si>
  <si>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</si>
  <si>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</si>
  <si>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</si>
  <si>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</si>
  <si>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</si>
  <si>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</si>
  <si>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</si>
  <si>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</si>
  <si>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</si>
  <si>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</si>
  <si>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I shtyre)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</si>
  <si>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</si>
  <si>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</si>
  <si>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</si>
  <si>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</si>
  <si>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</si>
  <si>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</si>
  <si>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</si>
  <si>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</si>
  <si>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</si>
  <si>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</si>
  <si>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</si>
  <si>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</si>
  <si>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Primi i lidhur me kapitalin</t>
  </si>
  <si>
    <t>Rezerva rivleresimi</t>
  </si>
  <si>
    <t>Rezerva te tjera ligjore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</si>
  <si>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</si>
  <si>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</si>
  <si>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</si>
  <si>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</si>
  <si>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</si>
  <si>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</si>
  <si>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</si>
  <si>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</si>
  <si>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</si>
  <si>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</si>
  <si>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</si>
  <si>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</si>
  <si>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</si>
  <si>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(Fitime te mbartura)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</si>
  <si>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</si>
  <si>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</si>
  <si>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(Krijim rezerve ligjore, trnsferim fitime )</t>
    </r>
  </si>
  <si>
    <t>Pozicioni financiar ne fund (viti aktual)</t>
  </si>
  <si>
    <t>Check PY</t>
  </si>
  <si>
    <t>Check CY</t>
  </si>
  <si>
    <t>Pasqyrat financiare te vitit</t>
  </si>
  <si>
    <t>emri nga sistemi</t>
  </si>
  <si>
    <t>NIPT nga sistemi</t>
  </si>
  <si>
    <t>Lek/Mije Lek/Miljon 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</si>
  <si>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</si>
  <si>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</si>
  <si>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</si>
  <si>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</si>
  <si>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</t>
  </si>
  <si>
    <t>Humbje nga paksimi I AAM-ve</t>
  </si>
  <si>
    <t>Renie ne vlere Emri I mire</t>
  </si>
  <si>
    <t>Shpenime Tatin Fitimi</t>
  </si>
  <si>
    <t>Humbje nga rivleresimi I AAM-ve</t>
  </si>
  <si>
    <t>Zhvleresim inventari</t>
  </si>
  <si>
    <t>Te ardhura nga rimarrja e grantit</t>
  </si>
  <si>
    <t>Renie/(rritje) ne inventar</t>
  </si>
  <si>
    <t>Renie/rritje ne llogari te arketueshme dhe te tjera</t>
  </si>
  <si>
    <t>Rritje/renie ne llogari te pagueshme dhe te tjera</t>
  </si>
  <si>
    <t>Rritje/renie e detyrimeve ndaj personelit dhe shtetit</t>
  </si>
  <si>
    <t>Rritje/reniene parapagime te arketuara dhe shpenzime te shtyra</t>
  </si>
  <si>
    <t>Fluksi i mjeteve monetare i perfshire ne aktivitete investuese</t>
  </si>
  <si>
    <t>Pershkruaj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</si>
  <si>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</si>
  <si>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</si>
  <si>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</si>
  <si>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</si>
  <si>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</si>
  <si>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</si>
  <si>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te aktiveve afatgjata materiale dhe jo materiale</t>
  </si>
  <si>
    <t>Mjete monetare neto nga/perdorur ne aktivitetin e investimit</t>
  </si>
  <si>
    <t>Fluksi i mjeteve monetare nga/perdorur ne aktivitetin e financimit</t>
  </si>
  <si>
    <t>rritje /renie I huava nga institucione te tjera</t>
  </si>
  <si>
    <t>rregullime te fitimit (humbjes) se mbartur</t>
  </si>
  <si>
    <t>Rritje/renie e detyrimeve per grante</t>
  </si>
  <si>
    <t>Rrutje /renie e huave afatshkurtra(Kesti afatshkurter)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</si>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</sst>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3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  <xf numFmtId="0" fontId="179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37" fontId="182" fillId="0" borderId="0" xfId="0" applyNumberFormat="1" applyFont="1" applyFill="1" applyBorder="1"/>
    <xf numFmtId="37" fontId="182" fillId="0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D49" sqref="D49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268</v>
      </c>
    </row>
    <row r="2" spans="1:5">
      <c r="A2" s="53" t="s">
        <v>269</v>
      </c>
    </row>
    <row r="3" spans="1:5">
      <c r="A3" s="53" t="s">
        <v>270</v>
      </c>
    </row>
    <row r="4" spans="1:5">
      <c r="A4" s="53" t="s">
        <v>271</v>
      </c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v>16719809</v>
      </c>
      <c r="C10" s="46"/>
      <c r="D10" s="54">
        <v>14467929</v>
      </c>
      <c r="E10" s="39"/>
    </row>
    <row r="11" spans="1:5">
      <c r="A11" s="60" t="s">
        <v>237</v>
      </c>
      <c r="B11" s="54"/>
      <c r="C11" s="46"/>
      <c r="D11" s="54"/>
      <c r="E11" s="39"/>
    </row>
    <row r="12" spans="1:5">
      <c r="A12" s="60" t="s">
        <v>234</v>
      </c>
      <c r="B12" s="54">
        <v>202663</v>
      </c>
      <c r="C12" s="46"/>
      <c r="D12" s="54">
        <v>717064</v>
      </c>
      <c r="E12" s="39"/>
    </row>
    <row r="13" spans="1:5" ht="16.5" customHeight="1">
      <c r="A13" s="60" t="s">
        <v>238</v>
      </c>
      <c r="B13" s="54"/>
      <c r="C13" s="46"/>
      <c r="D13" s="54"/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/>
      <c r="C20" s="46"/>
      <c r="D20" s="54"/>
      <c r="E20" s="39"/>
    </row>
    <row r="21" spans="1:5">
      <c r="A21" s="72" t="s">
        <v>263</v>
      </c>
      <c r="B21" s="54">
        <v>12691</v>
      </c>
      <c r="C21" s="46"/>
      <c r="D21" s="54">
        <v>12691</v>
      </c>
      <c r="E21" s="39"/>
    </row>
    <row r="22" spans="1:5">
      <c r="A22" s="62" t="s">
        <v>25</v>
      </c>
      <c r="B22" s="50">
        <f>SUM(B10:B21)</f>
        <v>16935163</v>
      </c>
      <c r="C22" s="51"/>
      <c r="D22" s="50">
        <f>SUM(D10:D21)</f>
        <v>15197684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>
        <v>463442</v>
      </c>
      <c r="C25" s="46"/>
      <c r="D25" s="54">
        <v>489542</v>
      </c>
      <c r="E25" s="39"/>
    </row>
    <row r="26" spans="1:5">
      <c r="A26" s="60" t="s">
        <v>245</v>
      </c>
      <c r="B26" s="54">
        <f>3896178+83869</f>
        <v>3980047</v>
      </c>
      <c r="C26" s="46"/>
      <c r="D26" s="54">
        <f>2726740+76525</f>
        <v>2803265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/>
      <c r="C28" s="46"/>
      <c r="D28" s="54"/>
      <c r="E28" s="39"/>
    </row>
    <row r="29" spans="1:5">
      <c r="A29" s="60" t="s">
        <v>248</v>
      </c>
      <c r="B29" s="54"/>
      <c r="C29" s="46"/>
      <c r="D29" s="54"/>
      <c r="E29" s="39"/>
    </row>
    <row r="30" spans="1:5">
      <c r="A30" s="60" t="s">
        <v>249</v>
      </c>
      <c r="B30" s="54">
        <v>177495</v>
      </c>
      <c r="C30" s="46"/>
      <c r="D30" s="54">
        <v>85458</v>
      </c>
      <c r="E30" s="39"/>
    </row>
    <row r="31" spans="1:5">
      <c r="A31" s="72" t="s">
        <v>264</v>
      </c>
      <c r="B31" s="54">
        <f>8045+18717</f>
        <v>26762</v>
      </c>
      <c r="C31" s="46"/>
      <c r="D31" s="65">
        <v>2670</v>
      </c>
      <c r="E31" s="39"/>
    </row>
    <row r="32" spans="1:5">
      <c r="A32" s="58"/>
      <c r="B32" s="66">
        <f>SUM(B25:B31)</f>
        <v>4647746</v>
      </c>
      <c r="C32" s="58"/>
      <c r="D32" s="66">
        <f>SUM(D25:D31)</f>
        <v>3380935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4647746</v>
      </c>
      <c r="C34" s="51"/>
      <c r="D34" s="50">
        <f>SUM(D32:D33)</f>
        <v>3380935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21582909</v>
      </c>
      <c r="C36" s="46"/>
      <c r="D36" s="67">
        <f>D34+D22</f>
        <v>18578619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6792760</v>
      </c>
      <c r="C41" s="46"/>
      <c r="D41" s="54">
        <v>6792760</v>
      </c>
      <c r="E41" s="39"/>
    </row>
    <row r="42" spans="1:5">
      <c r="A42" s="72" t="s">
        <v>262</v>
      </c>
      <c r="B42" s="54">
        <f>729+193217+8198</f>
        <v>202144</v>
      </c>
      <c r="C42" s="46"/>
      <c r="D42" s="54">
        <f>729+5220</f>
        <v>5949</v>
      </c>
      <c r="E42" s="39"/>
    </row>
    <row r="43" spans="1:5">
      <c r="A43" s="60" t="s">
        <v>255</v>
      </c>
      <c r="B43" s="54">
        <v>804492</v>
      </c>
      <c r="C43" s="46"/>
      <c r="D43" s="54">
        <f>316761+527844</f>
        <v>844605</v>
      </c>
      <c r="E43" s="39"/>
    </row>
    <row r="44" spans="1:5">
      <c r="B44" s="70">
        <f>SUM(B41:B43)</f>
        <v>7799396</v>
      </c>
      <c r="C44" s="58"/>
      <c r="D44" s="70">
        <f>SUM(D41:D43)</f>
        <v>7643314</v>
      </c>
      <c r="E44" s="39"/>
    </row>
    <row r="45" spans="1:5">
      <c r="A45" s="60" t="s">
        <v>267</v>
      </c>
      <c r="B45" s="54">
        <v>1012273</v>
      </c>
      <c r="C45" s="46"/>
      <c r="D45" s="54">
        <v>-37135</v>
      </c>
      <c r="E45" s="39"/>
    </row>
    <row r="46" spans="1:5">
      <c r="A46" s="45" t="s">
        <v>256</v>
      </c>
      <c r="B46" s="70">
        <f>B44+B45</f>
        <v>8811669</v>
      </c>
      <c r="C46" s="58"/>
      <c r="D46" s="70">
        <f>D44+D45</f>
        <v>7606179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257</v>
      </c>
      <c r="B48" s="68">
        <f>B46</f>
        <v>8811669</v>
      </c>
      <c r="C48" s="51"/>
      <c r="D48" s="68">
        <f>D46</f>
        <v>7606179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>
        <v>4753333</v>
      </c>
      <c r="C51" s="46"/>
      <c r="D51" s="54">
        <v>5481913</v>
      </c>
      <c r="E51" s="39"/>
    </row>
    <row r="52" spans="1:5">
      <c r="A52" s="60" t="s">
        <v>260</v>
      </c>
      <c r="B52" s="54"/>
      <c r="C52" s="46"/>
      <c r="D52" s="54"/>
      <c r="E52" s="39"/>
    </row>
    <row r="53" spans="1:5">
      <c r="A53" s="60" t="s">
        <v>258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259</v>
      </c>
      <c r="B56" s="54"/>
      <c r="C56" s="46"/>
      <c r="D56" s="54"/>
      <c r="E56" s="39"/>
    </row>
    <row r="57" spans="1:5">
      <c r="A57" s="72" t="s">
        <v>265</v>
      </c>
      <c r="B57" s="54">
        <v>1706330</v>
      </c>
      <c r="C57" s="46"/>
      <c r="D57" s="54">
        <v>465222</v>
      </c>
      <c r="E57" s="39"/>
    </row>
    <row r="58" spans="1:5">
      <c r="A58" s="62" t="s">
        <v>226</v>
      </c>
      <c r="B58" s="50">
        <f>SUM(B51:B57)</f>
        <v>6459663</v>
      </c>
      <c r="C58" s="51"/>
      <c r="D58" s="50">
        <f>SUM(D51:D57)</f>
        <v>5947135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f>3488971+4915</f>
        <v>3493886</v>
      </c>
      <c r="C61" s="46"/>
      <c r="D61" s="54">
        <f>2991323+1008</f>
        <v>2992331</v>
      </c>
      <c r="E61" s="39"/>
    </row>
    <row r="62" spans="1:5">
      <c r="A62" s="60" t="s">
        <v>261</v>
      </c>
      <c r="B62" s="54"/>
      <c r="C62" s="46"/>
      <c r="D62" s="54"/>
      <c r="E62" s="39"/>
    </row>
    <row r="63" spans="1:5">
      <c r="A63" s="60" t="s">
        <v>232</v>
      </c>
      <c r="B63" s="54">
        <v>2291361</v>
      </c>
      <c r="C63" s="46"/>
      <c r="D63" s="54">
        <v>1804645</v>
      </c>
      <c r="E63" s="39"/>
    </row>
    <row r="64" spans="1:5">
      <c r="A64" s="60" t="s">
        <v>260</v>
      </c>
      <c r="B64" s="54"/>
      <c r="C64" s="46"/>
      <c r="D64" s="54"/>
      <c r="E64" s="39"/>
    </row>
    <row r="65" spans="1:5">
      <c r="A65" s="60" t="s">
        <v>252</v>
      </c>
      <c r="B65" s="54">
        <v>236665</v>
      </c>
      <c r="C65" s="46"/>
      <c r="D65" s="54">
        <v>35035</v>
      </c>
      <c r="E65" s="39"/>
    </row>
    <row r="66" spans="1:5">
      <c r="A66" s="60" t="s">
        <v>233</v>
      </c>
      <c r="B66" s="54">
        <v>72230</v>
      </c>
      <c r="C66" s="46"/>
      <c r="D66" s="54">
        <v>137130</v>
      </c>
      <c r="E66" s="39"/>
    </row>
    <row r="67" spans="1:5">
      <c r="A67" s="60" t="s">
        <v>259</v>
      </c>
      <c r="B67" s="54"/>
      <c r="C67" s="46"/>
      <c r="D67" s="54"/>
      <c r="E67" s="39"/>
    </row>
    <row r="68" spans="1:5">
      <c r="A68" s="72" t="s">
        <v>266</v>
      </c>
      <c r="B68" s="54">
        <f>161491+55944</f>
        <v>217435</v>
      </c>
      <c r="C68" s="46"/>
      <c r="D68" s="54">
        <v>56164</v>
      </c>
      <c r="E68" s="39"/>
    </row>
    <row r="69" spans="1:5">
      <c r="A69" s="60"/>
      <c r="B69" s="71">
        <f>SUM(B61:B68)</f>
        <v>6311577</v>
      </c>
      <c r="C69" s="62"/>
      <c r="D69" s="71">
        <f>SUM(D61:D68)</f>
        <v>5025305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6311577</v>
      </c>
      <c r="C71" s="51"/>
      <c r="D71" s="50">
        <f>SUM(D69:D70)</f>
        <v>5025305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12771240</v>
      </c>
      <c r="C73" s="51"/>
      <c r="D73" s="68">
        <f>D58+D71</f>
        <v>10972440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21582909</v>
      </c>
      <c r="C75" s="57"/>
      <c r="D75" s="56">
        <f>D48+D73</f>
        <v>18578619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D30" sqref="D3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268</v>
      </c>
    </row>
    <row r="2" spans="1:6">
      <c r="A2" s="53" t="s">
        <v>269</v>
      </c>
    </row>
    <row r="3" spans="1:6">
      <c r="A3" s="53" t="s">
        <v>270</v>
      </c>
    </row>
    <row r="4" spans="1:6">
      <c r="A4" s="53" t="s">
        <v>271</v>
      </c>
    </row>
    <row r="5" spans="1:6">
      <c r="A5" s="52" t="s">
        <v>272</v>
      </c>
      <c r="B5" s="39"/>
      <c r="C5" s="39"/>
      <c r="D5" s="39"/>
      <c r="E5" s="39"/>
      <c r="F5" s="39"/>
    </row>
    <row r="6" spans="1:6">
      <c r="A6" s="73"/>
      <c r="B6" s="40" t="s">
        <v>212</v>
      </c>
      <c r="C6" s="40"/>
      <c r="D6" s="40" t="s">
        <v>212</v>
      </c>
      <c r="E6" s="74"/>
      <c r="F6" s="39"/>
    </row>
    <row r="7" spans="1:6">
      <c r="A7" s="73"/>
      <c r="B7" s="40" t="s">
        <v>213</v>
      </c>
      <c r="C7" s="40"/>
      <c r="D7" s="40" t="s">
        <v>214</v>
      </c>
      <c r="E7" s="74"/>
      <c r="F7" s="39"/>
    </row>
    <row r="8" spans="1:6">
      <c r="A8" s="75" t="s">
        <v>273</v>
      </c>
      <c r="B8" s="76"/>
      <c r="C8" s="77"/>
      <c r="D8" s="76"/>
      <c r="E8" s="78"/>
      <c r="F8" s="79" t="s">
        <v>274</v>
      </c>
    </row>
    <row r="9" spans="1:6">
      <c r="A9" s="80" t="s">
        <v>275</v>
      </c>
      <c r="B9" s="76"/>
      <c r="C9" s="77"/>
      <c r="D9" s="76"/>
      <c r="E9" s="81"/>
      <c r="F9" s="39"/>
    </row>
    <row r="10" spans="1:6">
      <c r="A10" s="55" t="s">
        <v>276</v>
      </c>
      <c r="B10" s="82">
        <v>4355843</v>
      </c>
      <c r="C10" s="83"/>
      <c r="D10" s="82">
        <v>304260</v>
      </c>
      <c r="E10" s="81"/>
      <c r="F10" s="84" t="s">
        <v>277</v>
      </c>
    </row>
    <row r="11" spans="1:6">
      <c r="A11" s="55" t="s">
        <v>278</v>
      </c>
      <c r="B11" s="82"/>
      <c r="C11" s="83"/>
      <c r="D11" s="82"/>
      <c r="E11" s="81"/>
      <c r="F11" s="84" t="s">
        <v>279</v>
      </c>
    </row>
    <row r="12" spans="1:6">
      <c r="A12" s="55" t="s">
        <v>280</v>
      </c>
      <c r="B12" s="82"/>
      <c r="C12" s="83"/>
      <c r="D12" s="82"/>
      <c r="E12" s="81"/>
      <c r="F12" s="84" t="s">
        <v>279</v>
      </c>
    </row>
    <row r="13" spans="1:6">
      <c r="A13" s="55" t="s">
        <v>281</v>
      </c>
      <c r="B13" s="82"/>
      <c r="C13" s="83"/>
      <c r="D13" s="82"/>
      <c r="E13" s="81"/>
      <c r="F13" s="84" t="s">
        <v>279</v>
      </c>
    </row>
    <row r="14" spans="1:6">
      <c r="A14" s="55" t="s">
        <v>282</v>
      </c>
      <c r="B14" s="82"/>
      <c r="C14" s="83"/>
      <c r="D14" s="82"/>
      <c r="E14" s="81"/>
      <c r="F14" s="84" t="s">
        <v>283</v>
      </c>
    </row>
    <row r="15" spans="1:6">
      <c r="A15" s="80" t="s">
        <v>284</v>
      </c>
      <c r="B15" s="82"/>
      <c r="C15" s="83"/>
      <c r="D15" s="82"/>
      <c r="E15" s="81"/>
      <c r="F15" s="39"/>
    </row>
    <row r="16" spans="1:6">
      <c r="A16" s="80" t="s">
        <v>285</v>
      </c>
      <c r="B16" s="82">
        <v>331477</v>
      </c>
      <c r="C16" s="83"/>
      <c r="D16" s="82">
        <v>12982</v>
      </c>
      <c r="E16" s="81"/>
      <c r="F16" s="39"/>
    </row>
    <row r="17" spans="1:6">
      <c r="A17" s="80" t="s">
        <v>286</v>
      </c>
      <c r="B17" s="82"/>
      <c r="C17" s="83"/>
      <c r="D17" s="82"/>
      <c r="E17" s="81"/>
      <c r="F17" s="39"/>
    </row>
    <row r="18" spans="1:6">
      <c r="A18" s="80" t="s">
        <v>287</v>
      </c>
      <c r="B18" s="82">
        <v>-887342</v>
      </c>
      <c r="C18" s="83"/>
      <c r="D18" s="82">
        <v>-115784</v>
      </c>
      <c r="E18" s="81"/>
      <c r="F18" s="39"/>
    </row>
    <row r="19" spans="1:6">
      <c r="A19" s="80" t="s">
        <v>288</v>
      </c>
      <c r="B19" s="82">
        <v>-346357</v>
      </c>
      <c r="C19" s="83"/>
      <c r="D19" s="82">
        <v>-26922</v>
      </c>
      <c r="E19" s="81"/>
      <c r="F19" s="39"/>
    </row>
    <row r="20" spans="1:6">
      <c r="A20" s="80" t="s">
        <v>289</v>
      </c>
      <c r="B20" s="82">
        <v>-1006748</v>
      </c>
      <c r="C20" s="83"/>
      <c r="D20" s="82">
        <v>-117418</v>
      </c>
      <c r="E20" s="81"/>
      <c r="F20" s="39"/>
    </row>
    <row r="21" spans="1:6">
      <c r="A21" s="80" t="s">
        <v>290</v>
      </c>
      <c r="B21" s="82">
        <f>55-112518</f>
        <v>-112463</v>
      </c>
      <c r="C21" s="83"/>
      <c r="D21" s="82">
        <f>67-13830</f>
        <v>-13763</v>
      </c>
      <c r="E21" s="81"/>
      <c r="F21" s="39"/>
    </row>
    <row r="22" spans="1:6">
      <c r="A22" s="80" t="s">
        <v>291</v>
      </c>
      <c r="B22" s="82">
        <f>-514401-40693-1036133+173250-2258+62498</f>
        <v>-1357737</v>
      </c>
      <c r="C22" s="83"/>
      <c r="D22" s="82">
        <f>-97089-9433+5986</f>
        <v>-100536</v>
      </c>
      <c r="E22" s="81"/>
      <c r="F22" s="39"/>
    </row>
    <row r="23" spans="1:6">
      <c r="A23" s="80"/>
      <c r="B23" s="80"/>
      <c r="C23" s="80"/>
      <c r="D23" s="80"/>
      <c r="E23" s="81"/>
      <c r="F23" s="39"/>
    </row>
    <row r="24" spans="1:6">
      <c r="A24" s="80" t="s">
        <v>292</v>
      </c>
      <c r="B24" s="82"/>
      <c r="C24" s="83"/>
      <c r="D24" s="82"/>
      <c r="E24" s="81"/>
      <c r="F24" s="39"/>
    </row>
    <row r="25" spans="1:6">
      <c r="A25" s="80" t="s">
        <v>293</v>
      </c>
      <c r="B25" s="82"/>
      <c r="C25" s="83"/>
      <c r="D25" s="82"/>
      <c r="E25" s="81"/>
      <c r="F25" s="39"/>
    </row>
    <row r="26" spans="1:6">
      <c r="A26" s="80" t="s">
        <v>294</v>
      </c>
      <c r="B26" s="82"/>
      <c r="C26" s="83"/>
      <c r="D26" s="82"/>
      <c r="E26" s="81"/>
      <c r="F26" s="39"/>
    </row>
    <row r="27" spans="1:6">
      <c r="A27" s="85" t="s">
        <v>295</v>
      </c>
      <c r="B27" s="82">
        <v>284139</v>
      </c>
      <c r="C27" s="83"/>
      <c r="D27" s="82">
        <v>20246</v>
      </c>
      <c r="E27" s="81"/>
      <c r="F27" s="39"/>
    </row>
    <row r="28" spans="1:6" ht="15" customHeight="1">
      <c r="A28" s="86" t="s">
        <v>296</v>
      </c>
      <c r="B28" s="87">
        <f>SUM(B10:B22,B24:B27)</f>
        <v>1260812</v>
      </c>
      <c r="C28" s="83"/>
      <c r="D28" s="87">
        <f>SUM(D10:D22,D24:D27)</f>
        <v>-36935</v>
      </c>
      <c r="E28" s="81"/>
      <c r="F28" s="39"/>
    </row>
    <row r="29" spans="1:6" ht="15" customHeight="1">
      <c r="A29" s="80" t="s">
        <v>297</v>
      </c>
      <c r="B29" s="82">
        <v>-248539</v>
      </c>
      <c r="C29" s="83"/>
      <c r="D29" s="82">
        <v>-200</v>
      </c>
      <c r="E29" s="81"/>
      <c r="F29" s="39"/>
    </row>
    <row r="30" spans="1:6" ht="15" customHeight="1">
      <c r="A30" s="86" t="s">
        <v>298</v>
      </c>
      <c r="B30" s="87">
        <f>SUM(B28:B29)</f>
        <v>1012273</v>
      </c>
      <c r="C30" s="88"/>
      <c r="D30" s="87">
        <f>SUM(D28:D29)</f>
        <v>-37135</v>
      </c>
      <c r="E30" s="81"/>
      <c r="F30" s="39"/>
    </row>
    <row r="31" spans="1:6" ht="15" customHeight="1">
      <c r="A31" s="80"/>
      <c r="B31" s="80"/>
      <c r="C31" s="80"/>
      <c r="D31" s="80"/>
      <c r="E31" s="81"/>
      <c r="F31" s="39"/>
    </row>
    <row r="32" spans="1:6" ht="15" customHeight="1">
      <c r="A32" s="75" t="s">
        <v>299</v>
      </c>
      <c r="B32" s="80"/>
      <c r="C32" s="80"/>
      <c r="D32" s="80"/>
      <c r="E32" s="81"/>
      <c r="F32" s="39"/>
    </row>
    <row r="33" spans="1:6" ht="15" customHeight="1">
      <c r="A33" s="80" t="s">
        <v>300</v>
      </c>
      <c r="B33" s="82"/>
      <c r="C33" s="83"/>
      <c r="D33" s="82"/>
      <c r="E33" s="81"/>
      <c r="F33" s="39"/>
    </row>
    <row r="34" spans="1:6">
      <c r="A34" s="80"/>
      <c r="B34" s="80"/>
      <c r="C34" s="80"/>
      <c r="D34" s="80"/>
      <c r="E34" s="81"/>
      <c r="F34" s="39"/>
    </row>
    <row r="35" spans="1:6" ht="15.75" thickBot="1">
      <c r="A35" s="86" t="s">
        <v>301</v>
      </c>
      <c r="B35" s="89">
        <f>B30+B33</f>
        <v>1012273</v>
      </c>
      <c r="C35" s="90"/>
      <c r="D35" s="89">
        <f>D30+D33</f>
        <v>-37135</v>
      </c>
      <c r="E35" s="81"/>
      <c r="F35" s="39"/>
    </row>
    <row r="36" spans="1:6" ht="15.75" thickTop="1">
      <c r="A36" s="86"/>
      <c r="B36" s="86"/>
      <c r="C36" s="86"/>
      <c r="D36" s="86"/>
      <c r="E36" s="81"/>
      <c r="F36" s="39"/>
    </row>
    <row r="37" spans="1:6">
      <c r="A37" s="86" t="s">
        <v>302</v>
      </c>
      <c r="B37" s="86"/>
      <c r="C37" s="86"/>
      <c r="D37" s="86"/>
      <c r="E37" s="81"/>
      <c r="F37" s="39"/>
    </row>
    <row r="38" spans="1:6">
      <c r="A38" s="80" t="s">
        <v>303</v>
      </c>
      <c r="B38" s="82"/>
      <c r="C38" s="83"/>
      <c r="D38" s="82"/>
      <c r="E38" s="81"/>
      <c r="F38" s="39"/>
    </row>
    <row r="39" spans="1:6">
      <c r="A39" s="80" t="s">
        <v>304</v>
      </c>
      <c r="B39" s="82"/>
      <c r="C39" s="83"/>
      <c r="D39" s="82"/>
      <c r="E39" s="81"/>
      <c r="F39" s="39"/>
    </row>
    <row r="40" spans="1:6">
      <c r="A40" s="80"/>
      <c r="B40" s="91"/>
      <c r="C40" s="91"/>
      <c r="D40" s="91"/>
      <c r="E40" s="81"/>
      <c r="F40" s="39"/>
    </row>
    <row r="41" spans="1:6">
      <c r="A41" s="86" t="s">
        <v>305</v>
      </c>
      <c r="B41" s="39"/>
      <c r="C41" s="39"/>
      <c r="D41" s="39"/>
      <c r="E41" s="90"/>
      <c r="F41" s="39"/>
    </row>
    <row r="42" spans="1:6">
      <c r="A42" s="80" t="s">
        <v>306</v>
      </c>
      <c r="B42" s="88"/>
      <c r="C42" s="88"/>
      <c r="D42" s="88"/>
      <c r="E42" s="90"/>
      <c r="F42" s="39"/>
    </row>
    <row r="43" spans="1:6">
      <c r="A43" s="92" t="s">
        <v>307</v>
      </c>
      <c r="B43" s="82"/>
      <c r="C43" s="83"/>
      <c r="D43" s="82"/>
      <c r="E43" s="81"/>
      <c r="F43" s="39"/>
    </row>
    <row r="44" spans="1:6">
      <c r="A44" s="92" t="s">
        <v>308</v>
      </c>
      <c r="B44" s="82"/>
      <c r="C44" s="83"/>
      <c r="D44" s="82"/>
      <c r="E44" s="81"/>
      <c r="F44" s="39"/>
    </row>
    <row r="45" spans="1:6">
      <c r="A45" s="91"/>
      <c r="B45" s="91"/>
      <c r="C45" s="91"/>
      <c r="D45" s="91"/>
      <c r="E45" s="81"/>
      <c r="F45" s="39"/>
    </row>
    <row r="46" spans="1:6">
      <c r="A46" s="80" t="s">
        <v>309</v>
      </c>
      <c r="B46" s="39"/>
      <c r="C46" s="39"/>
      <c r="D46" s="39"/>
      <c r="E46" s="90"/>
      <c r="F46" s="39"/>
    </row>
    <row r="47" spans="1:6">
      <c r="A47" s="92" t="s">
        <v>307</v>
      </c>
      <c r="B47" s="82"/>
      <c r="C47" s="83"/>
      <c r="D47" s="82"/>
      <c r="E47" s="39"/>
      <c r="F47" s="39"/>
    </row>
    <row r="48" spans="1:6">
      <c r="A48" s="92" t="s">
        <v>308</v>
      </c>
      <c r="B48" s="82"/>
      <c r="C48" s="83"/>
      <c r="D48" s="82"/>
      <c r="E48" s="39"/>
      <c r="F48" s="39"/>
    </row>
    <row r="49" spans="1:5">
      <c r="B49" s="39"/>
      <c r="C49" s="39"/>
      <c r="D49" s="39"/>
      <c r="E49" s="39"/>
    </row>
    <row r="50" spans="1:5">
      <c r="A50" s="86" t="s">
        <v>310</v>
      </c>
      <c r="B50" s="93">
        <f>B35</f>
        <v>1012273</v>
      </c>
      <c r="D50" s="93">
        <f>D35</f>
        <v>-37135</v>
      </c>
    </row>
    <row r="51" spans="1:5">
      <c r="A51" s="86"/>
    </row>
    <row r="52" spans="1:5">
      <c r="A52" s="75" t="s">
        <v>311</v>
      </c>
    </row>
    <row r="53" spans="1:5">
      <c r="A53" s="86"/>
    </row>
    <row r="54" spans="1:5">
      <c r="A54" s="86" t="s">
        <v>312</v>
      </c>
    </row>
    <row r="55" spans="1:5">
      <c r="A55" s="80" t="s">
        <v>313</v>
      </c>
      <c r="B55" s="82">
        <v>354708</v>
      </c>
      <c r="C55" s="83"/>
      <c r="D55" s="82">
        <v>0</v>
      </c>
    </row>
    <row r="56" spans="1:5">
      <c r="A56" s="80" t="s">
        <v>314</v>
      </c>
      <c r="B56" s="82"/>
      <c r="C56" s="83"/>
      <c r="D56" s="82"/>
    </row>
    <row r="57" spans="1:5">
      <c r="A57" s="85" t="s">
        <v>315</v>
      </c>
      <c r="B57" s="82">
        <f>-161491+5375</f>
        <v>-156116</v>
      </c>
      <c r="C57" s="83"/>
      <c r="D57" s="82">
        <v>432</v>
      </c>
    </row>
    <row r="58" spans="1:5">
      <c r="A58" s="80" t="s">
        <v>316</v>
      </c>
      <c r="B58" s="82"/>
      <c r="C58" s="83"/>
      <c r="D58" s="82"/>
    </row>
    <row r="59" spans="1:5">
      <c r="A59" s="86" t="s">
        <v>317</v>
      </c>
      <c r="B59" s="93">
        <f>SUM(B55:B58)</f>
        <v>198592</v>
      </c>
      <c r="D59" s="93">
        <f>SUM(D55:D58)</f>
        <v>432</v>
      </c>
    </row>
    <row r="60" spans="1:5">
      <c r="A60" s="94"/>
    </row>
    <row r="61" spans="1:5">
      <c r="A61" s="86" t="s">
        <v>318</v>
      </c>
    </row>
    <row r="62" spans="1:5">
      <c r="A62" s="80" t="s">
        <v>319</v>
      </c>
      <c r="B62" s="82"/>
      <c r="C62" s="83"/>
      <c r="D62" s="82"/>
    </row>
    <row r="63" spans="1:5">
      <c r="A63" s="80" t="s">
        <v>320</v>
      </c>
      <c r="B63" s="82"/>
      <c r="C63" s="83"/>
      <c r="D63" s="82"/>
    </row>
    <row r="64" spans="1:5">
      <c r="A64" s="80" t="s">
        <v>321</v>
      </c>
      <c r="B64" s="82"/>
      <c r="C64" s="83"/>
      <c r="D64" s="82"/>
    </row>
    <row r="65" spans="1:4">
      <c r="A65" s="85" t="s">
        <v>295</v>
      </c>
      <c r="B65" s="82"/>
      <c r="C65" s="83"/>
      <c r="D65" s="82"/>
    </row>
    <row r="66" spans="1:4">
      <c r="A66" s="80" t="s">
        <v>322</v>
      </c>
      <c r="B66" s="82"/>
      <c r="C66" s="83"/>
      <c r="D66" s="82"/>
    </row>
    <row r="67" spans="1:4">
      <c r="A67" s="86" t="s">
        <v>317</v>
      </c>
      <c r="B67" s="93">
        <f>SUM(B62:B66)</f>
        <v>0</v>
      </c>
      <c r="D67" s="93">
        <f>SUM(D62:D66)</f>
        <v>0</v>
      </c>
    </row>
    <row r="68" spans="1:4">
      <c r="A68" s="94"/>
    </row>
    <row r="69" spans="1:4">
      <c r="A69" s="86" t="s">
        <v>323</v>
      </c>
      <c r="B69" s="93">
        <f>SUM(B59,B67)</f>
        <v>198592</v>
      </c>
      <c r="D69" s="93">
        <f>SUM(D59,D67)</f>
        <v>432</v>
      </c>
    </row>
    <row r="70" spans="1:4">
      <c r="A70" s="94"/>
      <c r="B70" s="93"/>
      <c r="D70" s="93"/>
    </row>
    <row r="71" spans="1:4" ht="15.75" thickBot="1">
      <c r="A71" s="86" t="s">
        <v>324</v>
      </c>
      <c r="B71" s="95">
        <f>B69+B50</f>
        <v>1210865</v>
      </c>
      <c r="D71" s="95">
        <f>D69+D50</f>
        <v>-36703</v>
      </c>
    </row>
    <row r="72" spans="1:4" ht="15.75" thickTop="1">
      <c r="A72" s="80"/>
    </row>
    <row r="73" spans="1:4">
      <c r="A73" s="75" t="s">
        <v>325</v>
      </c>
    </row>
    <row r="74" spans="1:4">
      <c r="A74" s="80" t="s">
        <v>303</v>
      </c>
      <c r="B74" s="96"/>
      <c r="D74" s="96"/>
    </row>
    <row r="75" spans="1:4">
      <c r="A75" s="80" t="s">
        <v>304</v>
      </c>
      <c r="B75" s="96"/>
      <c r="D75" s="9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9" workbookViewId="0">
      <selection activeCell="B21" sqref="B21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351</v>
      </c>
    </row>
    <row r="2" spans="2:5">
      <c r="B2" s="53" t="s">
        <v>352</v>
      </c>
    </row>
    <row r="3" spans="2:5">
      <c r="B3" s="53" t="s">
        <v>353</v>
      </c>
    </row>
    <row r="4" spans="2:5">
      <c r="B4" s="53" t="s">
        <v>354</v>
      </c>
    </row>
    <row r="5" spans="2:5">
      <c r="B5" s="52" t="s">
        <v>355</v>
      </c>
      <c r="C5" s="76"/>
      <c r="D5" s="77"/>
      <c r="E5" s="76"/>
    </row>
    <row r="6" spans="2:5">
      <c r="B6" s="53"/>
      <c r="C6" s="76"/>
      <c r="D6" s="77"/>
      <c r="E6" s="76"/>
    </row>
    <row r="7" spans="2:5">
      <c r="B7" s="130"/>
      <c r="C7" s="40" t="s">
        <v>212</v>
      </c>
      <c r="D7" s="40"/>
      <c r="E7" s="40" t="s">
        <v>212</v>
      </c>
    </row>
    <row r="8" spans="2:5" ht="14.1" customHeight="1">
      <c r="B8" s="130"/>
      <c r="C8" s="40" t="s">
        <v>213</v>
      </c>
      <c r="D8" s="40"/>
      <c r="E8" s="40" t="s">
        <v>214</v>
      </c>
    </row>
    <row r="9" spans="2:5" ht="14.1" customHeight="1">
      <c r="B9" s="131"/>
      <c r="C9" s="76"/>
      <c r="D9" s="77"/>
      <c r="E9" s="76"/>
    </row>
    <row r="10" spans="2:5" ht="14.1" customHeight="1">
      <c r="B10" s="45" t="s">
        <v>356</v>
      </c>
      <c r="C10" s="132"/>
      <c r="D10" s="133"/>
      <c r="E10" s="132"/>
    </row>
    <row r="11" spans="2:5" ht="14.1" customHeight="1">
      <c r="B11" s="69" t="s">
        <v>357</v>
      </c>
      <c r="C11" s="44">
        <v>1012273</v>
      </c>
      <c r="D11" s="46"/>
      <c r="E11" s="44">
        <v>-37135</v>
      </c>
    </row>
    <row r="12" spans="2:5" ht="14.1" customHeight="1">
      <c r="B12" s="69" t="s">
        <v>358</v>
      </c>
      <c r="C12" s="44"/>
      <c r="D12" s="46"/>
      <c r="E12" s="44"/>
    </row>
    <row r="13" spans="2:5" ht="14.1" customHeight="1">
      <c r="B13" s="55" t="s">
        <v>359</v>
      </c>
      <c r="C13" s="44">
        <v>346357</v>
      </c>
      <c r="D13" s="46"/>
      <c r="E13" s="44">
        <v>26922</v>
      </c>
    </row>
    <row r="14" spans="2:5" ht="14.1" customHeight="1">
      <c r="B14" s="55" t="s">
        <v>360</v>
      </c>
      <c r="C14" s="44">
        <v>1663</v>
      </c>
      <c r="D14" s="46"/>
      <c r="E14" s="44">
        <v>0</v>
      </c>
    </row>
    <row r="15" spans="2:5" ht="14.1" customHeight="1">
      <c r="B15" s="55" t="s">
        <v>361</v>
      </c>
      <c r="C15" s="44">
        <v>514401</v>
      </c>
      <c r="D15" s="46"/>
      <c r="E15" s="44">
        <v>0</v>
      </c>
    </row>
    <row r="16" spans="2:5">
      <c r="B16" s="55" t="s">
        <v>362</v>
      </c>
      <c r="C16" s="44">
        <v>248539</v>
      </c>
      <c r="D16" s="46"/>
      <c r="E16" s="44">
        <v>0</v>
      </c>
    </row>
    <row r="17" spans="2:5">
      <c r="B17" s="55" t="s">
        <v>363</v>
      </c>
      <c r="C17" s="44">
        <v>111218</v>
      </c>
      <c r="D17" s="46"/>
      <c r="E17" s="44">
        <v>0</v>
      </c>
    </row>
    <row r="18" spans="2:5">
      <c r="B18" s="55" t="s">
        <v>364</v>
      </c>
      <c r="C18" s="44">
        <v>40693</v>
      </c>
      <c r="D18" s="46"/>
      <c r="E18" s="44">
        <v>0</v>
      </c>
    </row>
    <row r="19" spans="2:5">
      <c r="B19" s="55" t="s">
        <v>365</v>
      </c>
      <c r="C19" s="44">
        <v>-19772</v>
      </c>
      <c r="D19" s="46"/>
      <c r="E19" s="44">
        <v>0</v>
      </c>
    </row>
    <row r="20" spans="2:5">
      <c r="B20" s="55" t="s">
        <v>233</v>
      </c>
      <c r="C20" s="44">
        <v>-64900</v>
      </c>
      <c r="D20" s="46"/>
      <c r="E20" s="44">
        <v>137130</v>
      </c>
    </row>
    <row r="21" spans="2:5">
      <c r="B21" s="55" t="s">
        <v>366</v>
      </c>
      <c r="C21" s="44">
        <v>-14593</v>
      </c>
      <c r="D21" s="134"/>
      <c r="E21" s="135">
        <v>-489542</v>
      </c>
    </row>
    <row r="22" spans="2:5">
      <c r="B22" s="55" t="s">
        <v>367</v>
      </c>
      <c r="C22" s="44">
        <v>-1176781</v>
      </c>
      <c r="D22" s="134"/>
      <c r="E22" s="135">
        <v>-2803266</v>
      </c>
    </row>
    <row r="23" spans="2:5">
      <c r="B23" s="55" t="s">
        <v>368</v>
      </c>
      <c r="C23" s="44">
        <v>501555</v>
      </c>
      <c r="D23" s="134"/>
      <c r="E23" s="135">
        <v>2992331</v>
      </c>
    </row>
    <row r="24" spans="2:5">
      <c r="B24" s="55" t="s">
        <v>369</v>
      </c>
      <c r="C24" s="44">
        <v>-52504</v>
      </c>
      <c r="D24" s="134"/>
      <c r="E24" s="135">
        <v>91199</v>
      </c>
    </row>
    <row r="25" spans="2:5">
      <c r="B25" s="136" t="s">
        <v>370</v>
      </c>
      <c r="C25" s="44">
        <v>-18717</v>
      </c>
      <c r="D25" s="46"/>
      <c r="E25" s="44">
        <v>-2670</v>
      </c>
    </row>
    <row r="26" spans="2:5" ht="14.1" customHeight="1">
      <c r="B26" s="69" t="s">
        <v>371</v>
      </c>
      <c r="C26" s="44"/>
      <c r="D26" s="46"/>
      <c r="E26" s="44"/>
    </row>
    <row r="27" spans="2:5" ht="14.1" customHeight="1">
      <c r="B27" s="55" t="s">
        <v>372</v>
      </c>
      <c r="C27" s="44">
        <v>0</v>
      </c>
      <c r="D27" s="46"/>
      <c r="E27" s="44">
        <v>0</v>
      </c>
    </row>
    <row r="28" spans="2:5">
      <c r="B28" s="55" t="s">
        <v>372</v>
      </c>
      <c r="C28" s="44"/>
      <c r="D28" s="46"/>
      <c r="E28" s="44"/>
    </row>
    <row r="29" spans="2:5">
      <c r="B29" s="55" t="s">
        <v>372</v>
      </c>
      <c r="C29" s="44"/>
      <c r="D29" s="46"/>
      <c r="E29" s="44"/>
    </row>
    <row r="30" spans="2:5">
      <c r="B30" s="55" t="s">
        <v>372</v>
      </c>
      <c r="C30" s="44"/>
      <c r="D30" s="46"/>
      <c r="E30" s="44"/>
    </row>
    <row r="31" spans="2:5">
      <c r="B31" s="55" t="s">
        <v>372</v>
      </c>
      <c r="C31" s="44"/>
      <c r="D31" s="46"/>
      <c r="E31" s="44"/>
    </row>
    <row r="32" spans="2:5">
      <c r="B32" s="55" t="s">
        <v>372</v>
      </c>
      <c r="C32" s="44"/>
      <c r="D32" s="46"/>
      <c r="E32" s="44"/>
    </row>
    <row r="33" spans="2:5">
      <c r="B33" s="136"/>
      <c r="C33" s="44"/>
      <c r="D33" s="46"/>
      <c r="E33" s="44"/>
    </row>
    <row r="34" spans="2:5" ht="14.1" customHeight="1">
      <c r="B34" s="69" t="s">
        <v>373</v>
      </c>
      <c r="C34" s="44"/>
      <c r="D34" s="46"/>
      <c r="E34" s="44"/>
    </row>
    <row r="35" spans="2:5">
      <c r="B35" s="136" t="s">
        <v>374</v>
      </c>
      <c r="C35" s="44"/>
      <c r="D35" s="46"/>
      <c r="E35" s="44"/>
    </row>
    <row r="36" spans="2:5" ht="14.25" customHeight="1">
      <c r="B36" s="136" t="s">
        <v>374</v>
      </c>
      <c r="C36" s="44"/>
      <c r="D36" s="46"/>
      <c r="E36" s="44"/>
    </row>
    <row r="37" spans="2:5" ht="14.25" customHeight="1">
      <c r="B37" s="136" t="s">
        <v>374</v>
      </c>
      <c r="C37" s="44"/>
      <c r="D37" s="46"/>
      <c r="E37" s="44"/>
    </row>
    <row r="38" spans="2:5" ht="14.25" customHeight="1">
      <c r="B38" s="136" t="s">
        <v>375</v>
      </c>
      <c r="C38" s="44"/>
      <c r="D38" s="46"/>
      <c r="E38" s="44"/>
    </row>
    <row r="39" spans="2:5">
      <c r="B39" s="136" t="s">
        <v>375</v>
      </c>
      <c r="C39" s="44"/>
      <c r="D39" s="46"/>
      <c r="E39" s="44"/>
    </row>
    <row r="40" spans="2:5" ht="14.1" customHeight="1">
      <c r="B40" s="136" t="s">
        <v>375</v>
      </c>
      <c r="C40" s="44"/>
      <c r="D40" s="46"/>
      <c r="E40" s="44"/>
    </row>
    <row r="41" spans="2:5">
      <c r="B41" s="45" t="s">
        <v>376</v>
      </c>
      <c r="C41" s="137">
        <f>SUM(C11:C40)</f>
        <v>1429432</v>
      </c>
      <c r="D41" s="138"/>
      <c r="E41" s="137">
        <f>SUM(E11:E40)</f>
        <v>-85031</v>
      </c>
    </row>
    <row r="42" spans="2:5">
      <c r="B42" s="69" t="s">
        <v>377</v>
      </c>
      <c r="C42" s="138"/>
      <c r="D42" s="138"/>
      <c r="E42" s="138"/>
    </row>
    <row r="43" spans="2:5">
      <c r="B43" s="139"/>
      <c r="C43" s="44"/>
      <c r="D43" s="46"/>
      <c r="E43" s="44"/>
    </row>
    <row r="44" spans="2:5">
      <c r="B44" s="45" t="s">
        <v>378</v>
      </c>
      <c r="C44" s="44"/>
      <c r="D44" s="46"/>
      <c r="E44" s="44"/>
    </row>
    <row r="45" spans="2:5" ht="14.1" customHeight="1">
      <c r="B45" s="55" t="s">
        <v>379</v>
      </c>
      <c r="C45" s="44">
        <v>-1128711</v>
      </c>
      <c r="D45" s="46"/>
      <c r="E45" s="44">
        <v>-15417003</v>
      </c>
    </row>
    <row r="46" spans="2:5">
      <c r="B46" s="55" t="s">
        <v>372</v>
      </c>
      <c r="C46" s="44"/>
      <c r="D46" s="46"/>
      <c r="E46" s="44"/>
    </row>
    <row r="47" spans="2:5" ht="14.1" customHeight="1">
      <c r="B47" s="55" t="s">
        <v>372</v>
      </c>
      <c r="C47" s="44"/>
      <c r="D47" s="46"/>
      <c r="E47" s="44"/>
    </row>
    <row r="48" spans="2:5">
      <c r="B48" s="55" t="s">
        <v>372</v>
      </c>
      <c r="C48" s="44"/>
      <c r="D48" s="46"/>
      <c r="E48" s="44"/>
    </row>
    <row r="49" spans="2:5">
      <c r="B49" s="55" t="s">
        <v>372</v>
      </c>
      <c r="C49" s="44"/>
      <c r="D49" s="46"/>
      <c r="E49" s="44"/>
    </row>
    <row r="50" spans="2:5">
      <c r="B50" s="55" t="s">
        <v>372</v>
      </c>
      <c r="C50" s="44"/>
      <c r="D50" s="46"/>
      <c r="E50" s="44"/>
    </row>
    <row r="51" spans="2:5">
      <c r="B51" s="55" t="s">
        <v>372</v>
      </c>
      <c r="C51" s="44"/>
      <c r="D51" s="46"/>
      <c r="E51" s="44"/>
    </row>
    <row r="52" spans="2:5" ht="14.1" customHeight="1">
      <c r="B52" s="55" t="s">
        <v>372</v>
      </c>
      <c r="C52" s="44"/>
      <c r="D52" s="46"/>
      <c r="E52" s="44"/>
    </row>
    <row r="53" spans="2:5" ht="14.1" customHeight="1">
      <c r="B53" s="55" t="s">
        <v>372</v>
      </c>
      <c r="C53" s="44"/>
      <c r="D53" s="46"/>
      <c r="E53" s="44"/>
    </row>
    <row r="54" spans="2:5" ht="14.1" customHeight="1">
      <c r="B54" s="55" t="s">
        <v>372</v>
      </c>
      <c r="C54" s="44"/>
      <c r="D54" s="46"/>
      <c r="E54" s="44"/>
    </row>
    <row r="55" spans="2:5" ht="14.1" customHeight="1">
      <c r="B55" s="55" t="s">
        <v>372</v>
      </c>
      <c r="C55" s="44"/>
      <c r="D55" s="46"/>
      <c r="E55" s="44"/>
    </row>
    <row r="56" spans="2:5" ht="14.1" customHeight="1">
      <c r="B56" s="55" t="s">
        <v>372</v>
      </c>
      <c r="C56" s="44"/>
      <c r="D56" s="46"/>
      <c r="E56" s="44"/>
    </row>
    <row r="57" spans="2:5" ht="14.1" customHeight="1">
      <c r="B57" s="45" t="s">
        <v>380</v>
      </c>
      <c r="C57" s="137">
        <f>SUM(C45:C56)</f>
        <v>-1128711</v>
      </c>
      <c r="D57" s="138"/>
      <c r="E57" s="137">
        <f>SUM(E45:E56)</f>
        <v>-15417003</v>
      </c>
    </row>
    <row r="58" spans="2:5" ht="14.1" customHeight="1">
      <c r="B58" s="139"/>
      <c r="C58" s="44"/>
      <c r="D58" s="46"/>
      <c r="E58" s="44"/>
    </row>
    <row r="59" spans="2:5" ht="14.1" customHeight="1">
      <c r="B59" s="45" t="s">
        <v>381</v>
      </c>
      <c r="C59" s="44"/>
      <c r="D59" s="46"/>
      <c r="E59" s="44"/>
    </row>
    <row r="60" spans="2:5" ht="14.1" customHeight="1">
      <c r="B60" s="55" t="s">
        <v>382</v>
      </c>
      <c r="C60" s="44">
        <v>-728580</v>
      </c>
      <c r="D60" s="46"/>
      <c r="E60" s="44">
        <v>5481913</v>
      </c>
    </row>
    <row r="61" spans="2:5" ht="14.1" customHeight="1">
      <c r="B61" s="55" t="s">
        <v>383</v>
      </c>
      <c r="C61" s="44">
        <v>0</v>
      </c>
      <c r="D61" s="46"/>
      <c r="E61" s="44">
        <v>7835712</v>
      </c>
    </row>
    <row r="62" spans="2:5" ht="14.1" customHeight="1">
      <c r="B62" s="55" t="s">
        <v>384</v>
      </c>
      <c r="C62" s="44">
        <v>33180</v>
      </c>
      <c r="D62" s="46"/>
      <c r="E62" s="44">
        <v>465222</v>
      </c>
    </row>
    <row r="63" spans="2:5" ht="14.1" customHeight="1">
      <c r="B63" s="55" t="s">
        <v>385</v>
      </c>
      <c r="C63" s="44">
        <v>486716</v>
      </c>
      <c r="D63" s="46"/>
      <c r="E63" s="44">
        <v>1804645</v>
      </c>
    </row>
    <row r="64" spans="2:5" ht="14.1" customHeight="1">
      <c r="B64" s="55" t="s">
        <v>372</v>
      </c>
      <c r="C64" s="44"/>
      <c r="D64" s="46"/>
      <c r="E64" s="44"/>
    </row>
    <row r="65" spans="2:6" ht="14.1" customHeight="1">
      <c r="B65" s="55" t="s">
        <v>372</v>
      </c>
      <c r="C65" s="44"/>
      <c r="D65" s="46"/>
      <c r="E65" s="44"/>
    </row>
    <row r="66" spans="2:6" ht="14.1" customHeight="1">
      <c r="B66" s="55" t="s">
        <v>372</v>
      </c>
      <c r="C66" s="44"/>
      <c r="D66" s="46"/>
      <c r="E66" s="44"/>
    </row>
    <row r="67" spans="2:6" ht="14.1" customHeight="1">
      <c r="B67" s="55" t="s">
        <v>372</v>
      </c>
      <c r="C67" s="44"/>
      <c r="D67" s="46"/>
      <c r="E67" s="44"/>
    </row>
    <row r="68" spans="2:6" ht="15" customHeight="1">
      <c r="B68" s="55" t="s">
        <v>372</v>
      </c>
      <c r="C68" s="44"/>
      <c r="D68" s="46"/>
      <c r="E68" s="44"/>
    </row>
    <row r="69" spans="2:6" ht="15" customHeight="1">
      <c r="B69" s="55" t="s">
        <v>372</v>
      </c>
      <c r="C69" s="44"/>
      <c r="D69" s="46"/>
      <c r="E69" s="44"/>
    </row>
    <row r="70" spans="2:6" ht="15" customHeight="1">
      <c r="B70" s="55" t="s">
        <v>372</v>
      </c>
      <c r="C70" s="44"/>
      <c r="D70" s="46"/>
      <c r="E70" s="44"/>
    </row>
    <row r="71" spans="2:6" ht="14.1" customHeight="1">
      <c r="B71" s="55" t="s">
        <v>372</v>
      </c>
      <c r="C71" s="44"/>
      <c r="D71" s="134"/>
      <c r="E71" s="135"/>
    </row>
    <row r="72" spans="2:6" ht="14.1" customHeight="1">
      <c r="B72" s="45" t="s">
        <v>386</v>
      </c>
      <c r="C72" s="137">
        <f>SUM(C60:C71)</f>
        <v>-208684</v>
      </c>
      <c r="D72" s="138"/>
      <c r="E72" s="137">
        <f>SUM(E60:E71)</f>
        <v>15587492</v>
      </c>
    </row>
    <row r="73" spans="2:6" ht="14.1" customHeight="1">
      <c r="B73" s="139"/>
      <c r="C73" s="44"/>
      <c r="D73" s="46"/>
      <c r="E73" s="44"/>
    </row>
    <row r="74" spans="2:6" ht="14.1" customHeight="1">
      <c r="B74" s="45" t="s">
        <v>387</v>
      </c>
      <c r="C74" s="140">
        <f>C41+C57+C72</f>
        <v>92037</v>
      </c>
      <c r="D74" s="138"/>
      <c r="E74" s="140">
        <f>E41+E57+E72</f>
        <v>85458</v>
      </c>
    </row>
    <row r="75" spans="2:6">
      <c r="B75" s="141" t="s">
        <v>388</v>
      </c>
      <c r="C75" s="44">
        <v>85458</v>
      </c>
      <c r="D75" s="46"/>
      <c r="E75" s="44">
        <v>0</v>
      </c>
    </row>
    <row r="76" spans="2:6">
      <c r="B76" s="141" t="s">
        <v>389</v>
      </c>
      <c r="C76" s="44"/>
      <c r="D76" s="46"/>
      <c r="E76" s="44"/>
    </row>
    <row r="77" spans="2:6" ht="15.75" thickBot="1">
      <c r="B77" s="142" t="s">
        <v>390</v>
      </c>
      <c r="C77" s="143">
        <f>SUM(C74:C76)</f>
        <v>177495</v>
      </c>
      <c r="D77" s="144"/>
      <c r="E77" s="143">
        <f>SUM(E74:E76)</f>
        <v>85458</v>
      </c>
    </row>
    <row r="78" spans="2:6" ht="15.75" thickTop="1"/>
    <row r="80" spans="2:6">
      <c r="B80" s="48" t="s">
        <v>27</v>
      </c>
      <c r="C80" s="145">
        <f>C77-'[1]Pasqyra e Pozicioni Financiar'!C11</f>
        <v>177495</v>
      </c>
      <c r="D80" s="146"/>
      <c r="E80" s="146">
        <f>E77-'[1]Pasqyra e Pozicioni Financiar'!E11</f>
        <v>85458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I30" sqref="I30"/>
    </sheetView>
  </sheetViews>
  <sheetFormatPr defaultRowHeight="15"/>
  <cols>
    <col min="1" max="1" width="78.7109375" style="97" customWidth="1"/>
    <col min="2" max="12" width="15.7109375" style="97" customWidth="1"/>
    <col min="13" max="16384" width="9.140625" style="97"/>
  </cols>
  <sheetData>
    <row r="1" spans="1:13">
      <c r="A1" s="52" t="s">
        <v>268</v>
      </c>
    </row>
    <row r="2" spans="1:13">
      <c r="A2" s="53" t="s">
        <v>269</v>
      </c>
    </row>
    <row r="3" spans="1:13">
      <c r="A3" s="53" t="s">
        <v>270</v>
      </c>
    </row>
    <row r="4" spans="1:13">
      <c r="A4" s="53" t="s">
        <v>271</v>
      </c>
    </row>
    <row r="5" spans="1:13">
      <c r="A5" s="52" t="s">
        <v>326</v>
      </c>
    </row>
    <row r="6" spans="1:13">
      <c r="A6" s="98"/>
    </row>
    <row r="7" spans="1:13" ht="72">
      <c r="B7" s="99" t="s">
        <v>327</v>
      </c>
      <c r="C7" s="99" t="s">
        <v>328</v>
      </c>
      <c r="D7" s="99" t="s">
        <v>329</v>
      </c>
      <c r="E7" s="100" t="s">
        <v>330</v>
      </c>
      <c r="F7" s="100" t="s">
        <v>262</v>
      </c>
      <c r="G7" s="99" t="s">
        <v>331</v>
      </c>
      <c r="H7" s="99" t="s">
        <v>332</v>
      </c>
      <c r="I7" s="99" t="s">
        <v>333</v>
      </c>
      <c r="J7" s="99" t="s">
        <v>334</v>
      </c>
      <c r="K7" s="99" t="s">
        <v>231</v>
      </c>
      <c r="L7" s="99" t="s">
        <v>334</v>
      </c>
      <c r="M7" s="101"/>
    </row>
    <row r="8" spans="1:13">
      <c r="A8" s="102"/>
      <c r="B8" s="101"/>
      <c r="C8" s="103"/>
      <c r="D8" s="103"/>
      <c r="E8" s="104"/>
      <c r="F8" s="104"/>
      <c r="G8" s="104"/>
      <c r="H8" s="104"/>
      <c r="I8" s="105"/>
      <c r="J8" s="105"/>
      <c r="K8" s="105"/>
      <c r="L8" s="103"/>
      <c r="M8" s="103"/>
    </row>
    <row r="9" spans="1:13">
      <c r="A9" s="106"/>
      <c r="B9" s="107"/>
      <c r="C9" s="107"/>
      <c r="D9" s="107"/>
      <c r="E9" s="108"/>
      <c r="F9" s="108"/>
      <c r="G9" s="108"/>
      <c r="H9" s="108"/>
      <c r="I9" s="109"/>
      <c r="J9" s="109"/>
      <c r="K9" s="109"/>
      <c r="L9" s="109"/>
      <c r="M9" s="103"/>
    </row>
    <row r="10" spans="1:13" ht="15.75" thickBot="1">
      <c r="A10" s="110" t="s">
        <v>335</v>
      </c>
      <c r="B10" s="111"/>
      <c r="C10" s="111"/>
      <c r="D10" s="111"/>
      <c r="E10" s="111">
        <v>1352</v>
      </c>
      <c r="F10" s="111">
        <v>729</v>
      </c>
      <c r="G10" s="111"/>
      <c r="H10" s="111">
        <v>77357</v>
      </c>
      <c r="I10" s="111"/>
      <c r="J10" s="111">
        <f>SUM(B10:I10)</f>
        <v>79438</v>
      </c>
      <c r="K10" s="111"/>
      <c r="L10" s="111">
        <f>SUM(J10:K10)</f>
        <v>79438</v>
      </c>
      <c r="M10" s="103"/>
    </row>
    <row r="11" spans="1:13" ht="15.75" thickTop="1">
      <c r="A11" s="112" t="s">
        <v>336</v>
      </c>
      <c r="B11" s="107"/>
      <c r="C11" s="107"/>
      <c r="D11" s="107"/>
      <c r="E11" s="107"/>
      <c r="F11" s="107"/>
      <c r="G11" s="107"/>
      <c r="H11" s="107"/>
      <c r="I11" s="109"/>
      <c r="J11" s="109">
        <f>SUM(B11:I11)</f>
        <v>0</v>
      </c>
      <c r="K11" s="113"/>
      <c r="L11" s="107">
        <f>SUM(J11:K11)</f>
        <v>0</v>
      </c>
      <c r="M11" s="103"/>
    </row>
    <row r="12" spans="1:13">
      <c r="A12" s="110" t="s">
        <v>337</v>
      </c>
      <c r="B12" s="114">
        <f>SUM(B10:B11)</f>
        <v>0</v>
      </c>
      <c r="C12" s="114">
        <f t="shared" ref="C12:K12" si="0">SUM(C10:C11)</f>
        <v>0</v>
      </c>
      <c r="D12" s="114">
        <f t="shared" si="0"/>
        <v>0</v>
      </c>
      <c r="E12" s="114">
        <f t="shared" si="0"/>
        <v>1352</v>
      </c>
      <c r="F12" s="114">
        <f t="shared" si="0"/>
        <v>729</v>
      </c>
      <c r="G12" s="114">
        <f t="shared" si="0"/>
        <v>0</v>
      </c>
      <c r="H12" s="114">
        <f t="shared" si="0"/>
        <v>77357</v>
      </c>
      <c r="I12" s="114">
        <f t="shared" si="0"/>
        <v>0</v>
      </c>
      <c r="J12" s="114">
        <f>SUM(B12:I12)</f>
        <v>79438</v>
      </c>
      <c r="K12" s="114">
        <f t="shared" si="0"/>
        <v>0</v>
      </c>
      <c r="L12" s="114">
        <f>SUM(J12:K12)</f>
        <v>79438</v>
      </c>
      <c r="M12" s="103"/>
    </row>
    <row r="13" spans="1:13">
      <c r="A13" s="115" t="s">
        <v>338</v>
      </c>
      <c r="B13" s="107"/>
      <c r="C13" s="107"/>
      <c r="D13" s="107"/>
      <c r="E13" s="107"/>
      <c r="F13" s="107"/>
      <c r="G13" s="107"/>
      <c r="H13" s="107"/>
      <c r="I13" s="116"/>
      <c r="J13" s="116">
        <f>SUM(B13:I13)</f>
        <v>0</v>
      </c>
      <c r="K13" s="116"/>
      <c r="L13" s="107">
        <f t="shared" ref="L13:L37" si="1">SUM(J13:K13)</f>
        <v>0</v>
      </c>
      <c r="M13" s="103"/>
    </row>
    <row r="14" spans="1:13">
      <c r="A14" s="117" t="s">
        <v>333</v>
      </c>
      <c r="B14" s="109"/>
      <c r="C14" s="109"/>
      <c r="D14" s="109"/>
      <c r="E14" s="109"/>
      <c r="F14" s="109"/>
      <c r="G14" s="109"/>
      <c r="H14" s="116"/>
      <c r="I14" s="118">
        <f>-40720+3585</f>
        <v>-37135</v>
      </c>
      <c r="J14" s="116">
        <f t="shared" ref="J14:J37" si="2">SUM(B14:I14)</f>
        <v>-37135</v>
      </c>
      <c r="K14" s="118"/>
      <c r="L14" s="116">
        <f t="shared" si="1"/>
        <v>-37135</v>
      </c>
      <c r="M14" s="103"/>
    </row>
    <row r="15" spans="1:13">
      <c r="A15" s="117" t="s">
        <v>311</v>
      </c>
      <c r="B15" s="109"/>
      <c r="C15" s="109"/>
      <c r="D15" s="109"/>
      <c r="E15" s="109"/>
      <c r="F15" s="109"/>
      <c r="G15" s="109"/>
      <c r="H15" s="116"/>
      <c r="I15" s="118"/>
      <c r="J15" s="116">
        <f t="shared" si="2"/>
        <v>0</v>
      </c>
      <c r="K15" s="116"/>
      <c r="L15" s="116">
        <f t="shared" si="1"/>
        <v>0</v>
      </c>
      <c r="M15" s="103"/>
    </row>
    <row r="16" spans="1:13">
      <c r="A16" s="117" t="s">
        <v>339</v>
      </c>
      <c r="B16" s="109"/>
      <c r="C16" s="109"/>
      <c r="D16" s="109"/>
      <c r="E16" s="109"/>
      <c r="F16" s="109"/>
      <c r="G16" s="109"/>
      <c r="H16" s="116"/>
      <c r="I16" s="116"/>
      <c r="J16" s="116">
        <f t="shared" si="2"/>
        <v>0</v>
      </c>
      <c r="K16" s="116"/>
      <c r="L16" s="116">
        <f t="shared" si="1"/>
        <v>0</v>
      </c>
      <c r="M16" s="103"/>
    </row>
    <row r="17" spans="1:13">
      <c r="A17" s="115" t="s">
        <v>340</v>
      </c>
      <c r="B17" s="119">
        <f>SUM(B13:B16)</f>
        <v>0</v>
      </c>
      <c r="C17" s="119">
        <f t="shared" ref="C17:K17" si="3">SUM(C13:C16)</f>
        <v>0</v>
      </c>
      <c r="D17" s="119">
        <f t="shared" si="3"/>
        <v>0</v>
      </c>
      <c r="E17" s="119">
        <f t="shared" si="3"/>
        <v>0</v>
      </c>
      <c r="F17" s="119">
        <f t="shared" si="3"/>
        <v>0</v>
      </c>
      <c r="G17" s="119">
        <f t="shared" si="3"/>
        <v>0</v>
      </c>
      <c r="H17" s="119">
        <f t="shared" si="3"/>
        <v>0</v>
      </c>
      <c r="I17" s="119">
        <f>SUM(I13:I16)</f>
        <v>-37135</v>
      </c>
      <c r="J17" s="119">
        <f t="shared" si="2"/>
        <v>-37135</v>
      </c>
      <c r="K17" s="119">
        <f t="shared" si="3"/>
        <v>0</v>
      </c>
      <c r="L17" s="119">
        <f t="shared" si="1"/>
        <v>-37135</v>
      </c>
      <c r="M17" s="103"/>
    </row>
    <row r="18" spans="1:13">
      <c r="A18" s="115" t="s">
        <v>341</v>
      </c>
      <c r="B18" s="109"/>
      <c r="C18" s="109"/>
      <c r="D18" s="109"/>
      <c r="E18" s="109"/>
      <c r="F18" s="109"/>
      <c r="G18" s="109"/>
      <c r="H18" s="116"/>
      <c r="I18" s="116"/>
      <c r="J18" s="116">
        <f t="shared" si="2"/>
        <v>0</v>
      </c>
      <c r="K18" s="116"/>
      <c r="L18" s="116">
        <f t="shared" si="1"/>
        <v>0</v>
      </c>
      <c r="M18" s="103"/>
    </row>
    <row r="19" spans="1:13">
      <c r="A19" s="120" t="s">
        <v>342</v>
      </c>
      <c r="B19" s="109">
        <v>6792760</v>
      </c>
      <c r="C19" s="109"/>
      <c r="D19" s="109"/>
      <c r="E19" s="109"/>
      <c r="F19" s="109"/>
      <c r="G19" s="109"/>
      <c r="H19" s="116"/>
      <c r="I19" s="116"/>
      <c r="J19" s="116">
        <f t="shared" si="2"/>
        <v>6792760</v>
      </c>
      <c r="K19" s="116"/>
      <c r="L19" s="116">
        <f t="shared" si="1"/>
        <v>6792760</v>
      </c>
      <c r="M19" s="103"/>
    </row>
    <row r="20" spans="1:13">
      <c r="A20" s="120" t="s">
        <v>343</v>
      </c>
      <c r="B20" s="109"/>
      <c r="C20" s="109"/>
      <c r="D20" s="109"/>
      <c r="E20" s="109">
        <v>3868</v>
      </c>
      <c r="F20" s="109"/>
      <c r="G20" s="109"/>
      <c r="H20" s="116">
        <v>-73489</v>
      </c>
      <c r="I20" s="116"/>
      <c r="J20" s="116">
        <f t="shared" si="2"/>
        <v>-69621</v>
      </c>
      <c r="K20" s="116"/>
      <c r="L20" s="116">
        <f t="shared" si="1"/>
        <v>-69621</v>
      </c>
      <c r="M20" s="103"/>
    </row>
    <row r="21" spans="1:13">
      <c r="A21" s="121" t="s">
        <v>344</v>
      </c>
      <c r="B21" s="109"/>
      <c r="C21" s="109"/>
      <c r="D21" s="109"/>
      <c r="E21" s="122"/>
      <c r="F21" s="122"/>
      <c r="G21" s="122"/>
      <c r="H21" s="116">
        <f>316761+527844-3868</f>
        <v>840737</v>
      </c>
      <c r="I21" s="116"/>
      <c r="J21" s="116">
        <f t="shared" si="2"/>
        <v>840737</v>
      </c>
      <c r="K21" s="116"/>
      <c r="L21" s="116">
        <f t="shared" si="1"/>
        <v>840737</v>
      </c>
      <c r="M21" s="103"/>
    </row>
    <row r="22" spans="1:13">
      <c r="A22" s="115" t="s">
        <v>345</v>
      </c>
      <c r="B22" s="114">
        <f>SUM(B19:B21)</f>
        <v>6792760</v>
      </c>
      <c r="C22" s="114">
        <f t="shared" ref="C22:K22" si="4">SUM(C19:C21)</f>
        <v>0</v>
      </c>
      <c r="D22" s="114">
        <f t="shared" si="4"/>
        <v>0</v>
      </c>
      <c r="E22" s="114">
        <f t="shared" si="4"/>
        <v>3868</v>
      </c>
      <c r="F22" s="114">
        <f t="shared" si="4"/>
        <v>0</v>
      </c>
      <c r="G22" s="114">
        <f t="shared" si="4"/>
        <v>0</v>
      </c>
      <c r="H22" s="114">
        <f t="shared" si="4"/>
        <v>767248</v>
      </c>
      <c r="I22" s="114">
        <f t="shared" si="4"/>
        <v>0</v>
      </c>
      <c r="J22" s="119">
        <f t="shared" si="2"/>
        <v>7563876</v>
      </c>
      <c r="K22" s="114">
        <f t="shared" si="4"/>
        <v>0</v>
      </c>
      <c r="L22" s="114">
        <f t="shared" si="1"/>
        <v>7563876</v>
      </c>
      <c r="M22" s="103"/>
    </row>
    <row r="23" spans="1:13">
      <c r="A23" s="115"/>
      <c r="B23" s="107"/>
      <c r="C23" s="108"/>
      <c r="D23" s="107"/>
      <c r="E23" s="108"/>
      <c r="F23" s="108"/>
      <c r="G23" s="108"/>
      <c r="H23" s="108"/>
      <c r="I23" s="116"/>
      <c r="J23" s="116"/>
      <c r="K23" s="116"/>
      <c r="L23" s="108"/>
      <c r="M23" s="103"/>
    </row>
    <row r="24" spans="1:13" ht="15.75" thickBot="1">
      <c r="A24" s="115" t="s">
        <v>346</v>
      </c>
      <c r="B24" s="123">
        <f>B12+B17+B22</f>
        <v>6792760</v>
      </c>
      <c r="C24" s="123">
        <f t="shared" ref="C24:K24" si="5">C12+C17+C22</f>
        <v>0</v>
      </c>
      <c r="D24" s="123">
        <f t="shared" si="5"/>
        <v>0</v>
      </c>
      <c r="E24" s="123">
        <f t="shared" si="5"/>
        <v>5220</v>
      </c>
      <c r="F24" s="123">
        <f t="shared" si="5"/>
        <v>729</v>
      </c>
      <c r="G24" s="123">
        <f t="shared" si="5"/>
        <v>0</v>
      </c>
      <c r="H24" s="123">
        <f t="shared" si="5"/>
        <v>844605</v>
      </c>
      <c r="I24" s="123">
        <f t="shared" si="5"/>
        <v>-37135</v>
      </c>
      <c r="J24" s="123">
        <f t="shared" si="2"/>
        <v>7606179</v>
      </c>
      <c r="K24" s="123">
        <f t="shared" si="5"/>
        <v>0</v>
      </c>
      <c r="L24" s="123">
        <f t="shared" si="1"/>
        <v>7606179</v>
      </c>
      <c r="M24" s="103"/>
    </row>
    <row r="25" spans="1:13" ht="15.75" thickTop="1">
      <c r="A25" s="124"/>
      <c r="B25" s="107"/>
      <c r="C25" s="107"/>
      <c r="D25" s="107"/>
      <c r="E25" s="107"/>
      <c r="F25" s="107"/>
      <c r="G25" s="107"/>
      <c r="H25" s="107"/>
      <c r="I25" s="116"/>
      <c r="J25" s="116">
        <f t="shared" si="2"/>
        <v>0</v>
      </c>
      <c r="K25" s="116"/>
      <c r="L25" s="107">
        <f t="shared" si="1"/>
        <v>0</v>
      </c>
      <c r="M25" s="103"/>
    </row>
    <row r="26" spans="1:13">
      <c r="A26" s="115" t="s">
        <v>338</v>
      </c>
      <c r="B26" s="109"/>
      <c r="C26" s="109"/>
      <c r="D26" s="109"/>
      <c r="E26" s="109"/>
      <c r="F26" s="109"/>
      <c r="G26" s="109"/>
      <c r="H26" s="116"/>
      <c r="I26" s="116"/>
      <c r="J26" s="116">
        <f t="shared" si="2"/>
        <v>0</v>
      </c>
      <c r="K26" s="116"/>
      <c r="L26" s="116">
        <f t="shared" si="1"/>
        <v>0</v>
      </c>
      <c r="M26" s="103"/>
    </row>
    <row r="27" spans="1:13">
      <c r="A27" s="117" t="s">
        <v>333</v>
      </c>
      <c r="B27" s="109"/>
      <c r="C27" s="109"/>
      <c r="D27" s="109"/>
      <c r="E27" s="109"/>
      <c r="F27" s="109"/>
      <c r="G27" s="109"/>
      <c r="H27" s="116"/>
      <c r="I27" s="118">
        <v>1012273</v>
      </c>
      <c r="J27" s="116">
        <f t="shared" si="2"/>
        <v>1012273</v>
      </c>
      <c r="K27" s="118"/>
      <c r="L27" s="116">
        <f t="shared" si="1"/>
        <v>1012273</v>
      </c>
      <c r="M27" s="103"/>
    </row>
    <row r="28" spans="1:13">
      <c r="A28" s="117" t="s">
        <v>311</v>
      </c>
      <c r="B28" s="109"/>
      <c r="C28" s="109"/>
      <c r="D28" s="109">
        <v>354708</v>
      </c>
      <c r="E28" s="109"/>
      <c r="F28" s="109"/>
      <c r="G28" s="109"/>
      <c r="H28" s="116"/>
      <c r="I28" s="118"/>
      <c r="J28" s="116">
        <f t="shared" si="2"/>
        <v>354708</v>
      </c>
      <c r="K28" s="116"/>
      <c r="L28" s="116">
        <f t="shared" si="1"/>
        <v>354708</v>
      </c>
      <c r="M28" s="103"/>
    </row>
    <row r="29" spans="1:13">
      <c r="A29" s="117" t="s">
        <v>339</v>
      </c>
      <c r="B29" s="109"/>
      <c r="C29" s="109"/>
      <c r="D29" s="109">
        <v>-161491</v>
      </c>
      <c r="E29" s="109"/>
      <c r="F29" s="109"/>
      <c r="G29" s="109"/>
      <c r="H29" s="116"/>
      <c r="I29" s="116"/>
      <c r="J29" s="116">
        <f t="shared" si="2"/>
        <v>-161491</v>
      </c>
      <c r="K29" s="116"/>
      <c r="L29" s="116">
        <f t="shared" si="1"/>
        <v>-161491</v>
      </c>
      <c r="M29" s="103"/>
    </row>
    <row r="30" spans="1:13">
      <c r="A30" s="115" t="s">
        <v>340</v>
      </c>
      <c r="B30" s="119">
        <f>SUM(B27:B29)</f>
        <v>0</v>
      </c>
      <c r="C30" s="119">
        <f t="shared" ref="C30:K30" si="6">SUM(C27:C29)</f>
        <v>0</v>
      </c>
      <c r="D30" s="119">
        <f t="shared" si="6"/>
        <v>193217</v>
      </c>
      <c r="E30" s="119">
        <f t="shared" si="6"/>
        <v>0</v>
      </c>
      <c r="F30" s="119">
        <f t="shared" si="6"/>
        <v>0</v>
      </c>
      <c r="G30" s="119">
        <f t="shared" si="6"/>
        <v>0</v>
      </c>
      <c r="H30" s="119">
        <f t="shared" si="6"/>
        <v>0</v>
      </c>
      <c r="I30" s="119">
        <f t="shared" si="6"/>
        <v>1012273</v>
      </c>
      <c r="J30" s="119">
        <f t="shared" si="2"/>
        <v>1205490</v>
      </c>
      <c r="K30" s="119">
        <f t="shared" si="6"/>
        <v>0</v>
      </c>
      <c r="L30" s="119">
        <f t="shared" si="1"/>
        <v>1205490</v>
      </c>
      <c r="M30" s="103"/>
    </row>
    <row r="31" spans="1:13">
      <c r="A31" s="115" t="s">
        <v>341</v>
      </c>
      <c r="B31" s="109"/>
      <c r="C31" s="109"/>
      <c r="D31" s="109"/>
      <c r="E31" s="109"/>
      <c r="F31" s="109"/>
      <c r="G31" s="109"/>
      <c r="H31" s="116"/>
      <c r="I31" s="116"/>
      <c r="J31" s="116">
        <f t="shared" si="2"/>
        <v>0</v>
      </c>
      <c r="K31" s="116"/>
      <c r="L31" s="116">
        <f t="shared" si="1"/>
        <v>0</v>
      </c>
      <c r="M31" s="103"/>
    </row>
    <row r="32" spans="1:13">
      <c r="A32" s="120" t="s">
        <v>342</v>
      </c>
      <c r="B32" s="109"/>
      <c r="C32" s="109"/>
      <c r="D32" s="109"/>
      <c r="E32" s="109"/>
      <c r="F32" s="109"/>
      <c r="G32" s="109"/>
      <c r="H32" s="116"/>
      <c r="I32" s="116"/>
      <c r="J32" s="116">
        <f t="shared" si="2"/>
        <v>0</v>
      </c>
      <c r="K32" s="116"/>
      <c r="L32" s="116">
        <f t="shared" si="1"/>
        <v>0</v>
      </c>
      <c r="M32" s="103"/>
    </row>
    <row r="33" spans="1:13">
      <c r="A33" s="120" t="s">
        <v>343</v>
      </c>
      <c r="B33" s="109"/>
      <c r="C33" s="109"/>
      <c r="D33" s="109"/>
      <c r="E33" s="109"/>
      <c r="F33" s="109"/>
      <c r="G33" s="109"/>
      <c r="H33" s="116"/>
      <c r="I33" s="116"/>
      <c r="J33" s="116">
        <f t="shared" si="2"/>
        <v>0</v>
      </c>
      <c r="K33" s="116"/>
      <c r="L33" s="116">
        <f t="shared" si="1"/>
        <v>0</v>
      </c>
      <c r="M33" s="103"/>
    </row>
    <row r="34" spans="1:13">
      <c r="A34" s="121" t="s">
        <v>347</v>
      </c>
      <c r="B34" s="109"/>
      <c r="C34" s="109"/>
      <c r="D34" s="109"/>
      <c r="E34" s="122">
        <v>2978</v>
      </c>
      <c r="F34" s="122"/>
      <c r="G34" s="122"/>
      <c r="H34" s="116">
        <f>-37135-2978</f>
        <v>-40113</v>
      </c>
      <c r="I34" s="116">
        <v>37135</v>
      </c>
      <c r="J34" s="116">
        <f t="shared" si="2"/>
        <v>0</v>
      </c>
      <c r="K34" s="116"/>
      <c r="L34" s="116">
        <f t="shared" si="1"/>
        <v>0</v>
      </c>
      <c r="M34" s="103"/>
    </row>
    <row r="35" spans="1:13">
      <c r="A35" s="115" t="s">
        <v>345</v>
      </c>
      <c r="B35" s="119">
        <f>SUM(B32:B34)</f>
        <v>0</v>
      </c>
      <c r="C35" s="119">
        <f t="shared" ref="C35:K35" si="7">SUM(C32:C34)</f>
        <v>0</v>
      </c>
      <c r="D35" s="119">
        <f t="shared" si="7"/>
        <v>0</v>
      </c>
      <c r="E35" s="119">
        <f t="shared" si="7"/>
        <v>2978</v>
      </c>
      <c r="F35" s="119">
        <f t="shared" si="7"/>
        <v>0</v>
      </c>
      <c r="G35" s="119">
        <f t="shared" si="7"/>
        <v>0</v>
      </c>
      <c r="H35" s="119">
        <f t="shared" si="7"/>
        <v>-40113</v>
      </c>
      <c r="I35" s="119">
        <f t="shared" si="7"/>
        <v>37135</v>
      </c>
      <c r="J35" s="119">
        <f t="shared" si="2"/>
        <v>0</v>
      </c>
      <c r="K35" s="119">
        <f t="shared" si="7"/>
        <v>0</v>
      </c>
      <c r="L35" s="119">
        <f t="shared" si="1"/>
        <v>0</v>
      </c>
      <c r="M35" s="103"/>
    </row>
    <row r="36" spans="1:13">
      <c r="A36" s="115"/>
      <c r="B36" s="109"/>
      <c r="C36" s="109"/>
      <c r="D36" s="109"/>
      <c r="E36" s="109"/>
      <c r="F36" s="109"/>
      <c r="G36" s="109"/>
      <c r="H36" s="116"/>
      <c r="I36" s="116"/>
      <c r="J36" s="116"/>
      <c r="K36" s="116"/>
      <c r="L36" s="116"/>
      <c r="M36" s="103"/>
    </row>
    <row r="37" spans="1:13" ht="15.75" thickBot="1">
      <c r="A37" s="115" t="s">
        <v>348</v>
      </c>
      <c r="B37" s="123">
        <f>B24+B30+B35</f>
        <v>6792760</v>
      </c>
      <c r="C37" s="123">
        <f t="shared" ref="C37:K37" si="8">C24+C30+C35</f>
        <v>0</v>
      </c>
      <c r="D37" s="123">
        <f t="shared" si="8"/>
        <v>193217</v>
      </c>
      <c r="E37" s="123">
        <f t="shared" si="8"/>
        <v>8198</v>
      </c>
      <c r="F37" s="123">
        <f t="shared" si="8"/>
        <v>729</v>
      </c>
      <c r="G37" s="123">
        <f t="shared" si="8"/>
        <v>0</v>
      </c>
      <c r="H37" s="123">
        <f t="shared" si="8"/>
        <v>804492</v>
      </c>
      <c r="I37" s="123">
        <f t="shared" si="8"/>
        <v>1012273</v>
      </c>
      <c r="J37" s="123">
        <f t="shared" si="2"/>
        <v>8811669</v>
      </c>
      <c r="K37" s="123">
        <f t="shared" si="8"/>
        <v>0</v>
      </c>
      <c r="L37" s="123">
        <f t="shared" si="1"/>
        <v>8811669</v>
      </c>
      <c r="M37" s="103"/>
    </row>
    <row r="38" spans="1:13" ht="15.75" thickTop="1">
      <c r="B38" s="125"/>
      <c r="C38" s="125"/>
      <c r="D38" s="125"/>
      <c r="E38" s="125"/>
      <c r="F38" s="125"/>
      <c r="G38" s="125"/>
      <c r="H38" s="126"/>
      <c r="I38" s="126"/>
      <c r="J38" s="126"/>
      <c r="K38" s="126"/>
      <c r="L38" s="126"/>
      <c r="M38" s="103"/>
    </row>
    <row r="39" spans="1:13">
      <c r="A39" s="127" t="s">
        <v>349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7"/>
      <c r="M39" s="103"/>
    </row>
    <row r="40" spans="1:13">
      <c r="A40" s="127" t="s">
        <v>350</v>
      </c>
      <c r="B40" s="128"/>
      <c r="C40" s="128"/>
      <c r="D40" s="128"/>
      <c r="E40" s="128"/>
      <c r="F40" s="128"/>
      <c r="G40" s="128"/>
      <c r="H40" s="129"/>
      <c r="I40" s="129"/>
      <c r="J40" s="127"/>
      <c r="K40" s="129"/>
      <c r="L40" s="127"/>
      <c r="M40" s="103"/>
    </row>
    <row r="41" spans="1:13">
      <c r="B41" s="103"/>
      <c r="C41" s="103"/>
      <c r="D41" s="103"/>
      <c r="E41" s="103"/>
      <c r="F41" s="103"/>
      <c r="G41" s="103"/>
      <c r="M41" s="103"/>
    </row>
    <row r="42" spans="1:13">
      <c r="B42" s="103"/>
      <c r="C42" s="103"/>
      <c r="D42" s="103"/>
      <c r="E42" s="103"/>
      <c r="F42" s="103"/>
      <c r="G42" s="103"/>
      <c r="M42" s="103"/>
    </row>
    <row r="43" spans="1:13">
      <c r="B43" s="103"/>
      <c r="C43" s="103"/>
      <c r="D43" s="103"/>
      <c r="E43" s="103"/>
      <c r="F43" s="103"/>
      <c r="G43" s="103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2021-03-06T13:50:03Z</dcterms:modified>
</cp:coreProperties>
</file>