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tabRatio="764" activeTab="2"/>
  </bookViews>
  <sheets>
    <sheet name="KOPERTINA" sheetId="1" r:id="rId1"/>
    <sheet name="Aktivi + Pasivi" sheetId="2" r:id="rId2"/>
    <sheet name="P. Te ardhura dhe shpenzime" sheetId="3" r:id="rId3"/>
    <sheet name="P.Flukseve parase" sheetId="4" r:id="rId4"/>
    <sheet name="P. Levizjes se Kapitalit" sheetId="5" r:id="rId5"/>
    <sheet name="Pasq.amortizimit" sheetId="6" r:id="rId6"/>
    <sheet name="Shenimet spjeguese" sheetId="7" r:id="rId7"/>
    <sheet name="Aneks statistikor" sheetId="8" r:id="rId8"/>
    <sheet name="Pasq e TR" sheetId="9" r:id="rId9"/>
    <sheet name="AAGJ materiale" sheetId="10" r:id="rId10"/>
    <sheet name="Sheet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<sst xmlns="http://schemas.openxmlformats.org/spreadsheetml/2006/main" count="878" uniqueCount="570">
  <si>
    <t>AKTIVET</t>
  </si>
  <si>
    <t>l</t>
  </si>
  <si>
    <t>Aktive monetare</t>
  </si>
  <si>
    <t>(i)</t>
  </si>
  <si>
    <t>(ii)</t>
  </si>
  <si>
    <t>Totali 2</t>
  </si>
  <si>
    <t>Aktive te tjera financiare afatshkurtra</t>
  </si>
  <si>
    <t>(iv)</t>
  </si>
  <si>
    <t>(iii)</t>
  </si>
  <si>
    <t>Totali 3</t>
  </si>
  <si>
    <t>(v)</t>
  </si>
  <si>
    <t>Totali i Aktiveve Afatshkurtra (l)</t>
  </si>
  <si>
    <t>ll</t>
  </si>
  <si>
    <t>Totali 1</t>
  </si>
  <si>
    <t>Aktive afatgjata materiale</t>
  </si>
  <si>
    <t>Makineri dhe pajisje</t>
  </si>
  <si>
    <t>Aktivet afatgjata jomateriale</t>
  </si>
  <si>
    <t>Emri i mire</t>
  </si>
  <si>
    <t>Shpenzimet e zhvillimit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</si>
  <si>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</si>
  <si>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</si>
  <si>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</si>
  <si>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</si>
  <si>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</si>
  <si>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</si>
  <si>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Huat dhe parapagimet</t>
  </si>
  <si>
    <t>Grantet dhe te ardhurat e shtyra</t>
  </si>
  <si>
    <t>Totali i detyrimeve afatshkurtra (l)</t>
  </si>
  <si>
    <t>Detyrime afatgjata</t>
  </si>
  <si>
    <t>Huamarrje te tjera afatgjata</t>
  </si>
  <si>
    <t>Totali i detyrimeve afatgjata (ll)</t>
  </si>
  <si>
    <t xml:space="preserve">Totali i detyrimeve  </t>
  </si>
  <si>
    <t>lll</t>
  </si>
  <si>
    <t>KAPITALI</t>
  </si>
  <si>
    <t>Kapitali aksionar</t>
  </si>
  <si>
    <t>Fitimi (Humbja) e vitit financiar</t>
  </si>
  <si>
    <t>Totali i Kapitalit (lll)</t>
  </si>
  <si>
    <t>Nr</t>
  </si>
  <si>
    <t>Pershkrimi i elementeve</t>
  </si>
  <si>
    <t>Shitjet neto</t>
  </si>
  <si>
    <t>Te ardhura te tjera nga veprimtaria e shfrytezimit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</si>
  <si>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</si>
  <si>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</si>
  <si>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</si>
  <si>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</si>
  <si>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</si>
  <si>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</si>
  <si>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</si>
  <si>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</si>
  <si>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</si>
  <si>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</si>
  <si>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</si>
  <si>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</si>
  <si>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</si>
  <si>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</si>
  <si>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</si>
  <si>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</si>
  <si>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</si>
  <si>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</si>
  <si>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Rezerva statutore dhe ligjore</t>
  </si>
  <si>
    <t>Totali</t>
  </si>
  <si>
    <t>Fitimi i pa- shperndare</t>
  </si>
  <si>
    <t>Fitimi neto i periudhes kontabel</t>
  </si>
  <si>
    <t>Emetim i kapitalit aksionar</t>
  </si>
  <si>
    <t xml:space="preserve"> Rezerva rivleresimi i AAGJ</t>
  </si>
  <si>
    <t xml:space="preserve"> - shpenzimet per sigurimet shoqerore dhe   shendetesore</t>
  </si>
  <si>
    <t>Metoda indirekte</t>
  </si>
  <si>
    <t>Fluksi i parave nga veprimtarite e shfrytezimit</t>
  </si>
  <si>
    <t>Fitimi para tatimit</t>
  </si>
  <si>
    <t>Rregullime per:</t>
  </si>
  <si>
    <t>Amortizimin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</si>
  <si>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</si>
  <si>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</si>
  <si>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</si>
  <si>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</si>
  <si>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</si>
  <si>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</si>
  <si>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</si>
  <si>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</si>
  <si>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</si>
  <si>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</si>
  <si>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</si>
  <si>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</si>
  <si>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</si>
  <si>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Pagesat e detyrimeve te qirase financiare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</si>
  <si>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</si>
  <si>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</si>
  <si>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</si>
  <si>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</si>
  <si>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</si>
  <si>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</si>
  <si>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Leke</t>
  </si>
  <si>
    <t>Para ne dore ( Arka)</t>
  </si>
  <si>
    <t>Efektet e ndryshimit te kurseve te kembimit gjate konsoludimit</t>
  </si>
  <si>
    <t>Totali I te ardhurave apo I shpenzimeve, ae nuk jane njohur ne pasqyren e te ardhurave dhe shpenzimeve.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</si>
  <si>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</si>
  <si>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</si>
  <si>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</si>
  <si>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</si>
  <si>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</si>
  <si>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</si>
  <si>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</si>
  <si>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</si>
  <si>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</si>
  <si>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</si>
  <si>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</si>
  <si>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</si>
  <si>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</si>
  <si>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</si>
  <si>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</si>
  <si>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</si>
  <si>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</si>
  <si>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</si>
  <si>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Pozicioni me 31 dhjetor 2009</t>
  </si>
  <si>
    <t>S H E N I M E T          S P J E G U E S E</t>
  </si>
  <si>
    <t>31.12.2010</t>
  </si>
  <si>
    <t>Llogari/Kerkesa te arketueshme(klient 411)</t>
  </si>
  <si>
    <t>Instrumenta te tjera  TVSH 445</t>
  </si>
  <si>
    <t>Debitore e kreditore te ndryshem  446</t>
  </si>
  <si>
    <t>Prodhim ne proces 313</t>
  </si>
  <si>
    <t>Produkte te gatshme 34</t>
  </si>
  <si>
    <t xml:space="preserve">Mjete Transporti </t>
  </si>
  <si>
    <t>Inventar ekonomik</t>
  </si>
  <si>
    <t>Llogari jashte bilancit (Mjete Transporti)</t>
  </si>
  <si>
    <t>SHTYPSHKRONJA E LETRAVE ME VLERE</t>
  </si>
  <si>
    <t>Prodhimi I Letrave me VLERE.</t>
  </si>
  <si>
    <t xml:space="preserve">(  Ne zbarim te Standartit Kombetar te Kontabilitetit Nr.2 dhe </t>
  </si>
  <si>
    <t>Po</t>
  </si>
  <si>
    <t>Lendet e para dhe lendet ndihmese 311</t>
  </si>
  <si>
    <t>TVSH</t>
  </si>
  <si>
    <t>ii</t>
  </si>
  <si>
    <t>Aksionet e pakices (PF te konsoliduara)</t>
  </si>
  <si>
    <t>Kapitali aksionereve te shoq.meme (PF te kons.)</t>
  </si>
  <si>
    <t>Diferenca rivlersimi</t>
  </si>
  <si>
    <t>Rezervat statutore</t>
  </si>
  <si>
    <t>Rezervat ligjore</t>
  </si>
  <si>
    <t>Rezerva per investime</t>
  </si>
  <si>
    <t>Paksim kapitali,U MINFIN, 10216/1, dt 12 10.09</t>
  </si>
  <si>
    <t>Kapital I pa regjistruar, Tipaografia ushtarake</t>
  </si>
  <si>
    <t>Kapital I pa regjistruar, banka e Shqiperise</t>
  </si>
  <si>
    <t>Kapital I pa regjistruar, MINFIN, invent ek</t>
  </si>
  <si>
    <t>Fitimet e pa shperndara</t>
  </si>
  <si>
    <t>Kerkesa te tjera te arketueshme T.FITIMI 444</t>
  </si>
  <si>
    <t>Viti 2010</t>
  </si>
  <si>
    <t>Ndryshimi   I inventarit prod.gatshem</t>
  </si>
  <si>
    <t xml:space="preserve">                                  01 Janar - 31 Dhjetor 2010</t>
  </si>
  <si>
    <t xml:space="preserve">Rez. Investime </t>
  </si>
  <si>
    <t>Kapitale pa regjistruara</t>
  </si>
  <si>
    <t xml:space="preserve">shperndarja e fitimeve periudhave meparshme </t>
  </si>
  <si>
    <t>Pozicioni me 31 dhjetor 2010</t>
  </si>
  <si>
    <t>Shtypshkronja e Letrave me Vlere.</t>
  </si>
  <si>
    <t>Sokol SHEME</t>
  </si>
  <si>
    <t>Besjana DERVISHI</t>
  </si>
  <si>
    <t>ADMINISTRATOR</t>
  </si>
  <si>
    <t>FINANCIERE</t>
  </si>
  <si>
    <t xml:space="preserve">Rezerva te tjera </t>
  </si>
  <si>
    <t>Te ardhurat dhe shpenzimet financiare nga pjesemarrjet (ndihme financiare dhe subvencion)</t>
  </si>
  <si>
    <t>Aktivet AAGJ , Vlere fillestare</t>
  </si>
  <si>
    <t>AMORTIZIMI I AAGJ</t>
  </si>
  <si>
    <t>A.Q. TRUPEZUARA</t>
  </si>
  <si>
    <t>Vlera 
fillestare</t>
  </si>
  <si>
    <t>Pakesime</t>
  </si>
  <si>
    <t>Total</t>
  </si>
  <si>
    <t>AMORTIZIMI FILLIM PERIUDHE</t>
  </si>
  <si>
    <t>A. Pakesime</t>
  </si>
  <si>
    <t>vlera e mbetur</t>
  </si>
  <si>
    <t>I</t>
  </si>
  <si>
    <t>Aktive Afatgjate Material</t>
  </si>
  <si>
    <t>Makineri e paisje</t>
  </si>
  <si>
    <t>mjete trasporti</t>
  </si>
  <si>
    <t>invetar ekonomike</t>
  </si>
  <si>
    <t>paisje dhe orendi</t>
  </si>
  <si>
    <t>paisje informatike</t>
  </si>
  <si>
    <t>Inventari I imet</t>
  </si>
  <si>
    <t>II</t>
  </si>
  <si>
    <t>Aktive Afatgjate Jomaterial</t>
  </si>
  <si>
    <t>Program financiar</t>
  </si>
  <si>
    <t>TOTAL</t>
  </si>
  <si>
    <t>Inventar imet</t>
  </si>
  <si>
    <t>(vi)</t>
  </si>
  <si>
    <t>Ndertesa -dhe sistemi I aspirim kondicionimit</t>
  </si>
  <si>
    <t>Te pagueshme ndaj furnitoreve 401</t>
  </si>
  <si>
    <t>Te pagueshme ndaj punonjesve 421</t>
  </si>
  <si>
    <t>Detyrime Sig.Shoq.431</t>
  </si>
  <si>
    <t xml:space="preserve">TAP + </t>
  </si>
  <si>
    <t>Fitimi  vjetor</t>
  </si>
  <si>
    <t>Fitim Bilanci Kontabel</t>
  </si>
  <si>
    <t>INFORMAT :</t>
  </si>
  <si>
    <t>Shpenzime te panjohura</t>
  </si>
  <si>
    <t>Fitimi tatueshem.</t>
  </si>
  <si>
    <t>Tatim Fitimi 10%</t>
  </si>
  <si>
    <t>Te ardhuara nga grante</t>
  </si>
  <si>
    <t>Te ardhura nga investimet (grante)</t>
  </si>
  <si>
    <t>Paksim I granteve</t>
  </si>
  <si>
    <t>Te ardhura nga rimarrje e subvecioneve nga shteti</t>
  </si>
  <si>
    <t>AKTIVE AFATGJATA</t>
  </si>
  <si>
    <t>Tatim mbi fitimin</t>
  </si>
  <si>
    <t>Treguesit</t>
  </si>
  <si>
    <t>Inventaret</t>
  </si>
  <si>
    <t>III</t>
  </si>
  <si>
    <t>IV</t>
  </si>
  <si>
    <t>TOTALI,DETYRIME DHE KAPITALI</t>
  </si>
  <si>
    <t>Te tjera financiare.</t>
  </si>
  <si>
    <t>Te tjera te ardhura financiare</t>
  </si>
  <si>
    <t>Depozita ne banke dhe llogari te tjera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</si>
  <si>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</si>
  <si>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</si>
  <si>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</si>
  <si>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</si>
  <si>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</si>
  <si>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</si>
  <si>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</si>
  <si>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 xml:space="preserve">        b) VIJIMESIA e veprimtarise ekonomike te njesise sone raportuse eshte e siguruar duke</t>
  </si>
  <si>
    <t xml:space="preserve">        c) KOMPENSIM midis nje aktivi dhe nje pasivi nuk ka , ndersa midis te ardhurave dhe </t>
  </si>
  <si>
    <t xml:space="preserve">        d) KUPTUSHMERIA e Pasqyrave Financiare eshte realizuar ne masen e plote per te </t>
  </si>
  <si>
    <t xml:space="preserve">        e) MATERIALITETI eshte vleresuar nga ana jone dhe ne baze te tij Pasqyrat Financiare</t>
  </si>
  <si>
    <t xml:space="preserve">         f) BESUSHMERIA per hartimin e Pasqyrave Financiare eshte e siguruar pasi nuk ka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</si>
  <si>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</si>
  <si>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</si>
  <si>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</si>
  <si>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</si>
  <si>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</si>
  <si>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</si>
  <si>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</si>
  <si>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</si>
  <si>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</si>
  <si>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</si>
  <si>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</si>
  <si>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</si>
  <si>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</si>
  <si>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</si>
  <si>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</si>
  <si>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</si>
  <si>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</si>
  <si>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</si>
  <si>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B</t>
  </si>
  <si>
    <t>Shënimet qe shpjegojnë zërat e ndryshëm të pasqyrave financiare</t>
  </si>
  <si>
    <t>Aktivet  monetare</t>
  </si>
  <si>
    <t>Banka</t>
  </si>
  <si>
    <t>Emri i Bankes</t>
  </si>
  <si>
    <t>Monedha</t>
  </si>
  <si>
    <t>Nr llogarise</t>
  </si>
  <si>
    <t xml:space="preserve">Leke </t>
  </si>
  <si>
    <t xml:space="preserve">BKT </t>
  </si>
  <si>
    <t>Leke.</t>
  </si>
  <si>
    <t>V</t>
  </si>
  <si>
    <t>Arka</t>
  </si>
  <si>
    <t>E M E R T I M I</t>
  </si>
  <si>
    <t>Arka ne Leke</t>
  </si>
  <si>
    <t>&gt;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</si>
  <si>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</si>
  <si>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</si>
  <si>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</si>
  <si>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</si>
  <si>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</si>
  <si>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</si>
  <si>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</si>
  <si>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>Debitore,Kreditore te tjere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</si>
  <si>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</si>
  <si>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</si>
  <si>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</si>
  <si>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</si>
  <si>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</si>
  <si>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</si>
  <si>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</si>
  <si>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</si>
  <si>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</si>
  <si>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pagueshme ne mbyllje te vitit</t>
  </si>
  <si>
    <t xml:space="preserve">Nuk ka </t>
  </si>
  <si>
    <t>Inventari</t>
  </si>
  <si>
    <t>Prodhim ne proces</t>
  </si>
  <si>
    <t>Produkte te gatshme</t>
  </si>
  <si>
    <t>AKTIVET AFATGJATA</t>
  </si>
  <si>
    <t>Analiza e posteve te amortizushme</t>
  </si>
  <si>
    <t>Emertimi</t>
  </si>
  <si>
    <t>Vlera fillestare</t>
  </si>
  <si>
    <t>Amortizimi</t>
  </si>
  <si>
    <t>Vl.mbetur</t>
  </si>
  <si>
    <t>Vlera</t>
  </si>
  <si>
    <t>Toka</t>
  </si>
  <si>
    <t>Aktive afatgjata jo materiale</t>
  </si>
  <si>
    <t>Kapitali aksioner i pa paguar</t>
  </si>
  <si>
    <t>Huat  dhe  parapagimet</t>
  </si>
  <si>
    <t>Te pagueshme ndaj punonjesve</t>
  </si>
  <si>
    <t>Detyrime per Sigurime Shoq.Shend.</t>
  </si>
  <si>
    <t>Detyrime tatimore per Tatim Fitimin</t>
  </si>
  <si>
    <t>Detyrime tatimore per Tvsh-ne</t>
  </si>
  <si>
    <t>PASIVET  AFATGJATA</t>
  </si>
  <si>
    <t>Huamarje te tjera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</si>
  <si>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</si>
  <si>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</si>
  <si>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</si>
  <si>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</si>
  <si>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</si>
  <si>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</si>
  <si>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</si>
  <si>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</si>
  <si>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</si>
  <si>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</si>
  <si>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</si>
  <si>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Pasqyrat financiare te shoqerise perbehen nga :</t>
  </si>
  <si>
    <t>Bilanci</t>
  </si>
  <si>
    <t xml:space="preserve">Pasqyra e te ardhurave dhe shpenzimeve </t>
  </si>
  <si>
    <t xml:space="preserve">Pasqyra e levizjes se kapitalit </t>
  </si>
  <si>
    <t xml:space="preserve">Pasqyra e flukseve monetare </t>
  </si>
  <si>
    <t xml:space="preserve">Inventari I aktiveve Afatgjatemateriale </t>
  </si>
  <si>
    <t xml:space="preserve">Inventari I mallrave </t>
  </si>
  <si>
    <t xml:space="preserve">Raportin e ekspertit kontabel te autorizuar  </t>
  </si>
  <si>
    <t xml:space="preserve">Shenimet spjeguese </t>
  </si>
  <si>
    <t>Tirane</t>
  </si>
  <si>
    <t>J 61827076 U</t>
  </si>
  <si>
    <t>Rr.Qemal Stafa prane Tipografise Ushtarake,</t>
  </si>
  <si>
    <t>Sasia</t>
  </si>
  <si>
    <t>Gjendje</t>
  </si>
  <si>
    <t>Makineri,paisje</t>
  </si>
  <si>
    <t>Mjete transporti</t>
  </si>
  <si>
    <t xml:space="preserve">             TOTALI</t>
  </si>
  <si>
    <t>Shtesa</t>
  </si>
  <si>
    <t>Administratori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</si>
  <si>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</si>
  <si>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</si>
  <si>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</si>
  <si>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</si>
  <si>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</si>
  <si>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</si>
  <si>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</si>
  <si>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</si>
  <si>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</si>
  <si>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</si>
  <si>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</si>
  <si>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</si>
  <si>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</si>
  <si>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</si>
  <si>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</si>
  <si>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</si>
  <si>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</si>
  <si>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</si>
  <si>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</si>
  <si>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</si>
  <si>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</si>
  <si>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</si>
  <si>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</si>
  <si>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</si>
  <si>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</si>
  <si>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</si>
  <si>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</si>
  <si>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</si>
  <si>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</si>
  <si>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</si>
  <si>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</si>
  <si>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</si>
  <si>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</si>
  <si>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</si>
  <si>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</si>
  <si>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</si>
  <si>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</si>
  <si>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</si>
  <si>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</si>
  <si>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</si>
  <si>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</si>
  <si>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</si>
  <si>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</si>
  <si>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</si>
  <si>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</si>
  <si>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</si>
  <si>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</si>
  <si>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</si>
  <si>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</si>
  <si>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</si>
  <si>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</si>
  <si>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</si>
  <si>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Qera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</si>
  <si>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</si>
  <si>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</si>
  <si>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</si>
  <si>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</si>
  <si>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</si>
  <si>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</si>
  <si>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</si>
  <si>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</si>
  <si>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</si>
  <si>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</si>
  <si>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</si>
  <si>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</si>
  <si>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</si>
  <si>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</si>
  <si>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</si>
  <si>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</si>
  <si>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</si>
  <si>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</si>
  <si>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</si>
  <si>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</si>
  <si>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</si>
  <si>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</si>
  <si>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</si>
  <si>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</si>
  <si>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</si>
  <si>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</si>
  <si>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</si>
  <si>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</si>
  <si>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</si>
  <si>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</si>
  <si>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</si>
  <si>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</si>
  <si>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</si>
  <si>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</si>
  <si>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</si>
  <si>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</si>
  <si>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</si>
  <si>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</si>
  <si>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</si>
  <si>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</si>
  <si>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</si>
  <si>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</si>
  <si>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</si>
  <si>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</si>
  <si>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</si>
  <si>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</si>
  <si>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</si>
  <si>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</si>
  <si>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</si>
  <si>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</si>
  <si>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</si>
  <si>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</si>
  <si>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</si>
  <si>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</si>
  <si>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</si>
  <si>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</si>
  <si>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</si>
  <si>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</si>
  <si>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</si>
  <si>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</si>
  <si>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</si>
  <si>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</si>
  <si>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</si>
  <si>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</si>
  <si>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</si>
  <si>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</si>
  <si>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</si>
  <si>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</si>
  <si>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</si>
  <si>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</si>
  <si>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</si>
  <si>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</si>
  <si>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</si>
  <si>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</si>
  <si>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</si>
  <si>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</si>
  <si>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</si>
  <si>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</si>
  <si>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</si>
  <si>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</si>
  <si>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</si>
  <si>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</si>
  <si>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</si>
  <si>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</si>
  <si>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</si>
  <si>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</si>
  <si>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</si>
  <si>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</si>
  <si>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</si>
  <si>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Ndertime + Sistemi A.Kondicionimit</t>
  </si>
  <si>
    <t>Inventar Ekonomik</t>
  </si>
  <si>
    <t>Inventar Imet</t>
  </si>
  <si>
    <t xml:space="preserve">Shtesa </t>
  </si>
  <si>
    <t xml:space="preserve">Gjendje </t>
  </si>
  <si>
    <t>Shoqeria: Shtypshkronja e Letrave me Vlere</t>
  </si>
  <si>
    <t>NIPTI: J 61827076 U</t>
  </si>
  <si>
    <t xml:space="preserve">Fondet e ndermarrjes </t>
  </si>
  <si>
    <t xml:space="preserve">                    transaksionet ekonomike te veta.</t>
  </si>
  <si>
    <t xml:space="preserve">                    mos pasur ne plan ose nevoje nderprerjen  e aktivitetit te saj.</t>
  </si>
  <si>
    <t xml:space="preserve">                    shpenzimeve ka vetem ne rastet qe lejohen nga SKK.</t>
  </si>
  <si>
    <t xml:space="preserve">                    te mjaftueshme ne fushen e kontabilitetit.</t>
  </si>
  <si>
    <t xml:space="preserve">                    jane hartuar vetem per zera materiale.</t>
  </si>
  <si>
    <t xml:space="preserve">                     gabime materiale duke zbatuar parimet e meposhteme :</t>
  </si>
  <si>
    <t xml:space="preserve">           qene te qarta dhe te kuptushme per perdorues te jashtem qe kane njohuri te pergjitheshme</t>
  </si>
  <si>
    <t>110000976</t>
  </si>
  <si>
    <t>Vlera ne leke</t>
  </si>
  <si>
    <t>PASIVET  (Detyrimet ) AFATSHKURTRA</t>
  </si>
  <si>
    <t>Detyrimet  afatgjata</t>
  </si>
  <si>
    <t>Nuk ka</t>
  </si>
  <si>
    <t>KAPITALE TE PAREGJISTRUAR</t>
  </si>
  <si>
    <t>-</t>
  </si>
  <si>
    <t>Lendet e para dhe lendet ndihmese</t>
  </si>
  <si>
    <t>&gt;Te pagueshme ndaj furnitoreve</t>
  </si>
  <si>
    <t>AA GJ JOMATERIAL</t>
  </si>
  <si>
    <t>Program Kompjuterik</t>
  </si>
  <si>
    <t>Shuma I</t>
  </si>
  <si>
    <t>Shuma II</t>
  </si>
  <si>
    <t>&gt;    program financiar</t>
  </si>
  <si>
    <t>Detyrime tatimore per TAP-in + T. Burim</t>
  </si>
  <si>
    <t>*</t>
  </si>
  <si>
    <t>Pasqyra e Amortizimit</t>
  </si>
  <si>
    <t>Ndarja sipas aktivitetit ( Pasqyra 3)</t>
  </si>
  <si>
    <t>Per Drejtimin  e Njesise  Ekonomike</t>
  </si>
  <si>
    <t>Aneks statistikor ( Pasqyra 1 dhe 2 )</t>
  </si>
  <si>
    <t>Mirembajtje dhe riparime (makineri,automjet, komjuterike etj)</t>
  </si>
  <si>
    <t>Shpenzime postare dhe telekomunikacioni  +energji elektrike</t>
  </si>
  <si>
    <t>Trajtime te pergjithshme + Ndihma financiare Shkodra + subvencon</t>
  </si>
  <si>
    <t>Shtypshkronja e Letrave me Vlere, SHA</t>
  </si>
  <si>
    <t xml:space="preserve">Inventari mjeteve te transportit </t>
  </si>
  <si>
    <t>I  AKTIVET  AFAT SHKURTERA</t>
  </si>
  <si>
    <t>Inventari I Mjeteve te  Transportit</t>
  </si>
  <si>
    <t>VLERA MBETUR</t>
  </si>
  <si>
    <t>Range Rover jeshile</t>
  </si>
  <si>
    <t xml:space="preserve">Financiere </t>
  </si>
  <si>
    <t>Viti   2011</t>
  </si>
  <si>
    <t>01.01.2011</t>
  </si>
  <si>
    <t>31.12.2011</t>
  </si>
  <si>
    <t xml:space="preserve">    1.  BILANC  KONTABEL     DATE  31.12.2011</t>
  </si>
  <si>
    <t>Viti 2011</t>
  </si>
  <si>
    <t xml:space="preserve">             2. Pasqyra e te ardhurave dhe shpenzimeve per periudhen  01 Janar - 31 Dhjetor 2011</t>
  </si>
  <si>
    <t>Kapital pa regji. MINFIN, investim U MIN Fin, 13294, 14 12 09</t>
  </si>
  <si>
    <t>Kapital I paregjistruar ( Nga fitim 2010 vendim Min Fin 8692/1 25.04.2011)</t>
  </si>
  <si>
    <t>Debitor te ndryshem ( eagle)</t>
  </si>
  <si>
    <t xml:space="preserve">             4. Pasqyra e flukseve te parase per periudhen 01 Janar- 31 Dhjetor 2011</t>
  </si>
  <si>
    <t>Pozicioni me 31 dhjetor 2011</t>
  </si>
  <si>
    <t>Ndertesa, tipografia + Sistemi I aspirim Kondicionimit</t>
  </si>
  <si>
    <t>Shtesa 2011
gjate vitit</t>
  </si>
  <si>
    <t>Pakesime 2011</t>
  </si>
  <si>
    <t>Amortizim viti 2011 + Am shtesat</t>
  </si>
  <si>
    <t>a. fund 31.12.2011</t>
  </si>
  <si>
    <t>PASQYRA E LLOGARITJES SE LEVIZJES SE AAGJM DHE E AMORTIZIMIT      31.12.2011</t>
  </si>
  <si>
    <t>Në Lekë</t>
  </si>
  <si>
    <t>VITI 2011</t>
  </si>
  <si>
    <t>Shoqeria: Shtypshkronja e Letrave me Vlere          VITI 2011</t>
  </si>
  <si>
    <t>Aktivet Afatgjata Materiale  me vlere fillestare   2011</t>
  </si>
  <si>
    <t>Amortizimi A.A.Materiale   2011</t>
  </si>
  <si>
    <t>Shtesa gjate vitit 2011</t>
  </si>
  <si>
    <t xml:space="preserve">Pakesime </t>
  </si>
  <si>
    <t>Vlera Kontabel Neto e A.A.Materiale  2011</t>
  </si>
  <si>
    <t>Pakesime (Amortizimi viti 2011)</t>
  </si>
  <si>
    <t>Pakesime (Jashte perdorim viti 2011)</t>
  </si>
  <si>
    <t>Ndertesa, tipografia + Sistemi i aspirim Kondicionimit</t>
  </si>
  <si>
    <t>Te punesuar mesatarisht per vitin 2011:</t>
  </si>
  <si>
    <t>Viti Paraardhes 2010</t>
  </si>
  <si>
    <t>Viti Raportues 2011</t>
  </si>
  <si>
    <t>Lloji I Automjetit</t>
  </si>
  <si>
    <t xml:space="preserve">Kapaciteti </t>
  </si>
  <si>
    <t xml:space="preserve">Targa </t>
  </si>
  <si>
    <t>Tr 4342 P</t>
  </si>
  <si>
    <t>TR 3956 E</t>
  </si>
  <si>
    <t>FURGON  Bezn Sprinter</t>
  </si>
  <si>
    <t>Parate + Aktivet e tjera = Fitimi + Kapitalet e Tjera + Detyrimet</t>
  </si>
  <si>
    <t>Parate = Fitimi + KAPITALET E TJERA+ Detyrimet - Aktivet e tjera</t>
  </si>
  <si>
    <t>Sistemim I vleres AAGJ M</t>
  </si>
  <si>
    <t xml:space="preserve">* </t>
  </si>
  <si>
    <t xml:space="preserve">Tek Pasqyra e Te Ardhurave dhe shpenzimeve </t>
  </si>
  <si>
    <t>Zeri :</t>
  </si>
  <si>
    <t>Perbehet nga :</t>
  </si>
  <si>
    <t>608 shp blerje blloqe tatimore dhe libreza shendetsore</t>
  </si>
  <si>
    <t>626 shp postare dhe telekomunikimi</t>
  </si>
  <si>
    <t>632 Taksa</t>
  </si>
  <si>
    <t>657 shp panjohura</t>
  </si>
  <si>
    <t>628 komisione</t>
  </si>
  <si>
    <t>625 Dieta + Transport</t>
  </si>
  <si>
    <t>658 shp tjera libreza shendetsore</t>
  </si>
  <si>
    <t>653 sponsorizim</t>
  </si>
  <si>
    <t>6 sherbime tek nenkontraktoret (furnizim dhe trajtim te ndryshme)</t>
  </si>
  <si>
    <t>6 energji elektrike</t>
  </si>
  <si>
    <t>613 Qera</t>
  </si>
  <si>
    <t>616 sigurime + siguracion</t>
  </si>
  <si>
    <t>615 Mirembajtje riparime</t>
  </si>
  <si>
    <t>( Sherb mirmbajtje : 260000, riparim centrali 5000, riparim fotokopje 17000 ,  Instalim interneti 110000)</t>
  </si>
  <si>
    <t>618 Shpenzime tjera</t>
  </si>
  <si>
    <t>( Abonim fletore zyrtare 16000, ekspert 300000, sherbim mbrojtje rrufe 389850, sistemim ambjenti 390720, rimbushje fikese zjarri 13500, sherbim lyerje me boje 395600, Pages preventivues 199800)</t>
  </si>
  <si>
    <t>7 Te tjera sistemim</t>
  </si>
  <si>
    <t>Tek Pasqyra e Levizjes se Kapitalit</t>
  </si>
  <si>
    <t>Sqarojme se ne kolonen Rezerva statutore dhe ligjore  ne vlere prej 7 532 322 leke</t>
  </si>
  <si>
    <t>eshte perfshire rezerva ligjore dhe statutore 6607848 leke, fondet e ndermarjes 266474 dhe fitimet e pashperndara 658000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</si>
</sst>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€&quot;\ #,##0;\-&quot;€&quot;\ #,##0"/>
    <numFmt numFmtId="210" formatCode="&quot;€&quot;\ #,##0;[Red]\-&quot;€&quot;\ #,##0"/>
    <numFmt numFmtId="211" formatCode="&quot;€&quot;\ #,##0.00;\-&quot;€&quot;\ #,##0.00"/>
    <numFmt numFmtId="212" formatCode="&quot;€&quot;\ #,##0.00;[Red]\-&quot;€&quot;\ #,##0.00"/>
    <numFmt numFmtId="213" formatCode="_-&quot;€&quot;\ * #,##0_-;\-&quot;€&quot;\ * #,##0_-;_-&quot;€&quot;\ * &quot;-&quot;_-;_-@_-"/>
    <numFmt numFmtId="214" formatCode="_-&quot;€&quot;\ * #,##0.00_-;\-&quot;€&quot;\ * #,##0.00_-;_-&quot;€&quot;\ * &quot;-&quot;??_-;_-@_-"/>
    <numFmt numFmtId="215" formatCode="0.00_);\(0.00\)"/>
    <numFmt numFmtId="216" formatCode="0.0_);\(0.0\)"/>
    <numFmt numFmtId="217" formatCode="0_);\(0\)"/>
    <numFmt numFmtId="218" formatCode="_-* #,##0_L_e_k_-;\-* #,##0_L_e_k_-;_-* &quot;-&quot;??_L_e_k_-;_-@_-"/>
    <numFmt numFmtId="219" formatCode="_(* #,##0.0_);_(* \(#,##0.0\);_(* &quot;-&quot;?_);_(@_)"/>
  </numFmts>
  <fonts count="9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.5"/>
      <color indexed="30"/>
      <name val="Arial"/>
      <family val="2"/>
    </font>
    <font>
      <sz val="10"/>
      <color indexed="8"/>
      <name val="Arial"/>
      <family val="2"/>
    </font>
    <font>
      <b/>
      <u val="single"/>
      <sz val="9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CC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.5"/>
      <color rgb="FF0033CC"/>
      <name val="Arial"/>
      <family val="2"/>
    </font>
    <font>
      <sz val="10"/>
      <color theme="1"/>
      <name val="Arial"/>
      <family val="2"/>
    </font>
    <font>
      <b/>
      <u val="single"/>
      <sz val="9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43" fontId="0" fillId="0" borderId="0" xfId="42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43" fontId="0" fillId="33" borderId="0" xfId="42" applyFill="1" applyAlignment="1">
      <alignment/>
    </xf>
    <xf numFmtId="43" fontId="3" fillId="33" borderId="0" xfId="42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 wrapText="1"/>
    </xf>
    <xf numFmtId="173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73" fontId="3" fillId="33" borderId="10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3" fontId="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43" fontId="0" fillId="33" borderId="0" xfId="42" applyFont="1" applyFill="1" applyAlignment="1">
      <alignment/>
    </xf>
    <xf numFmtId="173" fontId="0" fillId="33" borderId="0" xfId="42" applyNumberFormat="1" applyFont="1" applyFill="1" applyAlignment="1">
      <alignment/>
    </xf>
    <xf numFmtId="0" fontId="80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80" fillId="0" borderId="0" xfId="0" applyFont="1" applyAlignment="1">
      <alignment/>
    </xf>
    <xf numFmtId="43" fontId="8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3" fontId="0" fillId="33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7" fontId="0" fillId="33" borderId="0" xfId="0" applyNumberFormat="1" applyFill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Border="1" applyAlignment="1">
      <alignment/>
    </xf>
    <xf numFmtId="173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3" fontId="3" fillId="0" borderId="0" xfId="42" applyNumberFormat="1" applyFont="1" applyAlignment="1">
      <alignment vertical="center" wrapText="1"/>
    </xf>
    <xf numFmtId="3" fontId="0" fillId="33" borderId="0" xfId="0" applyNumberForma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43" fontId="0" fillId="33" borderId="0" xfId="42" applyFont="1" applyFill="1" applyBorder="1" applyAlignment="1">
      <alignment/>
    </xf>
    <xf numFmtId="43" fontId="3" fillId="33" borderId="0" xfId="42" applyFont="1" applyFill="1" applyBorder="1" applyAlignment="1">
      <alignment horizontal="center"/>
    </xf>
    <xf numFmtId="173" fontId="3" fillId="33" borderId="0" xfId="42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173" fontId="3" fillId="34" borderId="0" xfId="42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3" fontId="3" fillId="0" borderId="0" xfId="0" applyNumberFormat="1" applyFont="1" applyAlignment="1">
      <alignment vertical="center" wrapText="1"/>
    </xf>
    <xf numFmtId="3" fontId="9" fillId="0" borderId="20" xfId="42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9" fillId="0" borderId="23" xfId="42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37" fontId="3" fillId="34" borderId="10" xfId="0" applyNumberFormat="1" applyFont="1" applyFill="1" applyBorder="1" applyAlignment="1">
      <alignment/>
    </xf>
    <xf numFmtId="37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37" fontId="0" fillId="33" borderId="10" xfId="0" applyNumberForma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3" fontId="3" fillId="33" borderId="10" xfId="42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3" fontId="0" fillId="33" borderId="10" xfId="0" applyNumberFormat="1" applyFill="1" applyBorder="1" applyAlignment="1">
      <alignment vertical="center" wrapText="1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173" fontId="0" fillId="33" borderId="17" xfId="42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173" fontId="3" fillId="33" borderId="27" xfId="42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173" fontId="3" fillId="33" borderId="16" xfId="42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0" fillId="33" borderId="29" xfId="0" applyFill="1" applyBorder="1" applyAlignment="1">
      <alignment horizontal="center"/>
    </xf>
    <xf numFmtId="43" fontId="3" fillId="33" borderId="30" xfId="42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right"/>
    </xf>
    <xf numFmtId="3" fontId="3" fillId="33" borderId="27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0" fillId="0" borderId="17" xfId="0" applyNumberFormat="1" applyFont="1" applyBorder="1" applyAlignment="1">
      <alignment horizontal="left"/>
    </xf>
    <xf numFmtId="3" fontId="9" fillId="0" borderId="32" xfId="42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3" fillId="0" borderId="0" xfId="42" applyNumberFormat="1" applyFont="1" applyBorder="1" applyAlignment="1">
      <alignment/>
    </xf>
    <xf numFmtId="0" fontId="0" fillId="0" borderId="13" xfId="0" applyBorder="1" applyAlignment="1">
      <alignment/>
    </xf>
    <xf numFmtId="173" fontId="0" fillId="0" borderId="13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11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3" fontId="2" fillId="0" borderId="0" xfId="42" applyNumberFormat="1" applyFont="1" applyBorder="1" applyAlignment="1">
      <alignment vertical="center"/>
    </xf>
    <xf numFmtId="173" fontId="3" fillId="0" borderId="0" xfId="42" applyNumberFormat="1" applyFont="1" applyBorder="1" applyAlignment="1">
      <alignment vertical="center"/>
    </xf>
    <xf numFmtId="173" fontId="0" fillId="0" borderId="0" xfId="42" applyNumberFormat="1" applyFont="1" applyBorder="1" applyAlignment="1">
      <alignment horizontal="center"/>
    </xf>
    <xf numFmtId="173" fontId="0" fillId="0" borderId="0" xfId="42" applyNumberFormat="1" applyFont="1" applyFill="1" applyBorder="1" applyAlignment="1">
      <alignment/>
    </xf>
    <xf numFmtId="173" fontId="0" fillId="0" borderId="0" xfId="42" applyNumberFormat="1" applyFont="1" applyBorder="1" applyAlignment="1">
      <alignment/>
    </xf>
    <xf numFmtId="173" fontId="0" fillId="0" borderId="0" xfId="42" applyNumberFormat="1" applyFont="1" applyBorder="1" applyAlignment="1">
      <alignment vertical="center"/>
    </xf>
    <xf numFmtId="173" fontId="0" fillId="0" borderId="0" xfId="42" applyNumberFormat="1" applyFont="1" applyBorder="1" applyAlignment="1">
      <alignment/>
    </xf>
    <xf numFmtId="173" fontId="0" fillId="0" borderId="0" xfId="42" applyNumberFormat="1" applyFont="1" applyBorder="1" applyAlignment="1">
      <alignment vertical="center"/>
    </xf>
    <xf numFmtId="173" fontId="0" fillId="0" borderId="0" xfId="42" applyNumberFormat="1" applyFont="1" applyFill="1" applyBorder="1" applyAlignment="1">
      <alignment/>
    </xf>
    <xf numFmtId="173" fontId="3" fillId="0" borderId="0" xfId="42" applyNumberFormat="1" applyFont="1" applyBorder="1" applyAlignment="1">
      <alignment horizontal="left" vertical="center"/>
    </xf>
    <xf numFmtId="173" fontId="1" fillId="0" borderId="0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173" fontId="19" fillId="0" borderId="10" xfId="42" applyNumberFormat="1" applyFont="1" applyBorder="1" applyAlignment="1">
      <alignment/>
    </xf>
    <xf numFmtId="173" fontId="0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0" fillId="0" borderId="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173" fontId="20" fillId="0" borderId="0" xfId="42" applyNumberFormat="1" applyFont="1" applyBorder="1" applyAlignment="1">
      <alignment horizontal="right"/>
    </xf>
    <xf numFmtId="173" fontId="16" fillId="0" borderId="0" xfId="42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3" fontId="0" fillId="0" borderId="10" xfId="44" applyNumberForma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" fontId="24" fillId="0" borderId="33" xfId="58" applyNumberFormat="1" applyFont="1" applyBorder="1" applyAlignment="1">
      <alignment horizontal="center" wrapText="1"/>
      <protection/>
    </xf>
    <xf numFmtId="0" fontId="19" fillId="0" borderId="41" xfId="58" applyFont="1" applyBorder="1" applyAlignment="1">
      <alignment horizontal="center" vertical="center" wrapText="1"/>
      <protection/>
    </xf>
    <xf numFmtId="0" fontId="3" fillId="0" borderId="42" xfId="58" applyFont="1" applyBorder="1" applyAlignment="1">
      <alignment horizontal="center"/>
      <protection/>
    </xf>
    <xf numFmtId="0" fontId="3" fillId="0" borderId="16" xfId="58" applyFont="1" applyBorder="1" applyAlignment="1">
      <alignment horizontal="left" wrapText="1"/>
      <protection/>
    </xf>
    <xf numFmtId="0" fontId="3" fillId="0" borderId="16" xfId="58" applyFont="1" applyBorder="1" applyAlignment="1">
      <alignment horizontal="left"/>
      <protection/>
    </xf>
    <xf numFmtId="0" fontId="0" fillId="0" borderId="31" xfId="58" applyFont="1" applyBorder="1" applyAlignment="1">
      <alignment horizontal="center"/>
      <protection/>
    </xf>
    <xf numFmtId="0" fontId="0" fillId="0" borderId="43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/>
      <protection/>
    </xf>
    <xf numFmtId="0" fontId="0" fillId="0" borderId="44" xfId="58" applyFont="1" applyBorder="1" applyAlignment="1">
      <alignment horizontal="center"/>
      <protection/>
    </xf>
    <xf numFmtId="0" fontId="2" fillId="0" borderId="43" xfId="58" applyFont="1" applyBorder="1" applyAlignment="1">
      <alignment horizontal="left" wrapText="1"/>
      <protection/>
    </xf>
    <xf numFmtId="0" fontId="3" fillId="0" borderId="15" xfId="58" applyFont="1" applyBorder="1" applyAlignment="1">
      <alignment horizontal="center"/>
      <protection/>
    </xf>
    <xf numFmtId="0" fontId="3" fillId="0" borderId="43" xfId="58" applyFont="1" applyBorder="1" applyAlignment="1">
      <alignment horizontal="left" wrapText="1"/>
      <protection/>
    </xf>
    <xf numFmtId="0" fontId="0" fillId="0" borderId="14" xfId="58" applyFont="1" applyBorder="1" applyAlignment="1">
      <alignment horizontal="left" wrapText="1"/>
      <protection/>
    </xf>
    <xf numFmtId="0" fontId="0" fillId="0" borderId="28" xfId="58" applyFont="1" applyBorder="1" applyAlignment="1">
      <alignment horizontal="center"/>
      <protection/>
    </xf>
    <xf numFmtId="0" fontId="0" fillId="0" borderId="45" xfId="58" applyFont="1" applyBorder="1" applyAlignment="1">
      <alignment horizontal="left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3" fillId="0" borderId="44" xfId="58" applyFont="1" applyBorder="1" applyAlignment="1">
      <alignment horizontal="center" vertical="center"/>
      <protection/>
    </xf>
    <xf numFmtId="0" fontId="0" fillId="0" borderId="43" xfId="58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44" xfId="58" applyFont="1" applyBorder="1" applyAlignment="1">
      <alignment horizontal="center"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14" xfId="58" applyFont="1" applyBorder="1" applyAlignment="1">
      <alignment horizontal="left" wrapText="1"/>
      <protection/>
    </xf>
    <xf numFmtId="0" fontId="3" fillId="0" borderId="18" xfId="58" applyFont="1" applyBorder="1" applyAlignment="1">
      <alignment horizontal="center"/>
      <protection/>
    </xf>
    <xf numFmtId="0" fontId="3" fillId="0" borderId="46" xfId="58" applyFont="1" applyBorder="1" applyAlignment="1">
      <alignment horizontal="left" wrapText="1"/>
      <protection/>
    </xf>
    <xf numFmtId="0" fontId="3" fillId="0" borderId="46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left"/>
      <protection/>
    </xf>
    <xf numFmtId="2" fontId="24" fillId="0" borderId="17" xfId="58" applyNumberFormat="1" applyFont="1" applyBorder="1" applyAlignment="1">
      <alignment horizontal="center" wrapText="1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19" xfId="58" applyFont="1" applyBorder="1" applyAlignment="1">
      <alignment horizontal="center"/>
      <protection/>
    </xf>
    <xf numFmtId="0" fontId="19" fillId="0" borderId="16" xfId="58" applyFont="1" applyBorder="1" applyAlignment="1">
      <alignment horizontal="left" wrapText="1"/>
      <protection/>
    </xf>
    <xf numFmtId="0" fontId="19" fillId="0" borderId="16" xfId="58" applyFont="1" applyBorder="1" applyAlignment="1">
      <alignment horizontal="left"/>
      <protection/>
    </xf>
    <xf numFmtId="0" fontId="1" fillId="0" borderId="15" xfId="58" applyFont="1" applyBorder="1" applyAlignment="1">
      <alignment horizontal="left"/>
      <protection/>
    </xf>
    <xf numFmtId="0" fontId="1" fillId="0" borderId="10" xfId="59" applyFont="1" applyFill="1" applyBorder="1" applyAlignment="1">
      <alignment horizontal="left" wrapText="1"/>
      <protection/>
    </xf>
    <xf numFmtId="0" fontId="19" fillId="0" borderId="10" xfId="58" applyFont="1" applyBorder="1" applyAlignment="1">
      <alignment horizontal="left"/>
      <protection/>
    </xf>
    <xf numFmtId="0" fontId="1" fillId="0" borderId="10" xfId="58" applyFont="1" applyBorder="1" applyAlignment="1">
      <alignment horizontal="left" wrapText="1"/>
      <protection/>
    </xf>
    <xf numFmtId="0" fontId="19" fillId="0" borderId="15" xfId="58" applyFont="1" applyBorder="1" applyAlignment="1">
      <alignment horizontal="center"/>
      <protection/>
    </xf>
    <xf numFmtId="0" fontId="19" fillId="0" borderId="10" xfId="58" applyFont="1" applyBorder="1" applyAlignment="1">
      <alignment horizontal="left" wrapText="1"/>
      <protection/>
    </xf>
    <xf numFmtId="0" fontId="1" fillId="0" borderId="15" xfId="58" applyFont="1" applyBorder="1" applyAlignment="1">
      <alignment horizontal="center"/>
      <protection/>
    </xf>
    <xf numFmtId="0" fontId="1" fillId="0" borderId="10" xfId="58" applyFont="1" applyBorder="1" applyAlignment="1">
      <alignment horizontal="left"/>
      <protection/>
    </xf>
    <xf numFmtId="0" fontId="1" fillId="0" borderId="15" xfId="58" applyFont="1" applyFill="1" applyBorder="1" applyAlignment="1">
      <alignment horizontal="center"/>
      <protection/>
    </xf>
    <xf numFmtId="0" fontId="1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14" xfId="58" applyFont="1" applyBorder="1" applyAlignment="1">
      <alignment horizontal="center" vertical="center" wrapText="1"/>
      <protection/>
    </xf>
    <xf numFmtId="0" fontId="19" fillId="0" borderId="15" xfId="58" applyFont="1" applyBorder="1">
      <alignment/>
      <protection/>
    </xf>
    <xf numFmtId="0" fontId="1" fillId="0" borderId="15" xfId="0" applyFont="1" applyBorder="1" applyAlignment="1">
      <alignment/>
    </xf>
    <xf numFmtId="0" fontId="1" fillId="0" borderId="15" xfId="58" applyFont="1" applyBorder="1">
      <alignment/>
      <protection/>
    </xf>
    <xf numFmtId="0" fontId="1" fillId="0" borderId="18" xfId="58" applyFont="1" applyBorder="1">
      <alignment/>
      <protection/>
    </xf>
    <xf numFmtId="0" fontId="19" fillId="0" borderId="46" xfId="58" applyFont="1" applyBorder="1" applyAlignment="1">
      <alignment horizontal="left"/>
      <protection/>
    </xf>
    <xf numFmtId="0" fontId="1" fillId="0" borderId="46" xfId="58" applyFont="1" applyBorder="1" applyAlignment="1">
      <alignment horizontal="left"/>
      <protection/>
    </xf>
    <xf numFmtId="0" fontId="19" fillId="0" borderId="0" xfId="58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1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3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0" fillId="0" borderId="10" xfId="44" applyNumberFormat="1" applyFont="1" applyBorder="1" applyAlignment="1">
      <alignment horizontal="center"/>
    </xf>
    <xf numFmtId="3" fontId="0" fillId="0" borderId="10" xfId="44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58" applyFont="1" applyBorder="1">
      <alignment/>
      <protection/>
    </xf>
    <xf numFmtId="0" fontId="25" fillId="0" borderId="0" xfId="58" applyFont="1" applyBorder="1" applyAlignment="1">
      <alignment horizontal="left"/>
      <protection/>
    </xf>
    <xf numFmtId="0" fontId="1" fillId="0" borderId="0" xfId="58" applyFont="1" applyBorder="1" applyAlignment="1">
      <alignment horizontal="left"/>
      <protection/>
    </xf>
    <xf numFmtId="3" fontId="4" fillId="0" borderId="27" xfId="44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" fontId="4" fillId="0" borderId="27" xfId="44" applyNumberFormat="1" applyFont="1" applyBorder="1" applyAlignment="1">
      <alignment vertical="center"/>
    </xf>
    <xf numFmtId="3" fontId="4" fillId="0" borderId="48" xfId="44" applyNumberFormat="1" applyFont="1" applyBorder="1" applyAlignment="1">
      <alignment vertical="center"/>
    </xf>
    <xf numFmtId="173" fontId="3" fillId="33" borderId="0" xfId="42" applyNumberFormat="1" applyFont="1" applyFill="1" applyAlignment="1">
      <alignment/>
    </xf>
    <xf numFmtId="0" fontId="21" fillId="33" borderId="0" xfId="0" applyFont="1" applyFill="1" applyAlignment="1">
      <alignment/>
    </xf>
    <xf numFmtId="3" fontId="9" fillId="0" borderId="10" xfId="42" applyNumberFormat="1" applyFont="1" applyBorder="1" applyAlignment="1">
      <alignment horizontal="center" vertical="center" wrapText="1"/>
    </xf>
    <xf numFmtId="3" fontId="9" fillId="0" borderId="10" xfId="4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34" borderId="10" xfId="42" applyNumberFormat="1" applyFont="1" applyFill="1" applyBorder="1" applyAlignment="1">
      <alignment horizontal="center"/>
    </xf>
    <xf numFmtId="3" fontId="9" fillId="0" borderId="17" xfId="42" applyNumberFormat="1" applyFont="1" applyBorder="1" applyAlignment="1">
      <alignment horizontal="center"/>
    </xf>
    <xf numFmtId="3" fontId="9" fillId="34" borderId="17" xfId="42" applyNumberFormat="1" applyFont="1" applyFill="1" applyBorder="1" applyAlignment="1">
      <alignment horizontal="center"/>
    </xf>
    <xf numFmtId="3" fontId="9" fillId="0" borderId="49" xfId="42" applyNumberFormat="1" applyFont="1" applyBorder="1" applyAlignment="1">
      <alignment horizontal="center" vertical="center" wrapText="1"/>
    </xf>
    <xf numFmtId="3" fontId="9" fillId="34" borderId="49" xfId="42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3" fontId="83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3" fontId="84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wrapText="1"/>
    </xf>
    <xf numFmtId="0" fontId="8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73" fontId="3" fillId="0" borderId="0" xfId="42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73" fontId="0" fillId="0" borderId="0" xfId="42" applyNumberFormat="1" applyFont="1" applyBorder="1" applyAlignment="1">
      <alignment horizontal="left"/>
    </xf>
    <xf numFmtId="0" fontId="0" fillId="34" borderId="0" xfId="0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42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73" fontId="2" fillId="0" borderId="0" xfId="42" applyNumberFormat="1" applyFont="1" applyFill="1" applyBorder="1" applyAlignment="1">
      <alignment vertical="center"/>
    </xf>
    <xf numFmtId="173" fontId="19" fillId="0" borderId="0" xfId="42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173" fontId="3" fillId="0" borderId="0" xfId="42" applyNumberFormat="1" applyFont="1" applyBorder="1" applyAlignment="1">
      <alignment horizontal="center"/>
    </xf>
    <xf numFmtId="173" fontId="2" fillId="0" borderId="0" xfId="42" applyNumberFormat="1" applyFont="1" applyBorder="1" applyAlignment="1">
      <alignment vertical="center"/>
    </xf>
    <xf numFmtId="173" fontId="3" fillId="0" borderId="0" xfId="42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0" fillId="34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73" fontId="19" fillId="0" borderId="10" xfId="42" applyNumberFormat="1" applyFont="1" applyBorder="1" applyAlignment="1">
      <alignment horizontal="center" vertical="center"/>
    </xf>
    <xf numFmtId="173" fontId="1" fillId="0" borderId="10" xfId="42" applyNumberFormat="1" applyFont="1" applyBorder="1" applyAlignment="1">
      <alignment horizontal="center" vertical="center"/>
    </xf>
    <xf numFmtId="173" fontId="1" fillId="0" borderId="0" xfId="42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0" fillId="0" borderId="13" xfId="42" applyNumberFormat="1" applyFont="1" applyBorder="1" applyAlignment="1">
      <alignment horizontal="center"/>
    </xf>
    <xf numFmtId="173" fontId="2" fillId="0" borderId="0" xfId="42" applyNumberFormat="1" applyFont="1" applyFill="1" applyBorder="1" applyAlignment="1">
      <alignment/>
    </xf>
    <xf numFmtId="0" fontId="8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173" fontId="0" fillId="0" borderId="13" xfId="42" applyNumberFormat="1" applyFont="1" applyBorder="1" applyAlignment="1">
      <alignment horizontal="center"/>
    </xf>
    <xf numFmtId="218" fontId="1" fillId="0" borderId="10" xfId="42" applyNumberFormat="1" applyFont="1" applyBorder="1" applyAlignment="1">
      <alignment horizontal="right"/>
    </xf>
    <xf numFmtId="0" fontId="87" fillId="0" borderId="10" xfId="0" applyFont="1" applyBorder="1" applyAlignment="1">
      <alignment horizontal="left" wrapText="1"/>
    </xf>
    <xf numFmtId="0" fontId="88" fillId="0" borderId="10" xfId="0" applyFont="1" applyBorder="1" applyAlignment="1">
      <alignment wrapText="1"/>
    </xf>
    <xf numFmtId="173" fontId="19" fillId="0" borderId="10" xfId="42" applyNumberFormat="1" applyFont="1" applyBorder="1" applyAlignment="1">
      <alignment horizontal="center"/>
    </xf>
    <xf numFmtId="218" fontId="19" fillId="0" borderId="10" xfId="42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left" vertical="center" wrapText="1" indent="3"/>
    </xf>
    <xf numFmtId="0" fontId="0" fillId="34" borderId="10" xfId="0" applyFont="1" applyFill="1" applyBorder="1" applyAlignment="1">
      <alignment horizontal="left" indent="3"/>
    </xf>
    <xf numFmtId="0" fontId="4" fillId="34" borderId="10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3" fontId="0" fillId="33" borderId="0" xfId="0" applyNumberFormat="1" applyFill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right"/>
    </xf>
    <xf numFmtId="3" fontId="86" fillId="0" borderId="10" xfId="0" applyNumberFormat="1" applyFont="1" applyBorder="1" applyAlignment="1">
      <alignment horizontal="center"/>
    </xf>
    <xf numFmtId="0" fontId="89" fillId="34" borderId="0" xfId="0" applyFont="1" applyFill="1" applyBorder="1" applyAlignment="1">
      <alignment/>
    </xf>
    <xf numFmtId="0" fontId="3" fillId="0" borderId="31" xfId="58" applyFont="1" applyBorder="1" applyAlignment="1">
      <alignment horizontal="center"/>
      <protection/>
    </xf>
    <xf numFmtId="0" fontId="0" fillId="0" borderId="15" xfId="58" applyFont="1" applyBorder="1" applyAlignment="1">
      <alignment horizontal="center"/>
      <protection/>
    </xf>
    <xf numFmtId="0" fontId="1" fillId="0" borderId="31" xfId="58" applyFont="1" applyBorder="1">
      <alignment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173" fontId="90" fillId="34" borderId="10" xfId="42" applyNumberFormat="1" applyFont="1" applyFill="1" applyBorder="1" applyAlignment="1">
      <alignment/>
    </xf>
    <xf numFmtId="0" fontId="3" fillId="0" borderId="28" xfId="0" applyFont="1" applyBorder="1" applyAlignment="1">
      <alignment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center"/>
    </xf>
    <xf numFmtId="0" fontId="3" fillId="0" borderId="46" xfId="58" applyFont="1" applyBorder="1" applyAlignment="1">
      <alignment horizontal="center"/>
      <protection/>
    </xf>
    <xf numFmtId="0" fontId="92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7" xfId="44" applyNumberFormat="1" applyBorder="1" applyAlignment="1">
      <alignment/>
    </xf>
    <xf numFmtId="0" fontId="0" fillId="0" borderId="27" xfId="0" applyBorder="1" applyAlignment="1">
      <alignment/>
    </xf>
    <xf numFmtId="173" fontId="92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10" xfId="58" applyFont="1" applyBorder="1" applyAlignment="1">
      <alignment horizontal="center"/>
      <protection/>
    </xf>
    <xf numFmtId="0" fontId="3" fillId="0" borderId="43" xfId="0" applyFon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73" fontId="0" fillId="34" borderId="13" xfId="42" applyNumberFormat="1" applyFont="1" applyFill="1" applyBorder="1" applyAlignment="1">
      <alignment horizontal="center"/>
    </xf>
    <xf numFmtId="173" fontId="0" fillId="34" borderId="13" xfId="42" applyNumberFormat="1" applyFont="1" applyFill="1" applyBorder="1" applyAlignment="1">
      <alignment/>
    </xf>
    <xf numFmtId="173" fontId="0" fillId="34" borderId="13" xfId="42" applyNumberFormat="1" applyFont="1" applyFill="1" applyBorder="1" applyAlignment="1">
      <alignment/>
    </xf>
    <xf numFmtId="37" fontId="0" fillId="33" borderId="0" xfId="0" applyNumberFormat="1" applyFill="1" applyBorder="1" applyAlignment="1">
      <alignment/>
    </xf>
    <xf numFmtId="173" fontId="3" fillId="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37" fontId="90" fillId="34" borderId="10" xfId="0" applyNumberFormat="1" applyFont="1" applyFill="1" applyBorder="1" applyAlignment="1">
      <alignment/>
    </xf>
    <xf numFmtId="173" fontId="93" fillId="34" borderId="10" xfId="0" applyNumberFormat="1" applyFont="1" applyFill="1" applyBorder="1" applyAlignment="1">
      <alignment/>
    </xf>
    <xf numFmtId="0" fontId="90" fillId="34" borderId="0" xfId="0" applyFont="1" applyFill="1" applyAlignment="1">
      <alignment/>
    </xf>
    <xf numFmtId="173" fontId="90" fillId="34" borderId="0" xfId="0" applyNumberFormat="1" applyFont="1" applyFill="1" applyAlignment="1">
      <alignment/>
    </xf>
    <xf numFmtId="173" fontId="90" fillId="34" borderId="10" xfId="42" applyNumberFormat="1" applyFont="1" applyFill="1" applyBorder="1" applyAlignment="1">
      <alignment vertical="center" wrapText="1"/>
    </xf>
    <xf numFmtId="173" fontId="90" fillId="34" borderId="0" xfId="0" applyNumberFormat="1" applyFont="1" applyFill="1" applyAlignment="1">
      <alignment vertical="center" wrapText="1"/>
    </xf>
    <xf numFmtId="173" fontId="94" fillId="34" borderId="10" xfId="42" applyNumberFormat="1" applyFont="1" applyFill="1" applyBorder="1" applyAlignment="1">
      <alignment/>
    </xf>
    <xf numFmtId="173" fontId="95" fillId="34" borderId="10" xfId="42" applyNumberFormat="1" applyFont="1" applyFill="1" applyBorder="1" applyAlignment="1">
      <alignment/>
    </xf>
    <xf numFmtId="173" fontId="96" fillId="34" borderId="0" xfId="0" applyNumberFormat="1" applyFont="1" applyFill="1" applyAlignment="1">
      <alignment/>
    </xf>
    <xf numFmtId="3" fontId="90" fillId="34" borderId="0" xfId="0" applyNumberFormat="1" applyFont="1" applyFill="1" applyAlignment="1">
      <alignment/>
    </xf>
    <xf numFmtId="0" fontId="96" fillId="34" borderId="0" xfId="0" applyFont="1" applyFill="1" applyAlignment="1">
      <alignment/>
    </xf>
    <xf numFmtId="173" fontId="90" fillId="34" borderId="46" xfId="42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0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78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73" fontId="3" fillId="0" borderId="0" xfId="42" applyNumberFormat="1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 horizontal="left"/>
    </xf>
    <xf numFmtId="173" fontId="0" fillId="0" borderId="0" xfId="42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3" fontId="19" fillId="0" borderId="47" xfId="42" applyNumberFormat="1" applyFont="1" applyBorder="1" applyAlignment="1">
      <alignment horizontal="center"/>
    </xf>
    <xf numFmtId="173" fontId="19" fillId="0" borderId="13" xfId="42" applyNumberFormat="1" applyFont="1" applyBorder="1" applyAlignment="1">
      <alignment horizontal="center"/>
    </xf>
    <xf numFmtId="173" fontId="19" fillId="0" borderId="43" xfId="42" applyNumberFormat="1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0" xfId="58" applyFont="1" applyBorder="1" applyAlignment="1">
      <alignment horizontal="left"/>
      <protection/>
    </xf>
    <xf numFmtId="0" fontId="25" fillId="0" borderId="10" xfId="58" applyFont="1" applyBorder="1" applyAlignment="1">
      <alignment horizontal="left"/>
      <protection/>
    </xf>
    <xf numFmtId="0" fontId="25" fillId="0" borderId="46" xfId="58" applyFont="1" applyBorder="1" applyAlignment="1">
      <alignment horizontal="left"/>
      <protection/>
    </xf>
    <xf numFmtId="0" fontId="1" fillId="0" borderId="10" xfId="59" applyFont="1" applyFill="1" applyBorder="1" applyAlignment="1">
      <alignment horizontal="left" wrapText="1"/>
      <protection/>
    </xf>
    <xf numFmtId="0" fontId="19" fillId="0" borderId="10" xfId="58" applyFont="1" applyBorder="1" applyAlignment="1">
      <alignment horizontal="left" wrapText="1"/>
      <protection/>
    </xf>
    <xf numFmtId="0" fontId="19" fillId="0" borderId="10" xfId="58" applyFont="1" applyBorder="1" applyAlignment="1">
      <alignment horizontal="left"/>
      <protection/>
    </xf>
    <xf numFmtId="0" fontId="25" fillId="0" borderId="10" xfId="59" applyFont="1" applyFill="1" applyBorder="1" applyAlignment="1">
      <alignment horizontal="left" wrapText="1"/>
      <protection/>
    </xf>
    <xf numFmtId="0" fontId="19" fillId="0" borderId="10" xfId="59" applyFont="1" applyFill="1" applyBorder="1" applyAlignment="1">
      <alignment horizontal="left" wrapText="1"/>
      <protection/>
    </xf>
    <xf numFmtId="0" fontId="1" fillId="0" borderId="10" xfId="58" applyFont="1" applyBorder="1" applyAlignment="1">
      <alignment horizontal="left" wrapText="1"/>
      <protection/>
    </xf>
    <xf numFmtId="2" fontId="3" fillId="0" borderId="52" xfId="58" applyNumberFormat="1" applyFont="1" applyBorder="1" applyAlignment="1">
      <alignment horizontal="center" wrapText="1"/>
      <protection/>
    </xf>
    <xf numFmtId="2" fontId="3" fillId="0" borderId="53" xfId="58" applyNumberFormat="1" applyFont="1" applyBorder="1" applyAlignment="1">
      <alignment horizontal="center" wrapText="1"/>
      <protection/>
    </xf>
    <xf numFmtId="2" fontId="3" fillId="0" borderId="54" xfId="58" applyNumberFormat="1" applyFont="1" applyBorder="1" applyAlignment="1">
      <alignment horizontal="center" wrapText="1"/>
      <protection/>
    </xf>
    <xf numFmtId="0" fontId="24" fillId="0" borderId="51" xfId="58" applyFont="1" applyBorder="1" applyAlignment="1">
      <alignment horizontal="center" wrapText="1"/>
      <protection/>
    </xf>
    <xf numFmtId="0" fontId="24" fillId="0" borderId="12" xfId="58" applyFont="1" applyBorder="1" applyAlignment="1">
      <alignment horizontal="center" wrapText="1"/>
      <protection/>
    </xf>
    <xf numFmtId="0" fontId="24" fillId="0" borderId="55" xfId="58" applyFont="1" applyBorder="1" applyAlignment="1">
      <alignment horizontal="center" wrapText="1"/>
      <protection/>
    </xf>
    <xf numFmtId="0" fontId="19" fillId="0" borderId="56" xfId="58" applyFont="1" applyBorder="1" applyAlignment="1">
      <alignment horizontal="left" wrapText="1"/>
      <protection/>
    </xf>
    <xf numFmtId="0" fontId="19" fillId="0" borderId="16" xfId="58" applyFont="1" applyBorder="1" applyAlignment="1">
      <alignment horizontal="left" wrapText="1"/>
      <protection/>
    </xf>
    <xf numFmtId="2" fontId="24" fillId="0" borderId="0" xfId="58" applyNumberFormat="1" applyFont="1" applyBorder="1" applyAlignment="1">
      <alignment horizontal="center" wrapText="1"/>
      <protection/>
    </xf>
    <xf numFmtId="2" fontId="24" fillId="0" borderId="33" xfId="58" applyNumberFormat="1" applyFont="1" applyBorder="1" applyAlignment="1">
      <alignment horizontal="center" wrapText="1"/>
      <protection/>
    </xf>
    <xf numFmtId="0" fontId="3" fillId="0" borderId="56" xfId="58" applyFont="1" applyBorder="1" applyAlignment="1">
      <alignment horizontal="left" wrapText="1"/>
      <protection/>
    </xf>
    <xf numFmtId="0" fontId="3" fillId="0" borderId="16" xfId="58" applyFont="1" applyBorder="1" applyAlignment="1">
      <alignment horizontal="left" wrapText="1"/>
      <protection/>
    </xf>
    <xf numFmtId="0" fontId="0" fillId="0" borderId="13" xfId="58" applyFont="1" applyBorder="1" applyAlignment="1">
      <alignment horizontal="left" wrapText="1"/>
      <protection/>
    </xf>
    <xf numFmtId="0" fontId="0" fillId="0" borderId="43" xfId="58" applyFont="1" applyBorder="1" applyAlignment="1">
      <alignment horizontal="left" wrapText="1"/>
      <protection/>
    </xf>
    <xf numFmtId="0" fontId="3" fillId="0" borderId="13" xfId="58" applyFont="1" applyBorder="1" applyAlignment="1">
      <alignment horizontal="left" wrapText="1"/>
      <protection/>
    </xf>
    <xf numFmtId="0" fontId="3" fillId="0" borderId="43" xfId="58" applyFont="1" applyBorder="1" applyAlignment="1">
      <alignment horizontal="left" wrapText="1"/>
      <protection/>
    </xf>
    <xf numFmtId="0" fontId="3" fillId="0" borderId="47" xfId="58" applyFont="1" applyBorder="1" applyAlignment="1">
      <alignment horizontal="left" wrapText="1"/>
      <protection/>
    </xf>
    <xf numFmtId="0" fontId="0" fillId="0" borderId="13" xfId="58" applyFont="1" applyBorder="1" applyAlignment="1">
      <alignment horizontal="center" wrapText="1"/>
      <protection/>
    </xf>
    <xf numFmtId="0" fontId="0" fillId="0" borderId="43" xfId="58" applyFont="1" applyBorder="1" applyAlignment="1">
      <alignment horizontal="center" wrapText="1"/>
      <protection/>
    </xf>
    <xf numFmtId="0" fontId="3" fillId="0" borderId="46" xfId="58" applyFont="1" applyBorder="1" applyAlignment="1">
      <alignment horizontal="left" wrapText="1"/>
      <protection/>
    </xf>
    <xf numFmtId="0" fontId="2" fillId="0" borderId="43" xfId="58" applyFont="1" applyBorder="1" applyAlignment="1">
      <alignment horizontal="left" wrapText="1"/>
      <protection/>
    </xf>
    <xf numFmtId="0" fontId="2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ILANCI%202011\00.Bilanci%20Format%20me%20centr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08"/>
      <sheetName val="Aktivet"/>
      <sheetName val="Pasivet"/>
      <sheetName val="Rezultati"/>
      <sheetName val="TE ARDHURA SHPENZIME"/>
      <sheetName val="Fluksi"/>
      <sheetName val="qendra olimpia"/>
      <sheetName val="Kapitali"/>
      <sheetName val="Ndihmese Fluksi"/>
      <sheetName val="Kopertina"/>
      <sheetName val="amortizimi"/>
      <sheetName val="asetet"/>
      <sheetName val="inventar pjese kembimi"/>
      <sheetName val="KLIENTE"/>
      <sheetName val="FURNITORE"/>
      <sheetName val="inventar automjete"/>
      <sheetName val="ndarja sipas aktivitetit"/>
      <sheetName val="aneks statistikor"/>
      <sheetName val="shenime 1"/>
      <sheetName val="shenimet 2"/>
      <sheetName val="Shenime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zoomScalePageLayoutView="0" workbookViewId="0" topLeftCell="A22">
      <selection activeCell="C50" sqref="C50"/>
    </sheetView>
  </sheetViews>
  <sheetFormatPr defaultColWidth="9.140625" defaultRowHeight="12.75"/>
  <cols>
    <col min="1" max="1" width="0.85546875" style="6" customWidth="1"/>
    <col min="2" max="2" width="3.140625" style="6" customWidth="1"/>
    <col min="3" max="3" width="16.57421875" style="6" customWidth="1"/>
    <col min="4" max="4" width="12.57421875" style="6" customWidth="1"/>
    <col min="5" max="5" width="11.421875" style="6" customWidth="1"/>
    <col min="6" max="6" width="12.8515625" style="6" customWidth="1"/>
    <col min="7" max="7" width="5.421875" style="6" customWidth="1"/>
    <col min="8" max="8" width="9.8515625" style="6" bestFit="1" customWidth="1"/>
    <col min="9" max="9" width="10.57421875" style="6" customWidth="1"/>
    <col min="10" max="10" width="7.421875" style="6" customWidth="1"/>
    <col min="11" max="11" width="9.140625" style="6" customWidth="1"/>
    <col min="12" max="12" width="1.8515625" style="6" customWidth="1"/>
    <col min="13" max="16384" width="9.140625" style="6" customWidth="1"/>
  </cols>
  <sheetData>
    <row r="1" spans="2:11" s="8" customFormat="1" ht="13.5" customHeight="1">
      <c r="B1" s="218"/>
      <c r="C1" s="219"/>
      <c r="D1" s="219"/>
      <c r="E1" s="219"/>
      <c r="F1" s="219"/>
      <c r="G1" s="219"/>
      <c r="H1" s="219"/>
      <c r="I1" s="219"/>
      <c r="J1" s="219"/>
      <c r="K1" s="220"/>
    </row>
    <row r="2" spans="2:11" s="8" customFormat="1" ht="13.5" customHeight="1">
      <c r="B2" s="221"/>
      <c r="C2" s="33" t="s">
        <v>97</v>
      </c>
      <c r="D2" s="33"/>
      <c r="E2" s="33"/>
      <c r="F2" s="34" t="s">
        <v>124</v>
      </c>
      <c r="G2" s="35"/>
      <c r="H2" s="36"/>
      <c r="I2" s="37"/>
      <c r="J2" s="38"/>
      <c r="K2" s="222"/>
    </row>
    <row r="3" spans="2:11" s="8" customFormat="1" ht="13.5" customHeight="1">
      <c r="B3" s="221"/>
      <c r="C3" s="33" t="s">
        <v>98</v>
      </c>
      <c r="D3" s="33"/>
      <c r="E3" s="33"/>
      <c r="F3" s="215" t="s">
        <v>310</v>
      </c>
      <c r="G3" s="40"/>
      <c r="H3" s="41"/>
      <c r="I3" s="42"/>
      <c r="J3" s="42"/>
      <c r="K3" s="222"/>
    </row>
    <row r="4" spans="2:11" s="8" customFormat="1" ht="13.5" customHeight="1">
      <c r="B4" s="221"/>
      <c r="C4" s="33" t="s">
        <v>99</v>
      </c>
      <c r="D4" s="33"/>
      <c r="E4" s="33"/>
      <c r="F4" s="216" t="s">
        <v>311</v>
      </c>
      <c r="G4" s="39"/>
      <c r="H4" s="39"/>
      <c r="I4" s="39"/>
      <c r="J4" s="39"/>
      <c r="K4" s="222"/>
    </row>
    <row r="5" spans="2:11" s="8" customFormat="1" ht="13.5" customHeight="1">
      <c r="B5" s="221"/>
      <c r="C5" s="33"/>
      <c r="D5" s="33"/>
      <c r="E5" s="33"/>
      <c r="F5" s="33"/>
      <c r="G5" s="33"/>
      <c r="H5" s="470" t="s">
        <v>309</v>
      </c>
      <c r="I5" s="470"/>
      <c r="J5" s="42"/>
      <c r="K5" s="222"/>
    </row>
    <row r="6" spans="2:11" s="8" customFormat="1" ht="13.5" customHeight="1">
      <c r="B6" s="221"/>
      <c r="C6" s="33" t="s">
        <v>100</v>
      </c>
      <c r="D6" s="33"/>
      <c r="E6" s="33"/>
      <c r="F6" s="39"/>
      <c r="G6" s="217"/>
      <c r="H6" s="33"/>
      <c r="I6" s="33"/>
      <c r="J6" s="33"/>
      <c r="K6" s="222"/>
    </row>
    <row r="7" spans="2:11" s="8" customFormat="1" ht="13.5" customHeight="1">
      <c r="B7" s="221"/>
      <c r="C7" s="33" t="s">
        <v>101</v>
      </c>
      <c r="D7" s="33"/>
      <c r="E7" s="33"/>
      <c r="F7" s="43"/>
      <c r="G7" s="153"/>
      <c r="H7" s="33"/>
      <c r="I7" s="33"/>
      <c r="J7" s="33"/>
      <c r="K7" s="222"/>
    </row>
    <row r="8" spans="2:11" s="8" customFormat="1" ht="13.5" customHeight="1">
      <c r="B8" s="221"/>
      <c r="C8" s="33"/>
      <c r="D8" s="33"/>
      <c r="E8" s="33"/>
      <c r="F8" s="33"/>
      <c r="G8" s="33"/>
      <c r="H8" s="33"/>
      <c r="I8" s="33"/>
      <c r="J8" s="33"/>
      <c r="K8" s="222"/>
    </row>
    <row r="9" spans="2:11" s="8" customFormat="1" ht="13.5" customHeight="1">
      <c r="B9" s="221"/>
      <c r="C9" s="33" t="s">
        <v>102</v>
      </c>
      <c r="D9" s="33"/>
      <c r="E9" s="33"/>
      <c r="F9" s="39" t="s">
        <v>125</v>
      </c>
      <c r="G9" s="39"/>
      <c r="H9" s="39"/>
      <c r="I9" s="39"/>
      <c r="J9" s="39"/>
      <c r="K9" s="222"/>
    </row>
    <row r="10" spans="2:11" s="8" customFormat="1" ht="13.5" customHeight="1">
      <c r="B10" s="221"/>
      <c r="C10" s="33"/>
      <c r="D10" s="33"/>
      <c r="E10" s="33"/>
      <c r="F10" s="43"/>
      <c r="G10" s="43"/>
      <c r="H10" s="43"/>
      <c r="I10" s="43"/>
      <c r="J10" s="43"/>
      <c r="K10" s="222"/>
    </row>
    <row r="11" spans="2:11" s="7" customFormat="1" ht="12.75">
      <c r="B11" s="221"/>
      <c r="C11" s="33"/>
      <c r="D11" s="33"/>
      <c r="E11" s="33"/>
      <c r="F11" s="43"/>
      <c r="G11" s="43"/>
      <c r="H11" s="43"/>
      <c r="I11" s="43"/>
      <c r="J11" s="43"/>
      <c r="K11" s="222"/>
    </row>
    <row r="12" spans="2:11" s="7" customFormat="1" ht="12.75">
      <c r="B12" s="223"/>
      <c r="C12" s="45"/>
      <c r="D12" s="45"/>
      <c r="E12" s="45"/>
      <c r="F12" s="45"/>
      <c r="G12" s="45"/>
      <c r="H12" s="45"/>
      <c r="I12" s="45"/>
      <c r="J12" s="45"/>
      <c r="K12" s="224"/>
    </row>
    <row r="13" spans="2:11" s="7" customFormat="1" ht="12.75">
      <c r="B13" s="223"/>
      <c r="C13" s="45"/>
      <c r="D13" s="45"/>
      <c r="E13" s="45"/>
      <c r="F13" s="45"/>
      <c r="G13" s="45"/>
      <c r="H13" s="45"/>
      <c r="I13" s="45"/>
      <c r="J13" s="45"/>
      <c r="K13" s="224"/>
    </row>
    <row r="14" spans="2:11" s="7" customFormat="1" ht="12.75">
      <c r="B14" s="223"/>
      <c r="C14" s="45"/>
      <c r="D14" s="45"/>
      <c r="E14" s="45"/>
      <c r="F14" s="45"/>
      <c r="G14" s="45"/>
      <c r="H14" s="45"/>
      <c r="I14" s="45"/>
      <c r="J14" s="45"/>
      <c r="K14" s="224"/>
    </row>
    <row r="15" spans="2:11" s="7" customFormat="1" ht="12.75">
      <c r="B15" s="223"/>
      <c r="C15" s="45"/>
      <c r="D15" s="45"/>
      <c r="E15" s="45"/>
      <c r="F15" s="45"/>
      <c r="G15" s="45"/>
      <c r="H15" s="45"/>
      <c r="I15" s="45"/>
      <c r="J15" s="45"/>
      <c r="K15" s="224"/>
    </row>
    <row r="16" spans="2:11" s="7" customFormat="1" ht="12.75">
      <c r="B16" s="223"/>
      <c r="C16" s="45"/>
      <c r="D16" s="45"/>
      <c r="E16" s="45"/>
      <c r="F16" s="45"/>
      <c r="G16" s="45"/>
      <c r="H16" s="45"/>
      <c r="I16" s="45"/>
      <c r="J16" s="45"/>
      <c r="K16" s="224"/>
    </row>
    <row r="17" spans="2:11" s="7" customFormat="1" ht="12.75">
      <c r="B17" s="223"/>
      <c r="C17" s="45"/>
      <c r="D17" s="45"/>
      <c r="E17" s="45"/>
      <c r="F17" s="45"/>
      <c r="G17" s="45"/>
      <c r="H17" s="45"/>
      <c r="I17" s="45"/>
      <c r="J17" s="45"/>
      <c r="K17" s="224"/>
    </row>
    <row r="18" spans="2:11" s="7" customFormat="1" ht="12.75">
      <c r="B18" s="223"/>
      <c r="C18" s="45"/>
      <c r="D18" s="45"/>
      <c r="E18" s="45"/>
      <c r="F18" s="45"/>
      <c r="G18" s="45"/>
      <c r="H18" s="45"/>
      <c r="I18" s="45"/>
      <c r="J18" s="45"/>
      <c r="K18" s="224"/>
    </row>
    <row r="19" spans="2:11" s="7" customFormat="1" ht="12.75">
      <c r="B19" s="223"/>
      <c r="C19" s="45"/>
      <c r="D19" s="45"/>
      <c r="E19" s="45"/>
      <c r="F19" s="45"/>
      <c r="G19" s="45"/>
      <c r="H19" s="45"/>
      <c r="I19" s="45"/>
      <c r="J19" s="45"/>
      <c r="K19" s="224"/>
    </row>
    <row r="20" spans="2:11" s="7" customFormat="1" ht="12.75">
      <c r="B20" s="223"/>
      <c r="C20" s="45"/>
      <c r="D20" s="45"/>
      <c r="E20" s="45"/>
      <c r="F20" s="45"/>
      <c r="G20" s="45"/>
      <c r="H20" s="45"/>
      <c r="I20" s="45"/>
      <c r="J20" s="45"/>
      <c r="K20" s="224"/>
    </row>
    <row r="21" spans="2:11" s="7" customFormat="1" ht="12.75">
      <c r="B21" s="223"/>
      <c r="C21" s="45"/>
      <c r="D21" s="45"/>
      <c r="E21" s="45"/>
      <c r="F21" s="45"/>
      <c r="G21" s="45"/>
      <c r="H21" s="45"/>
      <c r="I21" s="45"/>
      <c r="J21" s="45"/>
      <c r="K21" s="224"/>
    </row>
    <row r="22" spans="2:11" s="7" customFormat="1" ht="12.75">
      <c r="B22" s="223"/>
      <c r="C22" s="45"/>
      <c r="D22" s="45"/>
      <c r="E22" s="45"/>
      <c r="F22" s="45"/>
      <c r="G22" s="45"/>
      <c r="H22" s="45"/>
      <c r="I22" s="45"/>
      <c r="J22" s="45"/>
      <c r="K22" s="224"/>
    </row>
    <row r="23" spans="2:11" s="7" customFormat="1" ht="12.75">
      <c r="B23" s="223"/>
      <c r="C23" s="45"/>
      <c r="D23" s="45"/>
      <c r="E23" s="45"/>
      <c r="F23" s="45"/>
      <c r="G23" s="45"/>
      <c r="H23" s="45"/>
      <c r="I23" s="45"/>
      <c r="J23" s="45"/>
      <c r="K23" s="224"/>
    </row>
    <row r="24" spans="2:11" s="7" customFormat="1" ht="33.75">
      <c r="B24" s="474" t="s">
        <v>103</v>
      </c>
      <c r="C24" s="475"/>
      <c r="D24" s="475"/>
      <c r="E24" s="475"/>
      <c r="F24" s="475"/>
      <c r="G24" s="475"/>
      <c r="H24" s="475"/>
      <c r="I24" s="475"/>
      <c r="J24" s="475"/>
      <c r="K24" s="476"/>
    </row>
    <row r="25" spans="2:11" s="7" customFormat="1" ht="12.75">
      <c r="B25" s="223"/>
      <c r="C25" s="473" t="s">
        <v>126</v>
      </c>
      <c r="D25" s="473"/>
      <c r="E25" s="473"/>
      <c r="F25" s="473"/>
      <c r="G25" s="473"/>
      <c r="H25" s="473"/>
      <c r="I25" s="473"/>
      <c r="J25" s="473"/>
      <c r="K25" s="224"/>
    </row>
    <row r="26" spans="2:11" s="7" customFormat="1" ht="12.75">
      <c r="B26" s="223"/>
      <c r="C26" s="473" t="s">
        <v>104</v>
      </c>
      <c r="D26" s="473"/>
      <c r="E26" s="473"/>
      <c r="F26" s="473"/>
      <c r="G26" s="473"/>
      <c r="H26" s="473"/>
      <c r="I26" s="473"/>
      <c r="J26" s="473"/>
      <c r="K26" s="224"/>
    </row>
    <row r="27" spans="2:11" s="7" customFormat="1" ht="12.75">
      <c r="B27" s="223"/>
      <c r="C27" s="45"/>
      <c r="D27" s="45"/>
      <c r="E27" s="45"/>
      <c r="F27" s="45"/>
      <c r="G27" s="45"/>
      <c r="H27" s="45"/>
      <c r="I27" s="45"/>
      <c r="J27" s="45"/>
      <c r="K27" s="224"/>
    </row>
    <row r="28" spans="2:11" s="7" customFormat="1" ht="12.75" customHeight="1">
      <c r="B28" s="223"/>
      <c r="C28" s="45"/>
      <c r="D28" s="45"/>
      <c r="E28" s="45"/>
      <c r="F28" s="45"/>
      <c r="G28" s="45"/>
      <c r="H28" s="45"/>
      <c r="I28" s="45"/>
      <c r="J28" s="45"/>
      <c r="K28" s="224"/>
    </row>
    <row r="29" spans="2:11" s="7" customFormat="1" ht="37.5" customHeight="1">
      <c r="B29" s="223"/>
      <c r="C29" s="45"/>
      <c r="D29" s="45"/>
      <c r="E29" s="45"/>
      <c r="F29" s="46" t="s">
        <v>506</v>
      </c>
      <c r="G29" s="45"/>
      <c r="H29" s="45"/>
      <c r="I29" s="45"/>
      <c r="J29" s="45"/>
      <c r="K29" s="224"/>
    </row>
    <row r="30" spans="2:11" s="7" customFormat="1" ht="12.75">
      <c r="B30" s="223"/>
      <c r="C30" s="45"/>
      <c r="D30" s="45"/>
      <c r="E30" s="45"/>
      <c r="F30" s="45"/>
      <c r="G30" s="45"/>
      <c r="H30" s="45"/>
      <c r="I30" s="45"/>
      <c r="J30" s="45"/>
      <c r="K30" s="224"/>
    </row>
    <row r="31" spans="2:11" s="7" customFormat="1" ht="12.75">
      <c r="B31" s="223"/>
      <c r="C31" s="45"/>
      <c r="D31" s="45"/>
      <c r="E31" s="45"/>
      <c r="F31" s="45"/>
      <c r="G31" s="45"/>
      <c r="H31" s="45"/>
      <c r="I31" s="45"/>
      <c r="J31" s="45"/>
      <c r="K31" s="224"/>
    </row>
    <row r="32" spans="2:11" s="7" customFormat="1" ht="12.75">
      <c r="B32" s="223"/>
      <c r="C32" s="45"/>
      <c r="D32" s="45"/>
      <c r="E32" s="45"/>
      <c r="F32" s="45"/>
      <c r="G32" s="45"/>
      <c r="H32" s="45"/>
      <c r="I32" s="45"/>
      <c r="J32" s="45"/>
      <c r="K32" s="224"/>
    </row>
    <row r="33" spans="2:11" s="7" customFormat="1" ht="12.75">
      <c r="B33" s="223"/>
      <c r="C33" s="45"/>
      <c r="D33" s="45"/>
      <c r="E33" s="45"/>
      <c r="F33" s="45"/>
      <c r="G33" s="45"/>
      <c r="H33" s="45"/>
      <c r="I33" s="45"/>
      <c r="J33" s="45"/>
      <c r="K33" s="224"/>
    </row>
    <row r="34" spans="2:11" s="7" customFormat="1" ht="12.75">
      <c r="B34" s="223"/>
      <c r="C34" s="45"/>
      <c r="D34" s="45"/>
      <c r="E34" s="45"/>
      <c r="F34" s="45"/>
      <c r="G34" s="45"/>
      <c r="H34" s="45"/>
      <c r="I34" s="45"/>
      <c r="J34" s="45"/>
      <c r="K34" s="224"/>
    </row>
    <row r="35" spans="2:11" s="7" customFormat="1" ht="12.75">
      <c r="B35" s="223"/>
      <c r="C35" s="45"/>
      <c r="D35" s="45"/>
      <c r="E35" s="45"/>
      <c r="F35" s="45"/>
      <c r="G35" s="45"/>
      <c r="H35" s="45"/>
      <c r="I35" s="45"/>
      <c r="J35" s="45"/>
      <c r="K35" s="224"/>
    </row>
    <row r="36" spans="2:11" s="7" customFormat="1" ht="12.75">
      <c r="B36" s="223"/>
      <c r="C36" s="45"/>
      <c r="D36" s="45"/>
      <c r="E36" s="45"/>
      <c r="F36" s="45"/>
      <c r="G36" s="45"/>
      <c r="H36" s="45"/>
      <c r="I36" s="45"/>
      <c r="J36" s="45"/>
      <c r="K36" s="224"/>
    </row>
    <row r="37" spans="2:11" s="7" customFormat="1" ht="12.75">
      <c r="B37" s="223"/>
      <c r="C37" s="45"/>
      <c r="D37" s="45"/>
      <c r="E37" s="45"/>
      <c r="F37" s="45"/>
      <c r="G37" s="45"/>
      <c r="H37" s="45"/>
      <c r="I37" s="45"/>
      <c r="J37" s="45"/>
      <c r="K37" s="224"/>
    </row>
    <row r="38" spans="2:11" s="7" customFormat="1" ht="9" customHeight="1">
      <c r="B38" s="223"/>
      <c r="C38" s="45"/>
      <c r="D38" s="45"/>
      <c r="E38" s="45"/>
      <c r="F38" s="45"/>
      <c r="G38" s="45"/>
      <c r="H38" s="45"/>
      <c r="I38" s="45"/>
      <c r="J38" s="45"/>
      <c r="K38" s="224"/>
    </row>
    <row r="39" spans="2:11" s="7" customFormat="1" ht="12.75">
      <c r="B39" s="223"/>
      <c r="C39" s="45"/>
      <c r="D39" s="45"/>
      <c r="E39" s="45"/>
      <c r="F39" s="45"/>
      <c r="G39" s="45"/>
      <c r="H39" s="45"/>
      <c r="I39" s="45"/>
      <c r="J39" s="45"/>
      <c r="K39" s="224"/>
    </row>
    <row r="40" spans="2:11" s="7" customFormat="1" ht="13.5" customHeight="1">
      <c r="B40" s="223"/>
      <c r="C40" s="45"/>
      <c r="D40" s="45"/>
      <c r="E40" s="45"/>
      <c r="F40" s="45"/>
      <c r="G40" s="45"/>
      <c r="H40" s="45"/>
      <c r="I40" s="45"/>
      <c r="J40" s="45"/>
      <c r="K40" s="224"/>
    </row>
    <row r="41" spans="2:11" s="8" customFormat="1" ht="13.5" customHeight="1">
      <c r="B41" s="223"/>
      <c r="C41" s="45"/>
      <c r="D41" s="45"/>
      <c r="E41" s="45"/>
      <c r="F41" s="45"/>
      <c r="G41" s="45"/>
      <c r="H41" s="45"/>
      <c r="I41" s="45"/>
      <c r="J41" s="45"/>
      <c r="K41" s="224"/>
    </row>
    <row r="42" spans="2:11" s="8" customFormat="1" ht="13.5" customHeight="1">
      <c r="B42" s="223"/>
      <c r="C42" s="45"/>
      <c r="D42" s="45"/>
      <c r="E42" s="45"/>
      <c r="F42" s="45"/>
      <c r="G42" s="45"/>
      <c r="H42" s="45"/>
      <c r="I42" s="45"/>
      <c r="J42" s="45"/>
      <c r="K42" s="224"/>
    </row>
    <row r="43" spans="2:11" s="8" customFormat="1" ht="13.5" customHeight="1">
      <c r="B43" s="223"/>
      <c r="C43" s="45"/>
      <c r="D43" s="45"/>
      <c r="E43" s="45"/>
      <c r="F43" s="45"/>
      <c r="G43" s="45"/>
      <c r="H43" s="45"/>
      <c r="I43" s="45"/>
      <c r="J43" s="45"/>
      <c r="K43" s="224"/>
    </row>
    <row r="44" spans="2:11" s="8" customFormat="1" ht="13.5" customHeight="1">
      <c r="B44" s="221"/>
      <c r="C44" s="33" t="s">
        <v>105</v>
      </c>
      <c r="D44" s="33"/>
      <c r="E44" s="33"/>
      <c r="F44" s="33"/>
      <c r="G44" s="33"/>
      <c r="H44" s="478" t="s">
        <v>127</v>
      </c>
      <c r="I44" s="478"/>
      <c r="J44" s="33"/>
      <c r="K44" s="222"/>
    </row>
    <row r="45" spans="2:11" s="7" customFormat="1" ht="13.5" customHeight="1">
      <c r="B45" s="221"/>
      <c r="C45" s="33" t="s">
        <v>106</v>
      </c>
      <c r="D45" s="33"/>
      <c r="E45" s="33"/>
      <c r="F45" s="33"/>
      <c r="G45" s="33"/>
      <c r="H45" s="470" t="s">
        <v>127</v>
      </c>
      <c r="I45" s="469"/>
      <c r="J45" s="33"/>
      <c r="K45" s="222"/>
    </row>
    <row r="46" spans="2:11" s="9" customFormat="1" ht="13.5" customHeight="1">
      <c r="B46" s="221"/>
      <c r="C46" s="33" t="s">
        <v>107</v>
      </c>
      <c r="D46" s="33"/>
      <c r="E46" s="33"/>
      <c r="F46" s="33"/>
      <c r="G46" s="33"/>
      <c r="H46" s="469" t="s">
        <v>91</v>
      </c>
      <c r="I46" s="469"/>
      <c r="J46" s="33"/>
      <c r="K46" s="222"/>
    </row>
    <row r="47" spans="2:11" s="9" customFormat="1" ht="13.5" customHeight="1">
      <c r="B47" s="221"/>
      <c r="C47" s="33" t="s">
        <v>108</v>
      </c>
      <c r="D47" s="33"/>
      <c r="E47" s="33"/>
      <c r="F47" s="33"/>
      <c r="G47" s="33"/>
      <c r="H47" s="469" t="s">
        <v>91</v>
      </c>
      <c r="I47" s="469"/>
      <c r="J47" s="33"/>
      <c r="K47" s="222"/>
    </row>
    <row r="48" spans="2:11" s="9" customFormat="1" ht="13.5" customHeight="1">
      <c r="B48" s="223"/>
      <c r="C48" s="45"/>
      <c r="D48" s="45"/>
      <c r="E48" s="45"/>
      <c r="F48" s="45"/>
      <c r="G48" s="45"/>
      <c r="H48" s="45"/>
      <c r="I48" s="45"/>
      <c r="J48" s="45"/>
      <c r="K48" s="224"/>
    </row>
    <row r="49" spans="2:11" s="9" customFormat="1" ht="13.5" customHeight="1">
      <c r="B49" s="225"/>
      <c r="C49" s="33" t="s">
        <v>109</v>
      </c>
      <c r="D49" s="33"/>
      <c r="E49" s="33"/>
      <c r="F49" s="33"/>
      <c r="G49" s="44" t="s">
        <v>110</v>
      </c>
      <c r="H49" s="477" t="s">
        <v>507</v>
      </c>
      <c r="I49" s="478"/>
      <c r="J49" s="38"/>
      <c r="K49" s="226"/>
    </row>
    <row r="50" spans="2:11" s="7" customFormat="1" ht="22.5" customHeight="1">
      <c r="B50" s="225"/>
      <c r="C50" s="33"/>
      <c r="D50" s="33"/>
      <c r="E50" s="33"/>
      <c r="F50" s="33"/>
      <c r="G50" s="44" t="s">
        <v>111</v>
      </c>
      <c r="H50" s="470" t="s">
        <v>508</v>
      </c>
      <c r="I50" s="469"/>
      <c r="J50" s="38"/>
      <c r="K50" s="226"/>
    </row>
    <row r="51" spans="2:11" s="7" customFormat="1" ht="6.75" customHeight="1">
      <c r="B51" s="225"/>
      <c r="C51" s="33"/>
      <c r="D51" s="33"/>
      <c r="E51" s="33"/>
      <c r="F51" s="33"/>
      <c r="G51" s="44"/>
      <c r="H51" s="44"/>
      <c r="I51" s="44"/>
      <c r="J51" s="38"/>
      <c r="K51" s="226"/>
    </row>
    <row r="52" spans="2:11" s="7" customFormat="1" ht="15">
      <c r="B52" s="225"/>
      <c r="C52" s="33" t="s">
        <v>112</v>
      </c>
      <c r="D52" s="33"/>
      <c r="E52" s="33"/>
      <c r="F52" s="44"/>
      <c r="G52" s="33"/>
      <c r="H52" s="471"/>
      <c r="I52" s="472"/>
      <c r="J52" s="38"/>
      <c r="K52" s="226"/>
    </row>
    <row r="53" spans="2:11" s="7" customFormat="1" ht="13.5" thickBot="1">
      <c r="B53" s="227"/>
      <c r="C53" s="228"/>
      <c r="D53" s="228"/>
      <c r="E53" s="228"/>
      <c r="F53" s="228"/>
      <c r="G53" s="228"/>
      <c r="H53" s="228"/>
      <c r="I53" s="228"/>
      <c r="J53" s="228"/>
      <c r="K53" s="229"/>
    </row>
  </sheetData>
  <sheetProtection/>
  <mergeCells count="11">
    <mergeCell ref="H44:I44"/>
    <mergeCell ref="H46:I46"/>
    <mergeCell ref="H45:I45"/>
    <mergeCell ref="H5:I5"/>
    <mergeCell ref="H52:I52"/>
    <mergeCell ref="H50:I50"/>
    <mergeCell ref="C25:J25"/>
    <mergeCell ref="B24:K24"/>
    <mergeCell ref="C26:J26"/>
    <mergeCell ref="H49:I49"/>
    <mergeCell ref="H47:I47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4">
      <selection activeCell="I35" sqref="I35"/>
    </sheetView>
  </sheetViews>
  <sheetFormatPr defaultColWidth="9.140625" defaultRowHeight="12.75"/>
  <cols>
    <col min="1" max="1" width="6.57421875" style="0" customWidth="1"/>
    <col min="2" max="2" width="24.8515625" style="0" customWidth="1"/>
    <col min="3" max="3" width="5.28125" style="0" customWidth="1"/>
    <col min="4" max="4" width="11.421875" style="0" customWidth="1"/>
    <col min="5" max="5" width="10.7109375" style="0" bestFit="1" customWidth="1"/>
    <col min="6" max="6" width="10.140625" style="0" bestFit="1" customWidth="1"/>
    <col min="7" max="7" width="11.57421875" style="0" customWidth="1"/>
    <col min="8" max="8" width="11.7109375" style="0" bestFit="1" customWidth="1"/>
    <col min="9" max="9" width="11.140625" style="0" bestFit="1" customWidth="1"/>
    <col min="11" max="11" width="10.140625" style="0" bestFit="1" customWidth="1"/>
  </cols>
  <sheetData>
    <row r="1" ht="15">
      <c r="B1" s="230" t="s">
        <v>466</v>
      </c>
    </row>
    <row r="2" ht="12.75">
      <c r="B2" s="231" t="s">
        <v>467</v>
      </c>
    </row>
    <row r="3" ht="12.75">
      <c r="B3" s="231"/>
    </row>
    <row r="4" spans="2:7" ht="15.75">
      <c r="B4" s="530" t="s">
        <v>526</v>
      </c>
      <c r="C4" s="530"/>
      <c r="D4" s="530"/>
      <c r="E4" s="530"/>
      <c r="F4" s="530"/>
      <c r="G4" s="530"/>
    </row>
    <row r="5" ht="11.25" customHeight="1"/>
    <row r="6" spans="1:7" ht="12.75">
      <c r="A6" s="232" t="s">
        <v>37</v>
      </c>
      <c r="B6" s="531" t="s">
        <v>274</v>
      </c>
      <c r="C6" s="533" t="s">
        <v>312</v>
      </c>
      <c r="D6" s="233" t="s">
        <v>313</v>
      </c>
      <c r="E6" s="535" t="s">
        <v>528</v>
      </c>
      <c r="F6" s="535" t="s">
        <v>529</v>
      </c>
      <c r="G6" s="233" t="s">
        <v>313</v>
      </c>
    </row>
    <row r="7" spans="1:7" ht="12.75">
      <c r="A7" s="234"/>
      <c r="B7" s="532"/>
      <c r="C7" s="534"/>
      <c r="D7" s="235">
        <v>40544</v>
      </c>
      <c r="E7" s="536"/>
      <c r="F7" s="536"/>
      <c r="G7" s="235">
        <v>40543</v>
      </c>
    </row>
    <row r="8" spans="1:7" ht="12.75">
      <c r="A8" s="236">
        <v>1</v>
      </c>
      <c r="B8" s="237" t="s">
        <v>279</v>
      </c>
      <c r="C8" s="236"/>
      <c r="D8" s="322">
        <v>0</v>
      </c>
      <c r="E8" s="322">
        <v>0</v>
      </c>
      <c r="F8" s="322">
        <v>0</v>
      </c>
      <c r="G8" s="322">
        <v>0</v>
      </c>
    </row>
    <row r="9" spans="1:7" ht="12.75">
      <c r="A9" s="236">
        <v>2</v>
      </c>
      <c r="B9" s="321" t="s">
        <v>461</v>
      </c>
      <c r="C9" s="236"/>
      <c r="D9" s="323">
        <v>53989331</v>
      </c>
      <c r="E9" s="323"/>
      <c r="F9" s="323"/>
      <c r="G9" s="323">
        <f>D9+E9-F9</f>
        <v>53989331</v>
      </c>
    </row>
    <row r="10" spans="1:7" ht="12.75">
      <c r="A10" s="236">
        <v>4</v>
      </c>
      <c r="B10" s="237" t="s">
        <v>314</v>
      </c>
      <c r="C10" s="236"/>
      <c r="D10" s="323">
        <v>82486699</v>
      </c>
      <c r="E10" s="323">
        <v>25297000</v>
      </c>
      <c r="F10" s="323"/>
      <c r="G10" s="323">
        <f>D10+E10-F10</f>
        <v>107783699</v>
      </c>
    </row>
    <row r="11" spans="1:7" ht="12.75">
      <c r="A11" s="236">
        <v>5</v>
      </c>
      <c r="B11" s="237" t="s">
        <v>315</v>
      </c>
      <c r="C11" s="236"/>
      <c r="D11" s="323">
        <v>4102390</v>
      </c>
      <c r="E11" s="323"/>
      <c r="F11" s="323"/>
      <c r="G11" s="323">
        <f>D11+E11-F11</f>
        <v>4102390</v>
      </c>
    </row>
    <row r="12" spans="1:7" ht="12.75">
      <c r="A12" s="236">
        <v>6</v>
      </c>
      <c r="B12" s="237" t="s">
        <v>462</v>
      </c>
      <c r="C12" s="236"/>
      <c r="D12" s="323">
        <v>6220752</v>
      </c>
      <c r="E12" s="325">
        <v>783100</v>
      </c>
      <c r="F12" s="324">
        <f>27643+171483</f>
        <v>199126</v>
      </c>
      <c r="G12" s="323">
        <f>D12+E12-F12</f>
        <v>6804726</v>
      </c>
    </row>
    <row r="13" spans="1:7" ht="12.75">
      <c r="A13" s="236">
        <v>7</v>
      </c>
      <c r="B13" s="237" t="s">
        <v>463</v>
      </c>
      <c r="C13" s="236"/>
      <c r="D13" s="323">
        <v>1709278</v>
      </c>
      <c r="E13" s="323">
        <v>20151</v>
      </c>
      <c r="F13" s="323">
        <v>649423</v>
      </c>
      <c r="G13" s="323">
        <f>D13+E13-F13</f>
        <v>1080006</v>
      </c>
    </row>
    <row r="14" spans="1:7" ht="13.5" thickBot="1">
      <c r="A14" s="236"/>
      <c r="B14" s="61"/>
      <c r="C14" s="236"/>
      <c r="D14" s="323"/>
      <c r="E14" s="323"/>
      <c r="F14" s="323"/>
      <c r="G14" s="323"/>
    </row>
    <row r="15" spans="1:7" ht="13.5" thickBot="1">
      <c r="A15" s="242"/>
      <c r="B15" s="330" t="s">
        <v>316</v>
      </c>
      <c r="C15" s="243"/>
      <c r="D15" s="329">
        <f>SUM(D8:D14)</f>
        <v>148508450</v>
      </c>
      <c r="E15" s="329">
        <f>SUM(E8:E14)</f>
        <v>26100251</v>
      </c>
      <c r="F15" s="329">
        <f>SUM(F9:F14)</f>
        <v>848549</v>
      </c>
      <c r="G15" s="329">
        <f>SUM(G8:G14)</f>
        <v>173760152</v>
      </c>
    </row>
    <row r="16" ht="12.75">
      <c r="D16" s="64"/>
    </row>
    <row r="18" spans="2:7" ht="15.75">
      <c r="B18" s="530" t="s">
        <v>527</v>
      </c>
      <c r="C18" s="530"/>
      <c r="D18" s="530"/>
      <c r="E18" s="530"/>
      <c r="F18" s="530"/>
      <c r="G18" s="530"/>
    </row>
    <row r="20" spans="1:7" ht="12.75">
      <c r="A20" s="533" t="s">
        <v>37</v>
      </c>
      <c r="B20" s="531" t="s">
        <v>274</v>
      </c>
      <c r="C20" s="533" t="s">
        <v>312</v>
      </c>
      <c r="D20" s="233" t="s">
        <v>313</v>
      </c>
      <c r="E20" s="533" t="s">
        <v>317</v>
      </c>
      <c r="F20" s="533" t="s">
        <v>161</v>
      </c>
      <c r="G20" s="233" t="s">
        <v>313</v>
      </c>
    </row>
    <row r="21" spans="1:7" ht="12.75">
      <c r="A21" s="534"/>
      <c r="B21" s="532"/>
      <c r="C21" s="534"/>
      <c r="D21" s="235">
        <v>40544</v>
      </c>
      <c r="E21" s="534"/>
      <c r="F21" s="534"/>
      <c r="G21" s="235">
        <v>40908</v>
      </c>
    </row>
    <row r="22" spans="1:7" ht="12.75">
      <c r="A22" s="236">
        <v>1</v>
      </c>
      <c r="B22" s="237" t="s">
        <v>279</v>
      </c>
      <c r="C22" s="236"/>
      <c r="D22" s="238">
        <v>0</v>
      </c>
      <c r="E22" s="238">
        <v>0</v>
      </c>
      <c r="F22" s="238"/>
      <c r="G22" s="238">
        <f>D22+E22</f>
        <v>0</v>
      </c>
    </row>
    <row r="23" spans="1:7" ht="12.75">
      <c r="A23" s="236">
        <v>2</v>
      </c>
      <c r="B23" s="321" t="s">
        <v>461</v>
      </c>
      <c r="C23" s="236"/>
      <c r="D23" s="238">
        <v>2781220</v>
      </c>
      <c r="E23" s="238">
        <v>2699467</v>
      </c>
      <c r="F23" s="238"/>
      <c r="G23" s="238">
        <f>D23+E23</f>
        <v>5480687</v>
      </c>
    </row>
    <row r="24" spans="1:7" ht="12.75">
      <c r="A24" s="236">
        <v>3</v>
      </c>
      <c r="B24" s="237" t="s">
        <v>314</v>
      </c>
      <c r="C24" s="236"/>
      <c r="D24" s="238">
        <v>18864459</v>
      </c>
      <c r="E24" s="238">
        <v>15239966</v>
      </c>
      <c r="F24" s="238"/>
      <c r="G24" s="238">
        <f>D24+E24</f>
        <v>34104425</v>
      </c>
    </row>
    <row r="25" spans="1:7" ht="12.75">
      <c r="A25" s="236">
        <v>4</v>
      </c>
      <c r="B25" s="237" t="s">
        <v>315</v>
      </c>
      <c r="C25" s="236"/>
      <c r="D25" s="238">
        <v>2539632</v>
      </c>
      <c r="E25" s="244">
        <v>312552</v>
      </c>
      <c r="F25" s="238"/>
      <c r="G25" s="238">
        <f>D25+E25</f>
        <v>2852184</v>
      </c>
    </row>
    <row r="26" spans="1:7" ht="12.75">
      <c r="A26" s="236">
        <v>5</v>
      </c>
      <c r="B26" s="237" t="s">
        <v>462</v>
      </c>
      <c r="C26" s="236"/>
      <c r="D26" s="238">
        <v>3153167</v>
      </c>
      <c r="E26" s="238">
        <v>806135</v>
      </c>
      <c r="F26" s="238"/>
      <c r="G26" s="238">
        <f>D26+E26</f>
        <v>3959302</v>
      </c>
    </row>
    <row r="27" spans="1:7" ht="12.75">
      <c r="A27" s="236">
        <v>6</v>
      </c>
      <c r="B27" s="237" t="s">
        <v>463</v>
      </c>
      <c r="C27" s="236"/>
      <c r="D27" s="238">
        <v>341856</v>
      </c>
      <c r="E27" s="238">
        <v>147630</v>
      </c>
      <c r="F27" s="238"/>
      <c r="G27" s="238">
        <f>D27+E27-F27</f>
        <v>489486</v>
      </c>
    </row>
    <row r="28" spans="1:7" ht="13.5" thickBot="1">
      <c r="A28" s="236"/>
      <c r="B28" s="61"/>
      <c r="C28" s="236"/>
      <c r="D28" s="238"/>
      <c r="E28" s="238"/>
      <c r="F28" s="238"/>
      <c r="G28" s="238"/>
    </row>
    <row r="29" spans="1:9" ht="13.5" thickBot="1">
      <c r="A29" s="242"/>
      <c r="B29" s="330" t="s">
        <v>316</v>
      </c>
      <c r="C29" s="331"/>
      <c r="D29" s="332">
        <v>27680334</v>
      </c>
      <c r="E29" s="332">
        <f>SUM(E22:E28)</f>
        <v>19205750</v>
      </c>
      <c r="F29" s="332">
        <f>SUM(F22:F28)</f>
        <v>0</v>
      </c>
      <c r="G29" s="333">
        <f>SUM(G22:G28)</f>
        <v>46886084</v>
      </c>
      <c r="I29" s="64"/>
    </row>
    <row r="30" spans="5:7" ht="12.75">
      <c r="E30" s="64"/>
      <c r="G30" s="245"/>
    </row>
    <row r="32" spans="2:7" ht="15.75">
      <c r="B32" s="530" t="s">
        <v>530</v>
      </c>
      <c r="C32" s="530"/>
      <c r="D32" s="530"/>
      <c r="E32" s="530"/>
      <c r="F32" s="530"/>
      <c r="G32" s="530"/>
    </row>
    <row r="34" spans="1:8" ht="12.75">
      <c r="A34" s="533" t="s">
        <v>37</v>
      </c>
      <c r="B34" s="531" t="s">
        <v>274</v>
      </c>
      <c r="C34" s="533" t="s">
        <v>312</v>
      </c>
      <c r="D34" s="233" t="s">
        <v>465</v>
      </c>
      <c r="E34" s="533" t="s">
        <v>464</v>
      </c>
      <c r="F34" s="535" t="s">
        <v>532</v>
      </c>
      <c r="G34" s="535" t="s">
        <v>531</v>
      </c>
      <c r="H34" s="233" t="s">
        <v>465</v>
      </c>
    </row>
    <row r="35" spans="1:8" ht="27" customHeight="1">
      <c r="A35" s="534"/>
      <c r="B35" s="532"/>
      <c r="C35" s="534"/>
      <c r="D35" s="235">
        <v>40179</v>
      </c>
      <c r="E35" s="534"/>
      <c r="F35" s="536"/>
      <c r="G35" s="536"/>
      <c r="H35" s="235">
        <v>40908</v>
      </c>
    </row>
    <row r="36" spans="1:8" ht="12.75">
      <c r="A36" s="236">
        <v>1</v>
      </c>
      <c r="B36" s="237" t="s">
        <v>279</v>
      </c>
      <c r="C36" s="236"/>
      <c r="D36" s="238">
        <v>0</v>
      </c>
      <c r="E36" s="322">
        <v>0</v>
      </c>
      <c r="F36" s="61"/>
      <c r="G36" s="238">
        <v>0</v>
      </c>
      <c r="H36" s="238">
        <f>D36+E36-G36</f>
        <v>0</v>
      </c>
    </row>
    <row r="37" spans="1:11" ht="12.75">
      <c r="A37" s="236">
        <v>2</v>
      </c>
      <c r="B37" s="321" t="s">
        <v>461</v>
      </c>
      <c r="C37" s="236"/>
      <c r="D37" s="323">
        <v>51208111</v>
      </c>
      <c r="E37" s="323"/>
      <c r="F37" s="61"/>
      <c r="G37" s="238">
        <v>2699467</v>
      </c>
      <c r="H37" s="238">
        <f>D37+E37-G37-F37</f>
        <v>48508644</v>
      </c>
      <c r="K37" s="64"/>
    </row>
    <row r="38" spans="1:11" ht="12.75">
      <c r="A38" s="236">
        <v>3</v>
      </c>
      <c r="B38" s="237" t="s">
        <v>314</v>
      </c>
      <c r="C38" s="236"/>
      <c r="D38" s="323">
        <v>63622240</v>
      </c>
      <c r="E38" s="323">
        <v>25297000</v>
      </c>
      <c r="F38" s="61"/>
      <c r="G38" s="238">
        <v>15239966</v>
      </c>
      <c r="H38" s="238">
        <f>D38+E38-G38-F38</f>
        <v>73679274</v>
      </c>
      <c r="K38" s="64"/>
    </row>
    <row r="39" spans="1:11" ht="12.75">
      <c r="A39" s="236">
        <v>4</v>
      </c>
      <c r="B39" s="237" t="s">
        <v>315</v>
      </c>
      <c r="C39" s="236"/>
      <c r="D39" s="323">
        <v>1562759</v>
      </c>
      <c r="E39" s="323"/>
      <c r="F39" s="61"/>
      <c r="G39" s="244">
        <v>312552</v>
      </c>
      <c r="H39" s="238">
        <f>D39+E39-G39-F39</f>
        <v>1250207</v>
      </c>
      <c r="J39" s="64"/>
      <c r="K39" s="64"/>
    </row>
    <row r="40" spans="1:11" ht="12.75">
      <c r="A40" s="236">
        <v>5</v>
      </c>
      <c r="B40" s="237" t="s">
        <v>462</v>
      </c>
      <c r="C40" s="236"/>
      <c r="D40" s="323">
        <v>3067585</v>
      </c>
      <c r="E40" s="325">
        <v>783100</v>
      </c>
      <c r="F40" s="325">
        <f>27643+171483</f>
        <v>199126</v>
      </c>
      <c r="G40" s="238">
        <v>806135</v>
      </c>
      <c r="H40" s="238">
        <f>D40+E40-G40-F40</f>
        <v>2845424</v>
      </c>
      <c r="K40" s="64"/>
    </row>
    <row r="41" spans="1:11" ht="12.75">
      <c r="A41" s="236">
        <v>6</v>
      </c>
      <c r="B41" s="237" t="s">
        <v>463</v>
      </c>
      <c r="C41" s="236"/>
      <c r="D41" s="323">
        <v>1367422</v>
      </c>
      <c r="E41" s="323">
        <v>20151</v>
      </c>
      <c r="F41" s="323">
        <v>649423</v>
      </c>
      <c r="G41" s="238">
        <v>147630</v>
      </c>
      <c r="H41" s="238">
        <f>D41+E41-G41-F41</f>
        <v>590520</v>
      </c>
      <c r="K41" s="64"/>
    </row>
    <row r="42" spans="1:8" ht="13.5" thickBot="1">
      <c r="A42" s="442"/>
      <c r="B42" s="443"/>
      <c r="C42" s="442"/>
      <c r="D42">
        <v>0</v>
      </c>
      <c r="E42" s="444"/>
      <c r="F42" s="241"/>
      <c r="G42" s="444"/>
      <c r="H42" s="444">
        <f>D42+E42-G42</f>
        <v>0</v>
      </c>
    </row>
    <row r="43" spans="1:9" ht="13.5" thickBot="1">
      <c r="A43" s="242"/>
      <c r="B43" s="330" t="s">
        <v>316</v>
      </c>
      <c r="C43" s="331"/>
      <c r="D43" s="332">
        <v>120828117</v>
      </c>
      <c r="E43" s="332">
        <f>SUM(E36:E42)</f>
        <v>26100251</v>
      </c>
      <c r="F43" s="445"/>
      <c r="G43" s="332">
        <f>SUM(G36:G42)</f>
        <v>19205750</v>
      </c>
      <c r="H43" s="333">
        <f>SUM(H36:H42)</f>
        <v>126874069</v>
      </c>
      <c r="I43" s="64"/>
    </row>
    <row r="44" spans="1:7" ht="12.75">
      <c r="A44" s="25"/>
      <c r="B44" s="25"/>
      <c r="C44" s="25"/>
      <c r="D44" s="25"/>
      <c r="E44" s="25"/>
      <c r="F44" s="214"/>
      <c r="G44" s="246"/>
    </row>
    <row r="45" ht="12.75">
      <c r="D45" s="64"/>
    </row>
    <row r="46" spans="4:7" ht="15.75">
      <c r="D46" s="64"/>
      <c r="E46" s="537" t="s">
        <v>318</v>
      </c>
      <c r="F46" s="537"/>
      <c r="G46" s="537"/>
    </row>
    <row r="47" spans="5:7" ht="12.75">
      <c r="E47" s="529" t="s">
        <v>151</v>
      </c>
      <c r="F47" s="529"/>
      <c r="G47" s="529"/>
    </row>
  </sheetData>
  <sheetProtection/>
  <mergeCells count="20">
    <mergeCell ref="A34:A35"/>
    <mergeCell ref="B34:B35"/>
    <mergeCell ref="C34:C35"/>
    <mergeCell ref="E34:E35"/>
    <mergeCell ref="G34:G35"/>
    <mergeCell ref="E46:G46"/>
    <mergeCell ref="F34:F35"/>
    <mergeCell ref="A20:A21"/>
    <mergeCell ref="B20:B21"/>
    <mergeCell ref="C20:C21"/>
    <mergeCell ref="E20:E21"/>
    <mergeCell ref="F20:F21"/>
    <mergeCell ref="B32:G32"/>
    <mergeCell ref="E47:G47"/>
    <mergeCell ref="B4:G4"/>
    <mergeCell ref="B6:B7"/>
    <mergeCell ref="C6:C7"/>
    <mergeCell ref="E6:E7"/>
    <mergeCell ref="B18:G18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7.00390625" style="0" customWidth="1"/>
    <col min="4" max="5" width="11.140625" style="0" customWidth="1"/>
    <col min="6" max="6" width="22.140625" style="0" customWidth="1"/>
    <col min="9" max="9" width="2.8515625" style="0" customWidth="1"/>
  </cols>
  <sheetData>
    <row r="3" ht="15">
      <c r="C3" s="230" t="s">
        <v>466</v>
      </c>
    </row>
    <row r="4" ht="12.75">
      <c r="C4" s="231" t="s">
        <v>467</v>
      </c>
    </row>
    <row r="5" ht="12.75">
      <c r="C5" s="231"/>
    </row>
    <row r="7" ht="15">
      <c r="B7" s="433" t="s">
        <v>502</v>
      </c>
    </row>
    <row r="8" ht="12.75">
      <c r="B8" s="2"/>
    </row>
    <row r="9" ht="12.75">
      <c r="B9" s="2"/>
    </row>
    <row r="11" spans="2:7" ht="12.75">
      <c r="B11" s="240" t="s">
        <v>37</v>
      </c>
      <c r="C11" s="240" t="s">
        <v>537</v>
      </c>
      <c r="D11" s="240" t="s">
        <v>538</v>
      </c>
      <c r="E11" s="240" t="s">
        <v>539</v>
      </c>
      <c r="F11" s="240" t="s">
        <v>503</v>
      </c>
      <c r="G11" s="2"/>
    </row>
    <row r="12" spans="2:6" ht="12.75">
      <c r="B12" s="61"/>
      <c r="C12" s="61"/>
      <c r="D12" s="61"/>
      <c r="E12" s="61"/>
      <c r="F12" s="61"/>
    </row>
    <row r="13" spans="2:6" ht="18" customHeight="1">
      <c r="B13" s="431">
        <v>1</v>
      </c>
      <c r="C13" s="431" t="s">
        <v>504</v>
      </c>
      <c r="D13" s="432"/>
      <c r="E13" s="432" t="s">
        <v>540</v>
      </c>
      <c r="F13" s="432">
        <v>1099463</v>
      </c>
    </row>
    <row r="14" spans="2:6" ht="20.25" customHeight="1">
      <c r="B14" s="431">
        <v>2</v>
      </c>
      <c r="C14" s="431" t="s">
        <v>542</v>
      </c>
      <c r="D14" s="432"/>
      <c r="E14" s="432" t="s">
        <v>541</v>
      </c>
      <c r="F14" s="432">
        <v>150743</v>
      </c>
    </row>
    <row r="19" spans="3:6" ht="12.75">
      <c r="C19" s="2" t="s">
        <v>505</v>
      </c>
      <c r="F19" s="2" t="s">
        <v>318</v>
      </c>
    </row>
    <row r="20" spans="3:6" ht="12.75">
      <c r="C20" s="2" t="s">
        <v>152</v>
      </c>
      <c r="F20" s="2" t="s">
        <v>151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4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5.140625" style="1" customWidth="1"/>
    <col min="2" max="2" width="42.421875" style="0" customWidth="1"/>
    <col min="3" max="3" width="19.00390625" style="5" customWidth="1"/>
    <col min="4" max="4" width="20.8515625" style="5" customWidth="1"/>
    <col min="5" max="5" width="0.13671875" style="5" customWidth="1"/>
    <col min="6" max="6" width="5.57421875" style="0" customWidth="1"/>
    <col min="7" max="7" width="46.421875" style="0" customWidth="1"/>
    <col min="8" max="8" width="18.28125" style="0" customWidth="1"/>
    <col min="9" max="9" width="20.28125" style="0" customWidth="1"/>
  </cols>
  <sheetData>
    <row r="4" spans="1:9" s="14" customFormat="1" ht="12.75">
      <c r="A4" s="54" t="s">
        <v>499</v>
      </c>
      <c r="B4" s="54"/>
      <c r="C4" s="54"/>
      <c r="D4" s="13"/>
      <c r="E4" s="13"/>
      <c r="F4" s="54" t="s">
        <v>150</v>
      </c>
      <c r="I4" s="13"/>
    </row>
    <row r="5" spans="1:9" s="14" customFormat="1" ht="12.75">
      <c r="A5" s="54"/>
      <c r="B5" s="54"/>
      <c r="C5" s="54"/>
      <c r="D5" s="13"/>
      <c r="E5" s="13"/>
      <c r="F5" s="54"/>
      <c r="I5" s="13"/>
    </row>
    <row r="6" spans="1:9" s="11" customFormat="1" ht="12.75">
      <c r="A6" s="15"/>
      <c r="B6" s="479" t="s">
        <v>509</v>
      </c>
      <c r="C6" s="479"/>
      <c r="D6" s="13" t="s">
        <v>91</v>
      </c>
      <c r="E6" s="76"/>
      <c r="F6" s="15"/>
      <c r="G6" s="479" t="s">
        <v>509</v>
      </c>
      <c r="H6" s="479"/>
      <c r="I6" s="13" t="s">
        <v>91</v>
      </c>
    </row>
    <row r="7" spans="1:9" s="11" customFormat="1" ht="13.5" thickBot="1">
      <c r="A7" s="15"/>
      <c r="B7" s="313"/>
      <c r="C7" s="313"/>
      <c r="D7" s="55"/>
      <c r="E7" s="76"/>
      <c r="F7" s="15"/>
      <c r="G7" s="313"/>
      <c r="H7" s="313"/>
      <c r="I7" s="55"/>
    </row>
    <row r="8" spans="1:9" s="11" customFormat="1" ht="27" customHeight="1" thickBot="1">
      <c r="A8" s="425"/>
      <c r="B8" s="115" t="s">
        <v>0</v>
      </c>
      <c r="C8" s="142" t="s">
        <v>508</v>
      </c>
      <c r="D8" s="142" t="s">
        <v>115</v>
      </c>
      <c r="E8" s="77"/>
      <c r="F8" s="141"/>
      <c r="G8" s="116" t="s">
        <v>23</v>
      </c>
      <c r="H8" s="142" t="s">
        <v>508</v>
      </c>
      <c r="I8" s="142" t="s">
        <v>115</v>
      </c>
    </row>
    <row r="9" spans="1:9" s="14" customFormat="1" ht="15" customHeight="1">
      <c r="A9" s="136" t="s">
        <v>1</v>
      </c>
      <c r="B9" s="82" t="s">
        <v>96</v>
      </c>
      <c r="C9" s="137"/>
      <c r="D9" s="137"/>
      <c r="E9" s="78"/>
      <c r="F9" s="138" t="s">
        <v>1</v>
      </c>
      <c r="G9" s="139" t="s">
        <v>24</v>
      </c>
      <c r="H9" s="140"/>
      <c r="I9" s="140"/>
    </row>
    <row r="10" spans="1:9" s="11" customFormat="1" ht="15" customHeight="1">
      <c r="A10" s="79">
        <v>1</v>
      </c>
      <c r="B10" s="30" t="s">
        <v>2</v>
      </c>
      <c r="C10" s="32">
        <f>C11+C12</f>
        <v>108314681</v>
      </c>
      <c r="D10" s="32">
        <f>D11+D12</f>
        <v>86143527</v>
      </c>
      <c r="E10" s="78"/>
      <c r="F10" s="80">
        <v>1</v>
      </c>
      <c r="G10" s="30" t="s">
        <v>25</v>
      </c>
      <c r="H10" s="29"/>
      <c r="I10" s="29">
        <v>0</v>
      </c>
    </row>
    <row r="11" spans="1:9" s="11" customFormat="1" ht="15" customHeight="1">
      <c r="A11" s="80" t="s">
        <v>3</v>
      </c>
      <c r="B11" s="51" t="s">
        <v>204</v>
      </c>
      <c r="C11" s="29">
        <v>108278536</v>
      </c>
      <c r="D11" s="29">
        <v>86093607</v>
      </c>
      <c r="E11" s="78"/>
      <c r="F11" s="80" t="s">
        <v>3</v>
      </c>
      <c r="G11" s="51" t="s">
        <v>181</v>
      </c>
      <c r="H11" s="29">
        <v>2719418</v>
      </c>
      <c r="I11" s="29">
        <v>16438917</v>
      </c>
    </row>
    <row r="12" spans="1:9" s="11" customFormat="1" ht="15" customHeight="1">
      <c r="A12" s="80" t="s">
        <v>4</v>
      </c>
      <c r="B12" s="51" t="s">
        <v>92</v>
      </c>
      <c r="C12" s="29">
        <v>36145</v>
      </c>
      <c r="D12" s="29">
        <v>49920</v>
      </c>
      <c r="E12" s="78"/>
      <c r="F12" s="80" t="s">
        <v>4</v>
      </c>
      <c r="G12" s="51" t="s">
        <v>182</v>
      </c>
      <c r="H12" s="29">
        <v>2644317</v>
      </c>
      <c r="I12" s="29">
        <v>2488637</v>
      </c>
    </row>
    <row r="13" spans="1:9" s="11" customFormat="1" ht="15" customHeight="1">
      <c r="A13" s="79">
        <v>2</v>
      </c>
      <c r="B13" s="30" t="s">
        <v>6</v>
      </c>
      <c r="C13" s="29"/>
      <c r="D13" s="29"/>
      <c r="E13" s="78"/>
      <c r="F13" s="80" t="s">
        <v>8</v>
      </c>
      <c r="G13" s="51" t="s">
        <v>183</v>
      </c>
      <c r="H13" s="29">
        <v>686059</v>
      </c>
      <c r="I13" s="29">
        <v>637532</v>
      </c>
    </row>
    <row r="14" spans="1:9" s="11" customFormat="1" ht="15" customHeight="1">
      <c r="A14" s="80" t="s">
        <v>3</v>
      </c>
      <c r="B14" s="51" t="s">
        <v>116</v>
      </c>
      <c r="C14" s="29">
        <v>30082629</v>
      </c>
      <c r="D14" s="29">
        <v>21396024</v>
      </c>
      <c r="E14" s="78"/>
      <c r="F14" s="80" t="s">
        <v>7</v>
      </c>
      <c r="G14" s="51" t="s">
        <v>184</v>
      </c>
      <c r="H14" s="29">
        <v>572209</v>
      </c>
      <c r="I14" s="29">
        <v>522903</v>
      </c>
    </row>
    <row r="15" spans="1:9" s="11" customFormat="1" ht="15" customHeight="1">
      <c r="A15" s="80" t="s">
        <v>4</v>
      </c>
      <c r="B15" s="51" t="s">
        <v>142</v>
      </c>
      <c r="C15" s="29">
        <v>2203299</v>
      </c>
      <c r="D15" s="29">
        <v>1965714</v>
      </c>
      <c r="E15" s="78"/>
      <c r="F15" s="80" t="s">
        <v>10</v>
      </c>
      <c r="G15" s="51" t="s">
        <v>129</v>
      </c>
      <c r="H15" s="29">
        <v>2350596</v>
      </c>
      <c r="I15" s="29"/>
    </row>
    <row r="16" spans="1:9" s="11" customFormat="1" ht="15" customHeight="1">
      <c r="A16" s="80" t="s">
        <v>8</v>
      </c>
      <c r="B16" s="51" t="s">
        <v>117</v>
      </c>
      <c r="C16" s="29"/>
      <c r="D16" s="29">
        <v>561165</v>
      </c>
      <c r="E16" s="78"/>
      <c r="F16" s="81" t="s">
        <v>179</v>
      </c>
      <c r="G16" s="51" t="s">
        <v>196</v>
      </c>
      <c r="H16" s="29"/>
      <c r="I16" s="29"/>
    </row>
    <row r="17" spans="1:9" s="11" customFormat="1" ht="15" customHeight="1">
      <c r="A17" s="80" t="s">
        <v>7</v>
      </c>
      <c r="B17" s="51" t="s">
        <v>118</v>
      </c>
      <c r="C17" s="29">
        <v>3975746</v>
      </c>
      <c r="D17" s="29">
        <v>3975746</v>
      </c>
      <c r="E17" s="78"/>
      <c r="F17" s="81"/>
      <c r="G17" s="51" t="s">
        <v>514</v>
      </c>
      <c r="H17" s="29">
        <v>57759</v>
      </c>
      <c r="I17" s="29"/>
    </row>
    <row r="18" spans="1:9" s="11" customFormat="1" ht="15" customHeight="1">
      <c r="A18" s="80"/>
      <c r="B18" s="30" t="s">
        <v>5</v>
      </c>
      <c r="C18" s="31">
        <f>SUM(C13:C17)</f>
        <v>36261674</v>
      </c>
      <c r="D18" s="31">
        <f>SUM(D13:D17)</f>
        <v>27898649</v>
      </c>
      <c r="E18" s="78"/>
      <c r="F18" s="80"/>
      <c r="G18" s="30" t="s">
        <v>13</v>
      </c>
      <c r="H18" s="31">
        <f>SUM(H10:H17)</f>
        <v>9030358</v>
      </c>
      <c r="I18" s="31">
        <f>SUM(I10:I16)</f>
        <v>20087989</v>
      </c>
    </row>
    <row r="19" spans="1:9" s="11" customFormat="1" ht="15" customHeight="1">
      <c r="A19" s="79">
        <v>3</v>
      </c>
      <c r="B19" s="30" t="s">
        <v>198</v>
      </c>
      <c r="C19" s="29"/>
      <c r="D19" s="29"/>
      <c r="E19" s="84"/>
      <c r="F19" s="79"/>
      <c r="G19" s="30" t="s">
        <v>27</v>
      </c>
      <c r="H19" s="31">
        <f>H18</f>
        <v>9030358</v>
      </c>
      <c r="I19" s="31">
        <f>I18</f>
        <v>20087989</v>
      </c>
    </row>
    <row r="20" spans="1:9" s="11" customFormat="1" ht="15" customHeight="1">
      <c r="A20" s="80" t="s">
        <v>3</v>
      </c>
      <c r="B20" s="51" t="s">
        <v>128</v>
      </c>
      <c r="C20" s="29">
        <v>47967261</v>
      </c>
      <c r="D20" s="29">
        <v>52120875</v>
      </c>
      <c r="E20" s="84"/>
      <c r="F20" s="79" t="s">
        <v>12</v>
      </c>
      <c r="G20" s="30" t="s">
        <v>28</v>
      </c>
      <c r="H20" s="31"/>
      <c r="I20" s="31"/>
    </row>
    <row r="21" spans="1:9" s="11" customFormat="1" ht="15" customHeight="1">
      <c r="A21" s="80" t="s">
        <v>8</v>
      </c>
      <c r="B21" s="51" t="s">
        <v>119</v>
      </c>
      <c r="C21" s="29">
        <v>2835169</v>
      </c>
      <c r="D21" s="29">
        <v>1018781</v>
      </c>
      <c r="E21" s="84"/>
      <c r="F21" s="80">
        <v>2</v>
      </c>
      <c r="G21" s="28" t="s">
        <v>29</v>
      </c>
      <c r="H21" s="29"/>
      <c r="I21" s="29"/>
    </row>
    <row r="22" spans="1:9" s="11" customFormat="1" ht="15" customHeight="1">
      <c r="A22" s="80" t="s">
        <v>7</v>
      </c>
      <c r="B22" s="51" t="s">
        <v>120</v>
      </c>
      <c r="C22" s="29">
        <v>6167035</v>
      </c>
      <c r="D22" s="29">
        <v>4244070</v>
      </c>
      <c r="E22" s="84"/>
      <c r="F22" s="81" t="s">
        <v>130</v>
      </c>
      <c r="G22" s="28" t="s">
        <v>26</v>
      </c>
      <c r="H22" s="29">
        <v>11045589</v>
      </c>
      <c r="I22" s="29">
        <v>13695669</v>
      </c>
    </row>
    <row r="23" spans="1:9" s="11" customFormat="1" ht="15" customHeight="1">
      <c r="A23" s="80"/>
      <c r="B23" s="30" t="s">
        <v>9</v>
      </c>
      <c r="C23" s="31">
        <f>SUM(C20:C22)</f>
        <v>56969465</v>
      </c>
      <c r="D23" s="31">
        <f>SUM(D20:D22)</f>
        <v>57383726</v>
      </c>
      <c r="E23" s="84"/>
      <c r="F23" s="80"/>
      <c r="G23" s="30" t="s">
        <v>30</v>
      </c>
      <c r="H23" s="29">
        <v>11045589</v>
      </c>
      <c r="I23" s="29">
        <f>SUM(I22)</f>
        <v>13695669</v>
      </c>
    </row>
    <row r="24" spans="1:9" s="11" customFormat="1" ht="15" customHeight="1">
      <c r="A24" s="79"/>
      <c r="B24" s="30" t="s">
        <v>11</v>
      </c>
      <c r="C24" s="31">
        <f>C23+C18+C12+C11</f>
        <v>201545820</v>
      </c>
      <c r="D24" s="31">
        <f>D23+D18+D12+D11</f>
        <v>171425902</v>
      </c>
      <c r="E24" s="84"/>
      <c r="F24" s="79"/>
      <c r="G24" s="30" t="s">
        <v>31</v>
      </c>
      <c r="H24" s="32">
        <f>+H23+H19+H21</f>
        <v>20075947</v>
      </c>
      <c r="I24" s="32">
        <f>+I23+I19+I21</f>
        <v>33783658</v>
      </c>
    </row>
    <row r="25" spans="1:9" s="11" customFormat="1" ht="15" customHeight="1">
      <c r="A25" s="79" t="s">
        <v>174</v>
      </c>
      <c r="B25" s="30" t="s">
        <v>195</v>
      </c>
      <c r="C25" s="31"/>
      <c r="D25" s="31"/>
      <c r="E25" s="84"/>
      <c r="F25" s="79" t="s">
        <v>32</v>
      </c>
      <c r="G25" s="30" t="s">
        <v>33</v>
      </c>
      <c r="H25" s="31"/>
      <c r="I25" s="31"/>
    </row>
    <row r="26" spans="1:9" s="11" customFormat="1" ht="15" customHeight="1">
      <c r="A26" s="79">
        <v>1</v>
      </c>
      <c r="B26" s="30" t="s">
        <v>14</v>
      </c>
      <c r="C26" s="29"/>
      <c r="D26" s="29"/>
      <c r="E26" s="84"/>
      <c r="F26" s="83">
        <v>1</v>
      </c>
      <c r="G26" s="47" t="s">
        <v>131</v>
      </c>
      <c r="H26" s="48"/>
      <c r="I26" s="48"/>
    </row>
    <row r="27" spans="1:9" s="11" customFormat="1" ht="15" customHeight="1">
      <c r="A27" s="80" t="s">
        <v>3</v>
      </c>
      <c r="B27" s="51" t="s">
        <v>180</v>
      </c>
      <c r="C27" s="29">
        <v>48508644</v>
      </c>
      <c r="D27" s="29">
        <v>51208111</v>
      </c>
      <c r="E27" s="84"/>
      <c r="F27" s="83">
        <v>2</v>
      </c>
      <c r="G27" s="47" t="s">
        <v>132</v>
      </c>
      <c r="H27" s="48"/>
      <c r="I27" s="48"/>
    </row>
    <row r="28" spans="1:9" s="11" customFormat="1" ht="15" customHeight="1">
      <c r="A28" s="80" t="s">
        <v>4</v>
      </c>
      <c r="B28" s="51" t="s">
        <v>15</v>
      </c>
      <c r="C28" s="29">
        <v>73679274</v>
      </c>
      <c r="D28" s="29">
        <f>63622240</f>
        <v>63622240</v>
      </c>
      <c r="E28" s="84"/>
      <c r="F28" s="83">
        <v>3</v>
      </c>
      <c r="G28" s="47" t="s">
        <v>34</v>
      </c>
      <c r="H28" s="48">
        <v>81000000</v>
      </c>
      <c r="I28" s="48">
        <v>81000000</v>
      </c>
    </row>
    <row r="29" spans="1:9" s="11" customFormat="1" ht="15" customHeight="1">
      <c r="A29" s="80" t="s">
        <v>8</v>
      </c>
      <c r="B29" s="51" t="s">
        <v>121</v>
      </c>
      <c r="C29" s="29">
        <v>1250206</v>
      </c>
      <c r="D29" s="29">
        <v>1562758</v>
      </c>
      <c r="E29" s="84"/>
      <c r="F29" s="83">
        <v>4</v>
      </c>
      <c r="G29" s="49" t="s">
        <v>133</v>
      </c>
      <c r="H29" s="48"/>
      <c r="I29" s="48"/>
    </row>
    <row r="30" spans="1:9" s="11" customFormat="1" ht="15" customHeight="1">
      <c r="A30" s="80" t="s">
        <v>7</v>
      </c>
      <c r="B30" s="28" t="s">
        <v>122</v>
      </c>
      <c r="C30" s="29">
        <v>2845424</v>
      </c>
      <c r="D30" s="29">
        <v>3067585</v>
      </c>
      <c r="E30" s="84"/>
      <c r="F30" s="83">
        <v>5</v>
      </c>
      <c r="G30" s="49" t="s">
        <v>155</v>
      </c>
      <c r="H30" s="48"/>
      <c r="I30" s="48"/>
    </row>
    <row r="31" spans="1:9" s="11" customFormat="1" ht="15" customHeight="1">
      <c r="A31" s="80" t="s">
        <v>10</v>
      </c>
      <c r="B31" s="52" t="s">
        <v>178</v>
      </c>
      <c r="C31" s="29">
        <v>590520</v>
      </c>
      <c r="D31" s="29">
        <v>1367422</v>
      </c>
      <c r="E31" s="84"/>
      <c r="F31" s="83">
        <v>6</v>
      </c>
      <c r="G31" s="49" t="s">
        <v>134</v>
      </c>
      <c r="H31" s="48"/>
      <c r="I31" s="48"/>
    </row>
    <row r="32" spans="1:9" s="11" customFormat="1" ht="15" customHeight="1">
      <c r="A32" s="80"/>
      <c r="B32" s="87" t="s">
        <v>13</v>
      </c>
      <c r="C32" s="88">
        <f>SUM(C27:C31)</f>
        <v>126874068</v>
      </c>
      <c r="D32" s="88">
        <f>SUM(D27:D31)</f>
        <v>120828116</v>
      </c>
      <c r="E32" s="84"/>
      <c r="F32" s="83">
        <v>7</v>
      </c>
      <c r="G32" s="49" t="s">
        <v>135</v>
      </c>
      <c r="H32" s="48">
        <v>6607848</v>
      </c>
      <c r="I32" s="48">
        <v>4269100</v>
      </c>
    </row>
    <row r="33" spans="1:9" s="11" customFormat="1" ht="15" customHeight="1">
      <c r="A33" s="79">
        <v>2</v>
      </c>
      <c r="B33" s="87" t="s">
        <v>16</v>
      </c>
      <c r="C33" s="86"/>
      <c r="D33" s="86"/>
      <c r="E33" s="84"/>
      <c r="F33" s="83">
        <v>8</v>
      </c>
      <c r="G33" s="49" t="s">
        <v>136</v>
      </c>
      <c r="H33" s="48">
        <v>115549114</v>
      </c>
      <c r="I33" s="48">
        <v>81112893</v>
      </c>
    </row>
    <row r="34" spans="1:9" s="11" customFormat="1" ht="15" customHeight="1">
      <c r="A34" s="80" t="s">
        <v>3</v>
      </c>
      <c r="B34" s="89" t="s">
        <v>17</v>
      </c>
      <c r="C34" s="86"/>
      <c r="D34" s="86"/>
      <c r="E34" s="84"/>
      <c r="F34" s="83">
        <v>9</v>
      </c>
      <c r="G34" s="49" t="s">
        <v>468</v>
      </c>
      <c r="H34" s="48">
        <v>266474</v>
      </c>
      <c r="I34" s="48">
        <f>266474</f>
        <v>266474</v>
      </c>
    </row>
    <row r="35" spans="1:9" s="11" customFormat="1" ht="15" customHeight="1">
      <c r="A35" s="80" t="s">
        <v>4</v>
      </c>
      <c r="B35" s="89" t="s">
        <v>18</v>
      </c>
      <c r="C35" s="86"/>
      <c r="D35" s="86"/>
      <c r="E35" s="84"/>
      <c r="F35" s="83">
        <v>9</v>
      </c>
      <c r="G35" s="49" t="s">
        <v>137</v>
      </c>
      <c r="H35" s="48">
        <v>-3057400</v>
      </c>
      <c r="I35" s="48">
        <v>-3057400</v>
      </c>
    </row>
    <row r="36" spans="1:9" s="14" customFormat="1" ht="15" customHeight="1">
      <c r="A36" s="80" t="s">
        <v>8</v>
      </c>
      <c r="B36" s="85" t="s">
        <v>176</v>
      </c>
      <c r="C36" s="86">
        <v>130368</v>
      </c>
      <c r="D36" s="86">
        <v>153374</v>
      </c>
      <c r="E36" s="84"/>
      <c r="F36" s="83">
        <v>10</v>
      </c>
      <c r="G36" s="49" t="s">
        <v>138</v>
      </c>
      <c r="H36" s="48">
        <f>I36</f>
        <v>5821826</v>
      </c>
      <c r="I36" s="48">
        <v>5821826</v>
      </c>
    </row>
    <row r="37" spans="1:9" s="11" customFormat="1" ht="15" customHeight="1">
      <c r="A37" s="80"/>
      <c r="B37" s="87" t="s">
        <v>5</v>
      </c>
      <c r="C37" s="88">
        <f>C36</f>
        <v>130368</v>
      </c>
      <c r="D37" s="88">
        <f>D36</f>
        <v>153374</v>
      </c>
      <c r="E37" s="84"/>
      <c r="F37" s="83">
        <v>11</v>
      </c>
      <c r="G37" s="49" t="s">
        <v>139</v>
      </c>
      <c r="H37" s="48">
        <f>I37</f>
        <v>2593600</v>
      </c>
      <c r="I37" s="48">
        <v>2593600</v>
      </c>
    </row>
    <row r="38" spans="1:9" s="14" customFormat="1" ht="15" customHeight="1">
      <c r="A38" s="80">
        <v>5</v>
      </c>
      <c r="B38" s="28" t="s">
        <v>19</v>
      </c>
      <c r="C38" s="29"/>
      <c r="D38" s="29"/>
      <c r="E38" s="84"/>
      <c r="F38" s="83">
        <v>12</v>
      </c>
      <c r="G38" s="49" t="s">
        <v>140</v>
      </c>
      <c r="H38" s="48">
        <f>I38</f>
        <v>1473142</v>
      </c>
      <c r="I38" s="48">
        <v>1473142</v>
      </c>
    </row>
    <row r="39" spans="1:9" s="11" customFormat="1" ht="15" customHeight="1">
      <c r="A39" s="80">
        <v>6</v>
      </c>
      <c r="B39" s="28" t="s">
        <v>20</v>
      </c>
      <c r="C39" s="29"/>
      <c r="D39" s="29"/>
      <c r="E39" s="84"/>
      <c r="F39" s="83">
        <v>13</v>
      </c>
      <c r="G39" s="49" t="s">
        <v>512</v>
      </c>
      <c r="H39" s="48">
        <f>I39</f>
        <v>37711130</v>
      </c>
      <c r="I39" s="48">
        <v>37711130</v>
      </c>
    </row>
    <row r="40" spans="1:9" s="11" customFormat="1" ht="26.25" customHeight="1" thickBot="1">
      <c r="A40" s="143"/>
      <c r="B40" s="92" t="s">
        <v>21</v>
      </c>
      <c r="C40" s="144">
        <f>C37+C32</f>
        <v>127004436</v>
      </c>
      <c r="D40" s="144">
        <f>D37+D32</f>
        <v>120981490</v>
      </c>
      <c r="E40" s="84"/>
      <c r="F40" s="83">
        <v>14</v>
      </c>
      <c r="G40" s="434" t="s">
        <v>513</v>
      </c>
      <c r="H40" s="48">
        <v>10000000</v>
      </c>
      <c r="I40" s="48"/>
    </row>
    <row r="41" spans="1:9" s="11" customFormat="1" ht="15" customHeight="1" thickBot="1">
      <c r="A41" s="145"/>
      <c r="B41" s="134" t="s">
        <v>22</v>
      </c>
      <c r="C41" s="146">
        <f>C40+C23+C18+C10</f>
        <v>328550256</v>
      </c>
      <c r="D41" s="146">
        <f>D40+D23+D18+D10</f>
        <v>292407392</v>
      </c>
      <c r="E41" s="84"/>
      <c r="F41" s="83">
        <v>15</v>
      </c>
      <c r="G41" s="49" t="s">
        <v>141</v>
      </c>
      <c r="H41" s="48">
        <f>I41</f>
        <v>658000</v>
      </c>
      <c r="I41" s="53">
        <v>658000</v>
      </c>
    </row>
    <row r="42" spans="1:9" s="11" customFormat="1" ht="15" customHeight="1" thickBot="1">
      <c r="A42" s="145"/>
      <c r="B42" s="424" t="s">
        <v>123</v>
      </c>
      <c r="C42" s="146">
        <v>3879000</v>
      </c>
      <c r="D42" s="146">
        <v>3879000</v>
      </c>
      <c r="E42" s="84"/>
      <c r="F42" s="83">
        <v>16</v>
      </c>
      <c r="G42" s="49" t="s">
        <v>35</v>
      </c>
      <c r="H42" s="48">
        <v>49850575</v>
      </c>
      <c r="I42" s="48">
        <v>46774969</v>
      </c>
    </row>
    <row r="43" spans="5:9" s="11" customFormat="1" ht="15" customHeight="1" thickBot="1">
      <c r="E43" s="84"/>
      <c r="F43" s="143"/>
      <c r="G43" s="92" t="s">
        <v>36</v>
      </c>
      <c r="H43" s="144">
        <f>SUM(H28:H42)</f>
        <v>308474309</v>
      </c>
      <c r="I43" s="144">
        <f>SUM(I28:I42)</f>
        <v>258623734</v>
      </c>
    </row>
    <row r="44" spans="5:9" s="11" customFormat="1" ht="18.75" customHeight="1" thickBot="1">
      <c r="E44" s="84"/>
      <c r="F44" s="133"/>
      <c r="G44" s="134" t="s">
        <v>201</v>
      </c>
      <c r="H44" s="135">
        <f>H43+H24</f>
        <v>328550256</v>
      </c>
      <c r="I44" s="135">
        <f>I43+I24</f>
        <v>292407392</v>
      </c>
    </row>
    <row r="45" spans="1:9" s="16" customFormat="1" ht="14.25" customHeight="1" thickBot="1">
      <c r="A45" s="14"/>
      <c r="B45" s="14"/>
      <c r="C45" s="14"/>
      <c r="D45" s="14"/>
      <c r="E45" s="78"/>
      <c r="F45" s="145"/>
      <c r="G45" s="424" t="s">
        <v>123</v>
      </c>
      <c r="H45" s="146">
        <v>3879000</v>
      </c>
      <c r="I45" s="146">
        <v>3879000</v>
      </c>
    </row>
    <row r="46" spans="1:9" s="11" customFormat="1" ht="12.75" customHeight="1">
      <c r="A46" s="10"/>
      <c r="D46" s="12"/>
      <c r="E46" s="78"/>
      <c r="F46" s="14"/>
      <c r="G46" s="21"/>
      <c r="H46" s="21"/>
      <c r="I46" s="14"/>
    </row>
    <row r="47" spans="1:9" s="11" customFormat="1" ht="12.75" customHeight="1">
      <c r="A47" s="10"/>
      <c r="D47" s="12"/>
      <c r="E47" s="78"/>
      <c r="F47" s="14"/>
      <c r="G47" s="21"/>
      <c r="H47" s="21"/>
      <c r="I47" s="14"/>
    </row>
    <row r="48" spans="1:9" s="11" customFormat="1" ht="12.75">
      <c r="A48" s="10"/>
      <c r="B48" s="11" t="s">
        <v>152</v>
      </c>
      <c r="D48" s="56" t="s">
        <v>151</v>
      </c>
      <c r="E48" s="78"/>
      <c r="G48" s="11" t="s">
        <v>152</v>
      </c>
      <c r="H48" s="17">
        <f>C41-H44</f>
        <v>0</v>
      </c>
      <c r="I48" s="56" t="s">
        <v>151</v>
      </c>
    </row>
    <row r="49" spans="1:5" s="11" customFormat="1" ht="12.75">
      <c r="A49" s="10"/>
      <c r="D49" s="56"/>
      <c r="E49" s="78"/>
    </row>
    <row r="50" spans="1:9" s="11" customFormat="1" ht="12.75">
      <c r="A50" s="10"/>
      <c r="B50" s="11" t="s">
        <v>154</v>
      </c>
      <c r="D50" s="55" t="s">
        <v>153</v>
      </c>
      <c r="E50" s="78"/>
      <c r="G50" s="11" t="s">
        <v>154</v>
      </c>
      <c r="I50" s="55" t="s">
        <v>153</v>
      </c>
    </row>
    <row r="51" spans="1:5" s="11" customFormat="1" ht="12.75">
      <c r="A51" s="10"/>
      <c r="C51" s="12"/>
      <c r="D51" s="12"/>
      <c r="E51" s="78"/>
    </row>
    <row r="52" spans="1:7" s="11" customFormat="1" ht="12.75">
      <c r="A52" s="10"/>
      <c r="C52" s="12"/>
      <c r="D52" s="12"/>
      <c r="E52" s="84"/>
      <c r="G52" s="73"/>
    </row>
    <row r="53" spans="1:5" s="11" customFormat="1" ht="12.75">
      <c r="A53" s="10"/>
      <c r="C53" s="12"/>
      <c r="D53" s="12"/>
      <c r="E53" s="84"/>
    </row>
    <row r="54" spans="1:5" s="11" customFormat="1" ht="12.75">
      <c r="A54"/>
      <c r="B54"/>
      <c r="C54"/>
      <c r="D54"/>
      <c r="E54" s="84"/>
    </row>
    <row r="55" spans="1:5" s="11" customFormat="1" ht="12.75">
      <c r="A55"/>
      <c r="B55"/>
      <c r="C55"/>
      <c r="D55"/>
      <c r="E55" s="84"/>
    </row>
    <row r="56" spans="1:5" s="11" customFormat="1" ht="12.75">
      <c r="A56"/>
      <c r="B56"/>
      <c r="C56"/>
      <c r="D56"/>
      <c r="E56" s="84"/>
    </row>
    <row r="57" s="11" customFormat="1" ht="12.75">
      <c r="E57" s="84"/>
    </row>
    <row r="58" s="11" customFormat="1" ht="12.75">
      <c r="E58" s="84"/>
    </row>
    <row r="59" s="11" customFormat="1" ht="12.75">
      <c r="E59" s="84"/>
    </row>
    <row r="60" s="11" customFormat="1" ht="12.75">
      <c r="E60" s="84"/>
    </row>
    <row r="61" s="11" customFormat="1" ht="12.75">
      <c r="E61" s="84"/>
    </row>
    <row r="62" s="11" customFormat="1" ht="12.75">
      <c r="E62" s="84"/>
    </row>
    <row r="63" spans="5:8" s="14" customFormat="1" ht="12.75">
      <c r="E63" s="78"/>
      <c r="F63" s="11"/>
      <c r="G63" s="11"/>
      <c r="H63" s="11"/>
    </row>
    <row r="64" spans="5:8" s="14" customFormat="1" ht="12.75">
      <c r="E64" s="78"/>
      <c r="F64" s="11"/>
      <c r="G64" s="11"/>
      <c r="H64" s="11"/>
    </row>
    <row r="65" spans="6:8" s="14" customFormat="1" ht="12.75">
      <c r="F65" s="11"/>
      <c r="G65" s="11"/>
      <c r="H65" s="11"/>
    </row>
    <row r="66" s="11" customFormat="1" ht="12.75">
      <c r="E66" s="12"/>
    </row>
    <row r="67" s="11" customFormat="1" ht="12.75">
      <c r="E67" s="12"/>
    </row>
    <row r="68" s="11" customFormat="1" ht="12.75">
      <c r="E68" s="12"/>
    </row>
    <row r="69" s="11" customFormat="1" ht="12.75">
      <c r="E69" s="12"/>
    </row>
    <row r="70" s="11" customFormat="1" ht="12.75">
      <c r="E70" s="12"/>
    </row>
    <row r="71" s="11" customFormat="1" ht="12.75">
      <c r="E71" s="12"/>
    </row>
    <row r="72" s="11" customFormat="1" ht="12.75">
      <c r="E72" s="12"/>
    </row>
    <row r="73" s="11" customFormat="1" ht="12.75">
      <c r="E73" s="12"/>
    </row>
    <row r="74" s="11" customFormat="1" ht="12.75">
      <c r="E74" s="12"/>
    </row>
    <row r="75" s="11" customFormat="1" ht="12.75">
      <c r="E75" s="12"/>
    </row>
    <row r="76" s="11" customFormat="1" ht="12.75">
      <c r="E76" s="12"/>
    </row>
    <row r="77" s="11" customFormat="1" ht="12.75">
      <c r="E77" s="12"/>
    </row>
    <row r="78" s="11" customFormat="1" ht="12.75">
      <c r="E78" s="12"/>
    </row>
    <row r="79" s="11" customFormat="1" ht="12.75">
      <c r="E79" s="12"/>
    </row>
    <row r="80" s="11" customFormat="1" ht="12.75">
      <c r="E80" s="12"/>
    </row>
    <row r="81" s="11" customFormat="1" ht="12.75">
      <c r="E81" s="12"/>
    </row>
    <row r="82" s="11" customFormat="1" ht="12.75">
      <c r="E82" s="12"/>
    </row>
    <row r="83" s="11" customFormat="1" ht="12.75">
      <c r="E83" s="12"/>
    </row>
    <row r="84" s="11" customFormat="1" ht="12.75">
      <c r="E84" s="12"/>
    </row>
    <row r="85" s="11" customFormat="1" ht="12.75">
      <c r="E85" s="12"/>
    </row>
    <row r="86" s="11" customFormat="1" ht="12.75">
      <c r="E86" s="12"/>
    </row>
    <row r="87" s="11" customFormat="1" ht="12.75">
      <c r="E87" s="12"/>
    </row>
    <row r="88" s="11" customFormat="1" ht="12.75">
      <c r="E88" s="12"/>
    </row>
    <row r="89" s="11" customFormat="1" ht="12.75">
      <c r="E89" s="12"/>
    </row>
    <row r="90" s="11" customFormat="1" ht="12.75">
      <c r="E90" s="12"/>
    </row>
    <row r="91" s="11" customFormat="1" ht="12.75">
      <c r="E91" s="12"/>
    </row>
    <row r="92" s="11" customFormat="1" ht="12.75">
      <c r="E92" s="12"/>
    </row>
    <row r="93" s="11" customFormat="1" ht="12.75">
      <c r="E93" s="12"/>
    </row>
    <row r="94" s="11" customFormat="1" ht="12.75">
      <c r="E94" s="12"/>
    </row>
    <row r="95" s="11" customFormat="1" ht="12.75">
      <c r="E95" s="12"/>
    </row>
    <row r="96" s="11" customFormat="1" ht="12.75">
      <c r="E96" s="12"/>
    </row>
    <row r="97" spans="5:8" s="11" customFormat="1" ht="12.75">
      <c r="E97" s="12"/>
      <c r="F97"/>
      <c r="G97"/>
      <c r="H97"/>
    </row>
    <row r="98" spans="5:8" s="11" customFormat="1" ht="12.75">
      <c r="E98" s="12"/>
      <c r="F98"/>
      <c r="G98"/>
      <c r="H98"/>
    </row>
    <row r="99" spans="5:8" s="11" customFormat="1" ht="12.75">
      <c r="E99" s="12"/>
      <c r="F99"/>
      <c r="G99"/>
      <c r="H99"/>
    </row>
    <row r="100" spans="5:8" s="11" customFormat="1" ht="12.75">
      <c r="E100" s="12"/>
      <c r="F100"/>
      <c r="G100"/>
      <c r="H100"/>
    </row>
    <row r="101" spans="5:8" s="11" customFormat="1" ht="12.75">
      <c r="E101" s="12"/>
      <c r="F101"/>
      <c r="G101"/>
      <c r="H101"/>
    </row>
    <row r="102" spans="5:8" s="11" customFormat="1" ht="12.75">
      <c r="E102" s="12"/>
      <c r="F102"/>
      <c r="G102"/>
      <c r="H102"/>
    </row>
    <row r="103" spans="5:8" s="11" customFormat="1" ht="12.75">
      <c r="E103" s="12"/>
      <c r="F103"/>
      <c r="G103"/>
      <c r="H103"/>
    </row>
    <row r="104" spans="1:8" s="11" customFormat="1" ht="12.75">
      <c r="A104" s="1"/>
      <c r="B104"/>
      <c r="C104" s="5"/>
      <c r="D104" s="5"/>
      <c r="E104" s="12"/>
      <c r="F104"/>
      <c r="G104"/>
      <c r="H104"/>
    </row>
    <row r="105" spans="1:8" s="11" customFormat="1" ht="12.75">
      <c r="A105" s="1"/>
      <c r="B105"/>
      <c r="C105" s="5"/>
      <c r="D105" s="5"/>
      <c r="E105" s="12"/>
      <c r="F105"/>
      <c r="G105"/>
      <c r="H105"/>
    </row>
    <row r="106" spans="1:8" s="11" customFormat="1" ht="12.75">
      <c r="A106" s="1"/>
      <c r="B106"/>
      <c r="C106" s="5"/>
      <c r="D106" s="5"/>
      <c r="E106" s="12"/>
      <c r="F106"/>
      <c r="G106"/>
      <c r="H106"/>
    </row>
    <row r="107" spans="1:8" s="11" customFormat="1" ht="12.75">
      <c r="A107" s="1"/>
      <c r="B107"/>
      <c r="C107" s="5"/>
      <c r="D107" s="5"/>
      <c r="E107" s="12"/>
      <c r="F107"/>
      <c r="G107"/>
      <c r="H107"/>
    </row>
    <row r="108" spans="1:8" s="11" customFormat="1" ht="12.75">
      <c r="A108" s="1"/>
      <c r="B108"/>
      <c r="C108" s="5"/>
      <c r="D108" s="5"/>
      <c r="E108" s="12"/>
      <c r="F108"/>
      <c r="G108"/>
      <c r="H108"/>
    </row>
    <row r="109" spans="1:8" s="11" customFormat="1" ht="12.75">
      <c r="A109" s="1"/>
      <c r="B109"/>
      <c r="C109" s="5"/>
      <c r="D109" s="5"/>
      <c r="E109" s="12"/>
      <c r="F109"/>
      <c r="G109"/>
      <c r="H109"/>
    </row>
    <row r="110" spans="1:8" s="11" customFormat="1" ht="12.75">
      <c r="A110" s="1"/>
      <c r="B110"/>
      <c r="C110" s="5"/>
      <c r="D110" s="5"/>
      <c r="E110" s="12"/>
      <c r="F110"/>
      <c r="G110"/>
      <c r="H110"/>
    </row>
    <row r="111" spans="1:8" s="11" customFormat="1" ht="12.75">
      <c r="A111" s="1"/>
      <c r="B111"/>
      <c r="C111" s="5"/>
      <c r="D111" s="5"/>
      <c r="E111" s="12"/>
      <c r="F111"/>
      <c r="G111"/>
      <c r="H111"/>
    </row>
    <row r="112" spans="1:8" s="11" customFormat="1" ht="12.75">
      <c r="A112" s="1"/>
      <c r="B112"/>
      <c r="C112" s="5"/>
      <c r="D112" s="5"/>
      <c r="E112" s="12"/>
      <c r="F112"/>
      <c r="G112"/>
      <c r="H112"/>
    </row>
    <row r="113" spans="1:8" s="11" customFormat="1" ht="12.75">
      <c r="A113" s="1"/>
      <c r="B113"/>
      <c r="C113" s="5"/>
      <c r="D113" s="5"/>
      <c r="E113" s="12"/>
      <c r="F113"/>
      <c r="G113"/>
      <c r="H113"/>
    </row>
    <row r="114" spans="1:8" s="11" customFormat="1" ht="12.75">
      <c r="A114" s="1"/>
      <c r="B114"/>
      <c r="C114" s="5"/>
      <c r="D114" s="5"/>
      <c r="E114" s="12"/>
      <c r="F114"/>
      <c r="G114"/>
      <c r="H114"/>
    </row>
  </sheetData>
  <sheetProtection/>
  <mergeCells count="2">
    <mergeCell ref="B6:C6"/>
    <mergeCell ref="G6:H6"/>
  </mergeCells>
  <printOptions/>
  <pageMargins left="0.77" right="0.75" top="0.23" bottom="0.43" header="0.21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5"/>
  <sheetViews>
    <sheetView tabSelected="1" zoomScalePageLayoutView="0" workbookViewId="0" topLeftCell="A16">
      <selection activeCell="C27" sqref="C27:D27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17.8515625" style="0" customWidth="1"/>
    <col min="4" max="4" width="17.421875" style="0" customWidth="1"/>
    <col min="5" max="5" width="12.28125" style="0" bestFit="1" customWidth="1"/>
    <col min="6" max="6" width="11.28125" style="0" bestFit="1" customWidth="1"/>
    <col min="7" max="7" width="12.8515625" style="0" bestFit="1" customWidth="1"/>
  </cols>
  <sheetData>
    <row r="3" spans="1:4" s="14" customFormat="1" ht="15" customHeight="1">
      <c r="A3" s="54" t="s">
        <v>150</v>
      </c>
      <c r="C3" s="13"/>
      <c r="D3" s="13"/>
    </row>
    <row r="4" spans="1:4" s="14" customFormat="1" ht="15" customHeight="1">
      <c r="A4" s="54"/>
      <c r="C4" s="13"/>
      <c r="D4" s="13"/>
    </row>
    <row r="5" spans="1:4" s="14" customFormat="1" ht="15" customHeight="1" thickBot="1">
      <c r="A5" s="480" t="s">
        <v>511</v>
      </c>
      <c r="B5" s="480"/>
      <c r="C5" s="480"/>
      <c r="D5" s="480"/>
    </row>
    <row r="6" spans="1:4" s="14" customFormat="1" ht="15" customHeight="1">
      <c r="A6" s="117" t="s">
        <v>37</v>
      </c>
      <c r="B6" s="118" t="s">
        <v>38</v>
      </c>
      <c r="C6" s="119" t="s">
        <v>510</v>
      </c>
      <c r="D6" s="119" t="s">
        <v>143</v>
      </c>
    </row>
    <row r="7" spans="1:4" s="14" customFormat="1" ht="15" customHeight="1">
      <c r="A7" s="50">
        <v>1</v>
      </c>
      <c r="B7" s="30" t="s">
        <v>39</v>
      </c>
      <c r="C7" s="31">
        <v>193465100</v>
      </c>
      <c r="D7" s="31">
        <v>179169556</v>
      </c>
    </row>
    <row r="8" spans="1:6" s="14" customFormat="1" ht="15" customHeight="1">
      <c r="A8" s="50">
        <v>2</v>
      </c>
      <c r="B8" s="30" t="s">
        <v>40</v>
      </c>
      <c r="C8" s="31"/>
      <c r="D8" s="31">
        <v>303298</v>
      </c>
      <c r="E8" s="74">
        <f>D8+D7</f>
        <v>179472854</v>
      </c>
      <c r="F8" s="74"/>
    </row>
    <row r="9" spans="1:4" s="14" customFormat="1" ht="15" customHeight="1">
      <c r="A9" s="50">
        <v>3</v>
      </c>
      <c r="B9" s="30" t="s">
        <v>144</v>
      </c>
      <c r="C9" s="120">
        <v>3739353</v>
      </c>
      <c r="D9" s="120">
        <v>-1491347</v>
      </c>
    </row>
    <row r="10" spans="1:5" s="11" customFormat="1" ht="15" customHeight="1">
      <c r="A10" s="27">
        <v>4</v>
      </c>
      <c r="B10" s="28" t="s">
        <v>41</v>
      </c>
      <c r="C10" s="121">
        <v>-64945037</v>
      </c>
      <c r="D10" s="121">
        <v>-53811109</v>
      </c>
      <c r="E10" s="65"/>
    </row>
    <row r="11" spans="1:4" s="11" customFormat="1" ht="15" customHeight="1">
      <c r="A11" s="27">
        <v>5</v>
      </c>
      <c r="B11" s="28" t="s">
        <v>42</v>
      </c>
      <c r="C11" s="121">
        <f>C12+C13+C14</f>
        <v>-47861748</v>
      </c>
      <c r="D11" s="121">
        <v>-49249519</v>
      </c>
    </row>
    <row r="12" spans="1:7" s="11" customFormat="1" ht="15" customHeight="1">
      <c r="A12" s="27"/>
      <c r="B12" s="28" t="s">
        <v>43</v>
      </c>
      <c r="C12" s="121">
        <v>-43049536</v>
      </c>
      <c r="D12" s="121">
        <v>-44624078</v>
      </c>
      <c r="G12" s="73"/>
    </row>
    <row r="13" spans="1:4" s="11" customFormat="1" ht="15" customHeight="1">
      <c r="A13" s="27"/>
      <c r="B13" s="28" t="s">
        <v>44</v>
      </c>
      <c r="C13" s="29"/>
      <c r="D13" s="29">
        <v>0</v>
      </c>
    </row>
    <row r="14" spans="1:5" s="18" customFormat="1" ht="15" customHeight="1">
      <c r="A14" s="122"/>
      <c r="B14" s="123" t="s">
        <v>65</v>
      </c>
      <c r="C14" s="124">
        <v>-4812212</v>
      </c>
      <c r="D14" s="124">
        <v>-4625441</v>
      </c>
      <c r="E14" s="417"/>
    </row>
    <row r="15" spans="1:7" s="11" customFormat="1" ht="15" customHeight="1">
      <c r="A15" s="27">
        <v>6</v>
      </c>
      <c r="B15" s="28" t="s">
        <v>45</v>
      </c>
      <c r="C15" s="121">
        <v>-19228756</v>
      </c>
      <c r="D15" s="121">
        <v>-13884242</v>
      </c>
      <c r="E15" s="65"/>
      <c r="G15" s="17"/>
    </row>
    <row r="16" spans="1:7" s="11" customFormat="1" ht="15" customHeight="1">
      <c r="A16" s="27">
        <v>7</v>
      </c>
      <c r="B16" s="28" t="s">
        <v>46</v>
      </c>
      <c r="C16" s="121">
        <f>-12337812-61569</f>
        <v>-12399381</v>
      </c>
      <c r="D16" s="121">
        <v>-10284463</v>
      </c>
      <c r="G16" s="65"/>
    </row>
    <row r="17" spans="1:5" s="11" customFormat="1" ht="15" customHeight="1">
      <c r="A17" s="27">
        <v>8</v>
      </c>
      <c r="B17" s="28" t="s">
        <v>47</v>
      </c>
      <c r="C17" s="90">
        <f>SUM(C10+C11+C15+C16)</f>
        <v>-144434922</v>
      </c>
      <c r="D17" s="90">
        <f>D9+D10+D11+D15+D16</f>
        <v>-128720680</v>
      </c>
      <c r="E17" s="17"/>
    </row>
    <row r="18" spans="1:6" s="19" customFormat="1" ht="15" customHeight="1">
      <c r="A18" s="125">
        <v>9</v>
      </c>
      <c r="B18" s="126" t="s">
        <v>48</v>
      </c>
      <c r="C18" s="127">
        <f>C7+C9+C17</f>
        <v>52769531</v>
      </c>
      <c r="D18" s="127">
        <f>D7+D8+D17</f>
        <v>50752174</v>
      </c>
      <c r="F18" s="20"/>
    </row>
    <row r="19" spans="1:6" s="18" customFormat="1" ht="15" customHeight="1">
      <c r="A19" s="122">
        <v>10</v>
      </c>
      <c r="B19" s="128" t="s">
        <v>194</v>
      </c>
      <c r="C19" s="129">
        <v>2650080</v>
      </c>
      <c r="D19" s="129">
        <v>2360850</v>
      </c>
      <c r="F19" s="417"/>
    </row>
    <row r="20" spans="1:4" s="18" customFormat="1" ht="26.25" customHeight="1">
      <c r="A20" s="122">
        <v>11</v>
      </c>
      <c r="B20" s="91" t="s">
        <v>156</v>
      </c>
      <c r="C20" s="129"/>
      <c r="D20" s="129">
        <v>-1050000</v>
      </c>
    </row>
    <row r="21" spans="1:4" s="11" customFormat="1" ht="15" customHeight="1">
      <c r="A21" s="27">
        <v>12</v>
      </c>
      <c r="B21" s="28" t="s">
        <v>49</v>
      </c>
      <c r="C21" s="29"/>
      <c r="D21" s="29">
        <v>-57834</v>
      </c>
    </row>
    <row r="22" spans="1:4" s="11" customFormat="1" ht="15" customHeight="1">
      <c r="A22" s="27">
        <v>12.1</v>
      </c>
      <c r="B22" s="123" t="s">
        <v>50</v>
      </c>
      <c r="C22" s="29"/>
      <c r="D22" s="29"/>
    </row>
    <row r="23" spans="1:4" s="11" customFormat="1" ht="15" customHeight="1">
      <c r="A23" s="27">
        <v>12.2</v>
      </c>
      <c r="B23" s="28" t="s">
        <v>51</v>
      </c>
      <c r="C23" s="29">
        <v>66659</v>
      </c>
      <c r="D23" s="29">
        <v>59289</v>
      </c>
    </row>
    <row r="24" spans="1:4" s="11" customFormat="1" ht="15" customHeight="1">
      <c r="A24" s="27">
        <v>12.3</v>
      </c>
      <c r="B24" s="28" t="s">
        <v>52</v>
      </c>
      <c r="C24" s="121">
        <v>0</v>
      </c>
      <c r="D24" s="121">
        <v>0</v>
      </c>
    </row>
    <row r="25" spans="1:4" s="11" customFormat="1" ht="15" customHeight="1">
      <c r="A25" s="27">
        <v>12.4</v>
      </c>
      <c r="B25" s="28" t="s">
        <v>53</v>
      </c>
      <c r="C25" s="121"/>
      <c r="D25" s="121"/>
    </row>
    <row r="26" spans="1:6" s="19" customFormat="1" ht="15" customHeight="1">
      <c r="A26" s="125">
        <v>13</v>
      </c>
      <c r="B26" s="126" t="s">
        <v>54</v>
      </c>
      <c r="C26" s="127">
        <f>SUM(C19:C25)</f>
        <v>2716739</v>
      </c>
      <c r="D26" s="127">
        <f>SUM(D19:D25)</f>
        <v>1312305</v>
      </c>
      <c r="F26" s="20"/>
    </row>
    <row r="27" spans="1:7" s="14" customFormat="1" ht="15" customHeight="1">
      <c r="A27" s="50">
        <v>14</v>
      </c>
      <c r="B27" s="30" t="s">
        <v>55</v>
      </c>
      <c r="C27" s="32">
        <f>+C26+C18</f>
        <v>55486270</v>
      </c>
      <c r="D27" s="32">
        <f>+D26+D18</f>
        <v>52064479</v>
      </c>
      <c r="F27" s="21"/>
      <c r="G27" s="21"/>
    </row>
    <row r="28" spans="1:5" s="11" customFormat="1" ht="15" customHeight="1" thickBot="1">
      <c r="A28" s="130">
        <v>15</v>
      </c>
      <c r="B28" s="131" t="s">
        <v>56</v>
      </c>
      <c r="C28" s="132">
        <v>5635695</v>
      </c>
      <c r="D28" s="132">
        <v>5289510</v>
      </c>
      <c r="E28" s="17"/>
    </row>
    <row r="29" spans="1:5" s="14" customFormat="1" ht="13.5" thickBot="1">
      <c r="A29" s="133">
        <v>16</v>
      </c>
      <c r="B29" s="134" t="s">
        <v>57</v>
      </c>
      <c r="C29" s="135">
        <f>+C27-C28</f>
        <v>49850575</v>
      </c>
      <c r="D29" s="135">
        <f>+D27-D28</f>
        <v>46774969</v>
      </c>
      <c r="E29" s="21"/>
    </row>
    <row r="30" spans="1:5" s="14" customFormat="1" ht="12.75">
      <c r="A30" s="154"/>
      <c r="B30" s="70"/>
      <c r="C30" s="78"/>
      <c r="D30" s="84"/>
      <c r="E30" s="21"/>
    </row>
    <row r="31" spans="1:5" s="14" customFormat="1" ht="12.75">
      <c r="A31" s="154"/>
      <c r="B31" s="70"/>
      <c r="C31" s="78"/>
      <c r="D31" s="84"/>
      <c r="E31" s="21"/>
    </row>
    <row r="32" spans="1:5" s="14" customFormat="1" ht="12.75">
      <c r="A32" s="154"/>
      <c r="B32" s="70"/>
      <c r="C32" s="78"/>
      <c r="D32" s="84"/>
      <c r="E32" s="21"/>
    </row>
    <row r="33" spans="2:4" s="11" customFormat="1" ht="12.75">
      <c r="B33" s="75" t="s">
        <v>187</v>
      </c>
      <c r="D33" s="17"/>
    </row>
    <row r="34" spans="2:3" s="11" customFormat="1" ht="12.75">
      <c r="B34" s="420" t="s">
        <v>185</v>
      </c>
      <c r="C34" s="421">
        <v>55486270</v>
      </c>
    </row>
    <row r="35" spans="2:3" s="11" customFormat="1" ht="12.75">
      <c r="B35" s="420" t="s">
        <v>188</v>
      </c>
      <c r="C35" s="421">
        <v>870678</v>
      </c>
    </row>
    <row r="36" spans="2:3" s="11" customFormat="1" ht="12.75">
      <c r="B36" s="420" t="s">
        <v>189</v>
      </c>
      <c r="C36" s="421">
        <f>C34+C35</f>
        <v>56356948</v>
      </c>
    </row>
    <row r="37" spans="2:3" s="11" customFormat="1" ht="12.75">
      <c r="B37" s="420" t="s">
        <v>190</v>
      </c>
      <c r="C37" s="421">
        <f>C36*0.1</f>
        <v>5635694.800000001</v>
      </c>
    </row>
    <row r="38" spans="2:4" s="11" customFormat="1" ht="12.75">
      <c r="B38" s="420" t="s">
        <v>186</v>
      </c>
      <c r="C38" s="421">
        <f>C34-C37</f>
        <v>49850575.2</v>
      </c>
      <c r="D38" s="17"/>
    </row>
    <row r="39" spans="2:3" s="11" customFormat="1" ht="12.75">
      <c r="B39" s="25"/>
      <c r="C39" s="66"/>
    </row>
    <row r="40" s="11" customFormat="1" ht="12.75"/>
    <row r="41" s="11" customFormat="1" ht="12.75"/>
    <row r="42" s="11" customFormat="1" ht="8.25" customHeight="1"/>
    <row r="43" spans="2:3" s="11" customFormat="1" ht="12.75">
      <c r="B43" s="11" t="s">
        <v>152</v>
      </c>
      <c r="C43" s="56" t="s">
        <v>151</v>
      </c>
    </row>
    <row r="44" s="11" customFormat="1" ht="12.75">
      <c r="C44" s="56"/>
    </row>
    <row r="45" spans="2:3" s="11" customFormat="1" ht="12.75">
      <c r="B45" s="11" t="s">
        <v>154</v>
      </c>
      <c r="C45" s="55" t="s">
        <v>153</v>
      </c>
    </row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</sheetData>
  <sheetProtection/>
  <mergeCells count="1">
    <mergeCell ref="A5:D5"/>
  </mergeCells>
  <printOptions/>
  <pageMargins left="0.5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61"/>
  <sheetViews>
    <sheetView zoomScalePageLayoutView="0" workbookViewId="0" topLeftCell="A25">
      <selection activeCell="D38" sqref="D38:D39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52.57421875" style="0" customWidth="1"/>
    <col min="4" max="4" width="17.7109375" style="0" customWidth="1"/>
    <col min="5" max="5" width="18.57421875" style="0" customWidth="1"/>
    <col min="6" max="6" width="14.8515625" style="61" customWidth="1"/>
    <col min="7" max="7" width="12.57421875" style="0" customWidth="1"/>
    <col min="8" max="8" width="10.8515625" style="0" customWidth="1"/>
    <col min="9" max="9" width="11.421875" style="0" customWidth="1"/>
    <col min="10" max="10" width="9.57421875" style="0" bestFit="1" customWidth="1"/>
    <col min="11" max="11" width="10.28125" style="0" customWidth="1"/>
    <col min="12" max="12" width="11.28125" style="0" customWidth="1"/>
  </cols>
  <sheetData>
    <row r="1" ht="12.75">
      <c r="F1" s="25"/>
    </row>
    <row r="2" spans="2:7" s="14" customFormat="1" ht="18" customHeight="1">
      <c r="B2" s="54" t="s">
        <v>150</v>
      </c>
      <c r="F2" s="70"/>
      <c r="G2" s="13"/>
    </row>
    <row r="3" spans="2:7" s="14" customFormat="1" ht="18" customHeight="1">
      <c r="B3" s="54"/>
      <c r="F3" s="70"/>
      <c r="G3" s="13"/>
    </row>
    <row r="4" spans="3:6" s="14" customFormat="1" ht="15.75" customHeight="1">
      <c r="C4" s="57" t="s">
        <v>515</v>
      </c>
      <c r="F4" s="70"/>
    </row>
    <row r="5" spans="3:6" s="14" customFormat="1" ht="15.75" customHeight="1">
      <c r="C5" s="57"/>
      <c r="F5" s="70"/>
    </row>
    <row r="6" spans="5:6" s="11" customFormat="1" ht="17.25" customHeight="1" thickBot="1">
      <c r="E6" s="335" t="s">
        <v>66</v>
      </c>
      <c r="F6" s="71"/>
    </row>
    <row r="7" spans="2:5" s="11" customFormat="1" ht="24.75" customHeight="1" thickBot="1">
      <c r="B7" s="151" t="s">
        <v>37</v>
      </c>
      <c r="C7" s="152" t="s">
        <v>197</v>
      </c>
      <c r="D7" s="134">
        <v>2011</v>
      </c>
      <c r="E7" s="134">
        <v>2010</v>
      </c>
    </row>
    <row r="8" spans="2:5" s="11" customFormat="1" ht="15" customHeight="1">
      <c r="B8" s="99" t="s">
        <v>166</v>
      </c>
      <c r="C8" s="410" t="s">
        <v>67</v>
      </c>
      <c r="D8" s="411"/>
      <c r="E8" s="411"/>
    </row>
    <row r="9" spans="2:6" s="11" customFormat="1" ht="15" customHeight="1">
      <c r="B9" s="93"/>
      <c r="C9" s="412" t="s">
        <v>68</v>
      </c>
      <c r="D9" s="458">
        <f>'P. Te ardhura dhe shpenzime'!C27</f>
        <v>55486270</v>
      </c>
      <c r="E9" s="435">
        <v>52064479</v>
      </c>
      <c r="F9" s="459"/>
    </row>
    <row r="10" spans="2:6" s="11" customFormat="1" ht="15" customHeight="1">
      <c r="B10" s="93"/>
      <c r="C10" s="412" t="s">
        <v>69</v>
      </c>
      <c r="D10" s="435"/>
      <c r="E10" s="435"/>
      <c r="F10" s="460"/>
    </row>
    <row r="11" spans="2:6" s="22" customFormat="1" ht="15" customHeight="1">
      <c r="B11" s="94"/>
      <c r="C11" s="413" t="s">
        <v>70</v>
      </c>
      <c r="D11" s="457">
        <f>-'P. Te ardhura dhe shpenzime'!C15</f>
        <v>19228756</v>
      </c>
      <c r="E11" s="461">
        <v>13884242</v>
      </c>
      <c r="F11" s="462"/>
    </row>
    <row r="12" spans="2:6" s="22" customFormat="1" ht="15" customHeight="1">
      <c r="B12" s="94"/>
      <c r="C12" s="413" t="s">
        <v>545</v>
      </c>
      <c r="D12" s="457">
        <f>677066+171483</f>
        <v>848549</v>
      </c>
      <c r="E12" s="461"/>
      <c r="F12" s="462"/>
    </row>
    <row r="13" spans="2:6" s="16" customFormat="1" ht="15" customHeight="1">
      <c r="B13" s="95"/>
      <c r="C13" s="414" t="s">
        <v>202</v>
      </c>
      <c r="D13" s="435">
        <f>-'P. Te ardhura dhe shpenzime'!C23</f>
        <v>-66659</v>
      </c>
      <c r="E13" s="435">
        <v>1048545</v>
      </c>
      <c r="F13" s="459"/>
    </row>
    <row r="14" spans="2:6" s="16" customFormat="1" ht="15" customHeight="1">
      <c r="B14" s="95"/>
      <c r="C14" s="414" t="s">
        <v>192</v>
      </c>
      <c r="D14" s="435">
        <f>-'P. Te ardhura dhe shpenzime'!C19</f>
        <v>-2650080</v>
      </c>
      <c r="E14" s="435">
        <v>-2360850</v>
      </c>
      <c r="F14" s="459"/>
    </row>
    <row r="15" spans="2:6" s="16" customFormat="1" ht="24.75" customHeight="1">
      <c r="B15" s="94"/>
      <c r="C15" s="128" t="s">
        <v>71</v>
      </c>
      <c r="D15" s="461">
        <f>-('Aktivi + Pasivi'!C18-'Aktivi + Pasivi'!D18)</f>
        <v>-8363025</v>
      </c>
      <c r="E15" s="461">
        <v>-6612193</v>
      </c>
      <c r="F15" s="460"/>
    </row>
    <row r="16" spans="2:6" s="16" customFormat="1" ht="15" customHeight="1">
      <c r="B16" s="95"/>
      <c r="C16" s="85" t="s">
        <v>72</v>
      </c>
      <c r="D16" s="435">
        <f>-('Aktivi + Pasivi'!C23-'Aktivi + Pasivi'!D23)</f>
        <v>414261</v>
      </c>
      <c r="E16" s="435">
        <v>-2739151</v>
      </c>
      <c r="F16" s="459"/>
    </row>
    <row r="17" spans="2:6" s="22" customFormat="1" ht="15" customHeight="1">
      <c r="B17" s="95"/>
      <c r="C17" s="85" t="s">
        <v>73</v>
      </c>
      <c r="D17" s="435">
        <f>'Aktivi + Pasivi'!H19-'Aktivi + Pasivi'!I19</f>
        <v>-11057631</v>
      </c>
      <c r="E17" s="435">
        <v>14523666</v>
      </c>
      <c r="F17" s="462"/>
    </row>
    <row r="18" spans="2:6" s="16" customFormat="1" ht="15" customHeight="1">
      <c r="B18" s="95"/>
      <c r="C18" s="87" t="s">
        <v>74</v>
      </c>
      <c r="D18" s="463">
        <f>SUM(D11:D17)+D9</f>
        <v>53840441</v>
      </c>
      <c r="E18" s="463">
        <f>SUM(E11:E17)+E9</f>
        <v>69808738</v>
      </c>
      <c r="F18" s="459"/>
    </row>
    <row r="19" spans="2:7" s="16" customFormat="1" ht="15" customHeight="1">
      <c r="B19" s="95"/>
      <c r="C19" s="85" t="s">
        <v>75</v>
      </c>
      <c r="D19" s="435"/>
      <c r="E19" s="435"/>
      <c r="F19" s="459"/>
      <c r="G19" s="23"/>
    </row>
    <row r="20" spans="2:7" s="16" customFormat="1" ht="15" customHeight="1">
      <c r="B20" s="95"/>
      <c r="C20" s="85" t="s">
        <v>76</v>
      </c>
      <c r="D20" s="435">
        <f>-'P. Te ardhura dhe shpenzime'!C37</f>
        <v>-5635694.800000001</v>
      </c>
      <c r="E20" s="435">
        <v>-5289510.100000001</v>
      </c>
      <c r="F20" s="460"/>
      <c r="G20" s="23"/>
    </row>
    <row r="21" spans="2:6" s="16" customFormat="1" ht="15" customHeight="1">
      <c r="B21" s="96"/>
      <c r="C21" s="415" t="s">
        <v>87</v>
      </c>
      <c r="D21" s="464">
        <f>D18+D20</f>
        <v>48204746.2</v>
      </c>
      <c r="E21" s="464">
        <v>64519227.9</v>
      </c>
      <c r="F21" s="459"/>
    </row>
    <row r="22" spans="2:6" s="16" customFormat="1" ht="15" customHeight="1">
      <c r="B22" s="98" t="s">
        <v>174</v>
      </c>
      <c r="C22" s="87" t="s">
        <v>77</v>
      </c>
      <c r="D22" s="435"/>
      <c r="E22" s="435"/>
      <c r="F22" s="459"/>
    </row>
    <row r="23" spans="2:6" s="24" customFormat="1" ht="15" customHeight="1">
      <c r="B23" s="95"/>
      <c r="C23" s="85" t="s">
        <v>78</v>
      </c>
      <c r="D23" s="435"/>
      <c r="E23" s="435"/>
      <c r="F23" s="465"/>
    </row>
    <row r="24" spans="2:7" s="16" customFormat="1" ht="15" customHeight="1">
      <c r="B24" s="95"/>
      <c r="C24" s="85" t="s">
        <v>79</v>
      </c>
      <c r="D24" s="435">
        <v>-26100251</v>
      </c>
      <c r="E24" s="435">
        <v>-46342294</v>
      </c>
      <c r="F24" s="460"/>
      <c r="G24" s="23"/>
    </row>
    <row r="25" spans="2:6" s="16" customFormat="1" ht="15" customHeight="1">
      <c r="B25" s="95"/>
      <c r="C25" s="85" t="s">
        <v>80</v>
      </c>
      <c r="D25" s="435"/>
      <c r="E25" s="435"/>
      <c r="F25" s="466"/>
    </row>
    <row r="26" spans="2:6" s="16" customFormat="1" ht="15" customHeight="1">
      <c r="B26" s="95"/>
      <c r="C26" s="85" t="s">
        <v>81</v>
      </c>
      <c r="D26" s="435"/>
      <c r="E26" s="435"/>
      <c r="F26" s="460"/>
    </row>
    <row r="27" spans="2:6" s="16" customFormat="1" ht="15" customHeight="1">
      <c r="B27" s="95"/>
      <c r="C27" s="85" t="s">
        <v>82</v>
      </c>
      <c r="D27" s="435"/>
      <c r="E27" s="435"/>
      <c r="F27" s="459"/>
    </row>
    <row r="28" spans="2:6" s="16" customFormat="1" ht="15" customHeight="1">
      <c r="B28" s="96"/>
      <c r="C28" s="415" t="s">
        <v>86</v>
      </c>
      <c r="D28" s="463">
        <f>SUM(D24:D27)</f>
        <v>-26100251</v>
      </c>
      <c r="E28" s="463">
        <v>-46342294</v>
      </c>
      <c r="F28" s="459"/>
    </row>
    <row r="29" spans="2:6" s="16" customFormat="1" ht="15" customHeight="1">
      <c r="B29" s="98" t="s">
        <v>199</v>
      </c>
      <c r="C29" s="87" t="s">
        <v>83</v>
      </c>
      <c r="D29" s="435"/>
      <c r="E29" s="435"/>
      <c r="F29" s="459"/>
    </row>
    <row r="30" spans="2:6" s="24" customFormat="1" ht="15" customHeight="1">
      <c r="B30" s="95"/>
      <c r="C30" s="85" t="s">
        <v>191</v>
      </c>
      <c r="D30" s="435">
        <v>2650080</v>
      </c>
      <c r="E30" s="435">
        <v>2360850</v>
      </c>
      <c r="F30" s="467"/>
    </row>
    <row r="31" spans="2:6" s="16" customFormat="1" ht="15" customHeight="1">
      <c r="B31" s="95"/>
      <c r="C31" s="85" t="s">
        <v>193</v>
      </c>
      <c r="D31" s="435">
        <f>-'P. Te ardhura dhe shpenzime'!C19</f>
        <v>-2650080</v>
      </c>
      <c r="E31" s="435">
        <v>-2360850</v>
      </c>
      <c r="F31" s="459"/>
    </row>
    <row r="32" spans="2:6" s="16" customFormat="1" ht="15" customHeight="1">
      <c r="B32" s="95"/>
      <c r="C32" s="85" t="s">
        <v>84</v>
      </c>
      <c r="D32" s="435"/>
      <c r="E32" s="435"/>
      <c r="F32" s="459"/>
    </row>
    <row r="33" spans="2:7" s="16" customFormat="1" ht="15" customHeight="1">
      <c r="B33" s="95"/>
      <c r="C33" s="85" t="s">
        <v>203</v>
      </c>
      <c r="D33" s="435">
        <f>'P. Te ardhura dhe shpenzime'!C23</f>
        <v>66659</v>
      </c>
      <c r="E33" s="435">
        <v>-1048545</v>
      </c>
      <c r="F33" s="459"/>
      <c r="G33" s="23"/>
    </row>
    <row r="34" spans="2:6" s="16" customFormat="1" ht="15" customHeight="1">
      <c r="B34" s="95"/>
      <c r="C34" s="415" t="s">
        <v>85</v>
      </c>
      <c r="D34" s="463">
        <f>SUM(D30:D33)</f>
        <v>66659</v>
      </c>
      <c r="E34" s="463">
        <v>-1048545</v>
      </c>
      <c r="F34" s="459"/>
    </row>
    <row r="35" spans="2:6" s="16" customFormat="1" ht="15" customHeight="1">
      <c r="B35" s="98" t="s">
        <v>200</v>
      </c>
      <c r="C35" s="87" t="s">
        <v>88</v>
      </c>
      <c r="D35" s="463">
        <f>D21+D28+D34</f>
        <v>22171154.200000003</v>
      </c>
      <c r="E35" s="463">
        <v>17128388.9</v>
      </c>
      <c r="F35" s="460"/>
    </row>
    <row r="36" spans="2:6" s="16" customFormat="1" ht="15" customHeight="1">
      <c r="B36" s="95"/>
      <c r="C36" s="87" t="s">
        <v>89</v>
      </c>
      <c r="D36" s="435">
        <f>'Aktivi + Pasivi'!D10</f>
        <v>86143527</v>
      </c>
      <c r="E36" s="435">
        <v>69015138</v>
      </c>
      <c r="F36" s="460"/>
    </row>
    <row r="37" spans="2:7" s="16" customFormat="1" ht="15" customHeight="1" thickBot="1">
      <c r="B37" s="97"/>
      <c r="C37" s="416" t="s">
        <v>90</v>
      </c>
      <c r="D37" s="468">
        <f>D35+D36</f>
        <v>108314681.2</v>
      </c>
      <c r="E37" s="468">
        <v>86143526.9</v>
      </c>
      <c r="F37" s="460"/>
      <c r="G37" s="446"/>
    </row>
    <row r="38" spans="2:7" s="16" customFormat="1" ht="15" customHeight="1">
      <c r="B38" s="11"/>
      <c r="C38" s="11"/>
      <c r="D38" s="17"/>
      <c r="E38" s="11"/>
      <c r="G38" s="23"/>
    </row>
    <row r="39" spans="2:7" s="16" customFormat="1" ht="15" customHeight="1">
      <c r="B39" s="11"/>
      <c r="C39" s="11"/>
      <c r="D39" s="17"/>
      <c r="E39" s="11"/>
      <c r="G39" s="23"/>
    </row>
    <row r="40" spans="2:7" s="16" customFormat="1" ht="15" customHeight="1">
      <c r="B40" s="11"/>
      <c r="C40" s="14" t="s">
        <v>152</v>
      </c>
      <c r="D40" s="14"/>
      <c r="E40" s="334" t="s">
        <v>151</v>
      </c>
      <c r="G40" s="63"/>
    </row>
    <row r="41" spans="2:7" s="16" customFormat="1" ht="3.75" customHeight="1">
      <c r="B41" s="11"/>
      <c r="C41" s="14"/>
      <c r="D41" s="14"/>
      <c r="E41" s="334"/>
      <c r="G41" s="63"/>
    </row>
    <row r="42" spans="3:7" s="11" customFormat="1" ht="18" customHeight="1">
      <c r="C42" s="14" t="s">
        <v>154</v>
      </c>
      <c r="D42" s="14"/>
      <c r="E42" s="13" t="s">
        <v>153</v>
      </c>
      <c r="G42" s="17"/>
    </row>
    <row r="43" s="11" customFormat="1" ht="12.75">
      <c r="F43" s="69"/>
    </row>
    <row r="44" s="11" customFormat="1" ht="12.75">
      <c r="F44" s="68"/>
    </row>
    <row r="45" s="11" customFormat="1" ht="12.75">
      <c r="F45" s="68"/>
    </row>
    <row r="46" s="11" customFormat="1" ht="12.75">
      <c r="F46" s="68"/>
    </row>
    <row r="47" s="11" customFormat="1" ht="12.75">
      <c r="F47" s="68"/>
    </row>
    <row r="48" spans="3:6" s="11" customFormat="1" ht="12.75">
      <c r="C48" s="11" t="s">
        <v>543</v>
      </c>
      <c r="F48" s="68"/>
    </row>
    <row r="49" spans="3:6" s="11" customFormat="1" ht="12.75">
      <c r="C49" s="11" t="s">
        <v>544</v>
      </c>
      <c r="F49" s="68"/>
    </row>
    <row r="50" s="11" customFormat="1" ht="12.75">
      <c r="F50" s="68"/>
    </row>
    <row r="51" s="11" customFormat="1" ht="12.75">
      <c r="F51" s="68"/>
    </row>
    <row r="52" s="11" customFormat="1" ht="12.75">
      <c r="F52" s="68"/>
    </row>
    <row r="53" s="11" customFormat="1" ht="12.75">
      <c r="F53" s="68"/>
    </row>
    <row r="54" s="11" customFormat="1" ht="12.75">
      <c r="F54" s="68"/>
    </row>
    <row r="55" spans="4:6" s="11" customFormat="1" ht="12.75">
      <c r="D55"/>
      <c r="E55"/>
      <c r="F55" s="68"/>
    </row>
    <row r="56" spans="2:6" s="11" customFormat="1" ht="12.75">
      <c r="B56"/>
      <c r="C56"/>
      <c r="D56"/>
      <c r="E56"/>
      <c r="F56" s="68"/>
    </row>
    <row r="57" spans="2:6" s="11" customFormat="1" ht="12.75">
      <c r="B57"/>
      <c r="C57"/>
      <c r="D57"/>
      <c r="E57"/>
      <c r="F57" s="68"/>
    </row>
    <row r="58" spans="2:6" s="11" customFormat="1" ht="12.75">
      <c r="B58"/>
      <c r="C58"/>
      <c r="D58"/>
      <c r="E58"/>
      <c r="F58" s="68"/>
    </row>
    <row r="59" ht="12.75">
      <c r="F59" s="25"/>
    </row>
    <row r="60" ht="12.75">
      <c r="F60" s="25"/>
    </row>
    <row r="61" ht="12.75">
      <c r="F61" s="25"/>
    </row>
    <row r="62" ht="12.75">
      <c r="F62" s="25"/>
    </row>
    <row r="63" ht="12.75">
      <c r="F63" s="25"/>
    </row>
    <row r="64" ht="12.75">
      <c r="F64" s="25"/>
    </row>
    <row r="65" ht="12.75">
      <c r="F65" s="25"/>
    </row>
    <row r="66" ht="12.75">
      <c r="F66" s="25"/>
    </row>
    <row r="67" ht="12.75">
      <c r="F67" s="25"/>
    </row>
    <row r="68" ht="12.75">
      <c r="F68" s="25"/>
    </row>
    <row r="69" ht="12.75">
      <c r="F69" s="25"/>
    </row>
    <row r="70" ht="12.75">
      <c r="F70" s="25"/>
    </row>
    <row r="71" ht="12.75">
      <c r="F71" s="25"/>
    </row>
    <row r="72" ht="12.75">
      <c r="F72" s="25"/>
    </row>
    <row r="73" ht="12.75">
      <c r="F73" s="25"/>
    </row>
    <row r="74" ht="12.75">
      <c r="F74" s="25"/>
    </row>
    <row r="75" ht="12.75">
      <c r="F75" s="25"/>
    </row>
    <row r="76" ht="12.75">
      <c r="F76" s="25"/>
    </row>
    <row r="77" ht="12.75">
      <c r="F77" s="25"/>
    </row>
    <row r="78" ht="12.75">
      <c r="F78" s="25"/>
    </row>
    <row r="79" ht="12.75">
      <c r="F79" s="25"/>
    </row>
    <row r="80" ht="12.75">
      <c r="F80" s="25"/>
    </row>
    <row r="81" ht="12.75">
      <c r="F81" s="25"/>
    </row>
    <row r="82" ht="12.75">
      <c r="F82" s="25"/>
    </row>
    <row r="83" ht="12.75">
      <c r="F83" s="25"/>
    </row>
    <row r="84" ht="12.75">
      <c r="F84" s="25"/>
    </row>
    <row r="85" ht="12.75">
      <c r="F85" s="25"/>
    </row>
    <row r="86" ht="12.75">
      <c r="F86" s="25"/>
    </row>
    <row r="87" ht="12.75">
      <c r="F87" s="25"/>
    </row>
    <row r="88" ht="12.75">
      <c r="F88" s="25"/>
    </row>
    <row r="89" ht="12.75">
      <c r="F89" s="25"/>
    </row>
    <row r="90" ht="12.75">
      <c r="F90" s="25"/>
    </row>
    <row r="91" ht="12.75">
      <c r="F91" s="25"/>
    </row>
    <row r="92" ht="12.75">
      <c r="F92" s="25"/>
    </row>
    <row r="93" ht="12.75">
      <c r="F93" s="25"/>
    </row>
    <row r="94" ht="12.75">
      <c r="F94" s="25"/>
    </row>
    <row r="95" ht="12.75">
      <c r="F95" s="25"/>
    </row>
    <row r="96" ht="12.75">
      <c r="F96" s="25"/>
    </row>
    <row r="97" ht="12.75">
      <c r="F97" s="25"/>
    </row>
    <row r="98" ht="12.75">
      <c r="F98" s="25"/>
    </row>
    <row r="99" ht="12.75">
      <c r="F99" s="25"/>
    </row>
    <row r="100" ht="12.75">
      <c r="F100" s="25"/>
    </row>
    <row r="101" ht="12.75">
      <c r="F101" s="25"/>
    </row>
    <row r="102" ht="12.75">
      <c r="F102" s="25"/>
    </row>
    <row r="103" ht="12.75">
      <c r="F103" s="25"/>
    </row>
    <row r="104" ht="12.75">
      <c r="F104" s="25"/>
    </row>
    <row r="105" ht="12.75">
      <c r="F105" s="25"/>
    </row>
    <row r="106" ht="12.75">
      <c r="F106" s="25"/>
    </row>
    <row r="107" ht="12.75">
      <c r="F107" s="25"/>
    </row>
    <row r="108" ht="12.75">
      <c r="F108" s="25"/>
    </row>
    <row r="109" ht="12.75">
      <c r="F109" s="25"/>
    </row>
    <row r="110" ht="12.75">
      <c r="F110" s="25"/>
    </row>
    <row r="111" ht="12.75">
      <c r="F111" s="25"/>
    </row>
    <row r="112" ht="12.75">
      <c r="F112" s="25"/>
    </row>
    <row r="113" ht="12.75">
      <c r="F113" s="25"/>
    </row>
    <row r="114" ht="12.75">
      <c r="F114" s="25"/>
    </row>
    <row r="115" ht="12.75">
      <c r="F115" s="25"/>
    </row>
    <row r="116" ht="12.75">
      <c r="F116" s="25"/>
    </row>
    <row r="117" ht="12.75">
      <c r="F117" s="25"/>
    </row>
    <row r="118" ht="12.75">
      <c r="F118" s="25"/>
    </row>
    <row r="119" ht="12.75">
      <c r="F119" s="25"/>
    </row>
    <row r="120" ht="12.75">
      <c r="F120" s="25"/>
    </row>
    <row r="121" ht="12.75">
      <c r="F121" s="25"/>
    </row>
    <row r="122" ht="12.75">
      <c r="F122" s="25"/>
    </row>
    <row r="123" ht="12.75">
      <c r="F123" s="25"/>
    </row>
    <row r="124" ht="12.75">
      <c r="F124" s="25"/>
    </row>
    <row r="125" ht="12.75">
      <c r="F125" s="25"/>
    </row>
    <row r="126" ht="12.75">
      <c r="F126" s="25"/>
    </row>
    <row r="127" ht="12.75">
      <c r="F127" s="25"/>
    </row>
    <row r="128" ht="12.75">
      <c r="F128" s="25"/>
    </row>
    <row r="129" ht="12.75">
      <c r="F129" s="25"/>
    </row>
    <row r="130" ht="12.75">
      <c r="F130" s="25"/>
    </row>
    <row r="131" ht="12.75">
      <c r="F131" s="25"/>
    </row>
    <row r="132" ht="12.75">
      <c r="F132" s="25"/>
    </row>
    <row r="133" ht="12.75">
      <c r="F133" s="25"/>
    </row>
    <row r="134" ht="12.75">
      <c r="F134" s="25"/>
    </row>
    <row r="135" ht="12.75">
      <c r="F135" s="25"/>
    </row>
    <row r="136" ht="12.75">
      <c r="F136" s="25"/>
    </row>
    <row r="137" ht="12.75">
      <c r="F137" s="25"/>
    </row>
    <row r="138" ht="12.75">
      <c r="F138" s="25"/>
    </row>
    <row r="139" ht="12.75">
      <c r="F139" s="25"/>
    </row>
    <row r="140" ht="12.75">
      <c r="F140" s="25"/>
    </row>
    <row r="141" ht="12.75">
      <c r="F141" s="25"/>
    </row>
    <row r="142" ht="12.75">
      <c r="F142" s="25"/>
    </row>
    <row r="143" ht="12.75">
      <c r="F143" s="25"/>
    </row>
    <row r="144" ht="12.75">
      <c r="F144" s="25"/>
    </row>
    <row r="145" ht="12.75">
      <c r="F145" s="25"/>
    </row>
    <row r="146" ht="12.75">
      <c r="F146" s="25"/>
    </row>
    <row r="147" ht="12.75">
      <c r="F147" s="25"/>
    </row>
    <row r="148" ht="12.75">
      <c r="F148" s="25"/>
    </row>
    <row r="149" ht="12.75">
      <c r="F149" s="25"/>
    </row>
    <row r="150" ht="12.75">
      <c r="F150" s="25"/>
    </row>
    <row r="151" ht="12.75">
      <c r="F151" s="25"/>
    </row>
    <row r="152" ht="12.75">
      <c r="F152" s="25"/>
    </row>
    <row r="153" ht="12.75">
      <c r="F153" s="25"/>
    </row>
    <row r="154" ht="12.75">
      <c r="F154" s="25"/>
    </row>
    <row r="155" ht="12.75">
      <c r="F155" s="25"/>
    </row>
    <row r="156" ht="12.75">
      <c r="F156" s="25"/>
    </row>
    <row r="157" ht="12.75">
      <c r="F157" s="25"/>
    </row>
    <row r="158" ht="12.75">
      <c r="F158" s="25"/>
    </row>
    <row r="159" ht="12.75">
      <c r="F159" s="25"/>
    </row>
    <row r="160" ht="12.75">
      <c r="F160" s="25"/>
    </row>
    <row r="161" ht="12.75">
      <c r="F161" s="25"/>
    </row>
    <row r="162" ht="12.75">
      <c r="F162" s="25"/>
    </row>
    <row r="163" ht="12.75">
      <c r="F163" s="25"/>
    </row>
    <row r="164" ht="12.75">
      <c r="F164" s="25"/>
    </row>
    <row r="165" ht="12.75">
      <c r="F165" s="25"/>
    </row>
    <row r="166" ht="12.75">
      <c r="F166" s="25"/>
    </row>
    <row r="167" ht="12.75">
      <c r="F167" s="25"/>
    </row>
    <row r="168" ht="12.75">
      <c r="F168" s="25"/>
    </row>
    <row r="169" ht="12.75">
      <c r="F169" s="25"/>
    </row>
    <row r="170" ht="12.75">
      <c r="F170" s="25"/>
    </row>
    <row r="171" ht="12.75">
      <c r="F171" s="25"/>
    </row>
    <row r="172" ht="12.75">
      <c r="F172" s="25"/>
    </row>
    <row r="173" ht="12.75">
      <c r="F173" s="25"/>
    </row>
    <row r="174" ht="12.75">
      <c r="F174" s="25"/>
    </row>
    <row r="175" ht="12.75">
      <c r="F175" s="25"/>
    </row>
    <row r="176" ht="12.75">
      <c r="F176" s="25"/>
    </row>
    <row r="177" ht="12.75">
      <c r="F177" s="25"/>
    </row>
    <row r="178" ht="12.75">
      <c r="F178" s="25"/>
    </row>
    <row r="179" ht="12.75">
      <c r="F179" s="25"/>
    </row>
    <row r="180" ht="12.75">
      <c r="F180" s="25"/>
    </row>
    <row r="181" ht="12.75">
      <c r="F181" s="25"/>
    </row>
    <row r="182" ht="12.75">
      <c r="F182" s="25"/>
    </row>
    <row r="183" ht="12.75">
      <c r="F183" s="25"/>
    </row>
    <row r="184" ht="12.75">
      <c r="F184" s="25"/>
    </row>
    <row r="185" ht="12.75">
      <c r="F185" s="25"/>
    </row>
    <row r="186" ht="12.75">
      <c r="F186" s="25"/>
    </row>
    <row r="187" ht="12.75">
      <c r="F187" s="25"/>
    </row>
    <row r="188" ht="12.75">
      <c r="F188" s="25"/>
    </row>
    <row r="189" ht="12.75">
      <c r="F189" s="25"/>
    </row>
    <row r="190" ht="12.75">
      <c r="F190" s="25"/>
    </row>
    <row r="191" ht="12.75">
      <c r="F191" s="25"/>
    </row>
    <row r="192" ht="12.75">
      <c r="F192" s="25"/>
    </row>
    <row r="193" ht="12.75">
      <c r="F193" s="25"/>
    </row>
    <row r="194" ht="12.75">
      <c r="F194" s="25"/>
    </row>
    <row r="195" ht="12.75">
      <c r="F195" s="25"/>
    </row>
    <row r="196" ht="12.75">
      <c r="F196" s="25"/>
    </row>
    <row r="197" ht="12.75">
      <c r="F197" s="25"/>
    </row>
    <row r="198" ht="12.75">
      <c r="F198" s="25"/>
    </row>
    <row r="199" ht="12.75">
      <c r="F199" s="25"/>
    </row>
    <row r="200" ht="12.75">
      <c r="F200" s="25"/>
    </row>
    <row r="201" ht="12.75">
      <c r="F201" s="25"/>
    </row>
    <row r="202" ht="12.75">
      <c r="F202" s="25"/>
    </row>
    <row r="203" ht="12.75">
      <c r="F203" s="25"/>
    </row>
    <row r="204" ht="12.75">
      <c r="F204" s="25"/>
    </row>
    <row r="205" ht="12.75">
      <c r="F205" s="25"/>
    </row>
    <row r="206" ht="12.75">
      <c r="F206" s="25"/>
    </row>
    <row r="207" ht="12.75">
      <c r="F207" s="25"/>
    </row>
    <row r="208" ht="12.75">
      <c r="F208" s="25"/>
    </row>
    <row r="209" ht="12.75">
      <c r="F209" s="25"/>
    </row>
    <row r="210" ht="12.75">
      <c r="F210" s="25"/>
    </row>
    <row r="211" ht="12.75">
      <c r="F211" s="25"/>
    </row>
    <row r="212" ht="12.75">
      <c r="F212" s="25"/>
    </row>
    <row r="213" ht="12.75">
      <c r="F213" s="25"/>
    </row>
    <row r="214" ht="12.75">
      <c r="F214" s="25"/>
    </row>
    <row r="215" ht="12.75">
      <c r="F215" s="25"/>
    </row>
    <row r="216" ht="12.75">
      <c r="F216" s="25"/>
    </row>
    <row r="217" ht="12.75">
      <c r="F217" s="25"/>
    </row>
    <row r="218" ht="12.75">
      <c r="F218" s="25"/>
    </row>
    <row r="219" ht="12.75">
      <c r="F219" s="25"/>
    </row>
    <row r="220" ht="12.75">
      <c r="F220" s="25"/>
    </row>
    <row r="221" ht="12.75">
      <c r="F221" s="25"/>
    </row>
    <row r="222" ht="12.75">
      <c r="F222" s="25"/>
    </row>
    <row r="223" ht="12.75">
      <c r="F223" s="25"/>
    </row>
    <row r="224" ht="12.75">
      <c r="F224" s="25"/>
    </row>
    <row r="225" ht="12.75">
      <c r="F225" s="25"/>
    </row>
    <row r="226" ht="12.75">
      <c r="F226" s="25"/>
    </row>
    <row r="227" ht="12.75">
      <c r="F227" s="25"/>
    </row>
    <row r="228" ht="12.75">
      <c r="F228" s="25"/>
    </row>
    <row r="229" ht="12.75">
      <c r="F229" s="25"/>
    </row>
    <row r="230" ht="12.75">
      <c r="F230" s="25"/>
    </row>
    <row r="231" ht="12.75">
      <c r="F231" s="25"/>
    </row>
    <row r="232" ht="12.75">
      <c r="F232" s="25"/>
    </row>
    <row r="233" ht="12.75">
      <c r="F233" s="25"/>
    </row>
    <row r="234" ht="12.75">
      <c r="F234" s="25"/>
    </row>
    <row r="235" ht="12.75">
      <c r="F235" s="25"/>
    </row>
    <row r="236" ht="12.75">
      <c r="F236" s="25"/>
    </row>
    <row r="237" ht="12.75">
      <c r="F237" s="25"/>
    </row>
    <row r="238" ht="12.75">
      <c r="F238" s="25"/>
    </row>
    <row r="239" ht="12.75">
      <c r="F239" s="25"/>
    </row>
    <row r="240" ht="12.75">
      <c r="F240" s="25"/>
    </row>
    <row r="241" ht="12.75">
      <c r="F241" s="25"/>
    </row>
    <row r="242" ht="12.75">
      <c r="F242" s="25"/>
    </row>
    <row r="243" ht="12.75">
      <c r="F243" s="25"/>
    </row>
    <row r="244" ht="12.75">
      <c r="F244" s="25"/>
    </row>
    <row r="245" ht="12.75">
      <c r="F245" s="25"/>
    </row>
    <row r="246" ht="12.75">
      <c r="F246" s="25"/>
    </row>
    <row r="247" ht="12.75">
      <c r="F247" s="25"/>
    </row>
    <row r="248" ht="12.75">
      <c r="F248" s="25"/>
    </row>
    <row r="249" ht="12.75">
      <c r="F249" s="25"/>
    </row>
    <row r="250" ht="12.75">
      <c r="F250" s="25"/>
    </row>
    <row r="251" ht="12.75">
      <c r="F251" s="25"/>
    </row>
    <row r="252" ht="12.75">
      <c r="F252" s="25"/>
    </row>
    <row r="253" ht="12.75">
      <c r="F253" s="25"/>
    </row>
    <row r="254" ht="12.75">
      <c r="F254" s="25"/>
    </row>
    <row r="255" ht="12.75">
      <c r="F255" s="25"/>
    </row>
    <row r="256" ht="12.75">
      <c r="F256" s="25"/>
    </row>
    <row r="257" ht="12.75">
      <c r="F257" s="25"/>
    </row>
    <row r="258" ht="12.75">
      <c r="F258" s="25"/>
    </row>
    <row r="259" ht="12.75">
      <c r="F259" s="25"/>
    </row>
    <row r="260" ht="12.75">
      <c r="F260" s="25"/>
    </row>
    <row r="261" ht="12.75">
      <c r="F261" s="25"/>
    </row>
    <row r="262" ht="12.75">
      <c r="F262" s="25"/>
    </row>
    <row r="263" ht="12.75">
      <c r="F263" s="25"/>
    </row>
    <row r="264" ht="12.75">
      <c r="F264" s="25"/>
    </row>
    <row r="265" ht="12.75">
      <c r="F265" s="25"/>
    </row>
    <row r="266" ht="12.75">
      <c r="F266" s="25"/>
    </row>
    <row r="267" ht="12.75">
      <c r="F267" s="25"/>
    </row>
    <row r="268" ht="12.75">
      <c r="F268" s="25"/>
    </row>
    <row r="269" ht="12.75">
      <c r="F269" s="25"/>
    </row>
    <row r="270" ht="12.75">
      <c r="F270" s="25"/>
    </row>
    <row r="271" ht="12.75">
      <c r="F271" s="25"/>
    </row>
    <row r="272" ht="12.75">
      <c r="F272" s="25"/>
    </row>
    <row r="273" ht="12.75">
      <c r="F273" s="25"/>
    </row>
    <row r="274" ht="12.75">
      <c r="F274" s="25"/>
    </row>
    <row r="275" ht="12.75">
      <c r="F275" s="25"/>
    </row>
    <row r="276" ht="12.75">
      <c r="F276" s="25"/>
    </row>
    <row r="277" ht="12.75">
      <c r="F277" s="25"/>
    </row>
    <row r="278" ht="12.75">
      <c r="F278" s="25"/>
    </row>
    <row r="279" ht="12.75">
      <c r="F279" s="25"/>
    </row>
    <row r="280" ht="12.75">
      <c r="F280" s="25"/>
    </row>
    <row r="281" ht="12.75">
      <c r="F281" s="25"/>
    </row>
    <row r="282" ht="12.75">
      <c r="F282" s="25"/>
    </row>
    <row r="283" ht="12.75">
      <c r="F283" s="25"/>
    </row>
    <row r="284" ht="12.75">
      <c r="F284" s="25"/>
    </row>
    <row r="285" ht="12.75">
      <c r="F285" s="25"/>
    </row>
    <row r="286" ht="12.75">
      <c r="F286" s="25"/>
    </row>
    <row r="287" ht="12.75">
      <c r="F287" s="25"/>
    </row>
    <row r="288" ht="12.75">
      <c r="F288" s="25"/>
    </row>
    <row r="289" ht="12.75">
      <c r="F289" s="25"/>
    </row>
    <row r="290" ht="12.75">
      <c r="F290" s="25"/>
    </row>
    <row r="291" ht="12.75">
      <c r="F291" s="25"/>
    </row>
    <row r="292" ht="12.75">
      <c r="F292" s="25"/>
    </row>
    <row r="293" ht="12.75">
      <c r="F293" s="25"/>
    </row>
    <row r="294" ht="12.75">
      <c r="F294" s="25"/>
    </row>
    <row r="295" ht="12.75">
      <c r="F295" s="25"/>
    </row>
    <row r="296" ht="12.75">
      <c r="F296" s="25"/>
    </row>
    <row r="297" ht="12.75">
      <c r="F297" s="25"/>
    </row>
    <row r="298" ht="12.75">
      <c r="F298" s="25"/>
    </row>
    <row r="299" ht="12.75">
      <c r="F299" s="25"/>
    </row>
    <row r="300" ht="12.75">
      <c r="F300" s="25"/>
    </row>
    <row r="301" ht="12.75">
      <c r="F301" s="25"/>
    </row>
    <row r="302" ht="12.75">
      <c r="F302" s="25"/>
    </row>
    <row r="303" ht="12.75">
      <c r="F303" s="25"/>
    </row>
    <row r="304" ht="12.75">
      <c r="F304" s="25"/>
    </row>
    <row r="305" ht="12.75">
      <c r="F305" s="25"/>
    </row>
    <row r="306" ht="12.75">
      <c r="F306" s="25"/>
    </row>
    <row r="307" ht="12.75">
      <c r="F307" s="25"/>
    </row>
    <row r="308" ht="12.75">
      <c r="F308" s="25"/>
    </row>
    <row r="309" ht="12.75">
      <c r="F309" s="25"/>
    </row>
    <row r="310" ht="12.75">
      <c r="F310" s="25"/>
    </row>
    <row r="311" ht="12.75">
      <c r="F311" s="25"/>
    </row>
    <row r="312" ht="12.75">
      <c r="F312" s="25"/>
    </row>
    <row r="313" ht="12.75">
      <c r="F313" s="25"/>
    </row>
    <row r="314" ht="12.75">
      <c r="F314" s="25"/>
    </row>
    <row r="315" ht="12.75">
      <c r="F315" s="25"/>
    </row>
    <row r="316" ht="12.75">
      <c r="F316" s="25"/>
    </row>
    <row r="317" ht="12.75">
      <c r="F317" s="25"/>
    </row>
    <row r="318" ht="12.75">
      <c r="F318" s="25"/>
    </row>
    <row r="319" ht="12.75">
      <c r="F319" s="25"/>
    </row>
    <row r="320" ht="12.75">
      <c r="F320" s="25"/>
    </row>
    <row r="321" ht="12.75">
      <c r="F321" s="25"/>
    </row>
    <row r="322" ht="12.75">
      <c r="F322" s="25"/>
    </row>
    <row r="323" ht="12.75">
      <c r="F323" s="25"/>
    </row>
    <row r="324" ht="12.75">
      <c r="F324" s="25"/>
    </row>
    <row r="325" ht="12.75">
      <c r="F325" s="25"/>
    </row>
    <row r="326" ht="12.75">
      <c r="F326" s="25"/>
    </row>
    <row r="327" ht="12.75">
      <c r="F327" s="25"/>
    </row>
    <row r="328" ht="12.75">
      <c r="F328" s="25"/>
    </row>
    <row r="329" ht="12.75">
      <c r="F329" s="25"/>
    </row>
    <row r="330" ht="12.75">
      <c r="F330" s="25"/>
    </row>
    <row r="331" ht="12.75">
      <c r="F331" s="25"/>
    </row>
    <row r="332" ht="12.75">
      <c r="F332" s="25"/>
    </row>
    <row r="333" ht="12.75">
      <c r="F333" s="25"/>
    </row>
    <row r="334" ht="12.75">
      <c r="F334" s="25"/>
    </row>
    <row r="335" ht="12.75">
      <c r="F335" s="25"/>
    </row>
    <row r="336" ht="12.75">
      <c r="F336" s="25"/>
    </row>
    <row r="337" ht="12.75">
      <c r="F337" s="25"/>
    </row>
    <row r="338" ht="12.75">
      <c r="F338" s="25"/>
    </row>
    <row r="339" ht="12.75">
      <c r="F339" s="25"/>
    </row>
    <row r="340" ht="12.75">
      <c r="F340" s="25"/>
    </row>
    <row r="341" ht="12.75">
      <c r="F341" s="25"/>
    </row>
    <row r="342" ht="12.75">
      <c r="F342" s="25"/>
    </row>
    <row r="343" ht="12.75">
      <c r="F343" s="25"/>
    </row>
    <row r="344" ht="12.75">
      <c r="F344" s="25"/>
    </row>
    <row r="345" ht="12.75">
      <c r="F345" s="25"/>
    </row>
    <row r="346" ht="12.75">
      <c r="F346" s="25"/>
    </row>
    <row r="347" ht="12.75">
      <c r="F347" s="25"/>
    </row>
    <row r="348" ht="12.75">
      <c r="F348" s="25"/>
    </row>
    <row r="349" ht="12.75">
      <c r="F349" s="25"/>
    </row>
    <row r="350" ht="12.75">
      <c r="F350" s="25"/>
    </row>
    <row r="351" ht="12.75">
      <c r="F351" s="25"/>
    </row>
    <row r="352" ht="12.75">
      <c r="F352" s="25"/>
    </row>
    <row r="353" ht="12.75">
      <c r="F353" s="25"/>
    </row>
    <row r="354" ht="12.75">
      <c r="F354" s="25"/>
    </row>
    <row r="355" ht="12.75">
      <c r="F355" s="25"/>
    </row>
    <row r="356" ht="12.75">
      <c r="F356" s="25"/>
    </row>
    <row r="357" ht="12.75">
      <c r="F357" s="25"/>
    </row>
    <row r="358" ht="12.75">
      <c r="F358" s="25"/>
    </row>
    <row r="359" ht="12.75">
      <c r="F359" s="25"/>
    </row>
    <row r="360" ht="12.75">
      <c r="F360" s="25"/>
    </row>
    <row r="361" ht="12.75">
      <c r="F361" s="25"/>
    </row>
    <row r="362" ht="12.75">
      <c r="F362" s="25"/>
    </row>
    <row r="363" ht="12.75">
      <c r="F363" s="25"/>
    </row>
    <row r="364" ht="12.75">
      <c r="F364" s="25"/>
    </row>
    <row r="365" ht="12.75">
      <c r="F365" s="25"/>
    </row>
    <row r="366" ht="12.75">
      <c r="F366" s="25"/>
    </row>
    <row r="367" ht="12.75">
      <c r="F367" s="25"/>
    </row>
    <row r="368" ht="12.75">
      <c r="F368" s="25"/>
    </row>
    <row r="369" ht="12.75">
      <c r="F369" s="25"/>
    </row>
    <row r="370" ht="12.75">
      <c r="F370" s="25"/>
    </row>
    <row r="371" ht="12.75">
      <c r="F371" s="25"/>
    </row>
    <row r="372" ht="12.75">
      <c r="F372" s="25"/>
    </row>
    <row r="373" ht="12.75">
      <c r="F373" s="25"/>
    </row>
    <row r="374" ht="12.75">
      <c r="F374" s="25"/>
    </row>
    <row r="375" ht="12.75">
      <c r="F375" s="25"/>
    </row>
    <row r="376" ht="12.75">
      <c r="F376" s="25"/>
    </row>
    <row r="377" ht="12.75">
      <c r="F377" s="25"/>
    </row>
    <row r="378" ht="12.75">
      <c r="F378" s="25"/>
    </row>
    <row r="379" ht="12.75">
      <c r="F379" s="25"/>
    </row>
    <row r="380" ht="12.75">
      <c r="F380" s="25"/>
    </row>
    <row r="381" ht="12.75">
      <c r="F381" s="25"/>
    </row>
    <row r="382" ht="12.75">
      <c r="F382" s="25"/>
    </row>
    <row r="383" ht="12.75">
      <c r="F383" s="25"/>
    </row>
    <row r="384" ht="12.75">
      <c r="F384" s="25"/>
    </row>
    <row r="385" ht="12.75">
      <c r="F385" s="25"/>
    </row>
    <row r="386" ht="12.75">
      <c r="F386" s="25"/>
    </row>
    <row r="387" ht="12.75">
      <c r="F387" s="25"/>
    </row>
    <row r="388" ht="12.75">
      <c r="F388" s="25"/>
    </row>
    <row r="389" ht="12.75">
      <c r="F389" s="25"/>
    </row>
    <row r="390" ht="12.75">
      <c r="F390" s="25"/>
    </row>
    <row r="391" ht="12.75">
      <c r="F391" s="25"/>
    </row>
    <row r="392" ht="12.75">
      <c r="F392" s="25"/>
    </row>
    <row r="393" ht="12.75">
      <c r="F393" s="25"/>
    </row>
    <row r="394" ht="12.75">
      <c r="F394" s="25"/>
    </row>
    <row r="395" ht="12.75">
      <c r="F395" s="25"/>
    </row>
    <row r="396" ht="12.75">
      <c r="F396" s="25"/>
    </row>
    <row r="397" ht="12.75">
      <c r="F397" s="25"/>
    </row>
    <row r="398" ht="12.75">
      <c r="F398" s="25"/>
    </row>
    <row r="399" ht="12.75">
      <c r="F399" s="25"/>
    </row>
    <row r="400" ht="12.75">
      <c r="F400" s="25"/>
    </row>
    <row r="401" ht="12.75">
      <c r="F401" s="25"/>
    </row>
    <row r="402" ht="12.75">
      <c r="F402" s="25"/>
    </row>
    <row r="403" ht="12.75">
      <c r="F403" s="25"/>
    </row>
    <row r="404" ht="12.75">
      <c r="F404" s="25"/>
    </row>
    <row r="405" ht="12.75">
      <c r="F405" s="25"/>
    </row>
    <row r="406" ht="12.75">
      <c r="F406" s="25"/>
    </row>
    <row r="407" ht="12.75">
      <c r="F407" s="25"/>
    </row>
    <row r="408" ht="12.75">
      <c r="F408" s="25"/>
    </row>
    <row r="409" ht="12.75">
      <c r="F409" s="25"/>
    </row>
    <row r="410" ht="12.75">
      <c r="F410" s="25"/>
    </row>
    <row r="411" ht="12.75">
      <c r="F411" s="25"/>
    </row>
    <row r="412" ht="12.75">
      <c r="F412" s="25"/>
    </row>
    <row r="413" ht="12.75">
      <c r="F413" s="25"/>
    </row>
    <row r="414" ht="12.75">
      <c r="F414" s="25"/>
    </row>
    <row r="415" ht="12.75">
      <c r="F415" s="25"/>
    </row>
    <row r="416" ht="12.75">
      <c r="F416" s="25"/>
    </row>
    <row r="417" ht="12.75">
      <c r="F417" s="25"/>
    </row>
    <row r="418" ht="12.75">
      <c r="F418" s="25"/>
    </row>
    <row r="419" ht="12.75">
      <c r="F419" s="25"/>
    </row>
    <row r="420" ht="12.75">
      <c r="F420" s="25"/>
    </row>
    <row r="421" ht="12.75">
      <c r="F421" s="25"/>
    </row>
    <row r="422" ht="12.75">
      <c r="F422" s="25"/>
    </row>
    <row r="423" ht="12.75">
      <c r="F423" s="25"/>
    </row>
    <row r="424" ht="12.75">
      <c r="F424" s="25"/>
    </row>
    <row r="425" ht="12.75">
      <c r="F425" s="25"/>
    </row>
    <row r="426" ht="12.75">
      <c r="F426" s="25"/>
    </row>
    <row r="427" ht="12.75">
      <c r="F427" s="25"/>
    </row>
    <row r="428" ht="12.75">
      <c r="F428" s="25"/>
    </row>
    <row r="429" ht="12.75">
      <c r="F429" s="25"/>
    </row>
    <row r="430" ht="12.75">
      <c r="F430" s="25"/>
    </row>
    <row r="431" ht="12.75">
      <c r="F431" s="25"/>
    </row>
    <row r="432" ht="12.75">
      <c r="F432" s="25"/>
    </row>
    <row r="433" ht="12.75">
      <c r="F433" s="25"/>
    </row>
    <row r="434" ht="12.75">
      <c r="F434" s="25"/>
    </row>
    <row r="435" ht="12.75">
      <c r="F435" s="25"/>
    </row>
    <row r="436" ht="12.75">
      <c r="F436" s="25"/>
    </row>
    <row r="437" ht="12.75">
      <c r="F437" s="25"/>
    </row>
    <row r="438" ht="12.75">
      <c r="F438" s="25"/>
    </row>
    <row r="439" ht="12.75">
      <c r="F439" s="25"/>
    </row>
    <row r="440" ht="12.75">
      <c r="F440" s="25"/>
    </row>
    <row r="441" ht="12.75">
      <c r="F441" s="25"/>
    </row>
    <row r="442" ht="12.75">
      <c r="F442" s="25"/>
    </row>
    <row r="443" ht="12.75">
      <c r="F443" s="25"/>
    </row>
    <row r="444" ht="12.75">
      <c r="F444" s="25"/>
    </row>
    <row r="445" ht="12.75">
      <c r="F445" s="25"/>
    </row>
    <row r="446" ht="12.75">
      <c r="F446" s="25"/>
    </row>
    <row r="447" ht="12.75">
      <c r="F447" s="25"/>
    </row>
    <row r="448" ht="12.75">
      <c r="F448" s="25"/>
    </row>
    <row r="449" ht="12.75">
      <c r="F449" s="25"/>
    </row>
    <row r="450" ht="12.75">
      <c r="F450" s="25"/>
    </row>
    <row r="451" ht="12.75">
      <c r="F451" s="25"/>
    </row>
    <row r="452" ht="12.75">
      <c r="F452" s="25"/>
    </row>
    <row r="453" ht="12.75">
      <c r="F453" s="25"/>
    </row>
    <row r="454" ht="12.75">
      <c r="F454" s="25"/>
    </row>
    <row r="455" ht="12.75">
      <c r="F455" s="25"/>
    </row>
    <row r="456" ht="12.75">
      <c r="F456" s="25"/>
    </row>
    <row r="457" ht="12.75">
      <c r="F457" s="25"/>
    </row>
    <row r="458" ht="12.75">
      <c r="F458" s="25"/>
    </row>
    <row r="459" ht="12.75">
      <c r="F459" s="25"/>
    </row>
    <row r="460" ht="12.75">
      <c r="F460" s="25"/>
    </row>
    <row r="461" ht="12.75">
      <c r="F461" s="25"/>
    </row>
    <row r="462" ht="12.75">
      <c r="F462" s="25"/>
    </row>
    <row r="463" ht="12.75">
      <c r="F463" s="25"/>
    </row>
    <row r="464" ht="12.75">
      <c r="F464" s="25"/>
    </row>
    <row r="465" ht="12.75">
      <c r="F465" s="25"/>
    </row>
    <row r="466" ht="12.75">
      <c r="F466" s="25"/>
    </row>
    <row r="467" ht="12.75">
      <c r="F467" s="25"/>
    </row>
    <row r="468" ht="12.75">
      <c r="F468" s="25"/>
    </row>
    <row r="469" ht="12.75">
      <c r="F469" s="25"/>
    </row>
    <row r="470" ht="12.75">
      <c r="F470" s="25"/>
    </row>
    <row r="471" ht="12.75">
      <c r="F471" s="25"/>
    </row>
    <row r="472" ht="12.75">
      <c r="F472" s="25"/>
    </row>
    <row r="473" ht="12.75">
      <c r="F473" s="25"/>
    </row>
    <row r="474" ht="12.75">
      <c r="F474" s="25"/>
    </row>
    <row r="475" ht="12.75">
      <c r="F475" s="25"/>
    </row>
    <row r="476" ht="12.75">
      <c r="F476" s="25"/>
    </row>
    <row r="477" ht="12.75">
      <c r="F477" s="25"/>
    </row>
    <row r="478" ht="12.75">
      <c r="F478" s="25"/>
    </row>
    <row r="479" ht="12.75">
      <c r="F479" s="25"/>
    </row>
    <row r="480" ht="12.75">
      <c r="F480" s="25"/>
    </row>
    <row r="481" ht="12.75">
      <c r="F481" s="25"/>
    </row>
    <row r="482" ht="12.75">
      <c r="F482" s="25"/>
    </row>
    <row r="483" ht="12.75">
      <c r="F483" s="25"/>
    </row>
    <row r="484" ht="12.75">
      <c r="F484" s="25"/>
    </row>
    <row r="485" ht="12.75">
      <c r="F485" s="25"/>
    </row>
    <row r="486" ht="12.75">
      <c r="F486" s="25"/>
    </row>
    <row r="487" ht="12.75">
      <c r="F487" s="25"/>
    </row>
    <row r="488" ht="12.75">
      <c r="F488" s="25"/>
    </row>
    <row r="489" ht="12.75">
      <c r="F489" s="25"/>
    </row>
    <row r="490" ht="12.75">
      <c r="F490" s="25"/>
    </row>
    <row r="491" ht="12.75">
      <c r="F491" s="25"/>
    </row>
    <row r="492" ht="12.75">
      <c r="F492" s="25"/>
    </row>
    <row r="493" ht="12.75">
      <c r="F493" s="25"/>
    </row>
    <row r="494" ht="12.75">
      <c r="F494" s="25"/>
    </row>
    <row r="495" ht="12.75">
      <c r="F495" s="25"/>
    </row>
    <row r="496" ht="12.75">
      <c r="F496" s="25"/>
    </row>
    <row r="497" ht="12.75">
      <c r="F497" s="25"/>
    </row>
    <row r="498" ht="12.75">
      <c r="F498" s="25"/>
    </row>
    <row r="499" ht="12.75">
      <c r="F499" s="25"/>
    </row>
    <row r="500" ht="12.75">
      <c r="F500" s="25"/>
    </row>
    <row r="501" ht="12.75">
      <c r="F501" s="25"/>
    </row>
    <row r="502" ht="12.75">
      <c r="F502" s="25"/>
    </row>
    <row r="503" ht="12.75">
      <c r="F503" s="25"/>
    </row>
    <row r="504" ht="12.75">
      <c r="F504" s="25"/>
    </row>
    <row r="505" ht="12.75">
      <c r="F505" s="25"/>
    </row>
    <row r="506" ht="12.75">
      <c r="F506" s="25"/>
    </row>
    <row r="507" ht="12.75">
      <c r="F507" s="25"/>
    </row>
    <row r="508" ht="12.75">
      <c r="F508" s="25"/>
    </row>
    <row r="509" ht="12.75">
      <c r="F509" s="25"/>
    </row>
    <row r="510" ht="12.75">
      <c r="F510" s="25"/>
    </row>
    <row r="511" ht="12.75">
      <c r="F511" s="25"/>
    </row>
    <row r="512" ht="12.75">
      <c r="F512" s="25"/>
    </row>
    <row r="513" ht="12.75">
      <c r="F513" s="25"/>
    </row>
    <row r="514" ht="12.75">
      <c r="F514" s="25"/>
    </row>
    <row r="515" ht="12.75">
      <c r="F515" s="25"/>
    </row>
    <row r="516" ht="12.75">
      <c r="F516" s="25"/>
    </row>
    <row r="517" ht="12.75">
      <c r="F517" s="25"/>
    </row>
    <row r="518" ht="12.75">
      <c r="F518" s="25"/>
    </row>
    <row r="519" ht="12.75">
      <c r="F519" s="25"/>
    </row>
    <row r="520" ht="12.75">
      <c r="F520" s="25"/>
    </row>
    <row r="521" ht="12.75">
      <c r="F521" s="25"/>
    </row>
    <row r="522" ht="12.75">
      <c r="F522" s="25"/>
    </row>
    <row r="523" ht="12.75">
      <c r="F523" s="25"/>
    </row>
    <row r="524" ht="12.75">
      <c r="F524" s="25"/>
    </row>
    <row r="525" ht="12.75">
      <c r="F525" s="25"/>
    </row>
    <row r="526" ht="12.75">
      <c r="F526" s="25"/>
    </row>
    <row r="527" ht="12.75">
      <c r="F527" s="25"/>
    </row>
    <row r="528" ht="12.75">
      <c r="F528" s="25"/>
    </row>
    <row r="529" ht="12.75">
      <c r="F529" s="25"/>
    </row>
    <row r="530" ht="12.75">
      <c r="F530" s="25"/>
    </row>
    <row r="531" ht="12.75">
      <c r="F531" s="25"/>
    </row>
    <row r="532" ht="12.75">
      <c r="F532" s="25"/>
    </row>
    <row r="533" ht="12.75">
      <c r="F533" s="25"/>
    </row>
    <row r="534" ht="12.75">
      <c r="F534" s="25"/>
    </row>
    <row r="535" ht="12.75">
      <c r="F535" s="25"/>
    </row>
    <row r="536" ht="12.75">
      <c r="F536" s="25"/>
    </row>
    <row r="537" ht="12.75">
      <c r="F537" s="25"/>
    </row>
    <row r="538" ht="12.75">
      <c r="F538" s="25"/>
    </row>
    <row r="539" ht="12.75">
      <c r="F539" s="25"/>
    </row>
    <row r="540" ht="12.75">
      <c r="F540" s="25"/>
    </row>
    <row r="541" ht="12.75">
      <c r="F541" s="25"/>
    </row>
    <row r="542" ht="12.75">
      <c r="F542" s="25"/>
    </row>
    <row r="543" ht="12.75">
      <c r="F543" s="25"/>
    </row>
    <row r="544" ht="12.75">
      <c r="F544" s="25"/>
    </row>
    <row r="545" ht="12.75">
      <c r="F545" s="25"/>
    </row>
    <row r="546" ht="12.75">
      <c r="F546" s="25"/>
    </row>
    <row r="547" ht="12.75">
      <c r="F547" s="25"/>
    </row>
    <row r="548" ht="12.75">
      <c r="F548" s="25"/>
    </row>
    <row r="549" ht="12.75">
      <c r="F549" s="25"/>
    </row>
    <row r="550" ht="12.75">
      <c r="F550" s="25"/>
    </row>
    <row r="551" ht="12.75">
      <c r="F551" s="25"/>
    </row>
    <row r="552" ht="12.75">
      <c r="F552" s="25"/>
    </row>
    <row r="553" ht="12.75">
      <c r="F553" s="25"/>
    </row>
    <row r="554" ht="12.75">
      <c r="F554" s="25"/>
    </row>
    <row r="555" ht="12.75">
      <c r="F555" s="25"/>
    </row>
    <row r="556" ht="12.75">
      <c r="F556" s="25"/>
    </row>
    <row r="557" ht="12.75">
      <c r="F557" s="25"/>
    </row>
    <row r="558" ht="12.75">
      <c r="F558" s="25"/>
    </row>
    <row r="559" ht="12.75">
      <c r="F559" s="25"/>
    </row>
    <row r="560" ht="12.75">
      <c r="F560" s="25"/>
    </row>
    <row r="561" ht="12.75">
      <c r="F561" s="67"/>
    </row>
  </sheetData>
  <sheetProtection/>
  <printOptions/>
  <pageMargins left="0.28" right="0.31" top="0.47" bottom="0.28" header="0.39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0">
      <selection activeCell="F24" sqref="F24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43.57421875" style="0" customWidth="1"/>
    <col min="4" max="4" width="15.7109375" style="0" customWidth="1"/>
    <col min="5" max="5" width="12.57421875" style="0" customWidth="1"/>
    <col min="6" max="6" width="13.57421875" style="0" customWidth="1"/>
    <col min="7" max="7" width="13.7109375" style="0" customWidth="1"/>
    <col min="8" max="9" width="10.7109375" style="0" customWidth="1"/>
    <col min="10" max="10" width="15.00390625" style="0" bestFit="1" customWidth="1"/>
    <col min="11" max="11" width="11.140625" style="0" bestFit="1" customWidth="1"/>
  </cols>
  <sheetData>
    <row r="2" spans="3:8" s="2" customFormat="1" ht="12.75">
      <c r="C2" s="58" t="s">
        <v>150</v>
      </c>
      <c r="D2" s="59"/>
      <c r="E2" s="59"/>
      <c r="F2" s="60"/>
      <c r="G2" s="59"/>
      <c r="H2" s="59"/>
    </row>
    <row r="3" spans="3:8" s="2" customFormat="1" ht="12.75">
      <c r="C3" s="58"/>
      <c r="D3" s="59" t="s">
        <v>58</v>
      </c>
      <c r="E3" s="59"/>
      <c r="F3" s="60"/>
      <c r="G3" s="59"/>
      <c r="H3" s="59"/>
    </row>
    <row r="4" spans="3:8" s="2" customFormat="1" ht="12.75">
      <c r="C4" s="59"/>
      <c r="E4" s="59"/>
      <c r="F4" s="59"/>
      <c r="G4" s="59"/>
      <c r="H4" s="59"/>
    </row>
    <row r="5" spans="3:8" s="2" customFormat="1" ht="13.5" thickBot="1">
      <c r="C5" s="59"/>
      <c r="D5" s="59" t="s">
        <v>145</v>
      </c>
      <c r="E5" s="59"/>
      <c r="F5" s="59"/>
      <c r="G5" s="59"/>
      <c r="H5" s="59"/>
    </row>
    <row r="6" spans="2:9" s="4" customFormat="1" ht="43.5" customHeight="1">
      <c r="B6" s="103"/>
      <c r="C6" s="104" t="s">
        <v>197</v>
      </c>
      <c r="D6" s="105" t="s">
        <v>34</v>
      </c>
      <c r="E6" s="105" t="s">
        <v>147</v>
      </c>
      <c r="F6" s="105" t="s">
        <v>59</v>
      </c>
      <c r="G6" s="105" t="s">
        <v>146</v>
      </c>
      <c r="H6" s="105" t="s">
        <v>61</v>
      </c>
      <c r="I6" s="105" t="s">
        <v>60</v>
      </c>
    </row>
    <row r="7" s="4" customFormat="1" ht="15" customHeight="1">
      <c r="J7" s="100"/>
    </row>
    <row r="8" spans="2:10" s="4" customFormat="1" ht="15" customHeight="1">
      <c r="B8" s="110" t="s">
        <v>166</v>
      </c>
      <c r="C8" s="106" t="s">
        <v>113</v>
      </c>
      <c r="D8" s="107">
        <v>81000000</v>
      </c>
      <c r="E8" s="107">
        <f>SUM(E8:E24)</f>
        <v>44542298</v>
      </c>
      <c r="F8" s="107">
        <f>SUM(F8:F24)</f>
        <v>2145727</v>
      </c>
      <c r="G8" s="107">
        <f>SUM(G8:G24)</f>
        <v>23203807</v>
      </c>
      <c r="H8" s="107">
        <f>SUM(H8:H24)</f>
        <v>60956933</v>
      </c>
      <c r="I8" s="111">
        <f>SUM(I8:I24)</f>
        <v>211848765</v>
      </c>
      <c r="J8" s="100"/>
    </row>
    <row r="9" spans="2:10" s="4" customFormat="1" ht="15" customHeight="1">
      <c r="B9" s="112"/>
      <c r="C9" s="108" t="s">
        <v>93</v>
      </c>
      <c r="D9" s="336"/>
      <c r="E9" s="336"/>
      <c r="F9" s="336"/>
      <c r="G9" s="336"/>
      <c r="H9" s="336"/>
      <c r="I9" s="113">
        <f>SUM(D9:H9)</f>
        <v>0</v>
      </c>
      <c r="J9" s="100"/>
    </row>
    <row r="10" spans="2:10" s="4" customFormat="1" ht="15" customHeight="1">
      <c r="B10" s="114"/>
      <c r="C10" s="108" t="s">
        <v>94</v>
      </c>
      <c r="D10" s="337"/>
      <c r="E10" s="337"/>
      <c r="F10" s="337"/>
      <c r="G10" s="337"/>
      <c r="H10" s="337"/>
      <c r="I10" s="113">
        <f>SUM(D10:H10)</f>
        <v>0</v>
      </c>
      <c r="J10" s="100"/>
    </row>
    <row r="11" spans="2:10" s="4" customFormat="1" ht="15" customHeight="1">
      <c r="B11" s="114"/>
      <c r="C11" s="109" t="s">
        <v>62</v>
      </c>
      <c r="D11" s="338"/>
      <c r="E11" s="337"/>
      <c r="F11" s="337"/>
      <c r="G11" s="337"/>
      <c r="H11" s="337">
        <v>46774969</v>
      </c>
      <c r="I11" s="113">
        <f>SUM(E11:H11)</f>
        <v>46774969</v>
      </c>
      <c r="J11" s="100"/>
    </row>
    <row r="12" spans="2:10" s="4" customFormat="1" ht="15" customHeight="1">
      <c r="B12" s="114"/>
      <c r="C12" s="108" t="s">
        <v>148</v>
      </c>
      <c r="D12" s="337"/>
      <c r="E12" s="337"/>
      <c r="F12" s="337">
        <v>3047847</v>
      </c>
      <c r="G12" s="339">
        <v>57909086</v>
      </c>
      <c r="H12" s="339">
        <v>-60956933</v>
      </c>
      <c r="I12" s="113">
        <f>SUM(D12:H12)</f>
        <v>0</v>
      </c>
      <c r="J12" s="100"/>
    </row>
    <row r="13" spans="2:10" s="4" customFormat="1" ht="15" customHeight="1">
      <c r="B13" s="114"/>
      <c r="C13" s="109" t="s">
        <v>63</v>
      </c>
      <c r="D13" s="337"/>
      <c r="E13" s="337"/>
      <c r="F13" s="337"/>
      <c r="G13" s="339"/>
      <c r="H13" s="339"/>
      <c r="I13" s="113">
        <f>SUM(D13:H13)</f>
        <v>0</v>
      </c>
      <c r="J13" s="100"/>
    </row>
    <row r="14" spans="2:10" s="4" customFormat="1" ht="15" customHeight="1">
      <c r="B14" s="114"/>
      <c r="C14" s="109" t="s">
        <v>95</v>
      </c>
      <c r="D14" s="337"/>
      <c r="E14" s="337"/>
      <c r="F14" s="337"/>
      <c r="G14" s="339"/>
      <c r="H14" s="339"/>
      <c r="I14" s="113"/>
      <c r="J14" s="100"/>
    </row>
    <row r="15" spans="2:10" s="4" customFormat="1" ht="15" customHeight="1" thickBot="1">
      <c r="B15" s="147"/>
      <c r="C15" s="148" t="s">
        <v>64</v>
      </c>
      <c r="D15" s="340"/>
      <c r="E15" s="340"/>
      <c r="F15" s="340"/>
      <c r="G15" s="341"/>
      <c r="H15" s="341"/>
      <c r="I15" s="149">
        <f>SUM(D15:H15)</f>
        <v>0</v>
      </c>
      <c r="J15" s="100"/>
    </row>
    <row r="16" spans="2:10" s="4" customFormat="1" ht="15" customHeight="1" thickBot="1">
      <c r="B16" s="150" t="s">
        <v>174</v>
      </c>
      <c r="C16" s="102" t="s">
        <v>149</v>
      </c>
      <c r="D16" s="342">
        <f aca="true" t="shared" si="0" ref="D16:I16">SUM(D8:D15)</f>
        <v>81000000</v>
      </c>
      <c r="E16" s="342">
        <f t="shared" si="0"/>
        <v>44542298</v>
      </c>
      <c r="F16" s="342">
        <f t="shared" si="0"/>
        <v>5193574</v>
      </c>
      <c r="G16" s="343">
        <f t="shared" si="0"/>
        <v>81112893</v>
      </c>
      <c r="H16" s="343">
        <f t="shared" si="0"/>
        <v>46774969</v>
      </c>
      <c r="I16" s="101">
        <f t="shared" si="0"/>
        <v>258623734</v>
      </c>
      <c r="J16" s="100"/>
    </row>
    <row r="17" spans="2:10" s="4" customFormat="1" ht="15" customHeight="1">
      <c r="B17" s="436"/>
      <c r="C17" s="108" t="s">
        <v>93</v>
      </c>
      <c r="D17" s="437"/>
      <c r="E17" s="437"/>
      <c r="F17" s="437"/>
      <c r="G17" s="437"/>
      <c r="H17" s="437"/>
      <c r="I17" s="438"/>
      <c r="J17" s="100"/>
    </row>
    <row r="18" spans="2:10" s="4" customFormat="1" ht="15" customHeight="1">
      <c r="B18" s="436"/>
      <c r="C18" s="108" t="s">
        <v>94</v>
      </c>
      <c r="D18" s="437"/>
      <c r="E18" s="437"/>
      <c r="F18" s="437"/>
      <c r="G18" s="437"/>
      <c r="H18" s="437"/>
      <c r="I18" s="438"/>
      <c r="J18" s="100"/>
    </row>
    <row r="19" spans="2:10" s="4" customFormat="1" ht="15" customHeight="1">
      <c r="B19" s="436"/>
      <c r="C19" s="109" t="s">
        <v>62</v>
      </c>
      <c r="D19" s="437"/>
      <c r="E19" s="437"/>
      <c r="F19" s="437"/>
      <c r="G19" s="437"/>
      <c r="H19" s="437">
        <v>49850575</v>
      </c>
      <c r="I19" s="438">
        <v>49850575</v>
      </c>
      <c r="J19" s="100"/>
    </row>
    <row r="20" spans="2:10" s="4" customFormat="1" ht="15" customHeight="1">
      <c r="B20" s="436"/>
      <c r="C20" s="108" t="s">
        <v>148</v>
      </c>
      <c r="D20" s="437"/>
      <c r="E20" s="437">
        <v>10000000</v>
      </c>
      <c r="F20" s="437">
        <v>2338748</v>
      </c>
      <c r="G20" s="437">
        <v>34436221</v>
      </c>
      <c r="H20" s="437">
        <v>-46774696</v>
      </c>
      <c r="I20" s="438"/>
      <c r="J20" s="100"/>
    </row>
    <row r="21" spans="2:10" s="4" customFormat="1" ht="15" customHeight="1">
      <c r="B21" s="436"/>
      <c r="C21" s="109" t="s">
        <v>63</v>
      </c>
      <c r="D21" s="437"/>
      <c r="E21" s="437"/>
      <c r="F21" s="437"/>
      <c r="G21" s="437"/>
      <c r="H21" s="437"/>
      <c r="I21" s="438"/>
      <c r="J21" s="100"/>
    </row>
    <row r="22" spans="2:10" s="4" customFormat="1" ht="15" customHeight="1">
      <c r="B22" s="436"/>
      <c r="C22" s="109" t="s">
        <v>95</v>
      </c>
      <c r="D22" s="437"/>
      <c r="E22" s="437"/>
      <c r="F22" s="437"/>
      <c r="G22" s="437"/>
      <c r="H22" s="437"/>
      <c r="I22" s="438"/>
      <c r="J22" s="100"/>
    </row>
    <row r="23" spans="2:10" s="4" customFormat="1" ht="15" customHeight="1" thickBot="1">
      <c r="B23" s="436"/>
      <c r="C23" s="148" t="s">
        <v>64</v>
      </c>
      <c r="D23" s="437"/>
      <c r="E23" s="437"/>
      <c r="F23" s="437"/>
      <c r="G23" s="437"/>
      <c r="H23" s="437"/>
      <c r="I23" s="438"/>
      <c r="J23" s="100"/>
    </row>
    <row r="24" spans="2:11" s="4" customFormat="1" ht="15" customHeight="1" thickBot="1">
      <c r="B24" s="150" t="s">
        <v>199</v>
      </c>
      <c r="C24" s="102" t="s">
        <v>516</v>
      </c>
      <c r="D24" s="342">
        <f>SUM(D16:D23)</f>
        <v>81000000</v>
      </c>
      <c r="E24" s="342">
        <v>54542298</v>
      </c>
      <c r="F24" s="342">
        <f>F20+5193574</f>
        <v>7532322</v>
      </c>
      <c r="G24" s="343">
        <v>115549114</v>
      </c>
      <c r="H24" s="343">
        <v>49850575</v>
      </c>
      <c r="I24" s="101">
        <f>I19+258623734</f>
        <v>308474309</v>
      </c>
      <c r="J24" s="100"/>
      <c r="K24" s="100"/>
    </row>
    <row r="25" s="4" customFormat="1" ht="15.75" customHeight="1">
      <c r="J25" s="72"/>
    </row>
    <row r="26" spans="2:5" ht="15" customHeight="1">
      <c r="B26" s="3"/>
      <c r="C26" s="481"/>
      <c r="D26" s="481"/>
      <c r="E26" s="481"/>
    </row>
    <row r="28" spans="3:7" ht="12.75">
      <c r="C28" s="11" t="s">
        <v>152</v>
      </c>
      <c r="G28" s="56" t="s">
        <v>151</v>
      </c>
    </row>
    <row r="29" spans="3:7" s="4" customFormat="1" ht="12.75">
      <c r="C29" s="11"/>
      <c r="G29" s="56"/>
    </row>
    <row r="30" spans="3:7" s="2" customFormat="1" ht="12.75">
      <c r="C30" s="11" t="s">
        <v>154</v>
      </c>
      <c r="G30" s="55" t="s">
        <v>153</v>
      </c>
    </row>
    <row r="31" spans="3:5" ht="21" customHeight="1">
      <c r="C31" s="11"/>
      <c r="D31" s="12"/>
      <c r="E31" s="12"/>
    </row>
    <row r="32" s="2" customFormat="1" ht="21" customHeight="1"/>
    <row r="33" ht="21" customHeight="1"/>
    <row r="34" ht="23.25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3.25" customHeight="1"/>
    <row r="42" ht="23.25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1">
    <mergeCell ref="C26:E26"/>
  </mergeCells>
  <printOptions/>
  <pageMargins left="0.24" right="0.17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4">
      <selection activeCell="K13" sqref="K13"/>
    </sheetView>
  </sheetViews>
  <sheetFormatPr defaultColWidth="9.140625" defaultRowHeight="12.75"/>
  <cols>
    <col min="1" max="1" width="2.8515625" style="0" customWidth="1"/>
    <col min="2" max="2" width="21.8515625" style="0" customWidth="1"/>
    <col min="3" max="3" width="11.140625" style="0" customWidth="1"/>
    <col min="4" max="4" width="9.8515625" style="0" customWidth="1"/>
    <col min="5" max="5" width="10.421875" style="0" customWidth="1"/>
    <col min="6" max="6" width="10.57421875" style="0" customWidth="1"/>
    <col min="7" max="7" width="9.8515625" style="0" customWidth="1"/>
    <col min="8" max="8" width="10.00390625" style="0" customWidth="1"/>
    <col min="9" max="9" width="6.57421875" style="0" customWidth="1"/>
    <col min="10" max="10" width="9.57421875" style="0" customWidth="1"/>
    <col min="11" max="11" width="11.57421875" style="0" customWidth="1"/>
    <col min="13" max="13" width="10.140625" style="0" bestFit="1" customWidth="1"/>
  </cols>
  <sheetData>
    <row r="2" ht="12.75">
      <c r="B2" s="58" t="s">
        <v>150</v>
      </c>
    </row>
    <row r="3" ht="12.75">
      <c r="B3" s="58"/>
    </row>
    <row r="4" spans="1:11" ht="15">
      <c r="A4" s="25"/>
      <c r="B4" s="427" t="s">
        <v>522</v>
      </c>
      <c r="C4" s="38"/>
      <c r="D4" s="38"/>
      <c r="E4" s="38"/>
      <c r="F4" s="38"/>
      <c r="G4" s="25"/>
      <c r="H4" s="25"/>
      <c r="I4" s="25"/>
      <c r="J4" s="25"/>
      <c r="K4" s="25"/>
    </row>
    <row r="5" spans="1:11" ht="15.75">
      <c r="A5" s="25"/>
      <c r="B5" s="344"/>
      <c r="C5" s="38"/>
      <c r="D5" s="38"/>
      <c r="E5" s="38"/>
      <c r="F5" s="38"/>
      <c r="G5" s="25"/>
      <c r="H5" s="25"/>
      <c r="I5" s="25"/>
      <c r="J5" s="25"/>
      <c r="K5" s="25"/>
    </row>
    <row r="6" spans="1:11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61"/>
      <c r="B7" s="61"/>
      <c r="C7" s="482" t="s">
        <v>157</v>
      </c>
      <c r="D7" s="482"/>
      <c r="E7" s="482"/>
      <c r="F7" s="482"/>
      <c r="G7" s="482" t="s">
        <v>158</v>
      </c>
      <c r="H7" s="482"/>
      <c r="I7" s="482"/>
      <c r="J7" s="62"/>
      <c r="K7" s="62"/>
    </row>
    <row r="8" spans="1:11" ht="38.25">
      <c r="A8" s="345"/>
      <c r="B8" s="345" t="s">
        <v>159</v>
      </c>
      <c r="C8" s="352" t="s">
        <v>160</v>
      </c>
      <c r="D8" s="352" t="s">
        <v>518</v>
      </c>
      <c r="E8" s="352" t="s">
        <v>519</v>
      </c>
      <c r="F8" s="353" t="s">
        <v>162</v>
      </c>
      <c r="G8" s="352" t="s">
        <v>163</v>
      </c>
      <c r="H8" s="352" t="s">
        <v>520</v>
      </c>
      <c r="I8" s="354" t="s">
        <v>164</v>
      </c>
      <c r="J8" s="352" t="s">
        <v>521</v>
      </c>
      <c r="K8" s="352" t="s">
        <v>165</v>
      </c>
    </row>
    <row r="9" spans="1:11" ht="12.75">
      <c r="A9" s="346" t="s">
        <v>166</v>
      </c>
      <c r="B9" s="346" t="s">
        <v>167</v>
      </c>
      <c r="C9" s="347">
        <f>C10+C11+C12+C13</f>
        <v>148508450</v>
      </c>
      <c r="D9" s="347">
        <f>D10+D11+D12+D13</f>
        <v>26100251</v>
      </c>
      <c r="E9" s="347">
        <f>E10+E11+E12+E13</f>
        <v>848549</v>
      </c>
      <c r="F9" s="347">
        <f>C9+D9-E9</f>
        <v>173760152</v>
      </c>
      <c r="G9" s="439">
        <f>G10+G11+G12+G13</f>
        <v>27680331</v>
      </c>
      <c r="H9" s="439">
        <f>H10+H11+H12+H13</f>
        <v>19205750</v>
      </c>
      <c r="I9" s="439">
        <f>I10+I11+I12+I13</f>
        <v>0</v>
      </c>
      <c r="J9" s="439">
        <f>J10+J11+J12+J13</f>
        <v>46886081</v>
      </c>
      <c r="K9" s="439">
        <f>K10+K11+K12+K13</f>
        <v>126874071</v>
      </c>
    </row>
    <row r="10" spans="1:11" ht="38.25">
      <c r="A10" s="348">
        <v>1</v>
      </c>
      <c r="B10" s="350" t="s">
        <v>517</v>
      </c>
      <c r="C10" s="349">
        <v>53989331</v>
      </c>
      <c r="D10" s="349"/>
      <c r="E10" s="349"/>
      <c r="F10" s="347">
        <f aca="true" t="shared" si="0" ref="F10:F18">C10+D10-E10</f>
        <v>53989331</v>
      </c>
      <c r="G10" s="349">
        <v>2781220</v>
      </c>
      <c r="H10" s="349">
        <v>2699467</v>
      </c>
      <c r="I10" s="349"/>
      <c r="J10" s="349">
        <f aca="true" t="shared" si="1" ref="J10:J16">G10+H10-I10</f>
        <v>5480687</v>
      </c>
      <c r="K10" s="349">
        <f>F10-J10</f>
        <v>48508644</v>
      </c>
    </row>
    <row r="11" spans="1:11" ht="12.75">
      <c r="A11" s="348">
        <v>2</v>
      </c>
      <c r="B11" s="348" t="s">
        <v>168</v>
      </c>
      <c r="C11" s="349">
        <v>82486699</v>
      </c>
      <c r="D11" s="349">
        <v>25297000</v>
      </c>
      <c r="E11" s="349"/>
      <c r="F11" s="347">
        <f t="shared" si="0"/>
        <v>107783699</v>
      </c>
      <c r="G11" s="349">
        <v>18864459</v>
      </c>
      <c r="H11" s="349">
        <v>15239966</v>
      </c>
      <c r="I11" s="349"/>
      <c r="J11" s="349">
        <f t="shared" si="1"/>
        <v>34104425</v>
      </c>
      <c r="K11" s="349">
        <f aca="true" t="shared" si="2" ref="K11:K16">F11-J11</f>
        <v>73679274</v>
      </c>
    </row>
    <row r="12" spans="1:11" ht="12.75">
      <c r="A12" s="348">
        <v>3</v>
      </c>
      <c r="B12" s="348" t="s">
        <v>169</v>
      </c>
      <c r="C12" s="349">
        <v>4102390</v>
      </c>
      <c r="D12" s="349"/>
      <c r="E12" s="349"/>
      <c r="F12" s="347">
        <f t="shared" si="0"/>
        <v>4102390</v>
      </c>
      <c r="G12" s="349">
        <v>2539631</v>
      </c>
      <c r="H12" s="349">
        <v>312552</v>
      </c>
      <c r="I12" s="349"/>
      <c r="J12" s="349">
        <f t="shared" si="1"/>
        <v>2852183</v>
      </c>
      <c r="K12" s="349">
        <f t="shared" si="2"/>
        <v>1250207</v>
      </c>
    </row>
    <row r="13" spans="1:11" ht="12.75">
      <c r="A13" s="348">
        <v>4</v>
      </c>
      <c r="B13" s="348" t="s">
        <v>170</v>
      </c>
      <c r="C13" s="349">
        <f>C14+C15+C16</f>
        <v>7930030</v>
      </c>
      <c r="D13" s="349">
        <f>D14+D15+D16</f>
        <v>803251</v>
      </c>
      <c r="E13" s="349">
        <f>E14+E15+E16</f>
        <v>848549</v>
      </c>
      <c r="F13" s="347">
        <f t="shared" si="0"/>
        <v>7884732</v>
      </c>
      <c r="G13" s="349">
        <f>G14+G15+G16</f>
        <v>3495021</v>
      </c>
      <c r="H13" s="349">
        <f>H14+H15+H16</f>
        <v>953765</v>
      </c>
      <c r="I13" s="349">
        <f>I14+I15+I16</f>
        <v>0</v>
      </c>
      <c r="J13" s="349">
        <f t="shared" si="1"/>
        <v>4448786</v>
      </c>
      <c r="K13" s="349">
        <f t="shared" si="2"/>
        <v>3435946</v>
      </c>
    </row>
    <row r="14" spans="1:11" ht="12.75">
      <c r="A14" s="348"/>
      <c r="B14" s="348" t="s">
        <v>171</v>
      </c>
      <c r="C14" s="349">
        <v>6220752</v>
      </c>
      <c r="D14" s="349">
        <v>783100</v>
      </c>
      <c r="E14" s="349">
        <v>199126</v>
      </c>
      <c r="F14" s="347">
        <f t="shared" si="0"/>
        <v>6804726</v>
      </c>
      <c r="G14" s="349">
        <v>3153165</v>
      </c>
      <c r="H14" s="349">
        <v>806135</v>
      </c>
      <c r="I14" s="349"/>
      <c r="J14" s="349">
        <f t="shared" si="1"/>
        <v>3959300</v>
      </c>
      <c r="K14" s="349">
        <f t="shared" si="2"/>
        <v>2845426</v>
      </c>
    </row>
    <row r="15" spans="1:11" ht="12.75">
      <c r="A15" s="348"/>
      <c r="B15" s="348" t="s">
        <v>172</v>
      </c>
      <c r="C15" s="349"/>
      <c r="D15" s="349"/>
      <c r="E15" s="349"/>
      <c r="F15" s="347">
        <f t="shared" si="0"/>
        <v>0</v>
      </c>
      <c r="G15" s="349"/>
      <c r="H15" s="349"/>
      <c r="I15" s="349"/>
      <c r="J15" s="349">
        <f t="shared" si="1"/>
        <v>0</v>
      </c>
      <c r="K15" s="349">
        <f t="shared" si="2"/>
        <v>0</v>
      </c>
    </row>
    <row r="16" spans="1:11" ht="12.75">
      <c r="A16" s="348"/>
      <c r="B16" s="348" t="s">
        <v>173</v>
      </c>
      <c r="C16" s="349">
        <v>1709278</v>
      </c>
      <c r="D16" s="349">
        <v>20151</v>
      </c>
      <c r="E16" s="349">
        <v>649423</v>
      </c>
      <c r="F16" s="347">
        <f t="shared" si="0"/>
        <v>1080006</v>
      </c>
      <c r="G16" s="349">
        <v>341856</v>
      </c>
      <c r="H16" s="349">
        <f>(F16-G16)*0.2</f>
        <v>147630</v>
      </c>
      <c r="I16" s="349"/>
      <c r="J16" s="349">
        <f t="shared" si="1"/>
        <v>489486</v>
      </c>
      <c r="K16" s="349">
        <f t="shared" si="2"/>
        <v>590520</v>
      </c>
    </row>
    <row r="17" spans="1:11" ht="12.75">
      <c r="A17" s="346" t="s">
        <v>174</v>
      </c>
      <c r="B17" s="346" t="s">
        <v>175</v>
      </c>
      <c r="C17" s="347">
        <f>C18</f>
        <v>180440</v>
      </c>
      <c r="D17" s="347">
        <f aca="true" t="shared" si="3" ref="D17:J17">D18</f>
        <v>0</v>
      </c>
      <c r="E17" s="347">
        <f t="shared" si="3"/>
        <v>0</v>
      </c>
      <c r="F17" s="347">
        <f t="shared" si="0"/>
        <v>180440</v>
      </c>
      <c r="G17" s="347">
        <f t="shared" si="3"/>
        <v>27066</v>
      </c>
      <c r="H17" s="347">
        <f t="shared" si="3"/>
        <v>23006</v>
      </c>
      <c r="I17" s="347">
        <f t="shared" si="3"/>
        <v>0</v>
      </c>
      <c r="J17" s="347">
        <f t="shared" si="3"/>
        <v>50072</v>
      </c>
      <c r="K17" s="347">
        <f>K18</f>
        <v>130368</v>
      </c>
    </row>
    <row r="18" spans="1:14" ht="12.75">
      <c r="A18" s="348">
        <v>1</v>
      </c>
      <c r="B18" s="348" t="s">
        <v>176</v>
      </c>
      <c r="C18" s="349">
        <v>180440</v>
      </c>
      <c r="D18" s="349"/>
      <c r="E18" s="349"/>
      <c r="F18" s="347">
        <f t="shared" si="0"/>
        <v>180440</v>
      </c>
      <c r="G18" s="349">
        <v>27066</v>
      </c>
      <c r="H18" s="349">
        <v>23006</v>
      </c>
      <c r="I18" s="349"/>
      <c r="J18" s="349">
        <f>G18+H18-I18</f>
        <v>50072</v>
      </c>
      <c r="K18" s="349">
        <f>F18-J18</f>
        <v>130368</v>
      </c>
      <c r="N18" s="64"/>
    </row>
    <row r="19" spans="1:11" ht="12.75">
      <c r="A19" s="348"/>
      <c r="B19" s="351" t="s">
        <v>177</v>
      </c>
      <c r="C19" s="347">
        <f aca="true" t="shared" si="4" ref="C19:K19">C9+C17</f>
        <v>148688890</v>
      </c>
      <c r="D19" s="347">
        <f t="shared" si="4"/>
        <v>26100251</v>
      </c>
      <c r="E19" s="347">
        <f t="shared" si="4"/>
        <v>848549</v>
      </c>
      <c r="F19" s="347">
        <f t="shared" si="4"/>
        <v>173940592</v>
      </c>
      <c r="G19" s="347">
        <f t="shared" si="4"/>
        <v>27707397</v>
      </c>
      <c r="H19" s="347">
        <f>H9+H17</f>
        <v>19228756</v>
      </c>
      <c r="I19" s="347">
        <f t="shared" si="4"/>
        <v>0</v>
      </c>
      <c r="J19" s="347">
        <f t="shared" si="4"/>
        <v>46936153</v>
      </c>
      <c r="K19" s="347">
        <f t="shared" si="4"/>
        <v>127004439</v>
      </c>
    </row>
    <row r="23" spans="2:8" ht="12.75">
      <c r="B23" s="481" t="s">
        <v>152</v>
      </c>
      <c r="C23" s="481"/>
      <c r="D23" s="481"/>
      <c r="H23" s="56" t="s">
        <v>151</v>
      </c>
    </row>
    <row r="24" spans="2:8" ht="12.75">
      <c r="B24" s="314"/>
      <c r="C24" s="314"/>
      <c r="D24" s="314"/>
      <c r="H24" s="56"/>
    </row>
    <row r="25" spans="2:8" ht="12.75">
      <c r="B25" s="481" t="s">
        <v>154</v>
      </c>
      <c r="C25" s="481"/>
      <c r="D25" s="481"/>
      <c r="H25" s="55" t="s">
        <v>153</v>
      </c>
    </row>
  </sheetData>
  <sheetProtection/>
  <mergeCells count="4">
    <mergeCell ref="C7:F7"/>
    <mergeCell ref="G7:I7"/>
    <mergeCell ref="B23:D23"/>
    <mergeCell ref="B25:D25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33"/>
  <sheetViews>
    <sheetView zoomScalePageLayoutView="0" workbookViewId="0" topLeftCell="A146">
      <selection activeCell="B206" sqref="B206:H206"/>
    </sheetView>
  </sheetViews>
  <sheetFormatPr defaultColWidth="9.140625" defaultRowHeight="12.75"/>
  <cols>
    <col min="1" max="1" width="3.57421875" style="25" customWidth="1"/>
    <col min="2" max="2" width="17.00390625" style="0" customWidth="1"/>
    <col min="3" max="3" width="11.28125" style="0" customWidth="1"/>
    <col min="4" max="4" width="9.7109375" style="0" customWidth="1"/>
    <col min="5" max="5" width="14.00390625" style="0" customWidth="1"/>
    <col min="6" max="6" width="10.7109375" style="0" customWidth="1"/>
    <col min="7" max="7" width="9.8515625" style="0" customWidth="1"/>
    <col min="8" max="8" width="11.421875" style="0" customWidth="1"/>
    <col min="9" max="9" width="14.421875" style="0" customWidth="1"/>
  </cols>
  <sheetData>
    <row r="2" spans="1:9" ht="18">
      <c r="A2" s="488" t="s">
        <v>114</v>
      </c>
      <c r="B2" s="488"/>
      <c r="C2" s="488"/>
      <c r="D2" s="488"/>
      <c r="E2" s="488"/>
      <c r="F2" s="488"/>
      <c r="G2" s="488"/>
      <c r="H2" s="488"/>
      <c r="I2" s="419"/>
    </row>
    <row r="3" spans="2:9" ht="12.75">
      <c r="B3" s="25"/>
      <c r="C3" s="25"/>
      <c r="D3" s="25"/>
      <c r="E3" s="25"/>
      <c r="F3" s="25"/>
      <c r="G3" s="25"/>
      <c r="H3" s="25"/>
      <c r="I3" s="25"/>
    </row>
    <row r="4" spans="1:9" ht="15.75">
      <c r="A4" s="362" t="s">
        <v>205</v>
      </c>
      <c r="B4" s="155" t="s">
        <v>206</v>
      </c>
      <c r="C4" s="156"/>
      <c r="D4" s="25"/>
      <c r="E4" s="25"/>
      <c r="F4" s="25"/>
      <c r="G4" s="25"/>
      <c r="H4" s="25"/>
      <c r="I4" s="25"/>
    </row>
    <row r="5" spans="1:9" ht="12.75">
      <c r="A5" s="363"/>
      <c r="B5" s="25"/>
      <c r="C5" s="25"/>
      <c r="D5" s="25"/>
      <c r="E5" s="25"/>
      <c r="F5" s="25"/>
      <c r="G5" s="25"/>
      <c r="H5" s="25"/>
      <c r="I5" s="25"/>
    </row>
    <row r="6" spans="1:9" ht="12.75">
      <c r="A6" s="364">
        <v>1</v>
      </c>
      <c r="B6" s="418" t="s">
        <v>207</v>
      </c>
      <c r="C6" s="418"/>
      <c r="D6" s="418"/>
      <c r="E6" s="418"/>
      <c r="F6" s="418"/>
      <c r="G6" s="418"/>
      <c r="H6" s="418"/>
      <c r="I6" s="418"/>
    </row>
    <row r="7" spans="1:9" ht="12.75">
      <c r="A7" s="364">
        <v>2</v>
      </c>
      <c r="B7" s="158" t="s">
        <v>208</v>
      </c>
      <c r="C7" s="156"/>
      <c r="D7" s="25"/>
      <c r="E7" s="25"/>
      <c r="F7" s="25"/>
      <c r="G7" s="25"/>
      <c r="H7" s="25"/>
      <c r="I7" s="25"/>
    </row>
    <row r="8" spans="1:9" ht="12.75">
      <c r="A8" s="364">
        <v>3</v>
      </c>
      <c r="B8" s="158" t="s">
        <v>209</v>
      </c>
      <c r="C8" s="156"/>
      <c r="D8" s="25"/>
      <c r="E8" s="25"/>
      <c r="F8" s="25"/>
      <c r="G8" s="25"/>
      <c r="H8" s="25"/>
      <c r="I8" s="25"/>
    </row>
    <row r="9" spans="1:9" ht="12.75">
      <c r="A9" s="364">
        <v>4</v>
      </c>
      <c r="B9" s="158" t="s">
        <v>210</v>
      </c>
      <c r="C9" s="159"/>
      <c r="D9" s="158"/>
      <c r="E9" s="158"/>
      <c r="F9" s="25"/>
      <c r="G9" s="25"/>
      <c r="H9" s="25"/>
      <c r="I9" s="25"/>
    </row>
    <row r="10" spans="1:9" ht="12.75">
      <c r="A10" s="158"/>
      <c r="B10" s="358" t="s">
        <v>211</v>
      </c>
      <c r="C10" s="159"/>
      <c r="D10" s="158"/>
      <c r="E10" s="158"/>
      <c r="F10" s="25"/>
      <c r="G10" s="25"/>
      <c r="H10" s="25"/>
      <c r="I10" s="25"/>
    </row>
    <row r="11" spans="1:9" ht="12.75">
      <c r="A11" s="365" t="s">
        <v>469</v>
      </c>
      <c r="B11" s="357"/>
      <c r="C11" s="357"/>
      <c r="D11" s="357"/>
      <c r="E11" s="357"/>
      <c r="F11" s="357"/>
      <c r="G11" s="357"/>
      <c r="H11" s="357"/>
      <c r="I11" s="357"/>
    </row>
    <row r="12" spans="1:9" ht="12.75">
      <c r="A12" s="158"/>
      <c r="B12" s="157" t="s">
        <v>212</v>
      </c>
      <c r="C12" s="159"/>
      <c r="D12" s="158"/>
      <c r="E12" s="158"/>
      <c r="F12" s="25"/>
      <c r="G12" s="25"/>
      <c r="H12" s="25"/>
      <c r="I12" s="25"/>
    </row>
    <row r="13" spans="1:9" ht="12.75">
      <c r="A13" s="26" t="s">
        <v>470</v>
      </c>
      <c r="B13" s="158"/>
      <c r="C13" s="159"/>
      <c r="D13" s="158"/>
      <c r="E13" s="158"/>
      <c r="F13" s="25"/>
      <c r="G13" s="25"/>
      <c r="H13" s="25"/>
      <c r="I13" s="25"/>
    </row>
    <row r="14" spans="1:9" ht="12.75">
      <c r="A14" s="158"/>
      <c r="B14" s="157" t="s">
        <v>213</v>
      </c>
      <c r="C14" s="159"/>
      <c r="D14" s="158"/>
      <c r="E14" s="158"/>
      <c r="F14" s="25"/>
      <c r="G14" s="25"/>
      <c r="H14" s="25"/>
      <c r="I14" s="25"/>
    </row>
    <row r="15" spans="1:9" ht="12.75">
      <c r="A15" s="26" t="s">
        <v>471</v>
      </c>
      <c r="B15" s="158"/>
      <c r="C15" s="159"/>
      <c r="D15" s="158"/>
      <c r="E15" s="158"/>
      <c r="F15" s="25"/>
      <c r="G15" s="25"/>
      <c r="H15" s="25"/>
      <c r="I15" s="25"/>
    </row>
    <row r="16" spans="1:9" ht="12.75">
      <c r="A16" s="158"/>
      <c r="B16" s="158" t="s">
        <v>214</v>
      </c>
      <c r="C16" s="159"/>
      <c r="D16" s="158"/>
      <c r="E16" s="158"/>
      <c r="F16" s="25"/>
      <c r="G16" s="25"/>
      <c r="H16" s="25"/>
      <c r="I16" s="25"/>
    </row>
    <row r="17" spans="1:9" ht="12.75">
      <c r="A17" s="26" t="s">
        <v>475</v>
      </c>
      <c r="B17" s="158"/>
      <c r="C17" s="159"/>
      <c r="D17" s="158"/>
      <c r="E17" s="158"/>
      <c r="F17" s="25"/>
      <c r="G17" s="25"/>
      <c r="H17" s="25"/>
      <c r="I17" s="25"/>
    </row>
    <row r="18" spans="1:9" ht="12.75">
      <c r="A18" s="358" t="s">
        <v>472</v>
      </c>
      <c r="B18" s="158"/>
      <c r="C18" s="159"/>
      <c r="D18" s="158"/>
      <c r="E18" s="158"/>
      <c r="F18" s="25"/>
      <c r="G18" s="25"/>
      <c r="H18" s="25"/>
      <c r="I18" s="25"/>
    </row>
    <row r="19" spans="1:9" ht="12.75">
      <c r="A19" s="158"/>
      <c r="B19" s="158" t="s">
        <v>215</v>
      </c>
      <c r="C19" s="159"/>
      <c r="D19" s="158"/>
      <c r="E19" s="158"/>
      <c r="F19" s="25"/>
      <c r="G19" s="25"/>
      <c r="H19" s="25"/>
      <c r="I19" s="25"/>
    </row>
    <row r="20" spans="1:9" ht="12.75">
      <c r="A20" s="358" t="s">
        <v>473</v>
      </c>
      <c r="B20" s="158"/>
      <c r="C20" s="159"/>
      <c r="D20" s="158"/>
      <c r="E20" s="158"/>
      <c r="F20" s="25"/>
      <c r="G20" s="25"/>
      <c r="H20" s="25"/>
      <c r="I20" s="25"/>
    </row>
    <row r="21" spans="1:9" ht="12.75">
      <c r="A21" s="158"/>
      <c r="B21" s="158" t="s">
        <v>216</v>
      </c>
      <c r="C21" s="159"/>
      <c r="D21" s="158"/>
      <c r="E21" s="158"/>
      <c r="F21" s="25"/>
      <c r="G21" s="25"/>
      <c r="H21" s="25"/>
      <c r="I21" s="25"/>
    </row>
    <row r="22" spans="1:9" ht="12.75">
      <c r="A22" s="358" t="s">
        <v>474</v>
      </c>
      <c r="B22" s="158"/>
      <c r="C22" s="159"/>
      <c r="D22" s="158"/>
      <c r="E22" s="158"/>
      <c r="F22" s="25"/>
      <c r="G22" s="25"/>
      <c r="H22" s="25"/>
      <c r="I22" s="25"/>
    </row>
    <row r="23" spans="1:9" ht="12.75">
      <c r="A23" s="158" t="s">
        <v>217</v>
      </c>
      <c r="B23" s="159"/>
      <c r="C23" s="158"/>
      <c r="D23" s="158"/>
      <c r="E23" s="25"/>
      <c r="F23" s="25"/>
      <c r="G23" s="25"/>
      <c r="H23" s="25"/>
      <c r="I23" s="25"/>
    </row>
    <row r="24" spans="1:9" ht="12.75">
      <c r="A24" s="157" t="s">
        <v>218</v>
      </c>
      <c r="B24" s="159"/>
      <c r="C24" s="158"/>
      <c r="D24" s="158"/>
      <c r="E24" s="25"/>
      <c r="F24" s="25"/>
      <c r="G24" s="25"/>
      <c r="H24" s="25"/>
      <c r="I24" s="25"/>
    </row>
    <row r="25" spans="1:9" ht="12.75">
      <c r="A25" s="157" t="s">
        <v>219</v>
      </c>
      <c r="B25" s="159"/>
      <c r="C25" s="158"/>
      <c r="D25" s="158"/>
      <c r="E25" s="25"/>
      <c r="F25" s="25"/>
      <c r="G25" s="25"/>
      <c r="H25" s="25"/>
      <c r="I25" s="25"/>
    </row>
    <row r="26" spans="1:9" ht="12.75">
      <c r="A26" s="157" t="s">
        <v>220</v>
      </c>
      <c r="B26" s="159"/>
      <c r="C26" s="158"/>
      <c r="D26" s="158"/>
      <c r="E26" s="25"/>
      <c r="F26" s="25"/>
      <c r="G26" s="25"/>
      <c r="H26" s="25"/>
      <c r="I26" s="25"/>
    </row>
    <row r="27" spans="1:9" ht="12.75">
      <c r="A27" s="157" t="s">
        <v>221</v>
      </c>
      <c r="B27" s="159"/>
      <c r="C27" s="158"/>
      <c r="D27" s="158"/>
      <c r="E27" s="25"/>
      <c r="F27" s="25"/>
      <c r="G27" s="25"/>
      <c r="H27" s="25"/>
      <c r="I27" s="25"/>
    </row>
    <row r="28" spans="1:9" ht="12.75">
      <c r="A28" s="157" t="s">
        <v>222</v>
      </c>
      <c r="B28" s="159"/>
      <c r="C28" s="158"/>
      <c r="D28" s="158"/>
      <c r="E28" s="25"/>
      <c r="F28" s="25"/>
      <c r="G28" s="25"/>
      <c r="H28" s="25"/>
      <c r="I28" s="25"/>
    </row>
    <row r="29" spans="1:9" ht="12.75">
      <c r="A29" s="157" t="s">
        <v>223</v>
      </c>
      <c r="B29" s="159"/>
      <c r="C29" s="158"/>
      <c r="D29" s="158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1:9" ht="15.75">
      <c r="A32" s="362" t="s">
        <v>224</v>
      </c>
      <c r="B32" s="155" t="s">
        <v>225</v>
      </c>
      <c r="C32" s="158"/>
      <c r="D32" s="158"/>
      <c r="E32" s="158"/>
      <c r="F32" s="25"/>
      <c r="G32" s="25"/>
      <c r="H32" s="25"/>
      <c r="I32" s="25"/>
    </row>
    <row r="33" spans="1:9" ht="15.75">
      <c r="A33" s="362"/>
      <c r="B33" s="155"/>
      <c r="C33" s="158"/>
      <c r="D33" s="158"/>
      <c r="E33" s="158"/>
      <c r="F33" s="25"/>
      <c r="G33" s="25"/>
      <c r="H33" s="25"/>
      <c r="I33" s="25"/>
    </row>
    <row r="34" spans="1:9" ht="12.75">
      <c r="A34" s="158"/>
      <c r="B34" s="158" t="s">
        <v>226</v>
      </c>
      <c r="C34" s="159"/>
      <c r="D34" s="158"/>
      <c r="E34" s="158"/>
      <c r="F34" s="25"/>
      <c r="G34" s="25"/>
      <c r="H34" s="25"/>
      <c r="I34" s="25"/>
    </row>
    <row r="35" spans="1:9" ht="12.75">
      <c r="A35" s="158" t="s">
        <v>227</v>
      </c>
      <c r="B35" s="158"/>
      <c r="C35" s="159"/>
      <c r="D35" s="158"/>
      <c r="E35" s="158"/>
      <c r="F35" s="25"/>
      <c r="G35" s="25"/>
      <c r="H35" s="25"/>
      <c r="I35" s="25"/>
    </row>
    <row r="36" spans="1:9" s="388" customFormat="1" ht="12">
      <c r="A36" s="386" t="s">
        <v>228</v>
      </c>
      <c r="B36" s="386"/>
      <c r="C36" s="387"/>
      <c r="D36" s="386"/>
      <c r="E36" s="386"/>
      <c r="F36" s="386"/>
      <c r="G36" s="386"/>
      <c r="H36" s="386"/>
      <c r="I36" s="386"/>
    </row>
    <row r="37" spans="1:9" ht="12.75">
      <c r="A37" s="158" t="s">
        <v>229</v>
      </c>
      <c r="B37" s="158"/>
      <c r="C37" s="158"/>
      <c r="D37" s="158"/>
      <c r="E37" s="158"/>
      <c r="F37" s="25"/>
      <c r="G37" s="25"/>
      <c r="H37" s="25"/>
      <c r="I37" s="25"/>
    </row>
    <row r="38" spans="1:9" ht="12.75">
      <c r="A38" s="158"/>
      <c r="B38" s="158" t="s">
        <v>230</v>
      </c>
      <c r="C38" s="159"/>
      <c r="D38" s="158"/>
      <c r="E38" s="158"/>
      <c r="F38" s="25"/>
      <c r="G38" s="25"/>
      <c r="H38" s="25"/>
      <c r="I38" s="25"/>
    </row>
    <row r="39" spans="1:9" ht="12.75">
      <c r="A39" s="158"/>
      <c r="B39" s="158" t="s">
        <v>231</v>
      </c>
      <c r="C39" s="159"/>
      <c r="D39" s="158"/>
      <c r="E39" s="158"/>
      <c r="F39" s="25"/>
      <c r="G39" s="25"/>
      <c r="H39" s="25"/>
      <c r="I39" s="25"/>
    </row>
    <row r="40" spans="1:9" ht="12.75">
      <c r="A40" s="26"/>
      <c r="B40" s="26" t="s">
        <v>232</v>
      </c>
      <c r="C40" s="160"/>
      <c r="D40" s="26"/>
      <c r="E40" s="26"/>
      <c r="F40" s="25"/>
      <c r="G40" s="25"/>
      <c r="H40" s="25"/>
      <c r="I40" s="25"/>
    </row>
    <row r="41" spans="1:9" ht="12.75">
      <c r="A41" s="158"/>
      <c r="B41" s="158" t="s">
        <v>233</v>
      </c>
      <c r="C41" s="156"/>
      <c r="D41" s="25"/>
      <c r="E41" s="25"/>
      <c r="F41" s="25"/>
      <c r="G41" s="25"/>
      <c r="H41" s="25"/>
      <c r="I41" s="25"/>
    </row>
    <row r="42" spans="1:9" ht="12.75">
      <c r="A42" s="158" t="s">
        <v>234</v>
      </c>
      <c r="B42" s="158"/>
      <c r="C42" s="156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361"/>
      <c r="B52" s="361"/>
      <c r="C52" s="361"/>
      <c r="D52" s="361"/>
      <c r="E52" s="361"/>
      <c r="F52" s="361"/>
      <c r="G52" s="361"/>
      <c r="H52" s="361"/>
      <c r="I52" s="361"/>
    </row>
    <row r="53" spans="1:9" ht="12.75">
      <c r="A53" s="361"/>
      <c r="B53" s="361"/>
      <c r="C53" s="361"/>
      <c r="D53" s="361"/>
      <c r="E53" s="361"/>
      <c r="F53" s="361"/>
      <c r="G53" s="361"/>
      <c r="H53" s="361"/>
      <c r="I53" s="361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1:9" s="390" customFormat="1" ht="15">
      <c r="A55" s="422" t="s">
        <v>235</v>
      </c>
      <c r="B55" s="495" t="s">
        <v>236</v>
      </c>
      <c r="C55" s="495"/>
      <c r="D55" s="495"/>
      <c r="E55" s="495"/>
      <c r="F55" s="495"/>
      <c r="G55" s="495"/>
      <c r="H55" s="495"/>
      <c r="I55" s="389"/>
    </row>
    <row r="56" spans="1:9" ht="12.75">
      <c r="A56" s="161"/>
      <c r="B56" s="25"/>
      <c r="C56" s="25"/>
      <c r="D56" s="25"/>
      <c r="E56" s="25"/>
      <c r="F56" s="25"/>
      <c r="G56" s="25"/>
      <c r="H56" s="25"/>
      <c r="I56" s="162"/>
    </row>
    <row r="57" spans="1:9" ht="12.75">
      <c r="A57" s="161"/>
      <c r="B57" s="496" t="s">
        <v>501</v>
      </c>
      <c r="C57" s="496"/>
      <c r="D57" s="496"/>
      <c r="E57" s="496"/>
      <c r="F57" s="165"/>
      <c r="G57" s="25"/>
      <c r="H57" s="25"/>
      <c r="I57" s="25"/>
    </row>
    <row r="58" spans="1:9" ht="12.75">
      <c r="A58" s="161"/>
      <c r="B58" s="25"/>
      <c r="C58" s="163"/>
      <c r="D58" s="164"/>
      <c r="E58" s="164"/>
      <c r="F58" s="165"/>
      <c r="G58" s="25"/>
      <c r="H58" s="25"/>
      <c r="I58" s="25"/>
    </row>
    <row r="59" spans="1:9" ht="12.75">
      <c r="A59" s="166"/>
      <c r="B59" s="158"/>
      <c r="C59" s="167">
        <v>1</v>
      </c>
      <c r="D59" s="168" t="s">
        <v>237</v>
      </c>
      <c r="E59" s="169"/>
      <c r="F59" s="25"/>
      <c r="G59" s="25"/>
      <c r="H59" s="25"/>
      <c r="I59" s="25"/>
    </row>
    <row r="60" spans="1:9" ht="12.75">
      <c r="A60" s="161"/>
      <c r="B60" s="25"/>
      <c r="C60" s="25"/>
      <c r="D60" s="364" t="s">
        <v>238</v>
      </c>
      <c r="E60" s="162"/>
      <c r="F60" s="162"/>
      <c r="G60" s="162"/>
      <c r="H60" s="162"/>
      <c r="I60" s="162"/>
    </row>
    <row r="61" spans="1:9" ht="25.5">
      <c r="A61" s="161">
        <v>1</v>
      </c>
      <c r="B61" s="371" t="s">
        <v>37</v>
      </c>
      <c r="C61" s="377" t="s">
        <v>239</v>
      </c>
      <c r="D61" s="371"/>
      <c r="E61" s="371" t="s">
        <v>240</v>
      </c>
      <c r="F61" s="371" t="s">
        <v>241</v>
      </c>
      <c r="G61" s="371"/>
      <c r="H61" s="325" t="s">
        <v>477</v>
      </c>
      <c r="I61" s="166"/>
    </row>
    <row r="62" spans="1:9" ht="12.75">
      <c r="A62" s="161"/>
      <c r="B62" s="325" t="s">
        <v>166</v>
      </c>
      <c r="C62" s="372" t="s">
        <v>243</v>
      </c>
      <c r="D62" s="372"/>
      <c r="E62" s="170" t="s">
        <v>244</v>
      </c>
      <c r="F62" s="373" t="s">
        <v>476</v>
      </c>
      <c r="G62" s="374"/>
      <c r="H62" s="29">
        <v>108278536</v>
      </c>
      <c r="I62" s="357"/>
    </row>
    <row r="63" spans="1:9" ht="12.75">
      <c r="A63" s="161"/>
      <c r="B63" s="171"/>
      <c r="C63" s="372"/>
      <c r="D63" s="372"/>
      <c r="E63" s="170"/>
      <c r="F63" s="374"/>
      <c r="G63" s="374"/>
      <c r="H63" s="170"/>
      <c r="I63" s="357"/>
    </row>
    <row r="64" spans="1:9" ht="12.75">
      <c r="A64" s="366"/>
      <c r="B64" s="173"/>
      <c r="C64" s="375" t="s">
        <v>60</v>
      </c>
      <c r="D64" s="375"/>
      <c r="E64" s="375"/>
      <c r="F64" s="375"/>
      <c r="G64" s="375"/>
      <c r="H64" s="376">
        <f>H62</f>
        <v>108278536</v>
      </c>
      <c r="I64" s="355"/>
    </row>
    <row r="65" spans="1:9" ht="12.75">
      <c r="A65" s="366"/>
      <c r="B65" s="172"/>
      <c r="C65" s="169"/>
      <c r="D65" s="355"/>
      <c r="E65" s="355"/>
      <c r="F65" s="355"/>
      <c r="G65" s="355"/>
      <c r="H65" s="355"/>
      <c r="I65" s="355"/>
    </row>
    <row r="66" spans="1:9" ht="12.75">
      <c r="A66" s="161"/>
      <c r="B66" s="25"/>
      <c r="C66" s="174"/>
      <c r="D66" s="364" t="s">
        <v>246</v>
      </c>
      <c r="E66" s="174"/>
      <c r="F66" s="174"/>
      <c r="G66" s="174"/>
      <c r="H66" s="174"/>
      <c r="I66" s="174"/>
    </row>
    <row r="67" spans="1:9" ht="12.75">
      <c r="A67" s="161">
        <v>2</v>
      </c>
      <c r="B67" s="315" t="s">
        <v>37</v>
      </c>
      <c r="C67" s="493" t="s">
        <v>247</v>
      </c>
      <c r="D67" s="494"/>
      <c r="E67" s="316"/>
      <c r="F67" s="316"/>
      <c r="G67" s="316"/>
      <c r="H67" s="325" t="s">
        <v>477</v>
      </c>
      <c r="I67" s="161"/>
    </row>
    <row r="68" spans="1:9" ht="12.75">
      <c r="A68" s="161"/>
      <c r="B68" s="175"/>
      <c r="C68" s="317" t="s">
        <v>248</v>
      </c>
      <c r="D68" s="318"/>
      <c r="E68" s="318"/>
      <c r="F68" s="318"/>
      <c r="G68" s="318"/>
      <c r="H68" s="450">
        <v>36145</v>
      </c>
      <c r="I68" s="367"/>
    </row>
    <row r="69" spans="1:9" ht="12.75">
      <c r="A69" s="161"/>
      <c r="B69" s="175"/>
      <c r="C69" s="317"/>
      <c r="D69" s="318"/>
      <c r="E69" s="318"/>
      <c r="F69" s="318"/>
      <c r="G69" s="318"/>
      <c r="H69" s="450"/>
      <c r="I69" s="367"/>
    </row>
    <row r="70" spans="1:9" ht="12.75">
      <c r="A70" s="161"/>
      <c r="B70" s="176"/>
      <c r="C70" s="319" t="s">
        <v>60</v>
      </c>
      <c r="D70" s="320"/>
      <c r="E70" s="320"/>
      <c r="F70" s="320"/>
      <c r="G70" s="320"/>
      <c r="H70" s="378">
        <f>H68</f>
        <v>36145</v>
      </c>
      <c r="I70" s="368"/>
    </row>
    <row r="71" spans="1:9" ht="12.75">
      <c r="A71" s="161"/>
      <c r="B71" s="25"/>
      <c r="C71" s="25"/>
      <c r="D71" s="25"/>
      <c r="E71" s="25"/>
      <c r="F71" s="25"/>
      <c r="G71" s="25"/>
      <c r="H71" s="25"/>
      <c r="I71" s="25"/>
    </row>
    <row r="72" spans="1:9" ht="12.75">
      <c r="A72" s="161"/>
      <c r="B72" s="25"/>
      <c r="C72" s="25"/>
      <c r="D72" s="25"/>
      <c r="E72" s="25"/>
      <c r="F72" s="25"/>
      <c r="G72" s="25"/>
      <c r="H72" s="25"/>
      <c r="I72" s="25"/>
    </row>
    <row r="73" spans="1:9" ht="12.75">
      <c r="A73" s="161"/>
      <c r="B73" s="25"/>
      <c r="C73" s="177">
        <v>2</v>
      </c>
      <c r="D73" s="178" t="s">
        <v>6</v>
      </c>
      <c r="E73" s="179"/>
      <c r="F73" s="25"/>
      <c r="G73" s="25"/>
      <c r="H73" s="25"/>
      <c r="I73" s="25"/>
    </row>
    <row r="74" spans="1:9" ht="12.75">
      <c r="A74" s="161"/>
      <c r="B74" s="25"/>
      <c r="C74" s="181"/>
      <c r="D74" s="182"/>
      <c r="E74" s="179"/>
      <c r="F74" s="25"/>
      <c r="G74" s="25"/>
      <c r="H74" s="25"/>
      <c r="I74" s="25"/>
    </row>
    <row r="75" spans="1:9" ht="12.75">
      <c r="A75" s="188">
        <v>3</v>
      </c>
      <c r="B75" s="183" t="s">
        <v>249</v>
      </c>
      <c r="C75" s="184" t="s">
        <v>250</v>
      </c>
      <c r="D75" s="25"/>
      <c r="E75" s="25"/>
      <c r="F75" s="25"/>
      <c r="G75" s="25"/>
      <c r="H75" s="25"/>
      <c r="I75" s="185">
        <f>'[1]KLIENTE'!C94</f>
        <v>0</v>
      </c>
    </row>
    <row r="76" spans="1:8" ht="12.75">
      <c r="A76" s="161"/>
      <c r="B76" s="359" t="s">
        <v>251</v>
      </c>
      <c r="C76" s="359"/>
      <c r="D76" s="25"/>
      <c r="E76" s="161" t="s">
        <v>37</v>
      </c>
      <c r="F76" s="25"/>
      <c r="G76" s="161" t="s">
        <v>91</v>
      </c>
      <c r="H76" s="180">
        <v>30082629</v>
      </c>
    </row>
    <row r="77" spans="1:8" ht="12.75">
      <c r="A77" s="161"/>
      <c r="B77" s="359" t="s">
        <v>252</v>
      </c>
      <c r="C77" s="359"/>
      <c r="D77" s="25"/>
      <c r="E77" s="161" t="s">
        <v>37</v>
      </c>
      <c r="F77" s="186"/>
      <c r="G77" s="161" t="s">
        <v>91</v>
      </c>
      <c r="H77" s="187"/>
    </row>
    <row r="78" spans="1:8" ht="12.75">
      <c r="A78" s="161"/>
      <c r="B78" s="25" t="s">
        <v>253</v>
      </c>
      <c r="C78" s="25"/>
      <c r="D78" s="25"/>
      <c r="E78" s="161" t="s">
        <v>37</v>
      </c>
      <c r="F78" s="186"/>
      <c r="G78" s="161" t="s">
        <v>91</v>
      </c>
      <c r="H78" s="187"/>
    </row>
    <row r="79" spans="1:8" ht="12.75">
      <c r="A79" s="161"/>
      <c r="B79" s="25" t="s">
        <v>254</v>
      </c>
      <c r="C79" s="25"/>
      <c r="D79" s="25"/>
      <c r="E79" s="161" t="s">
        <v>37</v>
      </c>
      <c r="F79" s="186"/>
      <c r="G79" s="161" t="s">
        <v>91</v>
      </c>
      <c r="H79" s="187">
        <f>'[1]KLIENTE'!C85+'[1]KLIENTE'!C86+'[1]KLIENTE'!C87+'[1]KLIENTE'!C88+'[1]KLIENTE'!C92</f>
        <v>0</v>
      </c>
    </row>
    <row r="80" spans="1:11" ht="12.75">
      <c r="A80" s="161"/>
      <c r="B80" s="25" t="s">
        <v>255</v>
      </c>
      <c r="C80" s="25"/>
      <c r="D80" s="25"/>
      <c r="E80" s="161" t="s">
        <v>37</v>
      </c>
      <c r="F80" s="186"/>
      <c r="G80" s="161" t="s">
        <v>91</v>
      </c>
      <c r="H80" s="452"/>
      <c r="K80" s="3"/>
    </row>
    <row r="81" spans="1:8" ht="12.75">
      <c r="A81" s="161"/>
      <c r="B81" s="25" t="s">
        <v>256</v>
      </c>
      <c r="C81" s="25"/>
      <c r="D81" s="25"/>
      <c r="E81" s="161" t="s">
        <v>37</v>
      </c>
      <c r="F81" s="186"/>
      <c r="G81" s="161" t="s">
        <v>91</v>
      </c>
      <c r="H81" s="453"/>
    </row>
    <row r="82" spans="1:9" ht="12.75">
      <c r="A82" s="161"/>
      <c r="B82" s="25"/>
      <c r="C82" s="25"/>
      <c r="D82" s="25"/>
      <c r="E82" s="25"/>
      <c r="F82" s="25"/>
      <c r="G82" s="161"/>
      <c r="H82" s="25"/>
      <c r="I82" s="161"/>
    </row>
    <row r="83" spans="1:9" ht="12.75">
      <c r="A83" s="161"/>
      <c r="B83" s="25"/>
      <c r="C83" s="25"/>
      <c r="D83" s="25"/>
      <c r="E83" s="25"/>
      <c r="F83" s="25"/>
      <c r="G83" s="161"/>
      <c r="H83" s="25"/>
      <c r="I83" s="161"/>
    </row>
    <row r="84" spans="1:9" ht="12.75">
      <c r="A84" s="161">
        <v>4</v>
      </c>
      <c r="B84" s="183" t="s">
        <v>249</v>
      </c>
      <c r="C84" s="184" t="s">
        <v>196</v>
      </c>
      <c r="D84" s="25"/>
      <c r="E84" s="161"/>
      <c r="F84" s="161"/>
      <c r="G84" s="25"/>
      <c r="H84" s="25"/>
      <c r="I84" s="180"/>
    </row>
    <row r="85" spans="1:8" ht="12.75">
      <c r="A85" s="161"/>
      <c r="B85" s="25"/>
      <c r="C85" s="25" t="s">
        <v>258</v>
      </c>
      <c r="D85" s="25"/>
      <c r="E85" s="25"/>
      <c r="F85" s="25"/>
      <c r="G85" s="161" t="s">
        <v>91</v>
      </c>
      <c r="H85" s="180">
        <v>7838994</v>
      </c>
    </row>
    <row r="86" spans="1:8" ht="12.75">
      <c r="A86" s="161"/>
      <c r="B86" s="25"/>
      <c r="C86" s="25" t="s">
        <v>259</v>
      </c>
      <c r="D86" s="25"/>
      <c r="E86" s="25"/>
      <c r="F86" s="25"/>
      <c r="G86" s="161" t="s">
        <v>91</v>
      </c>
      <c r="H86" s="187">
        <v>5635695</v>
      </c>
    </row>
    <row r="87" spans="1:8" ht="12.75">
      <c r="A87" s="161"/>
      <c r="B87" s="26"/>
      <c r="C87" s="26" t="s">
        <v>260</v>
      </c>
      <c r="D87" s="26"/>
      <c r="E87" s="26"/>
      <c r="F87" s="26"/>
      <c r="G87" s="161" t="s">
        <v>91</v>
      </c>
      <c r="H87" s="187">
        <f>H85-H86</f>
        <v>2203299</v>
      </c>
    </row>
    <row r="88" spans="1:8" ht="12.75">
      <c r="A88" s="161"/>
      <c r="B88" s="26"/>
      <c r="C88" s="26" t="s">
        <v>261</v>
      </c>
      <c r="D88" s="26"/>
      <c r="E88" s="26"/>
      <c r="F88" s="26"/>
      <c r="G88" s="161" t="s">
        <v>91</v>
      </c>
      <c r="H88" s="395" t="s">
        <v>482</v>
      </c>
    </row>
    <row r="89" spans="1:8" ht="15">
      <c r="A89" s="161"/>
      <c r="B89" s="26"/>
      <c r="C89" s="26" t="s">
        <v>262</v>
      </c>
      <c r="D89" s="38"/>
      <c r="E89" s="38"/>
      <c r="F89" s="38"/>
      <c r="G89" s="161" t="s">
        <v>91</v>
      </c>
      <c r="H89" s="395" t="s">
        <v>482</v>
      </c>
    </row>
    <row r="90" spans="1:8" ht="15">
      <c r="A90" s="161"/>
      <c r="B90" s="26"/>
      <c r="C90" s="26"/>
      <c r="D90" s="38"/>
      <c r="E90" s="38"/>
      <c r="F90" s="38"/>
      <c r="G90" s="161"/>
      <c r="H90" s="180"/>
    </row>
    <row r="91" spans="1:9" ht="15">
      <c r="A91" s="161">
        <v>5</v>
      </c>
      <c r="B91" s="183" t="s">
        <v>249</v>
      </c>
      <c r="C91" s="184" t="s">
        <v>263</v>
      </c>
      <c r="D91" s="38"/>
      <c r="E91" s="38"/>
      <c r="F91" s="38"/>
      <c r="G91" s="38"/>
      <c r="H91" s="38"/>
      <c r="I91" s="189"/>
    </row>
    <row r="92" spans="1:8" ht="12.75">
      <c r="A92" s="161"/>
      <c r="B92" s="26"/>
      <c r="C92" s="26" t="s">
        <v>264</v>
      </c>
      <c r="D92" s="26"/>
      <c r="E92" s="26"/>
      <c r="F92" s="26"/>
      <c r="G92" s="161" t="s">
        <v>91</v>
      </c>
      <c r="H92" s="205">
        <v>561165</v>
      </c>
    </row>
    <row r="93" spans="1:8" ht="12.75">
      <c r="A93" s="161"/>
      <c r="B93" s="26"/>
      <c r="C93" s="26" t="s">
        <v>265</v>
      </c>
      <c r="D93" s="26"/>
      <c r="E93" s="26"/>
      <c r="F93" s="26"/>
      <c r="G93" s="161" t="s">
        <v>91</v>
      </c>
      <c r="H93" s="399">
        <v>19199048</v>
      </c>
    </row>
    <row r="94" spans="1:8" ht="12.75">
      <c r="A94" s="161"/>
      <c r="B94" s="26"/>
      <c r="C94" s="190" t="s">
        <v>266</v>
      </c>
      <c r="D94" s="26"/>
      <c r="E94" s="26"/>
      <c r="F94" s="26"/>
      <c r="G94" s="161" t="s">
        <v>91</v>
      </c>
      <c r="H94" s="399">
        <v>38693020</v>
      </c>
    </row>
    <row r="95" spans="1:8" ht="12.75">
      <c r="A95" s="161"/>
      <c r="B95" s="26"/>
      <c r="C95" s="26" t="s">
        <v>267</v>
      </c>
      <c r="D95" s="26"/>
      <c r="E95" s="26"/>
      <c r="F95" s="26"/>
      <c r="G95" s="161" t="s">
        <v>91</v>
      </c>
      <c r="H95" s="399">
        <v>2350596</v>
      </c>
    </row>
    <row r="96" spans="1:9" ht="12.75">
      <c r="A96" s="161"/>
      <c r="B96" s="25"/>
      <c r="C96" s="26"/>
      <c r="D96" s="191"/>
      <c r="E96" s="191"/>
      <c r="F96" s="191"/>
      <c r="G96" s="191"/>
      <c r="H96" s="191"/>
      <c r="I96" s="188"/>
    </row>
    <row r="97" spans="1:9" ht="15">
      <c r="A97" s="161"/>
      <c r="B97" s="25"/>
      <c r="C97" s="26"/>
      <c r="D97" s="26"/>
      <c r="E97" s="26"/>
      <c r="F97" s="38"/>
      <c r="G97" s="38"/>
      <c r="H97" s="38"/>
      <c r="I97" s="161"/>
    </row>
    <row r="98" spans="1:9" ht="12.75">
      <c r="A98" s="161">
        <v>6</v>
      </c>
      <c r="B98" s="25"/>
      <c r="C98" s="183" t="s">
        <v>249</v>
      </c>
      <c r="D98" s="184" t="s">
        <v>257</v>
      </c>
      <c r="E98" s="25"/>
      <c r="F98" s="25"/>
      <c r="G98" s="25"/>
      <c r="H98" s="25"/>
      <c r="I98" s="25"/>
    </row>
    <row r="99" spans="1:9" ht="12.75">
      <c r="A99" s="161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161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161"/>
      <c r="B101" s="25"/>
      <c r="C101" s="163">
        <v>3</v>
      </c>
      <c r="D101" s="201" t="s">
        <v>269</v>
      </c>
      <c r="E101" s="200"/>
      <c r="F101" s="198"/>
      <c r="G101" s="198"/>
      <c r="H101" s="180"/>
      <c r="I101" s="194"/>
    </row>
    <row r="102" spans="1:9" ht="12.75">
      <c r="A102" s="161"/>
      <c r="B102" s="25"/>
      <c r="C102" s="25"/>
      <c r="D102" s="200"/>
      <c r="E102" s="200"/>
      <c r="F102" s="198"/>
      <c r="G102" s="198"/>
      <c r="H102" s="180"/>
      <c r="I102" s="194"/>
    </row>
    <row r="103" spans="1:8" ht="12.75">
      <c r="A103" s="161">
        <v>7</v>
      </c>
      <c r="B103" s="166" t="s">
        <v>249</v>
      </c>
      <c r="C103" s="396" t="s">
        <v>483</v>
      </c>
      <c r="D103" s="200"/>
      <c r="E103" s="198"/>
      <c r="F103" s="198"/>
      <c r="G103" s="205" t="s">
        <v>91</v>
      </c>
      <c r="H103" s="405">
        <v>47967261</v>
      </c>
    </row>
    <row r="104" spans="1:8" ht="12.75">
      <c r="A104" s="161"/>
      <c r="B104" s="166"/>
      <c r="C104" s="203"/>
      <c r="D104" s="202"/>
      <c r="E104" s="202"/>
      <c r="F104" s="202"/>
      <c r="G104" s="194"/>
      <c r="H104" s="405"/>
    </row>
    <row r="105" spans="1:8" ht="12.75">
      <c r="A105" s="366">
        <v>8</v>
      </c>
      <c r="B105" s="183" t="s">
        <v>249</v>
      </c>
      <c r="C105" s="369" t="s">
        <v>270</v>
      </c>
      <c r="D105" s="202"/>
      <c r="E105" s="202"/>
      <c r="F105" s="202"/>
      <c r="G105" s="205" t="s">
        <v>91</v>
      </c>
      <c r="H105" s="405">
        <v>2835169</v>
      </c>
    </row>
    <row r="106" spans="1:8" ht="12.75">
      <c r="A106" s="161"/>
      <c r="B106" s="166"/>
      <c r="C106" s="203"/>
      <c r="D106" s="199"/>
      <c r="E106" s="199"/>
      <c r="F106" s="199"/>
      <c r="G106" s="194"/>
      <c r="H106" s="405"/>
    </row>
    <row r="107" spans="1:8" ht="12.75">
      <c r="A107" s="161">
        <v>9</v>
      </c>
      <c r="B107" s="166" t="s">
        <v>249</v>
      </c>
      <c r="C107" s="203" t="s">
        <v>271</v>
      </c>
      <c r="D107" s="199"/>
      <c r="E107" s="199"/>
      <c r="F107" s="199"/>
      <c r="G107" s="205" t="s">
        <v>91</v>
      </c>
      <c r="H107" s="405">
        <v>6167035</v>
      </c>
    </row>
    <row r="108" spans="1:9" ht="12.75">
      <c r="A108" s="161"/>
      <c r="B108" s="25"/>
      <c r="C108" s="158"/>
      <c r="D108" s="203"/>
      <c r="E108" s="200"/>
      <c r="F108" s="200"/>
      <c r="G108" s="200"/>
      <c r="H108" s="180"/>
      <c r="I108" s="194"/>
    </row>
    <row r="109" spans="1:9" ht="12.75">
      <c r="A109" s="161"/>
      <c r="B109" s="25"/>
      <c r="C109" s="191" t="s">
        <v>200</v>
      </c>
      <c r="D109" s="185" t="s">
        <v>272</v>
      </c>
      <c r="E109" s="180"/>
      <c r="F109" s="180"/>
      <c r="G109" s="194"/>
      <c r="H109" s="180"/>
      <c r="I109" s="194"/>
    </row>
    <row r="110" spans="1:9" ht="12.75">
      <c r="A110" s="161"/>
      <c r="B110" s="25"/>
      <c r="C110" s="25"/>
      <c r="D110" s="200"/>
      <c r="E110" s="200"/>
      <c r="F110" s="180"/>
      <c r="G110" s="194"/>
      <c r="H110" s="180"/>
      <c r="I110" s="194"/>
    </row>
    <row r="111" spans="1:9" ht="12.75">
      <c r="A111" s="161"/>
      <c r="B111" s="25"/>
      <c r="C111" s="191">
        <v>1</v>
      </c>
      <c r="D111" s="185" t="s">
        <v>14</v>
      </c>
      <c r="E111" s="180"/>
      <c r="F111" s="180"/>
      <c r="G111" s="180"/>
      <c r="H111" s="180"/>
      <c r="I111" s="194"/>
    </row>
    <row r="112" spans="1:9" ht="12.75">
      <c r="A112" s="161"/>
      <c r="B112" s="25"/>
      <c r="C112" s="25"/>
      <c r="D112" s="180"/>
      <c r="E112" s="180"/>
      <c r="F112" s="180"/>
      <c r="G112" s="180"/>
      <c r="H112" s="180"/>
      <c r="I112" s="180"/>
    </row>
    <row r="113" spans="1:9" ht="12.75">
      <c r="A113" s="161"/>
      <c r="B113" s="25"/>
      <c r="C113" s="25"/>
      <c r="D113" s="180"/>
      <c r="E113" s="180" t="s">
        <v>273</v>
      </c>
      <c r="F113" s="180"/>
      <c r="G113" s="180"/>
      <c r="H113" s="180"/>
      <c r="I113" s="180"/>
    </row>
    <row r="114" spans="1:8" ht="12.75">
      <c r="A114" s="407" t="s">
        <v>37</v>
      </c>
      <c r="B114" s="391" t="s">
        <v>274</v>
      </c>
      <c r="C114" s="490" t="s">
        <v>535</v>
      </c>
      <c r="D114" s="491"/>
      <c r="E114" s="492"/>
      <c r="F114" s="490" t="s">
        <v>536</v>
      </c>
      <c r="G114" s="491"/>
      <c r="H114" s="492"/>
    </row>
    <row r="115" spans="1:8" ht="12.75">
      <c r="A115" s="408"/>
      <c r="B115" s="392"/>
      <c r="C115" s="403" t="s">
        <v>275</v>
      </c>
      <c r="D115" s="403" t="s">
        <v>276</v>
      </c>
      <c r="E115" s="403" t="s">
        <v>277</v>
      </c>
      <c r="F115" s="403" t="s">
        <v>278</v>
      </c>
      <c r="G115" s="403" t="s">
        <v>276</v>
      </c>
      <c r="H115" s="403" t="s">
        <v>277</v>
      </c>
    </row>
    <row r="116" spans="1:8" ht="44.25" customHeight="1">
      <c r="A116" s="296"/>
      <c r="B116" s="350" t="s">
        <v>533</v>
      </c>
      <c r="C116" s="394">
        <v>53698239.7</v>
      </c>
      <c r="D116" s="349">
        <v>2490129</v>
      </c>
      <c r="E116" s="400">
        <v>51208110.7</v>
      </c>
      <c r="F116" s="394">
        <v>51208111</v>
      </c>
      <c r="G116" s="238">
        <v>2699467</v>
      </c>
      <c r="H116" s="394">
        <f>F116-G116</f>
        <v>48508644</v>
      </c>
    </row>
    <row r="117" spans="1:8" ht="12.75">
      <c r="A117" s="296"/>
      <c r="B117" s="348" t="s">
        <v>168</v>
      </c>
      <c r="C117" s="394">
        <v>73375002</v>
      </c>
      <c r="D117" s="349">
        <v>9752762</v>
      </c>
      <c r="E117" s="400">
        <v>63622240</v>
      </c>
      <c r="F117" s="394">
        <v>88919240</v>
      </c>
      <c r="G117" s="238">
        <v>15239966</v>
      </c>
      <c r="H117" s="394">
        <f>F117-G117</f>
        <v>73679274</v>
      </c>
    </row>
    <row r="118" spans="1:8" ht="12.75">
      <c r="A118" s="296"/>
      <c r="B118" s="348" t="s">
        <v>169</v>
      </c>
      <c r="C118" s="394">
        <v>1953447.00651264</v>
      </c>
      <c r="D118" s="349">
        <v>390689.40130252804</v>
      </c>
      <c r="E118" s="400">
        <v>1562757.605210112</v>
      </c>
      <c r="F118" s="394">
        <v>1562759</v>
      </c>
      <c r="G118" s="244">
        <v>312552</v>
      </c>
      <c r="H118" s="394">
        <f>F118-G118</f>
        <v>1250207</v>
      </c>
    </row>
    <row r="119" spans="1:8" ht="12.75">
      <c r="A119" s="296"/>
      <c r="B119" s="348" t="s">
        <v>170</v>
      </c>
      <c r="C119" s="394">
        <v>3949325</v>
      </c>
      <c r="D119" s="349">
        <v>881740</v>
      </c>
      <c r="E119" s="400">
        <v>3067585</v>
      </c>
      <c r="F119" s="394">
        <v>3651559</v>
      </c>
      <c r="G119" s="238">
        <v>806135</v>
      </c>
      <c r="H119" s="394">
        <f>F119-G119</f>
        <v>2845424</v>
      </c>
    </row>
    <row r="120" spans="1:8" ht="12.75">
      <c r="A120" s="296"/>
      <c r="B120" s="348" t="s">
        <v>173</v>
      </c>
      <c r="C120" s="394">
        <v>1709278</v>
      </c>
      <c r="D120" s="394">
        <v>341856</v>
      </c>
      <c r="E120" s="400">
        <v>1367422</v>
      </c>
      <c r="F120" s="394">
        <v>738150</v>
      </c>
      <c r="G120" s="238">
        <v>147630</v>
      </c>
      <c r="H120" s="394">
        <f>F120-G120</f>
        <v>590520</v>
      </c>
    </row>
    <row r="121" spans="1:8" ht="12.75">
      <c r="A121" s="296"/>
      <c r="B121" s="397" t="s">
        <v>487</v>
      </c>
      <c r="C121" s="403">
        <v>134685291.70651263</v>
      </c>
      <c r="D121" s="403">
        <v>13857176.401302528</v>
      </c>
      <c r="E121" s="404">
        <v>120828116</v>
      </c>
      <c r="F121" s="403">
        <f>SUM(F116:F120)</f>
        <v>146079819</v>
      </c>
      <c r="G121" s="403">
        <f>SUM(G116:G120)</f>
        <v>19205750</v>
      </c>
      <c r="H121" s="403">
        <f>SUM(H116:H120)</f>
        <v>126874069</v>
      </c>
    </row>
    <row r="122" spans="1:8" ht="12.75">
      <c r="A122" s="296"/>
      <c r="B122" s="397"/>
      <c r="C122" s="394"/>
      <c r="D122" s="394"/>
      <c r="E122" s="400"/>
      <c r="F122" s="204"/>
      <c r="G122" s="204"/>
      <c r="H122" s="394"/>
    </row>
    <row r="123" spans="1:8" ht="12.75">
      <c r="A123" s="296"/>
      <c r="B123" s="402" t="s">
        <v>485</v>
      </c>
      <c r="C123" s="394"/>
      <c r="D123" s="394"/>
      <c r="E123" s="400"/>
      <c r="F123" s="204"/>
      <c r="G123" s="204"/>
      <c r="H123" s="394"/>
    </row>
    <row r="124" spans="1:8" ht="12.75">
      <c r="A124" s="296"/>
      <c r="B124" s="401" t="s">
        <v>486</v>
      </c>
      <c r="C124" s="394">
        <v>180440</v>
      </c>
      <c r="D124" s="394">
        <v>27066</v>
      </c>
      <c r="E124" s="400">
        <v>153374</v>
      </c>
      <c r="F124" s="394">
        <v>153374</v>
      </c>
      <c r="G124" s="394">
        <v>23006</v>
      </c>
      <c r="H124" s="394">
        <f>F124-G124</f>
        <v>130368</v>
      </c>
    </row>
    <row r="125" spans="1:8" ht="12.75">
      <c r="A125" s="296"/>
      <c r="B125" s="401" t="s">
        <v>488</v>
      </c>
      <c r="C125" s="394">
        <v>180440</v>
      </c>
      <c r="D125" s="394">
        <v>27066</v>
      </c>
      <c r="E125" s="400">
        <v>153374</v>
      </c>
      <c r="F125" s="204">
        <f>SUM(F124)</f>
        <v>153374</v>
      </c>
      <c r="G125" s="204">
        <f>SUM(G124)</f>
        <v>23006</v>
      </c>
      <c r="H125" s="394">
        <f>SUM(H124)</f>
        <v>130368</v>
      </c>
    </row>
    <row r="126" spans="1:9" ht="12.75">
      <c r="A126" s="296"/>
      <c r="B126" s="305" t="s">
        <v>177</v>
      </c>
      <c r="C126" s="204">
        <v>134865731.70651263</v>
      </c>
      <c r="D126" s="204">
        <v>13884242.401302528</v>
      </c>
      <c r="E126" s="204">
        <v>120981490</v>
      </c>
      <c r="F126" s="204">
        <f>F121+F125</f>
        <v>146233193</v>
      </c>
      <c r="G126" s="204">
        <f>G121+G125</f>
        <v>19228756</v>
      </c>
      <c r="H126" s="204">
        <f>H121+H125</f>
        <v>127004437</v>
      </c>
      <c r="I126" s="447"/>
    </row>
    <row r="127" spans="1:8" ht="12.75">
      <c r="A127" s="296"/>
      <c r="C127" s="393"/>
      <c r="D127" s="393"/>
      <c r="E127" s="393"/>
      <c r="F127" s="370"/>
      <c r="G127" s="370"/>
      <c r="H127" s="393"/>
    </row>
    <row r="128" spans="1:9" ht="12.75">
      <c r="A128" s="188"/>
      <c r="B128" s="26"/>
      <c r="C128" s="26"/>
      <c r="D128" s="185"/>
      <c r="E128" s="185"/>
      <c r="F128" s="185"/>
      <c r="G128" s="185"/>
      <c r="H128" s="185"/>
      <c r="I128" s="205"/>
    </row>
    <row r="129" spans="1:8" ht="12.75">
      <c r="A129" s="161"/>
      <c r="B129" s="191">
        <v>2</v>
      </c>
      <c r="C129" s="185" t="s">
        <v>280</v>
      </c>
      <c r="D129" s="196"/>
      <c r="E129" s="196"/>
      <c r="F129" s="196"/>
      <c r="G129" s="180"/>
      <c r="H129" s="196"/>
    </row>
    <row r="130" spans="1:8" ht="12.75">
      <c r="A130" s="161"/>
      <c r="D130" s="191" t="s">
        <v>489</v>
      </c>
      <c r="E130" s="205"/>
      <c r="F130" s="196"/>
      <c r="G130" s="205" t="s">
        <v>91</v>
      </c>
      <c r="H130" s="196">
        <v>130368</v>
      </c>
    </row>
    <row r="131" spans="1:7" ht="15">
      <c r="A131" s="161"/>
      <c r="B131" s="191">
        <v>3</v>
      </c>
      <c r="C131" s="196" t="s">
        <v>281</v>
      </c>
      <c r="D131" s="196"/>
      <c r="E131" s="189"/>
      <c r="F131" s="189"/>
      <c r="G131" s="205" t="s">
        <v>268</v>
      </c>
    </row>
    <row r="132" spans="1:7" ht="15">
      <c r="A132" s="161"/>
      <c r="B132" s="191">
        <v>4</v>
      </c>
      <c r="C132" s="196" t="s">
        <v>20</v>
      </c>
      <c r="D132" s="189"/>
      <c r="E132" s="189"/>
      <c r="F132" s="189"/>
      <c r="G132" s="205" t="s">
        <v>268</v>
      </c>
    </row>
    <row r="133" spans="1:7" ht="15">
      <c r="A133" s="161"/>
      <c r="B133" s="191"/>
      <c r="C133" s="185"/>
      <c r="D133" s="189"/>
      <c r="E133" s="189"/>
      <c r="F133" s="189"/>
      <c r="G133" s="205"/>
    </row>
    <row r="134" spans="1:7" ht="12.75">
      <c r="A134" s="188"/>
      <c r="B134" s="206" t="s">
        <v>166</v>
      </c>
      <c r="C134" s="356" t="s">
        <v>478</v>
      </c>
      <c r="D134" s="193"/>
      <c r="E134" s="207"/>
      <c r="F134" s="207"/>
      <c r="G134" s="205"/>
    </row>
    <row r="135" spans="1:7" ht="12.75">
      <c r="A135" s="188"/>
      <c r="B135" s="206"/>
      <c r="C135" s="193"/>
      <c r="D135" s="193"/>
      <c r="E135" s="207"/>
      <c r="F135" s="207"/>
      <c r="G135" s="205"/>
    </row>
    <row r="136" spans="1:7" ht="12.75">
      <c r="A136" s="188"/>
      <c r="B136" s="163">
        <v>1</v>
      </c>
      <c r="C136" s="201" t="s">
        <v>282</v>
      </c>
      <c r="D136" s="197"/>
      <c r="E136" s="208"/>
      <c r="F136" s="208"/>
      <c r="G136" s="205" t="s">
        <v>268</v>
      </c>
    </row>
    <row r="137" spans="1:9" ht="12.75">
      <c r="A137" s="188"/>
      <c r="B137" s="158"/>
      <c r="C137" s="163"/>
      <c r="D137" s="201"/>
      <c r="E137" s="197"/>
      <c r="F137" s="208"/>
      <c r="G137" s="208"/>
      <c r="H137" s="194"/>
      <c r="I137" s="196"/>
    </row>
    <row r="138" spans="1:8" ht="12.75">
      <c r="A138" s="188">
        <v>1</v>
      </c>
      <c r="B138" s="380" t="s">
        <v>484</v>
      </c>
      <c r="C138" s="208"/>
      <c r="D138" s="208"/>
      <c r="E138" s="208"/>
      <c r="F138" s="180"/>
      <c r="G138" s="196"/>
      <c r="H138" s="379">
        <f>'[1]FURNITORE'!D95</f>
        <v>0</v>
      </c>
    </row>
    <row r="139" spans="1:8" ht="12.75">
      <c r="A139" s="188"/>
      <c r="B139" s="360" t="s">
        <v>251</v>
      </c>
      <c r="C139" s="360"/>
      <c r="D139" s="180"/>
      <c r="E139" s="194" t="s">
        <v>37</v>
      </c>
      <c r="F139" s="180"/>
      <c r="G139" s="194" t="s">
        <v>91</v>
      </c>
      <c r="H139" s="194">
        <v>2719418</v>
      </c>
    </row>
    <row r="140" spans="1:8" ht="12.75">
      <c r="A140" s="188"/>
      <c r="B140" s="360" t="s">
        <v>252</v>
      </c>
      <c r="C140" s="360"/>
      <c r="D140" s="180"/>
      <c r="E140" s="194" t="s">
        <v>37</v>
      </c>
      <c r="F140" s="187"/>
      <c r="G140" s="194" t="s">
        <v>91</v>
      </c>
      <c r="H140" s="399"/>
    </row>
    <row r="141" spans="1:8" ht="12.75">
      <c r="A141" s="188"/>
      <c r="B141" s="180" t="s">
        <v>253</v>
      </c>
      <c r="C141" s="180"/>
      <c r="D141" s="180"/>
      <c r="E141" s="194" t="s">
        <v>37</v>
      </c>
      <c r="F141" s="187"/>
      <c r="G141" s="194" t="s">
        <v>91</v>
      </c>
      <c r="H141" s="399">
        <f>39000+473076+212000+185000</f>
        <v>909076</v>
      </c>
    </row>
    <row r="142" spans="1:8" ht="12.75">
      <c r="A142" s="188"/>
      <c r="B142" s="180" t="s">
        <v>254</v>
      </c>
      <c r="C142" s="180"/>
      <c r="D142" s="180"/>
      <c r="E142" s="194" t="s">
        <v>37</v>
      </c>
      <c r="F142" s="187"/>
      <c r="G142" s="194" t="s">
        <v>91</v>
      </c>
      <c r="H142" s="399">
        <f>'[1]FURNITORE'!D86</f>
        <v>0</v>
      </c>
    </row>
    <row r="143" spans="1:8" ht="12.75">
      <c r="A143" s="188"/>
      <c r="B143" s="180" t="s">
        <v>255</v>
      </c>
      <c r="C143" s="180"/>
      <c r="D143" s="180"/>
      <c r="E143" s="194" t="s">
        <v>37</v>
      </c>
      <c r="F143" s="187"/>
      <c r="G143" s="194" t="s">
        <v>91</v>
      </c>
      <c r="H143" s="451">
        <v>1386300</v>
      </c>
    </row>
    <row r="144" spans="1:8" ht="12.75">
      <c r="A144" s="188"/>
      <c r="B144" s="180" t="s">
        <v>256</v>
      </c>
      <c r="C144" s="180"/>
      <c r="D144" s="180"/>
      <c r="E144" s="194" t="s">
        <v>37</v>
      </c>
      <c r="F144" s="187"/>
      <c r="G144" s="194" t="s">
        <v>91</v>
      </c>
      <c r="H144" s="451">
        <v>424043</v>
      </c>
    </row>
    <row r="145" spans="1:9" ht="12.75">
      <c r="A145" s="188"/>
      <c r="B145" s="183"/>
      <c r="C145" s="192"/>
      <c r="D145" s="208"/>
      <c r="E145" s="208"/>
      <c r="F145" s="208"/>
      <c r="G145" s="180"/>
      <c r="H145" s="205"/>
      <c r="I145" s="180"/>
    </row>
    <row r="146" spans="1:8" ht="12.75">
      <c r="A146" s="188">
        <v>2</v>
      </c>
      <c r="B146" s="183" t="s">
        <v>249</v>
      </c>
      <c r="C146" s="192" t="s">
        <v>283</v>
      </c>
      <c r="D146" s="208"/>
      <c r="E146" s="208"/>
      <c r="F146" s="208"/>
      <c r="G146" s="205" t="s">
        <v>242</v>
      </c>
      <c r="H146" s="194">
        <v>2644317</v>
      </c>
    </row>
    <row r="147" spans="1:9" ht="12.75">
      <c r="A147" s="188"/>
      <c r="B147" s="183"/>
      <c r="C147" s="192"/>
      <c r="D147" s="208"/>
      <c r="E147" s="208"/>
      <c r="F147" s="208"/>
      <c r="G147" s="194"/>
      <c r="H147" s="205"/>
      <c r="I147" s="180"/>
    </row>
    <row r="148" spans="1:8" ht="12.75">
      <c r="A148" s="188">
        <v>3</v>
      </c>
      <c r="B148" s="183" t="s">
        <v>249</v>
      </c>
      <c r="C148" s="192" t="s">
        <v>284</v>
      </c>
      <c r="D148" s="208"/>
      <c r="E148" s="208"/>
      <c r="F148" s="208"/>
      <c r="G148" s="205" t="s">
        <v>242</v>
      </c>
      <c r="H148" s="194">
        <v>686059</v>
      </c>
    </row>
    <row r="149" spans="1:8" ht="6.75" customHeight="1">
      <c r="A149" s="188"/>
      <c r="B149" s="183"/>
      <c r="C149" s="192"/>
      <c r="D149" s="208"/>
      <c r="E149" s="208"/>
      <c r="F149" s="208"/>
      <c r="G149" s="205"/>
      <c r="H149" s="194"/>
    </row>
    <row r="150" spans="1:8" ht="12.75">
      <c r="A150" s="188">
        <v>4</v>
      </c>
      <c r="B150" s="183" t="s">
        <v>249</v>
      </c>
      <c r="C150" s="380" t="s">
        <v>490</v>
      </c>
      <c r="D150" s="208"/>
      <c r="E150" s="208"/>
      <c r="F150" s="196"/>
      <c r="G150" s="205" t="s">
        <v>242</v>
      </c>
      <c r="H150" s="194">
        <v>572209</v>
      </c>
    </row>
    <row r="151" spans="1:8" ht="6.75" customHeight="1">
      <c r="A151" s="188"/>
      <c r="B151" s="183"/>
      <c r="C151" s="192"/>
      <c r="D151" s="208"/>
      <c r="E151" s="208"/>
      <c r="F151" s="208"/>
      <c r="G151" s="205"/>
      <c r="H151" s="180"/>
    </row>
    <row r="152" spans="1:8" ht="12.75">
      <c r="A152" s="188">
        <v>5</v>
      </c>
      <c r="B152" s="183" t="s">
        <v>249</v>
      </c>
      <c r="C152" s="192" t="s">
        <v>286</v>
      </c>
      <c r="D152" s="208"/>
      <c r="E152" s="208"/>
      <c r="F152" s="208"/>
      <c r="G152" s="205" t="s">
        <v>242</v>
      </c>
      <c r="H152" s="180">
        <v>2350596</v>
      </c>
    </row>
    <row r="153" spans="1:8" ht="3.75" customHeight="1">
      <c r="A153" s="188"/>
      <c r="G153" s="398"/>
      <c r="H153" s="180"/>
    </row>
    <row r="154" spans="1:8" ht="12.75">
      <c r="A154" s="188">
        <v>6</v>
      </c>
      <c r="B154" s="183" t="s">
        <v>249</v>
      </c>
      <c r="C154" s="192" t="s">
        <v>285</v>
      </c>
      <c r="D154" s="208"/>
      <c r="E154" s="208"/>
      <c r="F154" s="208"/>
      <c r="G154" s="205" t="s">
        <v>268</v>
      </c>
      <c r="H154" s="180"/>
    </row>
    <row r="155" spans="1:9" ht="12.75">
      <c r="A155" s="188"/>
      <c r="B155" s="158"/>
      <c r="I155" s="196"/>
    </row>
    <row r="156" spans="1:9" ht="12.75">
      <c r="A156" s="188"/>
      <c r="B156" s="158"/>
      <c r="C156" s="209" t="s">
        <v>174</v>
      </c>
      <c r="D156" s="193" t="s">
        <v>287</v>
      </c>
      <c r="E156" s="193"/>
      <c r="F156" s="208"/>
      <c r="G156" s="208"/>
      <c r="H156" s="180"/>
      <c r="I156" s="196"/>
    </row>
    <row r="157" spans="1:9" ht="12.75">
      <c r="A157" s="188"/>
      <c r="B157" s="158"/>
      <c r="C157" s="209"/>
      <c r="D157" s="193"/>
      <c r="E157" s="193"/>
      <c r="F157" s="208"/>
      <c r="G157" s="208"/>
      <c r="H157" s="180"/>
      <c r="I157" s="196"/>
    </row>
    <row r="158" spans="1:8" ht="12.75">
      <c r="A158" s="188"/>
      <c r="B158" s="163">
        <v>1</v>
      </c>
      <c r="C158" s="381" t="s">
        <v>479</v>
      </c>
      <c r="D158" s="193"/>
      <c r="E158" s="208"/>
      <c r="F158" s="208"/>
      <c r="G158" s="205" t="s">
        <v>268</v>
      </c>
      <c r="H158" s="180"/>
    </row>
    <row r="159" spans="1:8" ht="12.75">
      <c r="A159" s="188"/>
      <c r="B159" s="163">
        <v>2</v>
      </c>
      <c r="C159" s="201" t="s">
        <v>288</v>
      </c>
      <c r="D159" s="197"/>
      <c r="E159" s="208"/>
      <c r="F159" s="208"/>
      <c r="G159" s="205" t="s">
        <v>268</v>
      </c>
      <c r="H159" s="180"/>
    </row>
    <row r="160" spans="1:8" ht="12.75">
      <c r="A160" s="188"/>
      <c r="B160" s="163">
        <v>3</v>
      </c>
      <c r="C160" s="201" t="s">
        <v>26</v>
      </c>
      <c r="D160" s="197"/>
      <c r="E160" s="208"/>
      <c r="F160" s="208"/>
      <c r="G160" s="205" t="s">
        <v>91</v>
      </c>
      <c r="H160" s="180">
        <v>11045589</v>
      </c>
    </row>
    <row r="161" spans="1:8" ht="12.75">
      <c r="A161" s="188"/>
      <c r="B161" s="158"/>
      <c r="C161" s="163"/>
      <c r="D161" s="201"/>
      <c r="E161" s="197"/>
      <c r="F161" s="208"/>
      <c r="G161" s="180"/>
      <c r="H161" s="196"/>
    </row>
    <row r="162" spans="1:8" ht="12.75">
      <c r="A162" s="188"/>
      <c r="B162" s="209" t="s">
        <v>199</v>
      </c>
      <c r="C162" s="193" t="s">
        <v>289</v>
      </c>
      <c r="D162" s="193"/>
      <c r="E162" s="208"/>
      <c r="F162" s="208"/>
      <c r="G162" s="196"/>
      <c r="H162" s="180"/>
    </row>
    <row r="163" spans="1:8" ht="12.75">
      <c r="A163" s="188"/>
      <c r="B163" s="209"/>
      <c r="C163" s="193"/>
      <c r="D163" s="193"/>
      <c r="E163" s="208"/>
      <c r="F163" s="208"/>
      <c r="G163" s="196"/>
      <c r="H163" s="180"/>
    </row>
    <row r="164" spans="1:8" ht="12.75">
      <c r="A164" s="188"/>
      <c r="B164" s="183" t="s">
        <v>249</v>
      </c>
      <c r="C164" s="382" t="s">
        <v>131</v>
      </c>
      <c r="D164" s="197"/>
      <c r="E164" s="208"/>
      <c r="F164" s="208"/>
      <c r="G164" s="205" t="s">
        <v>480</v>
      </c>
      <c r="H164" s="383"/>
    </row>
    <row r="165" spans="1:8" ht="12.75">
      <c r="A165" s="188"/>
      <c r="B165" s="183" t="s">
        <v>249</v>
      </c>
      <c r="C165" s="385" t="s">
        <v>132</v>
      </c>
      <c r="D165" s="197"/>
      <c r="E165" s="208"/>
      <c r="F165" s="208"/>
      <c r="G165" s="205" t="s">
        <v>480</v>
      </c>
      <c r="H165" s="383"/>
    </row>
    <row r="166" spans="1:8" ht="12.75">
      <c r="A166" s="188"/>
      <c r="B166" s="183" t="s">
        <v>249</v>
      </c>
      <c r="C166" s="382" t="s">
        <v>34</v>
      </c>
      <c r="D166" s="197"/>
      <c r="E166" s="208"/>
      <c r="F166" s="208"/>
      <c r="G166" s="205" t="s">
        <v>91</v>
      </c>
      <c r="H166" s="383">
        <v>81000000</v>
      </c>
    </row>
    <row r="167" spans="1:8" ht="12.75">
      <c r="A167" s="188"/>
      <c r="B167" s="183" t="s">
        <v>249</v>
      </c>
      <c r="C167" s="382" t="s">
        <v>133</v>
      </c>
      <c r="D167" s="197"/>
      <c r="E167" s="208"/>
      <c r="F167" s="208"/>
      <c r="G167" s="205" t="s">
        <v>480</v>
      </c>
      <c r="H167" s="383"/>
    </row>
    <row r="168" spans="1:8" ht="12.75">
      <c r="A168" s="188"/>
      <c r="B168" s="183" t="s">
        <v>249</v>
      </c>
      <c r="C168" s="382" t="s">
        <v>155</v>
      </c>
      <c r="D168" s="197"/>
      <c r="E168" s="208"/>
      <c r="F168" s="208"/>
      <c r="G168" s="205" t="s">
        <v>480</v>
      </c>
      <c r="H168" s="383"/>
    </row>
    <row r="169" spans="1:8" ht="12.75">
      <c r="A169" s="188"/>
      <c r="B169" s="183" t="s">
        <v>249</v>
      </c>
      <c r="C169" s="382" t="s">
        <v>134</v>
      </c>
      <c r="D169" s="197"/>
      <c r="E169" s="208"/>
      <c r="F169" s="208"/>
      <c r="G169" s="205" t="s">
        <v>480</v>
      </c>
      <c r="H169" s="383"/>
    </row>
    <row r="170" spans="1:8" ht="12.75">
      <c r="A170" s="188"/>
      <c r="B170" s="183" t="s">
        <v>249</v>
      </c>
      <c r="C170" s="382" t="s">
        <v>135</v>
      </c>
      <c r="D170" s="197"/>
      <c r="E170" s="208"/>
      <c r="F170" s="208"/>
      <c r="G170" s="205" t="s">
        <v>91</v>
      </c>
      <c r="H170" s="383">
        <v>6607848</v>
      </c>
    </row>
    <row r="171" spans="1:8" ht="12.75">
      <c r="A171" s="188"/>
      <c r="B171" s="183" t="s">
        <v>249</v>
      </c>
      <c r="C171" s="382" t="s">
        <v>136</v>
      </c>
      <c r="D171" s="197"/>
      <c r="E171" s="208"/>
      <c r="F171" s="208"/>
      <c r="G171" s="205" t="s">
        <v>91</v>
      </c>
      <c r="H171" s="383">
        <v>115549114</v>
      </c>
    </row>
    <row r="172" spans="1:8" ht="12.75">
      <c r="A172" s="188"/>
      <c r="B172" s="183" t="s">
        <v>249</v>
      </c>
      <c r="C172" s="382" t="s">
        <v>468</v>
      </c>
      <c r="D172" s="197"/>
      <c r="E172" s="208"/>
      <c r="F172" s="208"/>
      <c r="G172" s="205" t="s">
        <v>91</v>
      </c>
      <c r="H172" s="383">
        <f>266474</f>
        <v>266474</v>
      </c>
    </row>
    <row r="173" spans="1:8" ht="12.75">
      <c r="A173" s="188"/>
      <c r="B173" s="183" t="s">
        <v>249</v>
      </c>
      <c r="C173" s="382" t="s">
        <v>481</v>
      </c>
      <c r="D173" s="197"/>
      <c r="E173" s="208"/>
      <c r="F173" s="208"/>
      <c r="G173" s="205" t="s">
        <v>91</v>
      </c>
      <c r="H173" s="383">
        <v>54542298</v>
      </c>
    </row>
    <row r="174" spans="1:8" ht="12.75">
      <c r="A174" s="188"/>
      <c r="B174" s="183" t="s">
        <v>249</v>
      </c>
      <c r="C174" s="382" t="s">
        <v>141</v>
      </c>
      <c r="D174" s="197"/>
      <c r="E174" s="208"/>
      <c r="F174" s="208"/>
      <c r="G174" s="205" t="s">
        <v>91</v>
      </c>
      <c r="H174" s="384">
        <v>658000</v>
      </c>
    </row>
    <row r="175" spans="1:8" ht="12.75">
      <c r="A175" s="188"/>
      <c r="B175" s="158"/>
      <c r="C175" s="163"/>
      <c r="D175" s="201"/>
      <c r="E175" s="197"/>
      <c r="F175" s="208"/>
      <c r="G175" s="194"/>
      <c r="H175" s="196"/>
    </row>
    <row r="176" spans="1:8" ht="12.75">
      <c r="A176" s="188"/>
      <c r="B176" s="158"/>
      <c r="C176" s="163"/>
      <c r="D176" s="201"/>
      <c r="E176" s="197"/>
      <c r="F176" s="208"/>
      <c r="G176" s="194"/>
      <c r="H176" s="196"/>
    </row>
    <row r="177" spans="1:8" ht="12.75">
      <c r="A177" s="406" t="s">
        <v>491</v>
      </c>
      <c r="B177" s="201" t="s">
        <v>35</v>
      </c>
      <c r="C177" s="197"/>
      <c r="D177" s="208"/>
      <c r="E177" s="208"/>
      <c r="G177" s="205" t="s">
        <v>242</v>
      </c>
      <c r="H177" s="180">
        <f>H179-H182</f>
        <v>49850575.2</v>
      </c>
    </row>
    <row r="178" spans="2:8" ht="12.75">
      <c r="B178" s="180"/>
      <c r="C178" s="180"/>
      <c r="D178" s="180"/>
      <c r="E178" s="180"/>
      <c r="F178" s="180"/>
      <c r="G178" s="194"/>
      <c r="H178" s="180"/>
    </row>
    <row r="179" spans="2:8" ht="12.75">
      <c r="B179" s="210" t="s">
        <v>290</v>
      </c>
      <c r="C179" s="198" t="s">
        <v>291</v>
      </c>
      <c r="D179" s="180"/>
      <c r="E179" s="180"/>
      <c r="F179" s="180"/>
      <c r="G179" s="194" t="s">
        <v>91</v>
      </c>
      <c r="H179" s="421">
        <v>55486270</v>
      </c>
    </row>
    <row r="180" spans="2:8" ht="12.75">
      <c r="B180" s="210" t="s">
        <v>290</v>
      </c>
      <c r="C180" s="180" t="s">
        <v>292</v>
      </c>
      <c r="D180" s="180"/>
      <c r="E180" s="180"/>
      <c r="F180" s="180"/>
      <c r="G180" s="194" t="s">
        <v>91</v>
      </c>
      <c r="H180" s="421">
        <v>870678</v>
      </c>
    </row>
    <row r="181" spans="2:8" ht="12.75">
      <c r="B181" s="210" t="s">
        <v>290</v>
      </c>
      <c r="C181" s="180" t="s">
        <v>68</v>
      </c>
      <c r="D181" s="180"/>
      <c r="E181" s="180"/>
      <c r="F181" s="180"/>
      <c r="G181" s="194" t="s">
        <v>91</v>
      </c>
      <c r="H181" s="421">
        <f>H179+H180</f>
        <v>56356948</v>
      </c>
    </row>
    <row r="182" spans="2:8" ht="12.75">
      <c r="B182" s="210" t="s">
        <v>290</v>
      </c>
      <c r="C182" s="195" t="s">
        <v>293</v>
      </c>
      <c r="D182" s="180"/>
      <c r="E182" s="180"/>
      <c r="F182" s="180"/>
      <c r="G182" s="194" t="s">
        <v>91</v>
      </c>
      <c r="H182" s="187">
        <f>H181*0.1</f>
        <v>5635694.800000001</v>
      </c>
    </row>
    <row r="183" spans="1:9" ht="12.75">
      <c r="A183" s="161"/>
      <c r="B183" s="25"/>
      <c r="C183" s="25"/>
      <c r="D183" s="210"/>
      <c r="E183" s="195"/>
      <c r="F183" s="180"/>
      <c r="G183" s="180"/>
      <c r="H183" s="180"/>
      <c r="I183" s="194"/>
    </row>
    <row r="184" spans="1:9" ht="12.75">
      <c r="A184" s="161" t="s">
        <v>546</v>
      </c>
      <c r="B184" s="485" t="s">
        <v>547</v>
      </c>
      <c r="C184" s="485"/>
      <c r="D184" s="485"/>
      <c r="E184" s="485"/>
      <c r="F184" s="180"/>
      <c r="G184" s="180"/>
      <c r="H184" s="180"/>
      <c r="I184" s="194"/>
    </row>
    <row r="185" spans="1:9" ht="12.75">
      <c r="A185" s="161"/>
      <c r="B185" s="25"/>
      <c r="C185" s="25"/>
      <c r="D185" s="210"/>
      <c r="E185" s="195"/>
      <c r="F185" s="180"/>
      <c r="G185" s="180"/>
      <c r="H185" s="180"/>
      <c r="I185" s="194"/>
    </row>
    <row r="186" spans="1:9" ht="12.75">
      <c r="A186" s="161"/>
      <c r="B186" s="26" t="s">
        <v>548</v>
      </c>
      <c r="C186" s="68" t="s">
        <v>46</v>
      </c>
      <c r="D186" s="25"/>
      <c r="E186" s="195"/>
      <c r="F186" s="180"/>
      <c r="G186" s="196" t="s">
        <v>91</v>
      </c>
      <c r="H186" s="454">
        <f>-12337812-61569</f>
        <v>-12399381</v>
      </c>
      <c r="I186" s="194"/>
    </row>
    <row r="187" spans="1:9" ht="12.75">
      <c r="A187" s="25" t="s">
        <v>549</v>
      </c>
      <c r="C187" s="25" t="s">
        <v>550</v>
      </c>
      <c r="D187" s="210"/>
      <c r="E187" s="195"/>
      <c r="F187" s="180"/>
      <c r="G187" s="180"/>
      <c r="H187" s="180">
        <v>4270</v>
      </c>
      <c r="I187" s="194"/>
    </row>
    <row r="188" spans="1:9" ht="12.75">
      <c r="A188" s="161"/>
      <c r="B188" s="25"/>
      <c r="C188" s="25" t="s">
        <v>551</v>
      </c>
      <c r="D188" s="210"/>
      <c r="E188" s="195"/>
      <c r="F188" s="180"/>
      <c r="G188" s="180"/>
      <c r="H188" s="180">
        <f>2705+284366</f>
        <v>287071</v>
      </c>
      <c r="I188" s="194"/>
    </row>
    <row r="189" spans="1:9" ht="12.75">
      <c r="A189" s="161"/>
      <c r="B189" s="25"/>
      <c r="C189" s="212" t="s">
        <v>552</v>
      </c>
      <c r="D189" s="210"/>
      <c r="E189" s="195"/>
      <c r="F189" s="180"/>
      <c r="G189" s="180"/>
      <c r="H189" s="180">
        <v>48762</v>
      </c>
      <c r="I189" s="194"/>
    </row>
    <row r="190" spans="1:9" ht="12.75">
      <c r="A190" s="161"/>
      <c r="B190" s="25"/>
      <c r="C190" s="212" t="s">
        <v>553</v>
      </c>
      <c r="D190" s="210"/>
      <c r="E190" s="195"/>
      <c r="F190" s="180"/>
      <c r="G190" s="180"/>
      <c r="H190" s="180">
        <v>870678</v>
      </c>
      <c r="I190" s="194"/>
    </row>
    <row r="191" spans="1:9" ht="12.75">
      <c r="A191" s="161"/>
      <c r="B191" s="25"/>
      <c r="C191" s="212" t="s">
        <v>554</v>
      </c>
      <c r="D191" s="210"/>
      <c r="E191" s="195"/>
      <c r="F191" s="180"/>
      <c r="G191" s="180"/>
      <c r="H191" s="180">
        <v>22500</v>
      </c>
      <c r="I191" s="194"/>
    </row>
    <row r="192" spans="1:9" ht="12.75">
      <c r="A192" s="161"/>
      <c r="B192" s="25"/>
      <c r="C192" s="212" t="s">
        <v>555</v>
      </c>
      <c r="D192" s="210"/>
      <c r="E192" s="195"/>
      <c r="F192" s="180"/>
      <c r="G192" s="180"/>
      <c r="H192" s="180">
        <v>64000</v>
      </c>
      <c r="I192" s="194"/>
    </row>
    <row r="193" spans="1:9" ht="12.75">
      <c r="A193" s="161"/>
      <c r="B193" s="25"/>
      <c r="C193" s="212" t="s">
        <v>556</v>
      </c>
      <c r="D193" s="210"/>
      <c r="E193" s="195"/>
      <c r="F193" s="180"/>
      <c r="G193" s="180"/>
      <c r="H193" s="180">
        <v>456</v>
      </c>
      <c r="I193" s="194"/>
    </row>
    <row r="194" spans="1:9" ht="12.75">
      <c r="A194" s="161"/>
      <c r="B194" s="25"/>
      <c r="C194" s="212" t="s">
        <v>557</v>
      </c>
      <c r="D194" s="210"/>
      <c r="E194" s="195"/>
      <c r="F194" s="180"/>
      <c r="G194" s="180"/>
      <c r="H194" s="180">
        <v>50000</v>
      </c>
      <c r="I194" s="194"/>
    </row>
    <row r="195" spans="1:9" ht="27" customHeight="1">
      <c r="A195" s="161"/>
      <c r="B195" s="25"/>
      <c r="C195" s="483" t="s">
        <v>558</v>
      </c>
      <c r="D195" s="483"/>
      <c r="E195" s="483"/>
      <c r="F195" s="180"/>
      <c r="G195" s="180"/>
      <c r="H195" s="180">
        <v>6412000</v>
      </c>
      <c r="I195" s="194"/>
    </row>
    <row r="196" spans="1:9" ht="12.75">
      <c r="A196" s="161"/>
      <c r="B196" s="25"/>
      <c r="C196" s="212" t="s">
        <v>559</v>
      </c>
      <c r="D196" s="210"/>
      <c r="E196" s="195"/>
      <c r="F196" s="180"/>
      <c r="G196" s="180"/>
      <c r="H196" s="180">
        <v>1482470</v>
      </c>
      <c r="I196" s="194"/>
    </row>
    <row r="197" spans="1:9" ht="12.75">
      <c r="A197" s="161"/>
      <c r="B197" s="25"/>
      <c r="C197" s="212" t="s">
        <v>560</v>
      </c>
      <c r="D197" s="210"/>
      <c r="E197" s="195"/>
      <c r="F197" s="180"/>
      <c r="G197" s="180"/>
      <c r="H197" s="180">
        <v>576000</v>
      </c>
      <c r="I197" s="194"/>
    </row>
    <row r="198" spans="1:9" ht="12.75">
      <c r="A198" s="161"/>
      <c r="B198" s="25"/>
      <c r="C198" s="212" t="s">
        <v>561</v>
      </c>
      <c r="D198" s="210"/>
      <c r="E198" s="195"/>
      <c r="F198" s="180"/>
      <c r="G198" s="180"/>
      <c r="H198" s="180">
        <v>422135</v>
      </c>
      <c r="I198" s="194"/>
    </row>
    <row r="199" spans="1:9" ht="12.75">
      <c r="A199" s="161"/>
      <c r="B199" s="25"/>
      <c r="C199" s="25" t="s">
        <v>562</v>
      </c>
      <c r="D199" s="210"/>
      <c r="E199" s="195"/>
      <c r="F199" s="180"/>
      <c r="G199" s="180"/>
      <c r="H199" s="180">
        <v>392000</v>
      </c>
      <c r="I199" s="194"/>
    </row>
    <row r="200" spans="1:9" ht="26.25" customHeight="1">
      <c r="A200" s="161"/>
      <c r="B200" s="25"/>
      <c r="C200" s="484" t="s">
        <v>563</v>
      </c>
      <c r="D200" s="484"/>
      <c r="E200" s="484"/>
      <c r="F200" s="484"/>
      <c r="G200" s="456"/>
      <c r="H200" s="456"/>
      <c r="I200" s="194"/>
    </row>
    <row r="201" spans="1:9" ht="12.75">
      <c r="A201" s="161"/>
      <c r="B201" s="25"/>
      <c r="C201" s="212" t="s">
        <v>564</v>
      </c>
      <c r="D201" s="210"/>
      <c r="E201" s="195"/>
      <c r="F201" s="180"/>
      <c r="G201" s="180"/>
      <c r="H201" s="180">
        <v>1705470</v>
      </c>
      <c r="I201" s="194"/>
    </row>
    <row r="202" spans="1:9" ht="53.25" customHeight="1">
      <c r="A202" s="161"/>
      <c r="B202" s="25"/>
      <c r="C202" s="483" t="s">
        <v>565</v>
      </c>
      <c r="D202" s="483"/>
      <c r="E202" s="483"/>
      <c r="F202" s="483"/>
      <c r="G202" s="456"/>
      <c r="H202" s="456"/>
      <c r="I202" s="194"/>
    </row>
    <row r="203" spans="1:9" ht="12.75">
      <c r="A203" s="161"/>
      <c r="B203" s="25"/>
      <c r="C203" s="212" t="s">
        <v>566</v>
      </c>
      <c r="D203" s="210"/>
      <c r="E203" s="195"/>
      <c r="F203" s="180"/>
      <c r="G203" s="180"/>
      <c r="H203" s="180">
        <v>61569</v>
      </c>
      <c r="I203" s="194"/>
    </row>
    <row r="204" spans="1:9" ht="12.75">
      <c r="A204" s="161"/>
      <c r="B204" s="25"/>
      <c r="C204" s="25"/>
      <c r="D204" s="180"/>
      <c r="E204" s="180"/>
      <c r="F204" s="180"/>
      <c r="G204" s="180"/>
      <c r="H204" s="180"/>
      <c r="I204" s="180"/>
    </row>
    <row r="205" spans="1:9" ht="12.75">
      <c r="A205" s="161" t="s">
        <v>546</v>
      </c>
      <c r="B205" s="485" t="s">
        <v>567</v>
      </c>
      <c r="C205" s="485"/>
      <c r="D205" s="485"/>
      <c r="E205" s="485"/>
      <c r="F205" s="180"/>
      <c r="G205" s="180"/>
      <c r="H205" s="180"/>
      <c r="I205" s="180"/>
    </row>
    <row r="206" spans="1:9" ht="12.75">
      <c r="A206" s="161"/>
      <c r="B206" s="486" t="s">
        <v>568</v>
      </c>
      <c r="C206" s="486"/>
      <c r="D206" s="486"/>
      <c r="E206" s="486"/>
      <c r="F206" s="486"/>
      <c r="G206" s="486"/>
      <c r="H206" s="486"/>
      <c r="I206" s="180"/>
    </row>
    <row r="207" spans="1:9" ht="27.75" customHeight="1">
      <c r="A207" s="161"/>
      <c r="B207" s="487" t="s">
        <v>569</v>
      </c>
      <c r="C207" s="487"/>
      <c r="D207" s="487"/>
      <c r="E207" s="487"/>
      <c r="F207" s="487"/>
      <c r="G207" s="487"/>
      <c r="H207" s="487"/>
      <c r="I207" s="180"/>
    </row>
    <row r="208" spans="1:9" ht="12.75">
      <c r="A208" s="161"/>
      <c r="B208" s="455"/>
      <c r="C208" s="455"/>
      <c r="D208" s="455"/>
      <c r="E208" s="455"/>
      <c r="F208" s="180"/>
      <c r="G208" s="180"/>
      <c r="H208" s="180"/>
      <c r="I208" s="180"/>
    </row>
    <row r="209" spans="1:9" ht="12.75">
      <c r="A209" s="161"/>
      <c r="B209" s="455"/>
      <c r="C209" s="455"/>
      <c r="D209" s="455"/>
      <c r="E209" s="455"/>
      <c r="F209" s="180"/>
      <c r="G209" s="180"/>
      <c r="H209" s="180"/>
      <c r="I209" s="180"/>
    </row>
    <row r="210" spans="1:9" ht="15.75">
      <c r="A210" s="161"/>
      <c r="B210" s="489" t="s">
        <v>294</v>
      </c>
      <c r="C210" s="489"/>
      <c r="D210" s="211" t="s">
        <v>295</v>
      </c>
      <c r="E210" s="180"/>
      <c r="F210" s="180"/>
      <c r="G210" s="180"/>
      <c r="H210" s="180"/>
      <c r="I210" s="180"/>
    </row>
    <row r="211" spans="1:9" ht="12.75">
      <c r="A211" s="161"/>
      <c r="B211" s="25"/>
      <c r="C211" s="25"/>
      <c r="D211" s="180"/>
      <c r="E211" s="180"/>
      <c r="F211" s="180"/>
      <c r="G211" s="180"/>
      <c r="H211" s="180"/>
      <c r="I211" s="180"/>
    </row>
    <row r="212" spans="1:9" ht="12.75">
      <c r="A212" s="157"/>
      <c r="B212" s="208" t="s">
        <v>296</v>
      </c>
      <c r="C212" s="180"/>
      <c r="D212" s="180"/>
      <c r="E212" s="180"/>
      <c r="F212" s="180"/>
      <c r="G212" s="180"/>
      <c r="H212" s="180"/>
      <c r="I212" s="180"/>
    </row>
    <row r="213" spans="1:9" ht="12.75">
      <c r="A213" s="158" t="s">
        <v>297</v>
      </c>
      <c r="B213" s="208"/>
      <c r="C213" s="180"/>
      <c r="D213" s="180"/>
      <c r="E213" s="180"/>
      <c r="F213" s="180"/>
      <c r="G213" s="180"/>
      <c r="H213" s="180"/>
      <c r="I213" s="180"/>
    </row>
    <row r="214" spans="1:9" ht="12.75">
      <c r="A214" s="158"/>
      <c r="B214" s="208" t="s">
        <v>298</v>
      </c>
      <c r="C214" s="180"/>
      <c r="D214" s="180"/>
      <c r="E214" s="180"/>
      <c r="F214" s="180"/>
      <c r="G214" s="180"/>
      <c r="H214" s="180"/>
      <c r="I214" s="180"/>
    </row>
    <row r="215" spans="1:9" ht="12.75">
      <c r="A215" s="158" t="s">
        <v>299</v>
      </c>
      <c r="B215" s="208"/>
      <c r="C215" s="180"/>
      <c r="D215" s="180"/>
      <c r="E215" s="180"/>
      <c r="F215" s="180"/>
      <c r="G215" s="180"/>
      <c r="H215" s="180"/>
      <c r="I215" s="180"/>
    </row>
    <row r="216" spans="1:9" ht="12.75">
      <c r="A216" s="361"/>
      <c r="B216" s="361"/>
      <c r="C216" s="361"/>
      <c r="D216" s="361"/>
      <c r="E216" s="361"/>
      <c r="F216" s="361"/>
      <c r="G216" s="361"/>
      <c r="H216" s="361"/>
      <c r="I216" s="25"/>
    </row>
    <row r="217" spans="1:9" ht="12.75">
      <c r="A217" s="191"/>
      <c r="B217" s="212"/>
      <c r="C217" s="25"/>
      <c r="D217" s="25"/>
      <c r="E217" s="25"/>
      <c r="F217" s="25"/>
      <c r="G217" s="25"/>
      <c r="H217" s="25"/>
      <c r="I217" s="25"/>
    </row>
    <row r="218" spans="2:9" ht="12.75">
      <c r="B218" s="213" t="s">
        <v>300</v>
      </c>
      <c r="C218" s="191"/>
      <c r="D218" s="191"/>
      <c r="E218" s="191"/>
      <c r="F218" s="191"/>
      <c r="G218" s="25"/>
      <c r="H218" s="25"/>
      <c r="I218" s="25"/>
    </row>
    <row r="219" spans="2:9" ht="12.75">
      <c r="B219" s="212" t="s">
        <v>301</v>
      </c>
      <c r="C219" s="25"/>
      <c r="D219" s="25"/>
      <c r="E219" s="25"/>
      <c r="F219" s="25"/>
      <c r="G219" s="25"/>
      <c r="H219" s="25"/>
      <c r="I219" s="25"/>
    </row>
    <row r="220" spans="2:9" ht="12.75">
      <c r="B220" s="212" t="s">
        <v>302</v>
      </c>
      <c r="C220" s="25"/>
      <c r="D220" s="25"/>
      <c r="E220" s="25"/>
      <c r="F220" s="25"/>
      <c r="G220" s="25"/>
      <c r="H220" s="25"/>
      <c r="I220" s="25"/>
    </row>
    <row r="221" spans="2:9" ht="12.75">
      <c r="B221" s="212" t="s">
        <v>304</v>
      </c>
      <c r="C221" s="25"/>
      <c r="D221" s="25"/>
      <c r="E221" s="25"/>
      <c r="F221" s="25"/>
      <c r="G221" s="25"/>
      <c r="H221" s="25"/>
      <c r="I221" s="25"/>
    </row>
    <row r="222" spans="2:9" ht="12.75">
      <c r="B222" s="212" t="s">
        <v>303</v>
      </c>
      <c r="C222" s="25"/>
      <c r="D222" s="25"/>
      <c r="E222" s="25"/>
      <c r="F222" s="25"/>
      <c r="G222" s="25"/>
      <c r="H222" s="25"/>
      <c r="I222" s="25"/>
    </row>
    <row r="223" spans="2:9" ht="12.75">
      <c r="B223" s="358" t="s">
        <v>492</v>
      </c>
      <c r="C223" s="25"/>
      <c r="D223" s="25"/>
      <c r="E223" s="25"/>
      <c r="F223" s="25"/>
      <c r="G223" s="25"/>
      <c r="H223" s="25"/>
      <c r="I223" s="25"/>
    </row>
    <row r="224" spans="2:9" ht="12.75">
      <c r="B224" s="212" t="s">
        <v>308</v>
      </c>
      <c r="C224" s="25"/>
      <c r="D224" s="25"/>
      <c r="E224" s="25"/>
      <c r="F224" s="25"/>
      <c r="G224" s="25"/>
      <c r="H224" s="25"/>
      <c r="I224" s="25"/>
    </row>
    <row r="225" spans="2:9" ht="12.75">
      <c r="B225" s="212" t="s">
        <v>307</v>
      </c>
      <c r="C225" s="25"/>
      <c r="D225" s="25"/>
      <c r="E225" s="25"/>
      <c r="F225" s="25"/>
      <c r="G225" s="25"/>
      <c r="H225" s="25"/>
      <c r="I225" s="25"/>
    </row>
    <row r="226" spans="2:9" ht="12.75">
      <c r="B226" s="358" t="s">
        <v>495</v>
      </c>
      <c r="C226" s="25"/>
      <c r="E226" s="25"/>
      <c r="F226" s="25"/>
      <c r="G226" s="25"/>
      <c r="H226" s="25"/>
      <c r="I226" s="25"/>
    </row>
    <row r="227" spans="2:9" ht="12.75">
      <c r="B227" s="358" t="s">
        <v>493</v>
      </c>
      <c r="C227" s="25"/>
      <c r="E227" s="25"/>
      <c r="F227" s="25"/>
      <c r="G227" s="25"/>
      <c r="H227" s="25"/>
      <c r="I227" s="25"/>
    </row>
    <row r="228" spans="2:9" ht="12.75">
      <c r="B228" s="212" t="s">
        <v>305</v>
      </c>
      <c r="C228" s="25"/>
      <c r="E228" s="25"/>
      <c r="F228" s="25"/>
      <c r="G228" s="25"/>
      <c r="H228" s="25"/>
      <c r="I228" s="25"/>
    </row>
    <row r="229" spans="2:5" ht="12.75">
      <c r="B229" s="212" t="s">
        <v>306</v>
      </c>
      <c r="C229" s="25"/>
      <c r="D229" s="25"/>
      <c r="E229" s="25"/>
    </row>
    <row r="230" spans="2:5" ht="12.75">
      <c r="B230" s="358" t="s">
        <v>500</v>
      </c>
      <c r="C230" s="25"/>
      <c r="D230" s="25"/>
      <c r="E230" s="25"/>
    </row>
    <row r="231" spans="4:9" ht="12.75">
      <c r="D231" s="25"/>
      <c r="E231" s="191"/>
      <c r="F231" s="191"/>
      <c r="G231" s="409" t="s">
        <v>494</v>
      </c>
      <c r="H231" s="191"/>
      <c r="I231" s="25"/>
    </row>
    <row r="232" spans="4:9" ht="12.75">
      <c r="D232" s="25"/>
      <c r="E232" s="191"/>
      <c r="F232" s="191"/>
      <c r="G232" s="364" t="s">
        <v>151</v>
      </c>
      <c r="H232" s="191"/>
      <c r="I232" s="25"/>
    </row>
    <row r="233" spans="4:9" ht="12.75">
      <c r="D233" s="25"/>
      <c r="E233" s="25"/>
      <c r="F233" s="25"/>
      <c r="G233" s="25"/>
      <c r="H233" s="25"/>
      <c r="I233" s="25"/>
    </row>
  </sheetData>
  <sheetProtection/>
  <mergeCells count="14">
    <mergeCell ref="A2:H2"/>
    <mergeCell ref="B210:C210"/>
    <mergeCell ref="C114:E114"/>
    <mergeCell ref="F114:H114"/>
    <mergeCell ref="C67:D67"/>
    <mergeCell ref="B55:H55"/>
    <mergeCell ref="B57:E57"/>
    <mergeCell ref="B184:E184"/>
    <mergeCell ref="C195:E195"/>
    <mergeCell ref="C200:F200"/>
    <mergeCell ref="C202:F202"/>
    <mergeCell ref="B205:E205"/>
    <mergeCell ref="B206:H206"/>
    <mergeCell ref="B207:H20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C25">
      <selection activeCell="U44" sqref="U44"/>
    </sheetView>
  </sheetViews>
  <sheetFormatPr defaultColWidth="9.140625" defaultRowHeight="12.75"/>
  <cols>
    <col min="1" max="1" width="5.57421875" style="0" customWidth="1"/>
    <col min="6" max="6" width="7.421875" style="0" customWidth="1"/>
    <col min="9" max="10" width="10.00390625" style="0" bestFit="1" customWidth="1"/>
    <col min="16" max="16" width="10.00390625" style="0" bestFit="1" customWidth="1"/>
    <col min="21" max="21" width="10.00390625" style="0" bestFit="1" customWidth="1"/>
  </cols>
  <sheetData>
    <row r="1" spans="1:20" ht="15">
      <c r="A1" s="3"/>
      <c r="B1" s="230" t="s">
        <v>466</v>
      </c>
      <c r="C1" s="247"/>
      <c r="D1" s="247"/>
      <c r="E1" s="3"/>
      <c r="F1" s="3"/>
      <c r="G1" s="3"/>
      <c r="H1" s="3"/>
      <c r="I1" s="3" t="s">
        <v>524</v>
      </c>
      <c r="J1" s="3"/>
      <c r="K1" s="3"/>
      <c r="L1" s="230" t="s">
        <v>466</v>
      </c>
      <c r="M1" s="247"/>
      <c r="N1" s="247"/>
      <c r="O1" s="3"/>
      <c r="P1" s="3"/>
      <c r="Q1" s="3"/>
      <c r="R1" s="3"/>
      <c r="S1" s="3" t="s">
        <v>524</v>
      </c>
      <c r="T1" s="3"/>
    </row>
    <row r="2" spans="1:20" ht="12.75">
      <c r="A2" s="3"/>
      <c r="B2" s="231" t="s">
        <v>467</v>
      </c>
      <c r="C2" s="247"/>
      <c r="D2" s="247"/>
      <c r="E2" s="3"/>
      <c r="F2" s="3"/>
      <c r="G2" s="3"/>
      <c r="H2" s="3"/>
      <c r="I2" s="3"/>
      <c r="J2" s="3"/>
      <c r="K2" s="3"/>
      <c r="L2" s="231" t="s">
        <v>467</v>
      </c>
      <c r="M2" s="247"/>
      <c r="N2" s="247"/>
      <c r="O2" s="3"/>
      <c r="P2" s="3"/>
      <c r="Q2" s="3"/>
      <c r="R2" s="3"/>
      <c r="S2" s="3"/>
      <c r="T2" s="3"/>
    </row>
    <row r="3" spans="1:20" ht="12.75">
      <c r="A3" s="3"/>
      <c r="B3" s="2"/>
      <c r="C3" s="3"/>
      <c r="D3" s="3"/>
      <c r="E3" s="3"/>
      <c r="F3" s="3"/>
      <c r="G3" s="3"/>
      <c r="H3" s="3"/>
      <c r="I3" s="2" t="s">
        <v>319</v>
      </c>
      <c r="J3" s="3"/>
      <c r="K3" s="3"/>
      <c r="L3" s="2"/>
      <c r="M3" s="3"/>
      <c r="N3" s="3"/>
      <c r="O3" s="3"/>
      <c r="P3" s="3"/>
      <c r="Q3" s="3"/>
      <c r="R3" s="3"/>
      <c r="S3" s="2" t="s">
        <v>348</v>
      </c>
      <c r="T3" s="3"/>
    </row>
    <row r="4" spans="1:20" ht="13.5" thickBot="1">
      <c r="A4" s="3"/>
      <c r="B4" s="2"/>
      <c r="C4" s="3"/>
      <c r="D4" s="3"/>
      <c r="E4" s="3"/>
      <c r="F4" s="3"/>
      <c r="G4" s="3"/>
      <c r="H4" s="3"/>
      <c r="I4" s="3"/>
      <c r="J4" s="3"/>
      <c r="K4" s="26"/>
      <c r="L4" s="26"/>
      <c r="M4" s="26"/>
      <c r="N4" s="26"/>
      <c r="O4" s="26"/>
      <c r="P4" s="26"/>
      <c r="Q4" s="26"/>
      <c r="R4" s="26"/>
      <c r="S4" s="248"/>
      <c r="T4" s="249" t="s">
        <v>523</v>
      </c>
    </row>
    <row r="5" spans="1:20" ht="13.5" thickBot="1">
      <c r="A5" s="26"/>
      <c r="B5" s="26"/>
      <c r="C5" s="26"/>
      <c r="D5" s="26"/>
      <c r="E5" s="26"/>
      <c r="F5" s="26"/>
      <c r="G5" s="26"/>
      <c r="H5" s="26"/>
      <c r="I5" s="248"/>
      <c r="J5" s="249" t="s">
        <v>523</v>
      </c>
      <c r="K5" s="506" t="s">
        <v>320</v>
      </c>
      <c r="L5" s="507"/>
      <c r="M5" s="507"/>
      <c r="N5" s="507"/>
      <c r="O5" s="507"/>
      <c r="P5" s="507"/>
      <c r="Q5" s="507"/>
      <c r="R5" s="507"/>
      <c r="S5" s="507"/>
      <c r="T5" s="508"/>
    </row>
    <row r="6" spans="1:20" ht="33" thickBot="1">
      <c r="A6" s="506" t="s">
        <v>320</v>
      </c>
      <c r="B6" s="507"/>
      <c r="C6" s="507"/>
      <c r="D6" s="507"/>
      <c r="E6" s="507"/>
      <c r="F6" s="507"/>
      <c r="G6" s="507"/>
      <c r="H6" s="507"/>
      <c r="I6" s="507"/>
      <c r="J6" s="508"/>
      <c r="K6" s="430"/>
      <c r="L6" s="509" t="s">
        <v>349</v>
      </c>
      <c r="M6" s="510"/>
      <c r="N6" s="510"/>
      <c r="O6" s="510"/>
      <c r="P6" s="511"/>
      <c r="Q6" s="280" t="s">
        <v>322</v>
      </c>
      <c r="R6" s="280" t="s">
        <v>323</v>
      </c>
      <c r="S6" s="281" t="s">
        <v>510</v>
      </c>
      <c r="T6" s="281" t="s">
        <v>143</v>
      </c>
    </row>
    <row r="7" spans="1:20" ht="33" thickBot="1">
      <c r="A7" s="428"/>
      <c r="B7" s="514" t="s">
        <v>321</v>
      </c>
      <c r="C7" s="514"/>
      <c r="D7" s="514"/>
      <c r="E7" s="514"/>
      <c r="F7" s="515"/>
      <c r="G7" s="250" t="s">
        <v>322</v>
      </c>
      <c r="H7" s="250" t="s">
        <v>323</v>
      </c>
      <c r="I7" s="251" t="s">
        <v>510</v>
      </c>
      <c r="J7" s="251" t="s">
        <v>143</v>
      </c>
      <c r="K7" s="282">
        <v>1</v>
      </c>
      <c r="L7" s="512" t="s">
        <v>350</v>
      </c>
      <c r="M7" s="513"/>
      <c r="N7" s="513"/>
      <c r="O7" s="513"/>
      <c r="P7" s="513"/>
      <c r="Q7" s="283">
        <v>60</v>
      </c>
      <c r="R7" s="283">
        <v>12100</v>
      </c>
      <c r="S7" s="284">
        <f>S8+S9+S10+S11+S12</f>
        <v>64949763</v>
      </c>
      <c r="T7" s="284">
        <f>T8+T9+T10+T11+T12</f>
        <v>53811109</v>
      </c>
    </row>
    <row r="8" spans="1:20" ht="12.75">
      <c r="A8" s="252">
        <v>1</v>
      </c>
      <c r="B8" s="516" t="s">
        <v>324</v>
      </c>
      <c r="C8" s="517"/>
      <c r="D8" s="517"/>
      <c r="E8" s="517"/>
      <c r="F8" s="517"/>
      <c r="G8" s="253">
        <v>70</v>
      </c>
      <c r="H8" s="253">
        <v>11100</v>
      </c>
      <c r="I8" s="254">
        <f>I9+I10+I11</f>
        <v>193465100</v>
      </c>
      <c r="J8" s="254">
        <f>J9+J10+J11</f>
        <v>179169556</v>
      </c>
      <c r="K8" s="285" t="s">
        <v>351</v>
      </c>
      <c r="L8" s="500" t="s">
        <v>352</v>
      </c>
      <c r="M8" s="500" t="s">
        <v>353</v>
      </c>
      <c r="N8" s="500"/>
      <c r="O8" s="500"/>
      <c r="P8" s="500"/>
      <c r="Q8" s="286" t="s">
        <v>354</v>
      </c>
      <c r="R8" s="286">
        <v>12101</v>
      </c>
      <c r="S8" s="287">
        <v>64945037</v>
      </c>
      <c r="T8" s="287">
        <v>53811109</v>
      </c>
    </row>
    <row r="9" spans="1:20" ht="25.5">
      <c r="A9" s="255" t="s">
        <v>325</v>
      </c>
      <c r="B9" s="518" t="s">
        <v>326</v>
      </c>
      <c r="C9" s="518"/>
      <c r="D9" s="518"/>
      <c r="E9" s="518"/>
      <c r="F9" s="519"/>
      <c r="G9" s="256" t="s">
        <v>327</v>
      </c>
      <c r="H9" s="256">
        <v>11101</v>
      </c>
      <c r="I9" s="257">
        <v>193465100</v>
      </c>
      <c r="J9" s="257">
        <v>179169556</v>
      </c>
      <c r="K9" s="285" t="s">
        <v>328</v>
      </c>
      <c r="L9" s="500" t="s">
        <v>355</v>
      </c>
      <c r="M9" s="500" t="s">
        <v>353</v>
      </c>
      <c r="N9" s="500"/>
      <c r="O9" s="500"/>
      <c r="P9" s="500"/>
      <c r="Q9" s="286"/>
      <c r="R9" s="288">
        <v>12102</v>
      </c>
      <c r="S9" s="287"/>
      <c r="T9" s="287"/>
    </row>
    <row r="10" spans="1:20" ht="12.75">
      <c r="A10" s="258" t="s">
        <v>328</v>
      </c>
      <c r="B10" s="518" t="s">
        <v>329</v>
      </c>
      <c r="C10" s="518"/>
      <c r="D10" s="518"/>
      <c r="E10" s="518"/>
      <c r="F10" s="519"/>
      <c r="G10" s="256">
        <v>704</v>
      </c>
      <c r="H10" s="256">
        <v>11102</v>
      </c>
      <c r="I10" s="257"/>
      <c r="J10" s="257"/>
      <c r="K10" s="285" t="s">
        <v>330</v>
      </c>
      <c r="L10" s="500" t="s">
        <v>356</v>
      </c>
      <c r="M10" s="500" t="s">
        <v>353</v>
      </c>
      <c r="N10" s="500"/>
      <c r="O10" s="500"/>
      <c r="P10" s="500"/>
      <c r="Q10" s="286" t="s">
        <v>357</v>
      </c>
      <c r="R10" s="286">
        <v>12103</v>
      </c>
      <c r="S10" s="287"/>
      <c r="T10" s="287"/>
    </row>
    <row r="11" spans="1:20" ht="12.75">
      <c r="A11" s="258" t="s">
        <v>330</v>
      </c>
      <c r="B11" s="518" t="s">
        <v>331</v>
      </c>
      <c r="C11" s="518"/>
      <c r="D11" s="518"/>
      <c r="E11" s="518"/>
      <c r="F11" s="519"/>
      <c r="G11" s="259">
        <v>705</v>
      </c>
      <c r="H11" s="256">
        <v>11103</v>
      </c>
      <c r="I11" s="257"/>
      <c r="J11" s="257"/>
      <c r="K11" s="285" t="s">
        <v>358</v>
      </c>
      <c r="L11" s="504" t="s">
        <v>359</v>
      </c>
      <c r="M11" s="500" t="s">
        <v>353</v>
      </c>
      <c r="N11" s="500"/>
      <c r="O11" s="500"/>
      <c r="P11" s="500"/>
      <c r="Q11" s="286"/>
      <c r="R11" s="288">
        <v>12104</v>
      </c>
      <c r="S11" s="287"/>
      <c r="T11" s="287"/>
    </row>
    <row r="12" spans="1:21" ht="12.75">
      <c r="A12" s="260">
        <v>2</v>
      </c>
      <c r="B12" s="520" t="s">
        <v>332</v>
      </c>
      <c r="C12" s="520"/>
      <c r="D12" s="520"/>
      <c r="E12" s="520"/>
      <c r="F12" s="521"/>
      <c r="G12" s="261">
        <v>708</v>
      </c>
      <c r="H12" s="262">
        <v>11104</v>
      </c>
      <c r="I12" s="257"/>
      <c r="J12" s="257"/>
      <c r="K12" s="285" t="s">
        <v>360</v>
      </c>
      <c r="L12" s="500" t="s">
        <v>361</v>
      </c>
      <c r="M12" s="500" t="s">
        <v>353</v>
      </c>
      <c r="N12" s="500"/>
      <c r="O12" s="500"/>
      <c r="P12" s="500"/>
      <c r="Q12" s="286" t="s">
        <v>362</v>
      </c>
      <c r="R12" s="288">
        <v>12105</v>
      </c>
      <c r="S12" s="25">
        <f>4270+456</f>
        <v>4726</v>
      </c>
      <c r="T12" s="25"/>
      <c r="U12">
        <f>T12</f>
        <v>0</v>
      </c>
    </row>
    <row r="13" spans="1:20" ht="12.75">
      <c r="A13" s="263" t="s">
        <v>325</v>
      </c>
      <c r="B13" s="518" t="s">
        <v>333</v>
      </c>
      <c r="C13" s="518"/>
      <c r="D13" s="518"/>
      <c r="E13" s="518"/>
      <c r="F13" s="519"/>
      <c r="G13" s="256">
        <v>7081</v>
      </c>
      <c r="H13" s="264">
        <v>111041</v>
      </c>
      <c r="I13" s="257"/>
      <c r="J13" s="257"/>
      <c r="K13" s="289">
        <v>2</v>
      </c>
      <c r="L13" s="501" t="s">
        <v>363</v>
      </c>
      <c r="M13" s="501"/>
      <c r="N13" s="501"/>
      <c r="O13" s="501"/>
      <c r="P13" s="501"/>
      <c r="Q13" s="290">
        <v>64</v>
      </c>
      <c r="R13" s="290">
        <v>12200</v>
      </c>
      <c r="S13" s="287">
        <f>S14+S15</f>
        <v>47861748</v>
      </c>
      <c r="T13" s="287">
        <f>T14+T15</f>
        <v>49249519</v>
      </c>
    </row>
    <row r="14" spans="1:20" ht="12.75">
      <c r="A14" s="263" t="s">
        <v>334</v>
      </c>
      <c r="B14" s="518" t="s">
        <v>335</v>
      </c>
      <c r="C14" s="518"/>
      <c r="D14" s="518"/>
      <c r="E14" s="518"/>
      <c r="F14" s="519"/>
      <c r="G14" s="256">
        <v>7082</v>
      </c>
      <c r="H14" s="264">
        <v>111042</v>
      </c>
      <c r="I14" s="257"/>
      <c r="J14" s="257"/>
      <c r="K14" s="291" t="s">
        <v>364</v>
      </c>
      <c r="L14" s="501" t="s">
        <v>365</v>
      </c>
      <c r="M14" s="505"/>
      <c r="N14" s="505"/>
      <c r="O14" s="505"/>
      <c r="P14" s="505"/>
      <c r="Q14" s="288">
        <v>641</v>
      </c>
      <c r="R14" s="288">
        <v>12201</v>
      </c>
      <c r="S14" s="287">
        <v>43049536</v>
      </c>
      <c r="T14" s="287">
        <v>44624078</v>
      </c>
    </row>
    <row r="15" spans="1:20" ht="12.75">
      <c r="A15" s="263" t="s">
        <v>336</v>
      </c>
      <c r="B15" s="518" t="s">
        <v>337</v>
      </c>
      <c r="C15" s="518"/>
      <c r="D15" s="518"/>
      <c r="E15" s="518"/>
      <c r="F15" s="519"/>
      <c r="G15" s="256">
        <v>7083</v>
      </c>
      <c r="H15" s="264">
        <v>111043</v>
      </c>
      <c r="I15" s="257"/>
      <c r="J15" s="257"/>
      <c r="K15" s="291" t="s">
        <v>366</v>
      </c>
      <c r="L15" s="505" t="s">
        <v>367</v>
      </c>
      <c r="M15" s="505"/>
      <c r="N15" s="505"/>
      <c r="O15" s="505"/>
      <c r="P15" s="505"/>
      <c r="Q15" s="288">
        <v>644</v>
      </c>
      <c r="R15" s="288">
        <v>12202</v>
      </c>
      <c r="S15" s="287">
        <v>4812212</v>
      </c>
      <c r="T15" s="287">
        <v>4625441</v>
      </c>
    </row>
    <row r="16" spans="1:20" ht="27.75" customHeight="1">
      <c r="A16" s="265">
        <v>3</v>
      </c>
      <c r="B16" s="522" t="s">
        <v>338</v>
      </c>
      <c r="C16" s="520"/>
      <c r="D16" s="520"/>
      <c r="E16" s="520"/>
      <c r="F16" s="521"/>
      <c r="G16" s="261">
        <v>71</v>
      </c>
      <c r="H16" s="262">
        <v>11201</v>
      </c>
      <c r="I16" s="257">
        <f>I17+I18</f>
        <v>3739353</v>
      </c>
      <c r="J16" s="257">
        <f>J17+J18</f>
        <v>-1491347</v>
      </c>
      <c r="K16" s="289">
        <v>3</v>
      </c>
      <c r="L16" s="501" t="s">
        <v>368</v>
      </c>
      <c r="M16" s="501"/>
      <c r="N16" s="501"/>
      <c r="O16" s="501"/>
      <c r="P16" s="501"/>
      <c r="Q16" s="290">
        <v>68</v>
      </c>
      <c r="R16" s="290">
        <v>12300</v>
      </c>
      <c r="S16" s="287">
        <v>19228756</v>
      </c>
      <c r="T16" s="287">
        <v>13884242</v>
      </c>
    </row>
    <row r="17" spans="1:20" ht="12.75">
      <c r="A17" s="266"/>
      <c r="B17" s="523" t="s">
        <v>339</v>
      </c>
      <c r="C17" s="523"/>
      <c r="D17" s="523"/>
      <c r="E17" s="523"/>
      <c r="F17" s="524"/>
      <c r="G17" s="267"/>
      <c r="H17" s="256">
        <v>112011</v>
      </c>
      <c r="I17" s="257">
        <v>3739353</v>
      </c>
      <c r="J17" s="257"/>
      <c r="K17" s="289">
        <v>4</v>
      </c>
      <c r="L17" s="501" t="s">
        <v>369</v>
      </c>
      <c r="M17" s="501"/>
      <c r="N17" s="501"/>
      <c r="O17" s="501"/>
      <c r="P17" s="501"/>
      <c r="Q17" s="290">
        <v>61</v>
      </c>
      <c r="R17" s="290">
        <v>12400</v>
      </c>
      <c r="S17" s="287">
        <f>SUM(S18:S32)</f>
        <v>11475215</v>
      </c>
      <c r="T17" s="287">
        <f>SUM(T18:T32)</f>
        <v>11392297</v>
      </c>
    </row>
    <row r="18" spans="1:20" ht="12.75">
      <c r="A18" s="266"/>
      <c r="B18" s="523" t="s">
        <v>340</v>
      </c>
      <c r="C18" s="523"/>
      <c r="D18" s="523"/>
      <c r="E18" s="523"/>
      <c r="F18" s="524"/>
      <c r="G18" s="267"/>
      <c r="H18" s="256">
        <v>112012</v>
      </c>
      <c r="I18" s="257"/>
      <c r="J18" s="257">
        <v>-1491347</v>
      </c>
      <c r="K18" s="291" t="s">
        <v>325</v>
      </c>
      <c r="L18" s="497" t="s">
        <v>370</v>
      </c>
      <c r="M18" s="497"/>
      <c r="N18" s="497"/>
      <c r="O18" s="497"/>
      <c r="P18" s="497"/>
      <c r="Q18" s="286"/>
      <c r="R18" s="286">
        <v>12401</v>
      </c>
      <c r="S18" s="287">
        <v>6412000</v>
      </c>
      <c r="T18" s="287">
        <v>3944368</v>
      </c>
    </row>
    <row r="19" spans="1:20" ht="12.75">
      <c r="A19" s="260">
        <v>4</v>
      </c>
      <c r="B19" s="520" t="s">
        <v>341</v>
      </c>
      <c r="C19" s="520"/>
      <c r="D19" s="520"/>
      <c r="E19" s="520"/>
      <c r="F19" s="521"/>
      <c r="G19" s="268">
        <v>72</v>
      </c>
      <c r="H19" s="269">
        <v>11300</v>
      </c>
      <c r="I19" s="257"/>
      <c r="J19" s="257"/>
      <c r="K19" s="291" t="s">
        <v>334</v>
      </c>
      <c r="L19" s="497" t="s">
        <v>498</v>
      </c>
      <c r="M19" s="497"/>
      <c r="N19" s="497"/>
      <c r="O19" s="497"/>
      <c r="P19" s="497"/>
      <c r="Q19" s="292">
        <v>611</v>
      </c>
      <c r="R19" s="286">
        <v>12402</v>
      </c>
      <c r="S19" s="287">
        <v>50000</v>
      </c>
      <c r="T19" s="287">
        <v>1050000</v>
      </c>
    </row>
    <row r="20" spans="1:20" ht="12.75">
      <c r="A20" s="429"/>
      <c r="B20" s="526" t="s">
        <v>342</v>
      </c>
      <c r="C20" s="527"/>
      <c r="D20" s="527"/>
      <c r="E20" s="527"/>
      <c r="F20" s="527"/>
      <c r="G20" s="240"/>
      <c r="H20" s="270">
        <v>11301</v>
      </c>
      <c r="I20" s="257"/>
      <c r="J20" s="257"/>
      <c r="K20" s="291" t="s">
        <v>336</v>
      </c>
      <c r="L20" s="497" t="s">
        <v>371</v>
      </c>
      <c r="M20" s="497"/>
      <c r="N20" s="497"/>
      <c r="O20" s="497"/>
      <c r="P20" s="497"/>
      <c r="Q20" s="286">
        <v>613</v>
      </c>
      <c r="R20" s="286">
        <v>12403</v>
      </c>
      <c r="S20" s="287">
        <v>576000</v>
      </c>
      <c r="T20" s="287">
        <v>155200</v>
      </c>
    </row>
    <row r="21" spans="1:20" ht="12.75">
      <c r="A21" s="260">
        <v>5</v>
      </c>
      <c r="B21" s="521" t="s">
        <v>343</v>
      </c>
      <c r="C21" s="528"/>
      <c r="D21" s="528"/>
      <c r="E21" s="528"/>
      <c r="F21" s="528"/>
      <c r="G21" s="272">
        <v>73</v>
      </c>
      <c r="H21" s="272">
        <v>11400</v>
      </c>
      <c r="I21" s="257">
        <v>2650080</v>
      </c>
      <c r="J21" s="257">
        <v>2360850</v>
      </c>
      <c r="K21" s="291" t="s">
        <v>372</v>
      </c>
      <c r="L21" s="497" t="s">
        <v>496</v>
      </c>
      <c r="M21" s="497"/>
      <c r="N21" s="497"/>
      <c r="O21" s="497"/>
      <c r="P21" s="497"/>
      <c r="Q21" s="292">
        <v>615</v>
      </c>
      <c r="R21" s="286">
        <v>12404</v>
      </c>
      <c r="S21" s="290">
        <v>392000</v>
      </c>
      <c r="T21" s="290">
        <v>1192776</v>
      </c>
    </row>
    <row r="22" spans="1:20" ht="12.75">
      <c r="A22" s="260">
        <v>6</v>
      </c>
      <c r="B22" s="521" t="s">
        <v>344</v>
      </c>
      <c r="C22" s="528"/>
      <c r="D22" s="528"/>
      <c r="E22" s="528"/>
      <c r="F22" s="528"/>
      <c r="G22" s="272">
        <v>75</v>
      </c>
      <c r="H22" s="273">
        <v>11500</v>
      </c>
      <c r="I22" s="257">
        <v>66659</v>
      </c>
      <c r="J22" s="257">
        <v>362587</v>
      </c>
      <c r="K22" s="291" t="s">
        <v>373</v>
      </c>
      <c r="L22" s="497" t="s">
        <v>374</v>
      </c>
      <c r="M22" s="497"/>
      <c r="N22" s="497"/>
      <c r="O22" s="497"/>
      <c r="P22" s="497"/>
      <c r="Q22" s="292">
        <v>616</v>
      </c>
      <c r="R22" s="286">
        <v>12405</v>
      </c>
      <c r="S22" s="287">
        <v>422135</v>
      </c>
      <c r="T22" s="287">
        <v>40250</v>
      </c>
    </row>
    <row r="23" spans="1:20" ht="12.75">
      <c r="A23" s="271">
        <v>7</v>
      </c>
      <c r="B23" s="520" t="s">
        <v>345</v>
      </c>
      <c r="C23" s="520"/>
      <c r="D23" s="520"/>
      <c r="E23" s="520"/>
      <c r="F23" s="521"/>
      <c r="G23" s="261">
        <v>77</v>
      </c>
      <c r="H23" s="261">
        <v>11600</v>
      </c>
      <c r="I23" s="257"/>
      <c r="J23" s="257"/>
      <c r="K23" s="291" t="s">
        <v>375</v>
      </c>
      <c r="L23" s="497" t="s">
        <v>376</v>
      </c>
      <c r="M23" s="497"/>
      <c r="N23" s="497"/>
      <c r="O23" s="497"/>
      <c r="P23" s="497"/>
      <c r="Q23" s="292">
        <v>617</v>
      </c>
      <c r="R23" s="286">
        <v>12406</v>
      </c>
      <c r="S23" s="287"/>
      <c r="T23" s="287"/>
    </row>
    <row r="24" spans="1:20" ht="13.5" thickBot="1">
      <c r="A24" s="274" t="s">
        <v>346</v>
      </c>
      <c r="B24" s="525" t="s">
        <v>347</v>
      </c>
      <c r="C24" s="525"/>
      <c r="D24" s="525"/>
      <c r="E24" s="525"/>
      <c r="F24" s="525"/>
      <c r="G24" s="275"/>
      <c r="H24" s="275">
        <v>11800</v>
      </c>
      <c r="I24" s="276">
        <f>I8+I12+I16+I21+I22+I23</f>
        <v>199921192</v>
      </c>
      <c r="J24" s="276">
        <f>J8+J12+J16+J21+J22+J23</f>
        <v>180401646</v>
      </c>
      <c r="K24" s="291" t="s">
        <v>377</v>
      </c>
      <c r="L24" s="500" t="s">
        <v>378</v>
      </c>
      <c r="M24" s="500" t="s">
        <v>353</v>
      </c>
      <c r="N24" s="500"/>
      <c r="O24" s="500"/>
      <c r="P24" s="500"/>
      <c r="Q24" s="292">
        <v>618</v>
      </c>
      <c r="R24" s="286">
        <v>12407</v>
      </c>
      <c r="S24" s="287">
        <v>1705470</v>
      </c>
      <c r="T24" s="287">
        <f>2633812+541894</f>
        <v>3175706</v>
      </c>
    </row>
    <row r="25" spans="1:20" ht="12.75">
      <c r="A25" s="277"/>
      <c r="B25" s="278"/>
      <c r="C25" s="278"/>
      <c r="D25" s="278"/>
      <c r="E25" s="278"/>
      <c r="F25" s="278"/>
      <c r="G25" s="278"/>
      <c r="H25" s="278"/>
      <c r="I25" s="279"/>
      <c r="J25" s="279"/>
      <c r="K25" s="291" t="s">
        <v>379</v>
      </c>
      <c r="L25" s="500" t="s">
        <v>380</v>
      </c>
      <c r="M25" s="500"/>
      <c r="N25" s="500"/>
      <c r="O25" s="500"/>
      <c r="P25" s="500"/>
      <c r="Q25" s="292">
        <v>623</v>
      </c>
      <c r="R25" s="286">
        <v>12408</v>
      </c>
      <c r="S25" s="287"/>
      <c r="T25" s="287"/>
    </row>
    <row r="26" spans="1:20" ht="12.75">
      <c r="A26" s="277"/>
      <c r="B26" s="278"/>
      <c r="C26" s="278"/>
      <c r="D26" s="278"/>
      <c r="E26" s="278"/>
      <c r="F26" s="278"/>
      <c r="G26" s="278"/>
      <c r="H26" s="278"/>
      <c r="I26" s="279"/>
      <c r="J26" s="279"/>
      <c r="K26" s="291" t="s">
        <v>381</v>
      </c>
      <c r="L26" s="500" t="s">
        <v>382</v>
      </c>
      <c r="M26" s="500"/>
      <c r="N26" s="500"/>
      <c r="O26" s="500"/>
      <c r="P26" s="500"/>
      <c r="Q26" s="292">
        <v>624</v>
      </c>
      <c r="R26" s="286">
        <v>12409</v>
      </c>
      <c r="S26" s="287"/>
      <c r="T26" s="287"/>
    </row>
    <row r="27" spans="1:20" ht="12.75">
      <c r="A27" s="277"/>
      <c r="B27" s="278"/>
      <c r="C27" s="278"/>
      <c r="D27" s="278"/>
      <c r="E27" s="278"/>
      <c r="F27" s="278"/>
      <c r="G27" s="278"/>
      <c r="H27" s="278"/>
      <c r="I27" s="279"/>
      <c r="J27" s="279"/>
      <c r="K27" s="291" t="s">
        <v>383</v>
      </c>
      <c r="L27" s="500" t="s">
        <v>384</v>
      </c>
      <c r="M27" s="500"/>
      <c r="N27" s="500"/>
      <c r="O27" s="500"/>
      <c r="P27" s="500"/>
      <c r="Q27" s="292">
        <v>625</v>
      </c>
      <c r="R27" s="286">
        <v>12410</v>
      </c>
      <c r="S27" s="287">
        <v>64000</v>
      </c>
      <c r="T27" s="287">
        <v>71500</v>
      </c>
    </row>
    <row r="28" spans="1:20" ht="12.75">
      <c r="A28" s="277"/>
      <c r="B28" s="278"/>
      <c r="C28" s="278"/>
      <c r="D28" s="278"/>
      <c r="E28" s="278"/>
      <c r="F28" s="278"/>
      <c r="G28" s="278"/>
      <c r="H28" s="278"/>
      <c r="I28" s="279" t="s">
        <v>318</v>
      </c>
      <c r="J28" s="279"/>
      <c r="K28" s="291" t="s">
        <v>385</v>
      </c>
      <c r="L28" s="500" t="s">
        <v>497</v>
      </c>
      <c r="M28" s="500"/>
      <c r="N28" s="500"/>
      <c r="O28" s="500"/>
      <c r="P28" s="500"/>
      <c r="Q28" s="292">
        <v>626</v>
      </c>
      <c r="R28" s="286">
        <v>12411</v>
      </c>
      <c r="S28" s="287">
        <f>284366+1482470+2705</f>
        <v>1769541</v>
      </c>
      <c r="T28" s="287">
        <v>1684663</v>
      </c>
    </row>
    <row r="29" spans="1:20" ht="12.75">
      <c r="A29" s="277"/>
      <c r="B29" s="278"/>
      <c r="C29" s="278"/>
      <c r="D29" s="278"/>
      <c r="E29" s="278"/>
      <c r="F29" s="278"/>
      <c r="G29" s="278"/>
      <c r="H29" s="278"/>
      <c r="I29" s="2" t="s">
        <v>151</v>
      </c>
      <c r="J29" s="279"/>
      <c r="K29" s="293" t="s">
        <v>386</v>
      </c>
      <c r="L29" s="500" t="s">
        <v>387</v>
      </c>
      <c r="M29" s="500"/>
      <c r="N29" s="500"/>
      <c r="O29" s="500"/>
      <c r="P29" s="500"/>
      <c r="Q29" s="292">
        <v>627</v>
      </c>
      <c r="R29" s="286">
        <v>12412</v>
      </c>
      <c r="S29" s="287"/>
      <c r="T29" s="287">
        <v>20000</v>
      </c>
    </row>
    <row r="30" spans="1:20" ht="12.75">
      <c r="A30" s="277"/>
      <c r="B30" s="278"/>
      <c r="C30" s="278"/>
      <c r="D30" s="278"/>
      <c r="E30" s="278"/>
      <c r="F30" s="278"/>
      <c r="G30" s="278"/>
      <c r="H30" s="278"/>
      <c r="I30" s="279"/>
      <c r="J30" s="279"/>
      <c r="K30" s="291"/>
      <c r="L30" s="503" t="s">
        <v>388</v>
      </c>
      <c r="M30" s="503"/>
      <c r="N30" s="503"/>
      <c r="O30" s="503"/>
      <c r="P30" s="503"/>
      <c r="Q30" s="292">
        <v>6271</v>
      </c>
      <c r="R30" s="292">
        <v>124121</v>
      </c>
      <c r="S30" s="287"/>
      <c r="T30" s="287"/>
    </row>
    <row r="31" spans="1:20" ht="12.75">
      <c r="A31" s="277"/>
      <c r="B31" s="278"/>
      <c r="C31" s="278"/>
      <c r="D31" s="278"/>
      <c r="E31" s="278"/>
      <c r="F31" s="278"/>
      <c r="G31" s="278"/>
      <c r="H31" s="278"/>
      <c r="I31" s="279"/>
      <c r="J31" s="279"/>
      <c r="K31" s="291"/>
      <c r="L31" s="503" t="s">
        <v>389</v>
      </c>
      <c r="M31" s="503"/>
      <c r="N31" s="503"/>
      <c r="O31" s="503"/>
      <c r="P31" s="503"/>
      <c r="Q31" s="292">
        <v>6272</v>
      </c>
      <c r="R31" s="292">
        <v>124122</v>
      </c>
      <c r="S31" s="287"/>
      <c r="T31" s="287"/>
    </row>
    <row r="32" spans="1:20" ht="12.75">
      <c r="A32" s="277"/>
      <c r="B32" s="278"/>
      <c r="C32" s="278"/>
      <c r="D32" s="278"/>
      <c r="E32" s="278"/>
      <c r="F32" s="278"/>
      <c r="G32" s="278"/>
      <c r="H32" s="278"/>
      <c r="I32" s="279"/>
      <c r="J32" s="279"/>
      <c r="K32" s="291" t="s">
        <v>390</v>
      </c>
      <c r="L32" s="500" t="s">
        <v>391</v>
      </c>
      <c r="M32" s="500"/>
      <c r="N32" s="500"/>
      <c r="O32" s="500"/>
      <c r="P32" s="500"/>
      <c r="Q32" s="292">
        <v>628</v>
      </c>
      <c r="R32" s="292">
        <v>12413</v>
      </c>
      <c r="S32" s="287">
        <f>61569+22500</f>
        <v>84069</v>
      </c>
      <c r="T32" s="287">
        <v>57834</v>
      </c>
    </row>
    <row r="33" spans="1:20" ht="12.75">
      <c r="A33" s="277"/>
      <c r="B33" s="278"/>
      <c r="C33" s="278"/>
      <c r="D33" s="278"/>
      <c r="E33" s="278"/>
      <c r="F33" s="278"/>
      <c r="G33" s="278"/>
      <c r="H33" s="278"/>
      <c r="I33" s="279"/>
      <c r="J33" s="279"/>
      <c r="K33" s="289">
        <v>5</v>
      </c>
      <c r="L33" s="504" t="s">
        <v>392</v>
      </c>
      <c r="M33" s="500"/>
      <c r="N33" s="500"/>
      <c r="O33" s="500"/>
      <c r="P33" s="500"/>
      <c r="Q33" s="287">
        <v>63</v>
      </c>
      <c r="R33" s="287">
        <v>12500</v>
      </c>
      <c r="S33" s="287">
        <f>SUM(S34:S37)</f>
        <v>48762</v>
      </c>
      <c r="T33" s="287">
        <f>SUM(T34:T37)</f>
        <v>0</v>
      </c>
    </row>
    <row r="34" spans="1:20" ht="12.75">
      <c r="A34" s="277"/>
      <c r="B34" s="278"/>
      <c r="C34" s="278"/>
      <c r="D34" s="278"/>
      <c r="E34" s="278"/>
      <c r="F34" s="278"/>
      <c r="G34" s="278"/>
      <c r="H34" s="278"/>
      <c r="I34" s="279"/>
      <c r="J34" s="279"/>
      <c r="K34" s="291" t="s">
        <v>325</v>
      </c>
      <c r="L34" s="500" t="s">
        <v>393</v>
      </c>
      <c r="M34" s="500"/>
      <c r="N34" s="500"/>
      <c r="O34" s="500"/>
      <c r="P34" s="500"/>
      <c r="Q34" s="292">
        <v>632</v>
      </c>
      <c r="R34" s="292">
        <v>12501</v>
      </c>
      <c r="S34" s="287">
        <v>48762</v>
      </c>
      <c r="T34" s="287"/>
    </row>
    <row r="35" spans="1:20" ht="12.75">
      <c r="A35" s="277"/>
      <c r="B35" s="278"/>
      <c r="C35" s="278"/>
      <c r="D35" s="278"/>
      <c r="E35" s="278"/>
      <c r="F35" s="278"/>
      <c r="G35" s="278"/>
      <c r="H35" s="278"/>
      <c r="I35" s="279"/>
      <c r="J35" s="279"/>
      <c r="K35" s="291" t="s">
        <v>334</v>
      </c>
      <c r="L35" s="500" t="s">
        <v>394</v>
      </c>
      <c r="M35" s="500"/>
      <c r="N35" s="500"/>
      <c r="O35" s="500"/>
      <c r="P35" s="500"/>
      <c r="Q35" s="292">
        <v>633</v>
      </c>
      <c r="R35" s="292">
        <v>12502</v>
      </c>
      <c r="S35" s="287"/>
      <c r="T35" s="287"/>
    </row>
    <row r="36" spans="1:20" ht="12.75">
      <c r="A36" s="277"/>
      <c r="B36" s="278"/>
      <c r="C36" s="278"/>
      <c r="D36" s="278"/>
      <c r="E36" s="278"/>
      <c r="F36" s="278"/>
      <c r="G36" s="278"/>
      <c r="H36" s="278"/>
      <c r="I36" s="279"/>
      <c r="J36" s="279"/>
      <c r="K36" s="291" t="s">
        <v>336</v>
      </c>
      <c r="L36" s="500" t="s">
        <v>395</v>
      </c>
      <c r="M36" s="500"/>
      <c r="N36" s="500"/>
      <c r="O36" s="500"/>
      <c r="P36" s="500"/>
      <c r="Q36" s="292">
        <v>634</v>
      </c>
      <c r="R36" s="292">
        <v>12503</v>
      </c>
      <c r="S36" s="287"/>
      <c r="T36" s="287"/>
    </row>
    <row r="37" spans="1:20" ht="12.75">
      <c r="A37" s="277"/>
      <c r="B37" s="278"/>
      <c r="C37" s="278"/>
      <c r="D37" s="278"/>
      <c r="E37" s="278"/>
      <c r="F37" s="278"/>
      <c r="G37" s="278"/>
      <c r="H37" s="278"/>
      <c r="I37" s="279"/>
      <c r="J37" s="279"/>
      <c r="K37" s="291" t="s">
        <v>372</v>
      </c>
      <c r="L37" s="500" t="s">
        <v>396</v>
      </c>
      <c r="M37" s="500"/>
      <c r="N37" s="500"/>
      <c r="O37" s="500"/>
      <c r="P37" s="500"/>
      <c r="Q37" s="292" t="s">
        <v>397</v>
      </c>
      <c r="R37" s="292">
        <v>12504</v>
      </c>
      <c r="S37" s="287"/>
      <c r="T37" s="287"/>
    </row>
    <row r="38" spans="1:21" ht="12.75">
      <c r="A38" s="277"/>
      <c r="B38" s="278"/>
      <c r="C38" s="278"/>
      <c r="D38" s="278"/>
      <c r="E38" s="278"/>
      <c r="F38" s="278"/>
      <c r="G38" s="278"/>
      <c r="H38" s="278"/>
      <c r="I38" s="279"/>
      <c r="J38" s="279"/>
      <c r="K38" s="289" t="s">
        <v>398</v>
      </c>
      <c r="L38" s="501" t="s">
        <v>399</v>
      </c>
      <c r="M38" s="501"/>
      <c r="N38" s="501"/>
      <c r="O38" s="501"/>
      <c r="P38" s="501"/>
      <c r="Q38" s="292"/>
      <c r="R38" s="292">
        <v>12600</v>
      </c>
      <c r="S38" s="287">
        <f>S7+S13+S16+S17+S33</f>
        <v>143564244</v>
      </c>
      <c r="T38" s="287">
        <f>T7+T13+T16+T17+T33</f>
        <v>128337167</v>
      </c>
      <c r="U38" s="441"/>
    </row>
    <row r="39" spans="1:20" ht="12.75">
      <c r="A39" s="277"/>
      <c r="B39" s="278"/>
      <c r="C39" s="278"/>
      <c r="D39" s="278"/>
      <c r="E39" s="278"/>
      <c r="F39" s="278"/>
      <c r="G39" s="278"/>
      <c r="H39" s="278"/>
      <c r="I39" s="279"/>
      <c r="J39" s="279"/>
      <c r="K39" s="294"/>
      <c r="L39" s="295" t="s">
        <v>400</v>
      </c>
      <c r="M39" s="296"/>
      <c r="N39" s="296"/>
      <c r="O39" s="296"/>
      <c r="P39" s="296"/>
      <c r="Q39" s="296"/>
      <c r="R39" s="296"/>
      <c r="S39" s="297" t="s">
        <v>143</v>
      </c>
      <c r="T39" s="297" t="s">
        <v>143</v>
      </c>
    </row>
    <row r="40" spans="1:20" ht="12.75">
      <c r="A40" s="277"/>
      <c r="B40" s="278"/>
      <c r="C40" s="278"/>
      <c r="D40" s="278"/>
      <c r="E40" s="278"/>
      <c r="F40" s="278"/>
      <c r="G40" s="278"/>
      <c r="H40" s="278"/>
      <c r="I40" s="279"/>
      <c r="J40" s="279"/>
      <c r="K40" s="298">
        <v>1</v>
      </c>
      <c r="L40" s="502" t="s">
        <v>401</v>
      </c>
      <c r="M40" s="502"/>
      <c r="N40" s="502"/>
      <c r="O40" s="502"/>
      <c r="P40" s="502"/>
      <c r="Q40" s="287"/>
      <c r="R40" s="287">
        <v>14000</v>
      </c>
      <c r="S40" s="448">
        <v>66</v>
      </c>
      <c r="T40" s="448">
        <v>66</v>
      </c>
    </row>
    <row r="41" spans="1:20" ht="12.75">
      <c r="A41" s="277"/>
      <c r="B41" s="278"/>
      <c r="C41" s="278"/>
      <c r="D41" s="278"/>
      <c r="E41" s="278"/>
      <c r="F41" s="278"/>
      <c r="G41" s="278"/>
      <c r="H41" s="278"/>
      <c r="I41" s="279"/>
      <c r="J41" s="279"/>
      <c r="K41" s="298">
        <v>2</v>
      </c>
      <c r="L41" s="502" t="s">
        <v>402</v>
      </c>
      <c r="M41" s="502"/>
      <c r="N41" s="502"/>
      <c r="O41" s="502"/>
      <c r="P41" s="502"/>
      <c r="Q41" s="287"/>
      <c r="R41" s="287">
        <v>15000</v>
      </c>
      <c r="S41" s="287"/>
      <c r="T41" s="287"/>
    </row>
    <row r="42" spans="1:20" ht="12.75">
      <c r="A42" s="277"/>
      <c r="B42" s="278"/>
      <c r="C42" s="278"/>
      <c r="D42" s="278"/>
      <c r="E42" s="278"/>
      <c r="F42" s="278"/>
      <c r="G42" s="278"/>
      <c r="H42" s="278"/>
      <c r="I42" s="279"/>
      <c r="J42" s="279"/>
      <c r="K42" s="299" t="s">
        <v>325</v>
      </c>
      <c r="L42" s="497" t="s">
        <v>403</v>
      </c>
      <c r="M42" s="497"/>
      <c r="N42" s="497"/>
      <c r="O42" s="497"/>
      <c r="P42" s="497"/>
      <c r="Q42" s="287"/>
      <c r="R42" s="292">
        <v>15001</v>
      </c>
      <c r="S42" s="426">
        <v>26100251</v>
      </c>
      <c r="T42" s="426">
        <v>36928214</v>
      </c>
    </row>
    <row r="43" spans="1:20" ht="12.75">
      <c r="A43" s="277"/>
      <c r="B43" s="278"/>
      <c r="C43" s="278"/>
      <c r="D43" s="278"/>
      <c r="E43" s="278"/>
      <c r="F43" s="278"/>
      <c r="G43" s="278"/>
      <c r="H43" s="278"/>
      <c r="I43" s="279"/>
      <c r="J43" s="279"/>
      <c r="K43" s="299"/>
      <c r="L43" s="498" t="s">
        <v>404</v>
      </c>
      <c r="M43" s="498"/>
      <c r="N43" s="498"/>
      <c r="O43" s="498"/>
      <c r="P43" s="498"/>
      <c r="Q43" s="287"/>
      <c r="R43" s="292">
        <v>150011</v>
      </c>
      <c r="S43" s="426">
        <v>26100251</v>
      </c>
      <c r="T43" s="426">
        <v>36928214</v>
      </c>
    </row>
    <row r="44" spans="1:20" ht="12.75">
      <c r="A44" s="277"/>
      <c r="B44" s="278"/>
      <c r="C44" s="278"/>
      <c r="D44" s="278"/>
      <c r="E44" s="278"/>
      <c r="F44" s="278"/>
      <c r="G44" s="278"/>
      <c r="H44" s="278"/>
      <c r="I44" s="279"/>
      <c r="J44" s="279"/>
      <c r="K44" s="300" t="s">
        <v>334</v>
      </c>
      <c r="L44" s="497" t="s">
        <v>405</v>
      </c>
      <c r="M44" s="497"/>
      <c r="N44" s="497"/>
      <c r="O44" s="497"/>
      <c r="P44" s="497"/>
      <c r="Q44" s="287"/>
      <c r="R44" s="292">
        <v>15002</v>
      </c>
      <c r="S44" s="287"/>
      <c r="T44" s="287"/>
    </row>
    <row r="45" spans="1:20" ht="13.5" thickBot="1">
      <c r="A45" s="277"/>
      <c r="B45" s="278"/>
      <c r="C45" s="278"/>
      <c r="D45" s="278"/>
      <c r="E45" s="278"/>
      <c r="F45" s="278"/>
      <c r="G45" s="278"/>
      <c r="H45" s="278"/>
      <c r="I45" s="279"/>
      <c r="J45" s="279"/>
      <c r="K45" s="301"/>
      <c r="L45" s="499" t="s">
        <v>406</v>
      </c>
      <c r="M45" s="499"/>
      <c r="N45" s="499"/>
      <c r="O45" s="499"/>
      <c r="P45" s="499"/>
      <c r="Q45" s="302"/>
      <c r="R45" s="303">
        <v>150021</v>
      </c>
      <c r="S45" s="302"/>
      <c r="T45" s="302"/>
    </row>
    <row r="46" spans="1:20" ht="12.75">
      <c r="A46" s="277"/>
      <c r="B46" s="278"/>
      <c r="C46" s="278"/>
      <c r="D46" s="278"/>
      <c r="E46" s="278"/>
      <c r="F46" s="278"/>
      <c r="G46" s="278"/>
      <c r="H46" s="278"/>
      <c r="I46" s="279"/>
      <c r="J46" s="279"/>
      <c r="K46" s="326"/>
      <c r="L46" s="327"/>
      <c r="M46" s="327"/>
      <c r="N46" s="327"/>
      <c r="O46" s="327"/>
      <c r="P46" s="327"/>
      <c r="Q46" s="304"/>
      <c r="R46" s="328"/>
      <c r="S46" s="304"/>
      <c r="T46" s="304"/>
    </row>
    <row r="47" spans="1:20" ht="12.75">
      <c r="A47" s="277"/>
      <c r="B47" s="278"/>
      <c r="C47" s="278"/>
      <c r="D47" s="278"/>
      <c r="E47" s="278"/>
      <c r="F47" s="278"/>
      <c r="G47" s="278"/>
      <c r="H47" s="278"/>
      <c r="I47" s="279"/>
      <c r="J47" s="279"/>
      <c r="K47" s="326"/>
      <c r="L47" s="327"/>
      <c r="M47" s="327"/>
      <c r="N47" s="327"/>
      <c r="O47" s="327"/>
      <c r="P47" s="327"/>
      <c r="Q47" s="304"/>
      <c r="R47" s="328"/>
      <c r="S47" s="304"/>
      <c r="T47" s="304"/>
    </row>
    <row r="48" spans="1:20" ht="12.75">
      <c r="A48" s="277"/>
      <c r="B48" s="278"/>
      <c r="C48" s="278"/>
      <c r="D48" s="278"/>
      <c r="E48" s="278"/>
      <c r="F48" s="278"/>
      <c r="G48" s="278"/>
      <c r="H48" s="278"/>
      <c r="I48" s="279"/>
      <c r="J48" s="279"/>
      <c r="K48" s="326"/>
      <c r="L48" s="327"/>
      <c r="M48" s="327"/>
      <c r="N48" s="327"/>
      <c r="O48" s="327"/>
      <c r="P48" s="327"/>
      <c r="Q48" s="304"/>
      <c r="R48" s="328"/>
      <c r="S48" s="304" t="s">
        <v>318</v>
      </c>
      <c r="T48" s="304"/>
    </row>
    <row r="49" spans="1:20" ht="12.75">
      <c r="A49" s="277"/>
      <c r="B49" s="278"/>
      <c r="C49" s="278"/>
      <c r="D49" s="278"/>
      <c r="E49" s="278"/>
      <c r="F49" s="278"/>
      <c r="G49" s="278"/>
      <c r="H49" s="278"/>
      <c r="I49" s="279"/>
      <c r="J49" s="279"/>
      <c r="K49" s="239"/>
      <c r="L49" s="239"/>
      <c r="M49" s="239"/>
      <c r="N49" s="239"/>
      <c r="O49" s="239"/>
      <c r="P49" s="239"/>
      <c r="Q49" s="239"/>
      <c r="R49" s="239"/>
      <c r="S49" s="2" t="s">
        <v>151</v>
      </c>
      <c r="T49" s="304"/>
    </row>
    <row r="50" spans="1:10" ht="12.75">
      <c r="A50" s="277"/>
      <c r="B50" s="278"/>
      <c r="C50" s="278"/>
      <c r="D50" s="278"/>
      <c r="E50" s="278"/>
      <c r="F50" s="278"/>
      <c r="G50" s="278"/>
      <c r="H50" s="278"/>
      <c r="I50" s="279"/>
      <c r="J50" s="279"/>
    </row>
    <row r="51" spans="1:10" ht="12.75">
      <c r="A51" s="277"/>
      <c r="B51" s="278"/>
      <c r="C51" s="278"/>
      <c r="D51" s="278"/>
      <c r="E51" s="278"/>
      <c r="F51" s="278"/>
      <c r="G51" s="278"/>
      <c r="H51" s="278"/>
      <c r="I51" s="279"/>
      <c r="J51" s="279"/>
    </row>
    <row r="52" spans="1:10" ht="12.75">
      <c r="A52" s="277"/>
      <c r="B52" s="278"/>
      <c r="C52" s="278"/>
      <c r="D52" s="278"/>
      <c r="E52" s="278"/>
      <c r="F52" s="278"/>
      <c r="G52" s="278"/>
      <c r="H52" s="278"/>
      <c r="I52" s="279"/>
      <c r="J52" s="279"/>
    </row>
  </sheetData>
  <sheetProtection/>
  <mergeCells count="59">
    <mergeCell ref="B24:F24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  <mergeCell ref="K5:T5"/>
    <mergeCell ref="L6:P6"/>
    <mergeCell ref="L7:P7"/>
    <mergeCell ref="L8:P8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L18:P18"/>
    <mergeCell ref="L19:P19"/>
    <mergeCell ref="L20:P20"/>
    <mergeCell ref="L21:P21"/>
    <mergeCell ref="L22:P22"/>
    <mergeCell ref="L23:P23"/>
    <mergeCell ref="L24:P24"/>
    <mergeCell ref="L25:P25"/>
    <mergeCell ref="L26:P26"/>
    <mergeCell ref="L27:P27"/>
    <mergeCell ref="L28:P28"/>
    <mergeCell ref="L29:P29"/>
    <mergeCell ref="L30:P30"/>
    <mergeCell ref="L31:P31"/>
    <mergeCell ref="L32:P32"/>
    <mergeCell ref="L33:P33"/>
    <mergeCell ref="L34:P34"/>
    <mergeCell ref="L42:P42"/>
    <mergeCell ref="L43:P43"/>
    <mergeCell ref="L44:P44"/>
    <mergeCell ref="L45:P45"/>
    <mergeCell ref="L35:P35"/>
    <mergeCell ref="L36:P36"/>
    <mergeCell ref="L37:P37"/>
    <mergeCell ref="L38:P38"/>
    <mergeCell ref="L40:P40"/>
    <mergeCell ref="L41:P4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3">
      <selection activeCell="G44" sqref="G44"/>
    </sheetView>
  </sheetViews>
  <sheetFormatPr defaultColWidth="9.140625" defaultRowHeight="12.75"/>
  <cols>
    <col min="2" max="2" width="5.00390625" style="0" customWidth="1"/>
    <col min="4" max="4" width="33.00390625" style="0" customWidth="1"/>
    <col min="5" max="5" width="26.28125" style="0" customWidth="1"/>
  </cols>
  <sheetData>
    <row r="1" ht="15">
      <c r="C1" s="230" t="s">
        <v>525</v>
      </c>
    </row>
    <row r="2" ht="12.75">
      <c r="C2" s="231" t="s">
        <v>467</v>
      </c>
    </row>
    <row r="3" spans="3:5" ht="12.75">
      <c r="C3" s="231"/>
      <c r="E3" s="2" t="s">
        <v>407</v>
      </c>
    </row>
    <row r="4" ht="6.75" customHeight="1"/>
    <row r="5" spans="2:5" ht="12.75">
      <c r="B5" s="61"/>
      <c r="C5" s="61"/>
      <c r="D5" s="240" t="s">
        <v>408</v>
      </c>
      <c r="E5" s="240" t="s">
        <v>409</v>
      </c>
    </row>
    <row r="6" spans="2:5" ht="11.25" customHeight="1">
      <c r="B6" s="61">
        <v>1</v>
      </c>
      <c r="C6" s="240" t="s">
        <v>410</v>
      </c>
      <c r="D6" s="305" t="s">
        <v>411</v>
      </c>
      <c r="E6" s="305"/>
    </row>
    <row r="7" spans="2:5" ht="11.25" customHeight="1">
      <c r="B7" s="61">
        <v>2</v>
      </c>
      <c r="C7" s="240" t="s">
        <v>410</v>
      </c>
      <c r="D7" s="305" t="s">
        <v>412</v>
      </c>
      <c r="E7" s="61"/>
    </row>
    <row r="8" spans="2:5" ht="12.75">
      <c r="B8" s="61">
        <v>3</v>
      </c>
      <c r="C8" s="240" t="s">
        <v>410</v>
      </c>
      <c r="D8" s="305" t="s">
        <v>413</v>
      </c>
      <c r="E8" s="61"/>
    </row>
    <row r="9" spans="2:5" ht="12.75">
      <c r="B9" s="61">
        <v>4</v>
      </c>
      <c r="C9" s="240" t="s">
        <v>410</v>
      </c>
      <c r="D9" s="305" t="s">
        <v>414</v>
      </c>
      <c r="E9" s="61"/>
    </row>
    <row r="10" spans="2:5" ht="12.75">
      <c r="B10" s="61">
        <v>5</v>
      </c>
      <c r="C10" s="240" t="s">
        <v>410</v>
      </c>
      <c r="D10" s="305" t="s">
        <v>415</v>
      </c>
      <c r="E10" s="61"/>
    </row>
    <row r="11" spans="2:5" ht="11.25" customHeight="1">
      <c r="B11" s="61">
        <v>6</v>
      </c>
      <c r="C11" s="240" t="s">
        <v>410</v>
      </c>
      <c r="D11" s="305" t="s">
        <v>416</v>
      </c>
      <c r="E11" s="61"/>
    </row>
    <row r="12" spans="2:5" ht="10.5" customHeight="1">
      <c r="B12" s="61">
        <v>7</v>
      </c>
      <c r="C12" s="240" t="s">
        <v>410</v>
      </c>
      <c r="D12" s="305" t="s">
        <v>417</v>
      </c>
      <c r="E12" s="61"/>
    </row>
    <row r="13" spans="2:5" ht="10.5" customHeight="1">
      <c r="B13" s="61">
        <v>8</v>
      </c>
      <c r="C13" s="240" t="s">
        <v>410</v>
      </c>
      <c r="D13" s="305" t="s">
        <v>418</v>
      </c>
      <c r="E13" s="61"/>
    </row>
    <row r="14" spans="2:5" ht="12.75">
      <c r="B14" s="240" t="s">
        <v>166</v>
      </c>
      <c r="C14" s="240"/>
      <c r="D14" s="240" t="s">
        <v>419</v>
      </c>
      <c r="E14" s="240"/>
    </row>
    <row r="15" spans="2:5" ht="12.75">
      <c r="B15" s="61">
        <v>9</v>
      </c>
      <c r="C15" s="240" t="s">
        <v>420</v>
      </c>
      <c r="D15" s="305" t="s">
        <v>421</v>
      </c>
      <c r="E15" s="61"/>
    </row>
    <row r="16" spans="2:5" ht="12.75">
      <c r="B16" s="61">
        <v>10</v>
      </c>
      <c r="C16" s="240" t="s">
        <v>420</v>
      </c>
      <c r="D16" s="305" t="s">
        <v>422</v>
      </c>
      <c r="E16" s="305"/>
    </row>
    <row r="17" spans="2:5" ht="12.75">
      <c r="B17" s="61">
        <v>11</v>
      </c>
      <c r="C17" s="240" t="s">
        <v>420</v>
      </c>
      <c r="D17" s="305" t="s">
        <v>423</v>
      </c>
      <c r="E17" s="61"/>
    </row>
    <row r="18" spans="2:5" ht="12.75">
      <c r="B18" s="240" t="s">
        <v>174</v>
      </c>
      <c r="C18" s="240"/>
      <c r="D18" s="240" t="s">
        <v>424</v>
      </c>
      <c r="E18" s="240"/>
    </row>
    <row r="19" spans="2:5" ht="12.75">
      <c r="B19" s="61">
        <v>12</v>
      </c>
      <c r="C19" s="240" t="s">
        <v>425</v>
      </c>
      <c r="D19" s="305" t="s">
        <v>426</v>
      </c>
      <c r="E19" s="61"/>
    </row>
    <row r="20" spans="2:5" ht="12.75">
      <c r="B20" s="61">
        <v>13</v>
      </c>
      <c r="C20" s="240" t="s">
        <v>425</v>
      </c>
      <c r="D20" s="240" t="s">
        <v>427</v>
      </c>
      <c r="E20" s="61"/>
    </row>
    <row r="21" spans="2:5" ht="11.25" customHeight="1">
      <c r="B21" s="61">
        <v>14</v>
      </c>
      <c r="C21" s="240" t="s">
        <v>425</v>
      </c>
      <c r="D21" s="305" t="s">
        <v>428</v>
      </c>
      <c r="E21" s="61"/>
    </row>
    <row r="22" spans="2:5" ht="11.25" customHeight="1">
      <c r="B22" s="61">
        <v>15</v>
      </c>
      <c r="C22" s="240" t="s">
        <v>425</v>
      </c>
      <c r="D22" s="305" t="s">
        <v>429</v>
      </c>
      <c r="E22" s="61"/>
    </row>
    <row r="23" spans="2:5" ht="10.5" customHeight="1">
      <c r="B23" s="61">
        <v>16</v>
      </c>
      <c r="C23" s="240" t="s">
        <v>425</v>
      </c>
      <c r="D23" s="305" t="s">
        <v>430</v>
      </c>
      <c r="E23" s="61"/>
    </row>
    <row r="24" spans="2:5" ht="11.25" customHeight="1">
      <c r="B24" s="61">
        <v>17</v>
      </c>
      <c r="C24" s="240" t="s">
        <v>425</v>
      </c>
      <c r="D24" s="305" t="s">
        <v>431</v>
      </c>
      <c r="E24" s="61"/>
    </row>
    <row r="25" spans="2:5" ht="11.25" customHeight="1">
      <c r="B25" s="61">
        <v>18</v>
      </c>
      <c r="C25" s="240" t="s">
        <v>425</v>
      </c>
      <c r="D25" s="305" t="s">
        <v>432</v>
      </c>
      <c r="E25" s="61"/>
    </row>
    <row r="26" spans="2:5" ht="13.5" thickBot="1">
      <c r="B26" s="61">
        <v>19</v>
      </c>
      <c r="C26" s="240" t="s">
        <v>425</v>
      </c>
      <c r="D26" s="305" t="s">
        <v>433</v>
      </c>
      <c r="E26" s="440">
        <v>199921192</v>
      </c>
    </row>
    <row r="27" spans="2:5" ht="12.75">
      <c r="B27" s="240" t="s">
        <v>199</v>
      </c>
      <c r="C27" s="240"/>
      <c r="D27" s="240" t="s">
        <v>434</v>
      </c>
      <c r="E27" s="324">
        <f>E26</f>
        <v>199921192</v>
      </c>
    </row>
    <row r="28" spans="2:5" ht="12.75">
      <c r="B28" s="61">
        <v>20</v>
      </c>
      <c r="C28" s="240" t="s">
        <v>435</v>
      </c>
      <c r="D28" s="305" t="s">
        <v>436</v>
      </c>
      <c r="E28" s="61"/>
    </row>
    <row r="29" spans="2:5" ht="12.75">
      <c r="B29" s="61">
        <v>21</v>
      </c>
      <c r="C29" s="240" t="s">
        <v>435</v>
      </c>
      <c r="D29" s="305" t="s">
        <v>437</v>
      </c>
      <c r="E29" s="305"/>
    </row>
    <row r="30" spans="2:5" ht="12.75">
      <c r="B30" s="61">
        <v>22</v>
      </c>
      <c r="C30" s="240" t="s">
        <v>435</v>
      </c>
      <c r="D30" s="305" t="s">
        <v>438</v>
      </c>
      <c r="E30" s="305"/>
    </row>
    <row r="31" spans="2:5" ht="12.75">
      <c r="B31" s="61">
        <v>23</v>
      </c>
      <c r="C31" s="240" t="s">
        <v>435</v>
      </c>
      <c r="D31" s="305" t="s">
        <v>439</v>
      </c>
      <c r="E31" s="61"/>
    </row>
    <row r="32" spans="2:5" ht="12.75">
      <c r="B32" s="240" t="s">
        <v>200</v>
      </c>
      <c r="C32" s="240"/>
      <c r="D32" s="240" t="s">
        <v>440</v>
      </c>
      <c r="E32" s="61"/>
    </row>
    <row r="33" spans="2:5" ht="12.75">
      <c r="B33" s="61">
        <v>24</v>
      </c>
      <c r="C33" s="240" t="s">
        <v>441</v>
      </c>
      <c r="D33" s="305" t="s">
        <v>442</v>
      </c>
      <c r="E33" s="61"/>
    </row>
    <row r="34" spans="2:5" ht="12.75">
      <c r="B34" s="61">
        <v>25</v>
      </c>
      <c r="C34" s="240" t="s">
        <v>441</v>
      </c>
      <c r="D34" s="305" t="s">
        <v>443</v>
      </c>
      <c r="E34" s="61"/>
    </row>
    <row r="35" spans="2:5" ht="12.75">
      <c r="B35" s="61">
        <v>26</v>
      </c>
      <c r="C35" s="240" t="s">
        <v>441</v>
      </c>
      <c r="D35" s="305" t="s">
        <v>444</v>
      </c>
      <c r="E35" s="61"/>
    </row>
    <row r="36" spans="2:5" ht="12.75">
      <c r="B36" s="61">
        <v>27</v>
      </c>
      <c r="C36" s="240" t="s">
        <v>441</v>
      </c>
      <c r="D36" s="305" t="s">
        <v>445</v>
      </c>
      <c r="E36" s="61"/>
    </row>
    <row r="37" spans="2:5" ht="12.75">
      <c r="B37" s="61">
        <v>28</v>
      </c>
      <c r="C37" s="240" t="s">
        <v>441</v>
      </c>
      <c r="D37" s="305" t="s">
        <v>446</v>
      </c>
      <c r="E37" s="305"/>
    </row>
    <row r="38" spans="2:5" ht="12.75">
      <c r="B38" s="61">
        <v>29</v>
      </c>
      <c r="C38" s="240" t="s">
        <v>441</v>
      </c>
      <c r="D38" s="306" t="s">
        <v>447</v>
      </c>
      <c r="E38" s="61"/>
    </row>
    <row r="39" spans="2:5" ht="12.75">
      <c r="B39" s="61">
        <v>30</v>
      </c>
      <c r="C39" s="240" t="s">
        <v>441</v>
      </c>
      <c r="D39" s="305" t="s">
        <v>448</v>
      </c>
      <c r="E39" s="61"/>
    </row>
    <row r="40" spans="2:5" ht="12.75">
      <c r="B40" s="61">
        <v>31</v>
      </c>
      <c r="C40" s="240" t="s">
        <v>441</v>
      </c>
      <c r="D40" s="305" t="s">
        <v>449</v>
      </c>
      <c r="E40" s="61"/>
    </row>
    <row r="41" spans="2:5" ht="12.75">
      <c r="B41" s="61">
        <v>32</v>
      </c>
      <c r="C41" s="240" t="s">
        <v>441</v>
      </c>
      <c r="D41" s="305" t="s">
        <v>450</v>
      </c>
      <c r="E41" s="61"/>
    </row>
    <row r="42" spans="2:5" ht="12.75">
      <c r="B42" s="61">
        <v>33</v>
      </c>
      <c r="C42" s="240" t="s">
        <v>441</v>
      </c>
      <c r="D42" s="305" t="s">
        <v>451</v>
      </c>
      <c r="E42" s="61"/>
    </row>
    <row r="43" spans="2:5" ht="12.75">
      <c r="B43" s="175">
        <v>34</v>
      </c>
      <c r="C43" s="240" t="s">
        <v>441</v>
      </c>
      <c r="D43" s="305" t="s">
        <v>452</v>
      </c>
      <c r="E43" s="61"/>
    </row>
    <row r="44" spans="2:5" ht="12.75">
      <c r="B44" s="240" t="s">
        <v>245</v>
      </c>
      <c r="C44" s="61"/>
      <c r="D44" s="240" t="s">
        <v>453</v>
      </c>
      <c r="E44" s="240"/>
    </row>
    <row r="45" spans="2:5" ht="12.75">
      <c r="B45" s="61"/>
      <c r="C45" s="61"/>
      <c r="D45" s="240" t="s">
        <v>454</v>
      </c>
      <c r="E45" s="423">
        <f>E26</f>
        <v>199921192</v>
      </c>
    </row>
    <row r="46" ht="9.75" customHeight="1"/>
    <row r="47" ht="8.25" customHeight="1"/>
    <row r="48" spans="3:5" ht="12.75">
      <c r="C48" s="307" t="s">
        <v>534</v>
      </c>
      <c r="D48" s="241"/>
      <c r="E48" s="240" t="s">
        <v>455</v>
      </c>
    </row>
    <row r="49" spans="3:5" ht="6" customHeight="1">
      <c r="C49" s="308"/>
      <c r="D49" s="309"/>
      <c r="E49" s="309"/>
    </row>
    <row r="50" spans="3:5" ht="12.75">
      <c r="C50" s="67" t="s">
        <v>456</v>
      </c>
      <c r="D50" s="67"/>
      <c r="E50" s="61"/>
    </row>
    <row r="51" spans="3:5" ht="12.75">
      <c r="C51" s="61" t="s">
        <v>457</v>
      </c>
      <c r="D51" s="61"/>
      <c r="E51" s="324">
        <v>28</v>
      </c>
    </row>
    <row r="52" spans="3:5" ht="12.75">
      <c r="C52" s="61" t="s">
        <v>458</v>
      </c>
      <c r="D52" s="61"/>
      <c r="E52" s="324">
        <v>36</v>
      </c>
    </row>
    <row r="53" spans="3:5" ht="12.75">
      <c r="C53" s="61" t="s">
        <v>459</v>
      </c>
      <c r="D53" s="61"/>
      <c r="E53" s="324">
        <v>1</v>
      </c>
    </row>
    <row r="54" spans="3:5" ht="12.75">
      <c r="C54" s="310" t="s">
        <v>460</v>
      </c>
      <c r="D54" s="241"/>
      <c r="E54" s="324">
        <v>1</v>
      </c>
    </row>
    <row r="55" spans="3:5" ht="12.75">
      <c r="C55" s="311"/>
      <c r="D55" s="312" t="s">
        <v>60</v>
      </c>
      <c r="E55" s="449">
        <f>SUM(E51:E54)</f>
        <v>66</v>
      </c>
    </row>
    <row r="57" ht="12.75">
      <c r="E57" s="2" t="s">
        <v>318</v>
      </c>
    </row>
    <row r="58" ht="12.75">
      <c r="E58" s="2" t="s">
        <v>151</v>
      </c>
    </row>
    <row r="59" ht="12.75">
      <c r="C5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2012-03-28T11:30:01Z</cp:lastPrinted>
  <dcterms:created xsi:type="dcterms:W3CDTF">2008-10-23T11:07:49Z</dcterms:created>
  <dcterms:modified xsi:type="dcterms:W3CDTF">2018-11-30T13:27:18Z</dcterms:modified>
  <cp:category/>
  <cp:version/>
  <cp:contentType/>
  <cp:contentStatus/>
</cp:coreProperties>
</file>