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BERATEKS\BILANCI\"/>
    </mc:Choice>
  </mc:AlternateContent>
  <bookViews>
    <workbookView xWindow="0" yWindow="0" windowWidth="15360" windowHeight="7755" tabRatio="901" activeTab="7"/>
  </bookViews>
  <sheets>
    <sheet name="P0-BILANCI 12 (Hyrje)" sheetId="15" r:id="rId1"/>
    <sheet name="P1- Aktivi detajuar 12" sheetId="20" r:id="rId2"/>
    <sheet name="P2- Pasivi i detajauar 12 " sheetId="21" r:id="rId3"/>
    <sheet name="P4- Fluks. mon.- indirekte kons" sheetId="25" r:id="rId4"/>
    <sheet name="P3-Fitim-12 Sipas Natyres" sheetId="8" r:id="rId5"/>
    <sheet name="P5- Ndrysh.kap. kons" sheetId="27" r:id="rId6"/>
    <sheet name="LEVIZJA  e AQT" sheetId="32" r:id="rId7"/>
    <sheet name="Levizja e AQT + Shpenzime" sheetId="35" r:id="rId8"/>
    <sheet name="Amortizimi 2010" sheetId="33" r:id="rId9"/>
    <sheet name="AAM" sheetId="36" r:id="rId10"/>
    <sheet name="Shpenzimet e panjohura" sheetId="34" r:id="rId11"/>
    <sheet name="P9- Shepnzime dhe te ardhura" sheetId="31" r:id="rId12"/>
    <sheet name="P7- Pasqyart anekse-  Aktivi" sheetId="28" r:id="rId13"/>
    <sheet name="P8- Pasqyart anekse-  Pasivi" sheetId="30" r:id="rId14"/>
    <sheet name="P6-Shen Shpejguese" sheetId="18" r:id="rId15"/>
    <sheet name="Aneks Statistikor" sheetId="37" r:id="rId16"/>
    <sheet name="aktivitet per BM" sheetId="38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6" hidden="1">'aktivitet per BM'!$H$5:$J$42</definedName>
    <definedName name="_Key1" hidden="1">[3]PRODUKTE!#REF!</definedName>
    <definedName name="_Key2" hidden="1">[3]PRODUKTE!#REF!</definedName>
    <definedName name="_Order1" hidden="1">255</definedName>
    <definedName name="_Order2" hidden="1">255</definedName>
    <definedName name="_xlnm.Print_Area" localSheetId="15">'Aneks Statistikor'!$A$1:$J$96</definedName>
    <definedName name="_xlnm.Print_Area" localSheetId="1">'P1- Aktivi detajuar 12'!$A$1:$F$49</definedName>
    <definedName name="_xlnm.Print_Area" localSheetId="2">'P2- Pasivi i detajauar 12 '!$A$1:$F$44</definedName>
    <definedName name="_xlnm.Print_Area" localSheetId="4">'P3-Fitim-12 Sipas Natyres'!#REF!</definedName>
    <definedName name="_xlnm.Print_Area" localSheetId="3">'P4- Fluks. mon.- indirekte kons'!#REF!</definedName>
  </definedNames>
  <calcPr calcId="152511"/>
</workbook>
</file>

<file path=xl/calcChain.xml><?xml version="1.0" encoding="utf-8"?>
<calcChain xmlns="http://schemas.openxmlformats.org/spreadsheetml/2006/main">
  <c r="F10" i="34" l="1"/>
  <c r="J22" i="37"/>
  <c r="J9" i="37"/>
  <c r="J8" i="37" s="1"/>
  <c r="J83" i="37"/>
  <c r="J75" i="37"/>
  <c r="J66" i="37"/>
  <c r="J65" i="37"/>
  <c r="J64" i="37" s="1"/>
  <c r="J63" i="37"/>
  <c r="I88" i="37"/>
  <c r="I74" i="37"/>
  <c r="I9" i="37"/>
  <c r="I11" i="37"/>
  <c r="I8" i="37" s="1"/>
  <c r="I21" i="37"/>
  <c r="I13" i="37"/>
  <c r="I12" i="37" s="1"/>
  <c r="K55" i="38"/>
  <c r="J87" i="37"/>
  <c r="J86" i="37"/>
  <c r="I86" i="37"/>
  <c r="J85" i="37"/>
  <c r="J84" i="37" s="1"/>
  <c r="I85" i="37"/>
  <c r="I84" i="37" s="1"/>
  <c r="J82" i="37"/>
  <c r="J77" i="37"/>
  <c r="I77" i="37"/>
  <c r="J76" i="37"/>
  <c r="I76" i="37"/>
  <c r="J74" i="37"/>
  <c r="J71" i="37"/>
  <c r="J68" i="37" s="1"/>
  <c r="I71" i="37"/>
  <c r="I63" i="37"/>
  <c r="J61" i="37"/>
  <c r="J59" i="37"/>
  <c r="J23" i="37"/>
  <c r="I22" i="37"/>
  <c r="J21" i="37"/>
  <c r="J20" i="37"/>
  <c r="J19" i="37" s="1"/>
  <c r="I20" i="37"/>
  <c r="I19" i="37" s="1"/>
  <c r="J15" i="37"/>
  <c r="I15" i="37"/>
  <c r="J14" i="37"/>
  <c r="I14" i="37"/>
  <c r="J13" i="37"/>
  <c r="J11" i="37"/>
  <c r="E13" i="25"/>
  <c r="E12" i="25"/>
  <c r="E11" i="25"/>
  <c r="E5" i="25"/>
  <c r="E17" i="25" s="1"/>
  <c r="E34" i="25" s="1"/>
  <c r="E36" i="25" s="1"/>
  <c r="C10" i="27"/>
  <c r="K10" i="27" s="1"/>
  <c r="H11" i="27"/>
  <c r="H5" i="27"/>
  <c r="D12" i="36"/>
  <c r="D42" i="36"/>
  <c r="E39" i="36"/>
  <c r="E40" i="36"/>
  <c r="D26" i="36"/>
  <c r="D25" i="36"/>
  <c r="D24" i="36"/>
  <c r="E11" i="36"/>
  <c r="E16" i="36"/>
  <c r="D11" i="36"/>
  <c r="D41" i="36" s="1"/>
  <c r="D10" i="36"/>
  <c r="D40" i="36" s="1"/>
  <c r="D9" i="36"/>
  <c r="G9" i="36" s="1"/>
  <c r="D8" i="36"/>
  <c r="D38" i="36" s="1"/>
  <c r="G45" i="36"/>
  <c r="F44" i="36"/>
  <c r="E44" i="36"/>
  <c r="D44" i="36"/>
  <c r="F43" i="36"/>
  <c r="E43" i="36"/>
  <c r="D43" i="36"/>
  <c r="F42" i="36"/>
  <c r="E42" i="36"/>
  <c r="F41" i="36"/>
  <c r="F39" i="36"/>
  <c r="F38" i="36"/>
  <c r="G30" i="36"/>
  <c r="G29" i="36"/>
  <c r="G28" i="36"/>
  <c r="F40" i="36"/>
  <c r="E23" i="36"/>
  <c r="E38" i="36" s="1"/>
  <c r="D23" i="36"/>
  <c r="G15" i="36"/>
  <c r="G14" i="36"/>
  <c r="G13" i="36"/>
  <c r="F16" i="36"/>
  <c r="G63" i="28"/>
  <c r="E94" i="28"/>
  <c r="E18" i="32"/>
  <c r="E12" i="32" s="1"/>
  <c r="E52" i="30"/>
  <c r="G52" i="30" s="1"/>
  <c r="F221" i="30"/>
  <c r="E117" i="30"/>
  <c r="G117" i="30"/>
  <c r="E71" i="30"/>
  <c r="E67" i="30"/>
  <c r="E78" i="30"/>
  <c r="E14" i="21" s="1"/>
  <c r="F55" i="30"/>
  <c r="E114" i="28"/>
  <c r="E41" i="28"/>
  <c r="E45" i="28" s="1"/>
  <c r="E11" i="20" s="1"/>
  <c r="E10" i="28"/>
  <c r="G10" i="28"/>
  <c r="E6" i="28"/>
  <c r="E174" i="31"/>
  <c r="G174" i="31"/>
  <c r="E173" i="31"/>
  <c r="E175" i="31" s="1"/>
  <c r="E22" i="8" s="1"/>
  <c r="E181" i="31"/>
  <c r="G181" i="31"/>
  <c r="E180" i="31"/>
  <c r="E122" i="31"/>
  <c r="F9" i="34" s="1"/>
  <c r="E121" i="31"/>
  <c r="F8" i="34" s="1"/>
  <c r="E115" i="31"/>
  <c r="E110" i="31"/>
  <c r="I83" i="37" s="1"/>
  <c r="E99" i="31"/>
  <c r="I75" i="37" s="1"/>
  <c r="G99" i="31"/>
  <c r="F123" i="31"/>
  <c r="F116" i="31"/>
  <c r="F100" i="31"/>
  <c r="F129" i="31" s="1"/>
  <c r="E72" i="31"/>
  <c r="I66" i="37" s="1"/>
  <c r="E73" i="31"/>
  <c r="E14" i="8" s="1"/>
  <c r="E62" i="31"/>
  <c r="I65" i="37" s="1"/>
  <c r="E48" i="31"/>
  <c r="I61" i="37" s="1"/>
  <c r="I58" i="37" s="1"/>
  <c r="E30" i="31"/>
  <c r="G30" i="31" s="1"/>
  <c r="G31" i="31" s="1"/>
  <c r="I19" i="27"/>
  <c r="K19" i="27" s="1"/>
  <c r="F22" i="8"/>
  <c r="F40" i="21"/>
  <c r="E117" i="28"/>
  <c r="E19" i="20"/>
  <c r="F223" i="28"/>
  <c r="F37" i="20"/>
  <c r="G20" i="35"/>
  <c r="L20" i="35"/>
  <c r="M20" i="35"/>
  <c r="E10" i="31"/>
  <c r="K13" i="38" s="1"/>
  <c r="E100" i="31"/>
  <c r="E128" i="31"/>
  <c r="E90" i="30"/>
  <c r="E15" i="21"/>
  <c r="E223" i="28"/>
  <c r="E37" i="20"/>
  <c r="E99" i="28"/>
  <c r="E17" i="20"/>
  <c r="E108" i="28"/>
  <c r="E212" i="28"/>
  <c r="E233" i="28"/>
  <c r="E38" i="20"/>
  <c r="E216" i="30"/>
  <c r="E148" i="30"/>
  <c r="E26" i="21" s="1"/>
  <c r="G118" i="31"/>
  <c r="G119" i="31"/>
  <c r="G117" i="31"/>
  <c r="F10" i="31"/>
  <c r="F24" i="31"/>
  <c r="F31" i="31"/>
  <c r="F55" i="31"/>
  <c r="F65" i="31"/>
  <c r="F73" i="31"/>
  <c r="F14" i="8" s="1"/>
  <c r="F128" i="31"/>
  <c r="F39" i="31"/>
  <c r="F82" i="31"/>
  <c r="F146" i="31"/>
  <c r="F154" i="31"/>
  <c r="F195" i="31"/>
  <c r="O10" i="35"/>
  <c r="I11" i="35"/>
  <c r="M11" i="35"/>
  <c r="M13" i="35" s="1"/>
  <c r="M21" i="35" s="1"/>
  <c r="O12" i="35"/>
  <c r="C13" i="35"/>
  <c r="C21" i="35" s="1"/>
  <c r="E13" i="35"/>
  <c r="E21" i="35" s="1"/>
  <c r="G13" i="35"/>
  <c r="K13" i="35"/>
  <c r="K21" i="35" s="1"/>
  <c r="O15" i="35"/>
  <c r="M16" i="35"/>
  <c r="O16" i="35"/>
  <c r="O17" i="35"/>
  <c r="O18" i="35"/>
  <c r="C18" i="35"/>
  <c r="E18" i="35"/>
  <c r="G18" i="35"/>
  <c r="I18" i="35"/>
  <c r="K18" i="35"/>
  <c r="M18" i="35"/>
  <c r="C20" i="35"/>
  <c r="O20" i="35" s="1"/>
  <c r="E20" i="35"/>
  <c r="I20" i="35"/>
  <c r="K20" i="35"/>
  <c r="E24" i="31"/>
  <c r="E8" i="8"/>
  <c r="E39" i="31"/>
  <c r="E10" i="8" s="1"/>
  <c r="E82" i="31"/>
  <c r="E146" i="31"/>
  <c r="E18" i="8" s="1"/>
  <c r="E154" i="31"/>
  <c r="E195" i="31"/>
  <c r="K8" i="33"/>
  <c r="E161" i="31"/>
  <c r="E168" i="31" s="1"/>
  <c r="E21" i="8" s="1"/>
  <c r="E164" i="31"/>
  <c r="E167" i="31"/>
  <c r="E189" i="31"/>
  <c r="F189" i="31"/>
  <c r="F161" i="31"/>
  <c r="F164" i="31"/>
  <c r="F168" i="31" s="1"/>
  <c r="F21" i="8" s="1"/>
  <c r="F167" i="31"/>
  <c r="F175" i="31"/>
  <c r="F182" i="31"/>
  <c r="E7" i="8"/>
  <c r="E15" i="8"/>
  <c r="D7" i="25" s="1"/>
  <c r="D6" i="25" s="1"/>
  <c r="E19" i="8"/>
  <c r="E24" i="8"/>
  <c r="E27" i="8"/>
  <c r="I21" i="27"/>
  <c r="K21" i="27"/>
  <c r="I5" i="27"/>
  <c r="I6" i="27"/>
  <c r="I7" i="27" s="1"/>
  <c r="I15" i="27" s="1"/>
  <c r="I8" i="27"/>
  <c r="K8" i="27"/>
  <c r="I9" i="27"/>
  <c r="I11" i="27"/>
  <c r="K11" i="27" s="1"/>
  <c r="I12" i="27"/>
  <c r="K12" i="27" s="1"/>
  <c r="I13" i="27"/>
  <c r="K13" i="27"/>
  <c r="I14" i="27"/>
  <c r="I17" i="27"/>
  <c r="K17" i="27" s="1"/>
  <c r="I18" i="27"/>
  <c r="K18" i="27" s="1"/>
  <c r="I22" i="27"/>
  <c r="K22" i="27"/>
  <c r="I23" i="27"/>
  <c r="H7" i="27"/>
  <c r="H15" i="27" s="1"/>
  <c r="D7" i="27"/>
  <c r="D15" i="27" s="1"/>
  <c r="D24" i="27" s="1"/>
  <c r="E7" i="27"/>
  <c r="E15" i="27"/>
  <c r="E24" i="27" s="1"/>
  <c r="F7" i="27"/>
  <c r="F15" i="27" s="1"/>
  <c r="F24" i="27" s="1"/>
  <c r="G7" i="27"/>
  <c r="G15" i="27"/>
  <c r="G24" i="27" s="1"/>
  <c r="J7" i="27"/>
  <c r="J15" i="27" s="1"/>
  <c r="J24" i="27" s="1"/>
  <c r="K9" i="27"/>
  <c r="K14" i="27"/>
  <c r="K23" i="27"/>
  <c r="C7" i="27"/>
  <c r="C15" i="27"/>
  <c r="C24" i="27" s="1"/>
  <c r="G230" i="28"/>
  <c r="G229" i="28"/>
  <c r="G228" i="28"/>
  <c r="E7" i="30"/>
  <c r="E5" i="21" s="1"/>
  <c r="E14" i="30"/>
  <c r="E17" i="30"/>
  <c r="E20" i="30"/>
  <c r="E23" i="30"/>
  <c r="E24" i="30" s="1"/>
  <c r="E32" i="30"/>
  <c r="E8" i="21"/>
  <c r="E43" i="30"/>
  <c r="E9" i="21"/>
  <c r="E62" i="30"/>
  <c r="E13" i="21"/>
  <c r="E98" i="30"/>
  <c r="E16" i="21"/>
  <c r="E106" i="30"/>
  <c r="E18" i="21"/>
  <c r="E112" i="30"/>
  <c r="E19" i="21"/>
  <c r="F7" i="30"/>
  <c r="F5" i="21"/>
  <c r="F14" i="30"/>
  <c r="F17" i="30"/>
  <c r="F24" i="30" s="1"/>
  <c r="F20" i="30"/>
  <c r="F23" i="30"/>
  <c r="F32" i="30"/>
  <c r="F8" i="21" s="1"/>
  <c r="F43" i="30"/>
  <c r="F9" i="21" s="1"/>
  <c r="F12" i="21"/>
  <c r="F62" i="30"/>
  <c r="F13" i="21"/>
  <c r="F78" i="30"/>
  <c r="F14" i="21"/>
  <c r="F90" i="30"/>
  <c r="F15" i="21"/>
  <c r="F98" i="30"/>
  <c r="F16" i="21"/>
  <c r="F106" i="30"/>
  <c r="F18" i="21"/>
  <c r="F112" i="30"/>
  <c r="F19" i="21"/>
  <c r="E75" i="28"/>
  <c r="E83" i="28"/>
  <c r="E13" i="20"/>
  <c r="E89" i="28"/>
  <c r="E14" i="20"/>
  <c r="F45" i="28"/>
  <c r="F11" i="20"/>
  <c r="F75" i="28"/>
  <c r="F12" i="20"/>
  <c r="F83" i="28"/>
  <c r="F13" i="20"/>
  <c r="F89" i="28"/>
  <c r="F14" i="20"/>
  <c r="E134" i="28"/>
  <c r="E21" i="20"/>
  <c r="E124" i="28"/>
  <c r="E20" i="20"/>
  <c r="E18" i="20"/>
  <c r="F134" i="28"/>
  <c r="F21" i="20" s="1"/>
  <c r="F124" i="28"/>
  <c r="F20" i="20" s="1"/>
  <c r="F117" i="28"/>
  <c r="F19" i="20" s="1"/>
  <c r="F108" i="28"/>
  <c r="F18" i="20" s="1"/>
  <c r="F99" i="28"/>
  <c r="F17" i="20" s="1"/>
  <c r="D12" i="32"/>
  <c r="D5" i="32"/>
  <c r="D23" i="32"/>
  <c r="D32" i="25"/>
  <c r="F8" i="28"/>
  <c r="F11" i="28"/>
  <c r="F12" i="28" s="1"/>
  <c r="E91" i="30"/>
  <c r="G8" i="33"/>
  <c r="L8" i="33"/>
  <c r="G9" i="33"/>
  <c r="K9" i="33"/>
  <c r="L9" i="33" s="1"/>
  <c r="G10" i="33"/>
  <c r="K10" i="33"/>
  <c r="L10" i="33" s="1"/>
  <c r="G11" i="33"/>
  <c r="K11" i="33"/>
  <c r="G12" i="33"/>
  <c r="K12" i="33"/>
  <c r="L12" i="33"/>
  <c r="G13" i="33"/>
  <c r="L13" i="33"/>
  <c r="K13" i="33"/>
  <c r="G14" i="33"/>
  <c r="K14" i="33"/>
  <c r="L14" i="33"/>
  <c r="G15" i="33"/>
  <c r="K15" i="33"/>
  <c r="L15" i="33" s="1"/>
  <c r="G16" i="33"/>
  <c r="K16" i="33"/>
  <c r="L16" i="33"/>
  <c r="G17" i="33"/>
  <c r="K17" i="33"/>
  <c r="L17" i="33" s="1"/>
  <c r="J18" i="33"/>
  <c r="I18" i="33"/>
  <c r="H18" i="33"/>
  <c r="F18" i="33"/>
  <c r="E18" i="33"/>
  <c r="D18" i="33"/>
  <c r="C18" i="33"/>
  <c r="B5" i="32"/>
  <c r="K5" i="32"/>
  <c r="B12" i="32"/>
  <c r="C5" i="32"/>
  <c r="C12" i="32"/>
  <c r="C23" i="32"/>
  <c r="E5" i="32"/>
  <c r="F5" i="32"/>
  <c r="F12" i="32"/>
  <c r="F23" i="32"/>
  <c r="J5" i="32"/>
  <c r="H12" i="32"/>
  <c r="I12" i="32"/>
  <c r="J12" i="32"/>
  <c r="I5" i="32"/>
  <c r="H5" i="32"/>
  <c r="H23" i="32" s="1"/>
  <c r="G22" i="32"/>
  <c r="J22" i="32"/>
  <c r="K22" i="32"/>
  <c r="G21" i="32"/>
  <c r="K21" i="32"/>
  <c r="J21" i="32"/>
  <c r="G20" i="32"/>
  <c r="J20" i="32"/>
  <c r="K20" i="32"/>
  <c r="G19" i="32"/>
  <c r="K19" i="32"/>
  <c r="J19" i="32"/>
  <c r="J18" i="32"/>
  <c r="G17" i="32"/>
  <c r="K17" i="32"/>
  <c r="J17" i="32"/>
  <c r="G16" i="32"/>
  <c r="J16" i="32"/>
  <c r="K16" i="32"/>
  <c r="G15" i="32"/>
  <c r="K15" i="32"/>
  <c r="J15" i="32"/>
  <c r="G14" i="32"/>
  <c r="J14" i="32"/>
  <c r="K14" i="32"/>
  <c r="G13" i="32"/>
  <c r="J13" i="32"/>
  <c r="G5" i="32"/>
  <c r="E170" i="30"/>
  <c r="E32" i="21" s="1"/>
  <c r="E176" i="30"/>
  <c r="E33" i="21" s="1"/>
  <c r="E183" i="30"/>
  <c r="E34" i="21" s="1"/>
  <c r="E190" i="30"/>
  <c r="E35" i="21" s="1"/>
  <c r="E196" i="30"/>
  <c r="E36" i="21" s="1"/>
  <c r="E202" i="30"/>
  <c r="E37" i="21" s="1"/>
  <c r="E208" i="30"/>
  <c r="E38" i="21" s="1"/>
  <c r="E39" i="21"/>
  <c r="E132" i="30"/>
  <c r="E24" i="21"/>
  <c r="E155" i="30"/>
  <c r="E27" i="21"/>
  <c r="E164" i="30"/>
  <c r="E28" i="21"/>
  <c r="E8" i="28"/>
  <c r="E23" i="28"/>
  <c r="E7" i="20" s="1"/>
  <c r="E32" i="28"/>
  <c r="E8" i="20" s="1"/>
  <c r="E140" i="28"/>
  <c r="E23" i="20" s="1"/>
  <c r="E151" i="28"/>
  <c r="E24" i="20" s="1"/>
  <c r="E160" i="28"/>
  <c r="E25" i="20" s="1"/>
  <c r="E167" i="28"/>
  <c r="E29" i="20" s="1"/>
  <c r="E33" i="20" s="1"/>
  <c r="E174" i="28"/>
  <c r="E30" i="20"/>
  <c r="E181" i="28"/>
  <c r="E31" i="20"/>
  <c r="E194" i="28"/>
  <c r="E32" i="20"/>
  <c r="E201" i="28"/>
  <c r="E35" i="20"/>
  <c r="E36" i="20"/>
  <c r="E241" i="28"/>
  <c r="E40" i="20" s="1"/>
  <c r="E249" i="28"/>
  <c r="E42" i="20" s="1"/>
  <c r="E257" i="28"/>
  <c r="E43" i="20" s="1"/>
  <c r="E268" i="28"/>
  <c r="E44" i="20" s="1"/>
  <c r="E275" i="28"/>
  <c r="E46" i="20" s="1"/>
  <c r="E281" i="28"/>
  <c r="E47" i="20" s="1"/>
  <c r="F7" i="8"/>
  <c r="F9" i="8"/>
  <c r="F10" i="8"/>
  <c r="F11" i="8"/>
  <c r="F13" i="8"/>
  <c r="F15" i="8"/>
  <c r="F18" i="8"/>
  <c r="F19" i="8"/>
  <c r="F23" i="8"/>
  <c r="F27" i="8"/>
  <c r="F207" i="31"/>
  <c r="G206" i="31"/>
  <c r="G194" i="31"/>
  <c r="G195" i="31" s="1"/>
  <c r="G188" i="31"/>
  <c r="G187" i="31"/>
  <c r="G180" i="31"/>
  <c r="G173" i="31"/>
  <c r="G175" i="31" s="1"/>
  <c r="G160" i="31"/>
  <c r="G161" i="31" s="1"/>
  <c r="G162" i="31"/>
  <c r="G163" i="31"/>
  <c r="G164" i="31" s="1"/>
  <c r="G165" i="31"/>
  <c r="G166" i="31"/>
  <c r="G167" i="31"/>
  <c r="G153" i="31"/>
  <c r="G152" i="31"/>
  <c r="G154" i="31" s="1"/>
  <c r="G144" i="31"/>
  <c r="G145" i="31"/>
  <c r="G146" i="31"/>
  <c r="G125" i="31"/>
  <c r="G126" i="31"/>
  <c r="G127" i="31"/>
  <c r="G128" i="31" s="1"/>
  <c r="G120" i="31"/>
  <c r="G121" i="31"/>
  <c r="G102" i="31"/>
  <c r="G103" i="31"/>
  <c r="G104" i="31"/>
  <c r="G105" i="31"/>
  <c r="G106" i="31"/>
  <c r="G107" i="31"/>
  <c r="G108" i="31"/>
  <c r="G109" i="31"/>
  <c r="G110" i="31"/>
  <c r="G111" i="31"/>
  <c r="G112" i="31"/>
  <c r="G113" i="31"/>
  <c r="G114" i="31"/>
  <c r="G115" i="31"/>
  <c r="G95" i="31"/>
  <c r="G96" i="31"/>
  <c r="G97" i="31"/>
  <c r="G98" i="31"/>
  <c r="G94" i="31"/>
  <c r="G80" i="31"/>
  <c r="G81" i="31"/>
  <c r="G82" i="31"/>
  <c r="G72" i="31"/>
  <c r="G73" i="31"/>
  <c r="G63" i="31"/>
  <c r="G64" i="31"/>
  <c r="G47" i="31"/>
  <c r="G49" i="31"/>
  <c r="G50" i="31"/>
  <c r="G51" i="31"/>
  <c r="G52" i="31"/>
  <c r="G53" i="31"/>
  <c r="G54" i="31"/>
  <c r="G38" i="31"/>
  <c r="G37" i="31"/>
  <c r="G39" i="31"/>
  <c r="G16" i="31"/>
  <c r="G17" i="31"/>
  <c r="G18" i="31"/>
  <c r="G19" i="31"/>
  <c r="G20" i="31"/>
  <c r="G21" i="31"/>
  <c r="G22" i="31"/>
  <c r="G23" i="31"/>
  <c r="G5" i="31"/>
  <c r="G6" i="31"/>
  <c r="G7" i="31"/>
  <c r="G8" i="31"/>
  <c r="G9" i="31"/>
  <c r="G207" i="31"/>
  <c r="E207" i="31"/>
  <c r="G124" i="31"/>
  <c r="F212" i="28"/>
  <c r="F36" i="20"/>
  <c r="F148" i="30"/>
  <c r="F26" i="21"/>
  <c r="F183" i="30"/>
  <c r="F34" i="21"/>
  <c r="F208" i="30"/>
  <c r="F38" i="21"/>
  <c r="F233" i="28"/>
  <c r="F38" i="20"/>
  <c r="F201" i="28"/>
  <c r="F35" i="20"/>
  <c r="F151" i="28"/>
  <c r="F24" i="20"/>
  <c r="F32" i="28"/>
  <c r="F8" i="20"/>
  <c r="F23" i="28"/>
  <c r="F7" i="20"/>
  <c r="F140" i="28"/>
  <c r="F23" i="20"/>
  <c r="F160" i="28"/>
  <c r="F25" i="20"/>
  <c r="F167" i="28"/>
  <c r="F29" i="20"/>
  <c r="F33" i="20" s="1"/>
  <c r="F174" i="28"/>
  <c r="F30" i="20" s="1"/>
  <c r="F181" i="28"/>
  <c r="F31" i="20" s="1"/>
  <c r="F194" i="28"/>
  <c r="F32" i="20" s="1"/>
  <c r="F241" i="28"/>
  <c r="F40" i="20" s="1"/>
  <c r="F249" i="28"/>
  <c r="F42" i="20" s="1"/>
  <c r="F257" i="28"/>
  <c r="F43" i="20" s="1"/>
  <c r="F268" i="28"/>
  <c r="F44" i="20" s="1"/>
  <c r="F275" i="28"/>
  <c r="F46" i="20" s="1"/>
  <c r="F281" i="28"/>
  <c r="F47" i="20" s="1"/>
  <c r="G9" i="28"/>
  <c r="G6" i="28"/>
  <c r="G8" i="28"/>
  <c r="G7" i="28"/>
  <c r="G20" i="28"/>
  <c r="G23" i="28" s="1"/>
  <c r="G21" i="28"/>
  <c r="G22" i="28"/>
  <c r="G28" i="28"/>
  <c r="G29" i="28"/>
  <c r="G30" i="28"/>
  <c r="G31" i="28"/>
  <c r="G32" i="28" s="1"/>
  <c r="G41" i="28"/>
  <c r="G42" i="28"/>
  <c r="G43" i="28"/>
  <c r="G45" i="28" s="1"/>
  <c r="G44" i="28"/>
  <c r="G56" i="28"/>
  <c r="G57" i="28"/>
  <c r="G58" i="28"/>
  <c r="G59" i="28"/>
  <c r="G60" i="28"/>
  <c r="G61" i="28"/>
  <c r="G62" i="28"/>
  <c r="G64" i="28"/>
  <c r="G65" i="28"/>
  <c r="G66" i="28"/>
  <c r="G67" i="28"/>
  <c r="G68" i="28"/>
  <c r="G69" i="28"/>
  <c r="G70" i="28"/>
  <c r="G71" i="28"/>
  <c r="G72" i="28"/>
  <c r="G73" i="28"/>
  <c r="G80" i="28"/>
  <c r="G81" i="28"/>
  <c r="G82" i="28"/>
  <c r="G83" i="28"/>
  <c r="G88" i="28"/>
  <c r="G89" i="28"/>
  <c r="G94" i="28"/>
  <c r="G95" i="28"/>
  <c r="G96" i="28"/>
  <c r="G99" i="28" s="1"/>
  <c r="G97" i="28"/>
  <c r="G98" i="28"/>
  <c r="G104" i="28"/>
  <c r="G105" i="28"/>
  <c r="G106" i="28"/>
  <c r="G107" i="28"/>
  <c r="G113" i="28"/>
  <c r="G114" i="28"/>
  <c r="G117" i="28" s="1"/>
  <c r="G115" i="28"/>
  <c r="G116" i="28"/>
  <c r="G122" i="28"/>
  <c r="G123" i="28"/>
  <c r="G124" i="28"/>
  <c r="G129" i="28"/>
  <c r="G130" i="28"/>
  <c r="G131" i="28"/>
  <c r="G134" i="28" s="1"/>
  <c r="G132" i="28"/>
  <c r="G133" i="28"/>
  <c r="G139" i="28"/>
  <c r="G140" i="28"/>
  <c r="G145" i="28"/>
  <c r="G146" i="28"/>
  <c r="G151" i="28" s="1"/>
  <c r="G147" i="28"/>
  <c r="G148" i="28"/>
  <c r="G149" i="28"/>
  <c r="G150" i="28"/>
  <c r="G156" i="28"/>
  <c r="G157" i="28"/>
  <c r="G158" i="28"/>
  <c r="G159" i="28"/>
  <c r="G160" i="28" s="1"/>
  <c r="G165" i="28"/>
  <c r="G166" i="28"/>
  <c r="G167" i="28" s="1"/>
  <c r="G172" i="28"/>
  <c r="G173" i="28"/>
  <c r="G174" i="28"/>
  <c r="G179" i="28"/>
  <c r="G181" i="28"/>
  <c r="G180" i="28"/>
  <c r="G186" i="28"/>
  <c r="G187" i="28"/>
  <c r="G188" i="28"/>
  <c r="G189" i="28"/>
  <c r="G194" i="28" s="1"/>
  <c r="G190" i="28"/>
  <c r="G191" i="28"/>
  <c r="G192" i="28"/>
  <c r="G193" i="28"/>
  <c r="G199" i="28"/>
  <c r="G201" i="28"/>
  <c r="G200" i="28"/>
  <c r="G209" i="28"/>
  <c r="G212" i="28" s="1"/>
  <c r="G211" i="28"/>
  <c r="G217" i="28"/>
  <c r="G218" i="28"/>
  <c r="G219" i="28"/>
  <c r="G220" i="28"/>
  <c r="G221" i="28"/>
  <c r="G222" i="28"/>
  <c r="G231" i="28"/>
  <c r="G232" i="28"/>
  <c r="G238" i="28"/>
  <c r="G239" i="28"/>
  <c r="G240" i="28"/>
  <c r="G241" i="28" s="1"/>
  <c r="G246" i="28"/>
  <c r="G247" i="28"/>
  <c r="G248" i="28"/>
  <c r="G249" i="28" s="1"/>
  <c r="G254" i="28"/>
  <c r="G255" i="28"/>
  <c r="G256" i="28"/>
  <c r="G257" i="28" s="1"/>
  <c r="G262" i="28"/>
  <c r="G263" i="28"/>
  <c r="G268" i="28" s="1"/>
  <c r="G264" i="28"/>
  <c r="G265" i="28"/>
  <c r="G266" i="28"/>
  <c r="G267" i="28"/>
  <c r="G274" i="28"/>
  <c r="G275" i="28" s="1"/>
  <c r="G280" i="28"/>
  <c r="G281" i="28" s="1"/>
  <c r="G210" i="28"/>
  <c r="G215" i="30"/>
  <c r="G181" i="30"/>
  <c r="G183" i="30" s="1"/>
  <c r="G207" i="30"/>
  <c r="G208" i="30" s="1"/>
  <c r="G137" i="30"/>
  <c r="G141" i="30"/>
  <c r="G140" i="30"/>
  <c r="G96" i="30"/>
  <c r="G98" i="30"/>
  <c r="G60" i="30"/>
  <c r="G62" i="30"/>
  <c r="G61" i="30"/>
  <c r="G67" i="30"/>
  <c r="G71" i="30"/>
  <c r="G75" i="30"/>
  <c r="G77" i="30"/>
  <c r="G74" i="30"/>
  <c r="G68" i="30"/>
  <c r="G69" i="30"/>
  <c r="G70" i="30"/>
  <c r="G72" i="30"/>
  <c r="G73" i="30"/>
  <c r="G76" i="30"/>
  <c r="G86" i="30"/>
  <c r="G53" i="30"/>
  <c r="G54" i="30"/>
  <c r="F216" i="30"/>
  <c r="F39" i="21" s="1"/>
  <c r="G214" i="30"/>
  <c r="G216" i="30" s="1"/>
  <c r="F202" i="30"/>
  <c r="F37" i="21" s="1"/>
  <c r="G201" i="30"/>
  <c r="G202" i="30" s="1"/>
  <c r="F196" i="30"/>
  <c r="F36" i="21" s="1"/>
  <c r="G195" i="30"/>
  <c r="G196" i="30" s="1"/>
  <c r="F190" i="30"/>
  <c r="F35" i="21" s="1"/>
  <c r="G189" i="30"/>
  <c r="G188" i="30"/>
  <c r="G190" i="30" s="1"/>
  <c r="G182" i="30"/>
  <c r="F176" i="30"/>
  <c r="F33" i="21" s="1"/>
  <c r="G175" i="30"/>
  <c r="G176" i="30" s="1"/>
  <c r="F170" i="30"/>
  <c r="F32" i="21" s="1"/>
  <c r="G169" i="30"/>
  <c r="G170" i="30" s="1"/>
  <c r="F164" i="30"/>
  <c r="F28" i="21" s="1"/>
  <c r="G161" i="30"/>
  <c r="G162" i="30"/>
  <c r="G160" i="30"/>
  <c r="G164" i="30" s="1"/>
  <c r="F155" i="30"/>
  <c r="F27" i="21" s="1"/>
  <c r="G153" i="30"/>
  <c r="G155" i="30" s="1"/>
  <c r="G138" i="30"/>
  <c r="G146" i="30"/>
  <c r="G139" i="30"/>
  <c r="G142" i="30"/>
  <c r="G143" i="30"/>
  <c r="G144" i="30"/>
  <c r="G145" i="30"/>
  <c r="G147" i="30"/>
  <c r="F132" i="30"/>
  <c r="G130" i="30"/>
  <c r="G131" i="30"/>
  <c r="G129" i="30"/>
  <c r="G132" i="30"/>
  <c r="F124" i="30"/>
  <c r="F23" i="21"/>
  <c r="F25" i="21" s="1"/>
  <c r="F29" i="21" s="1"/>
  <c r="G118" i="30"/>
  <c r="G119" i="30"/>
  <c r="G120" i="30"/>
  <c r="G121" i="30"/>
  <c r="G122" i="30"/>
  <c r="G123" i="30"/>
  <c r="G111" i="30"/>
  <c r="G112" i="30"/>
  <c r="G105" i="30"/>
  <c r="G104" i="30"/>
  <c r="G103" i="30"/>
  <c r="G106" i="30"/>
  <c r="G89" i="30"/>
  <c r="G84" i="30"/>
  <c r="G85" i="30"/>
  <c r="G87" i="30"/>
  <c r="G88" i="30"/>
  <c r="G83" i="30"/>
  <c r="G90" i="30" s="1"/>
  <c r="G37" i="30"/>
  <c r="G29" i="30"/>
  <c r="G30" i="30"/>
  <c r="G32" i="30" s="1"/>
  <c r="G41" i="30"/>
  <c r="G38" i="30"/>
  <c r="G39" i="30"/>
  <c r="G40" i="30"/>
  <c r="G43" i="30" s="1"/>
  <c r="G22" i="30"/>
  <c r="G21" i="30"/>
  <c r="G23" i="30" s="1"/>
  <c r="G19" i="30"/>
  <c r="G18" i="30"/>
  <c r="G20" i="30"/>
  <c r="G16" i="30"/>
  <c r="G15" i="30"/>
  <c r="G17" i="30" s="1"/>
  <c r="G13" i="30"/>
  <c r="G14" i="30" s="1"/>
  <c r="G24" i="30" s="1"/>
  <c r="G5" i="30"/>
  <c r="G7" i="30" s="1"/>
  <c r="F222" i="30"/>
  <c r="F9" i="20"/>
  <c r="F7" i="21"/>
  <c r="F10" i="21"/>
  <c r="F20" i="21" s="1"/>
  <c r="F30" i="21" s="1"/>
  <c r="E7" i="21"/>
  <c r="E10" i="21"/>
  <c r="K13" i="32"/>
  <c r="B23" i="32"/>
  <c r="O11" i="35"/>
  <c r="O13" i="35"/>
  <c r="O21" i="35" s="1"/>
  <c r="K18" i="33"/>
  <c r="I13" i="35"/>
  <c r="I21" i="35"/>
  <c r="G21" i="35"/>
  <c r="G189" i="31"/>
  <c r="G223" i="28"/>
  <c r="G108" i="28"/>
  <c r="F15" i="20"/>
  <c r="G148" i="30"/>
  <c r="D16" i="25"/>
  <c r="F25" i="8"/>
  <c r="E41" i="36"/>
  <c r="D39" i="36"/>
  <c r="D46" i="36" s="1"/>
  <c r="G12" i="36"/>
  <c r="J12" i="37"/>
  <c r="I64" i="37"/>
  <c r="I89" i="37" s="1"/>
  <c r="J58" i="37"/>
  <c r="J89" i="37" s="1"/>
  <c r="I68" i="37"/>
  <c r="K5" i="27"/>
  <c r="G25" i="36"/>
  <c r="G41" i="36"/>
  <c r="F31" i="36"/>
  <c r="G26" i="36"/>
  <c r="G31" i="36" s="1"/>
  <c r="D31" i="36"/>
  <c r="G42" i="36"/>
  <c r="E31" i="36"/>
  <c r="G43" i="36"/>
  <c r="G40" i="36"/>
  <c r="E46" i="36"/>
  <c r="G10" i="36"/>
  <c r="F46" i="36"/>
  <c r="G24" i="36"/>
  <c r="G27" i="36"/>
  <c r="G44" i="36"/>
  <c r="D16" i="36"/>
  <c r="G8" i="36"/>
  <c r="G11" i="36"/>
  <c r="G16" i="36" s="1"/>
  <c r="G23" i="36"/>
  <c r="E12" i="20"/>
  <c r="E15" i="20" s="1"/>
  <c r="D11" i="25" s="1"/>
  <c r="G18" i="32"/>
  <c r="J23" i="32"/>
  <c r="I23" i="32"/>
  <c r="E55" i="30"/>
  <c r="E12" i="21"/>
  <c r="E17" i="21" s="1"/>
  <c r="E20" i="21" s="1"/>
  <c r="E124" i="30"/>
  <c r="E23" i="21"/>
  <c r="E25" i="21" s="1"/>
  <c r="E29" i="21" s="1"/>
  <c r="G78" i="30"/>
  <c r="F17" i="21"/>
  <c r="E39" i="20"/>
  <c r="F39" i="20"/>
  <c r="F22" i="20"/>
  <c r="E22" i="20"/>
  <c r="E11" i="28"/>
  <c r="E12" i="28" s="1"/>
  <c r="F5" i="20"/>
  <c r="F26" i="20" s="1"/>
  <c r="D35" i="25"/>
  <c r="E182" i="31"/>
  <c r="E23" i="8" s="1"/>
  <c r="E25" i="8" s="1"/>
  <c r="G182" i="31"/>
  <c r="E123" i="31"/>
  <c r="G116" i="31"/>
  <c r="G100" i="31"/>
  <c r="F134" i="31"/>
  <c r="F135" i="31" s="1"/>
  <c r="F200" i="31" s="1"/>
  <c r="E55" i="31"/>
  <c r="E11" i="8" s="1"/>
  <c r="G46" i="31"/>
  <c r="E31" i="31"/>
  <c r="E9" i="8"/>
  <c r="G48" i="31"/>
  <c r="F17" i="8"/>
  <c r="F26" i="8" s="1"/>
  <c r="F28" i="8" s="1"/>
  <c r="G24" i="31"/>
  <c r="G10" i="31"/>
  <c r="D12" i="25"/>
  <c r="G39" i="36"/>
  <c r="G38" i="36"/>
  <c r="G46" i="36" s="1"/>
  <c r="K18" i="32"/>
  <c r="G12" i="32"/>
  <c r="K12" i="32"/>
  <c r="G55" i="31"/>
  <c r="F7" i="34"/>
  <c r="E284" i="28" l="1"/>
  <c r="E5" i="20"/>
  <c r="E30" i="21"/>
  <c r="D13" i="25" s="1"/>
  <c r="F45" i="20"/>
  <c r="G168" i="31"/>
  <c r="E45" i="20"/>
  <c r="E48" i="20" s="1"/>
  <c r="E9" i="20"/>
  <c r="F212" i="31"/>
  <c r="F201" i="31"/>
  <c r="F48" i="20"/>
  <c r="F49" i="20" s="1"/>
  <c r="G233" i="28"/>
  <c r="E23" i="32"/>
  <c r="F284" i="28"/>
  <c r="G55" i="30"/>
  <c r="I24" i="37"/>
  <c r="G75" i="28"/>
  <c r="G23" i="32"/>
  <c r="D21" i="25" s="1"/>
  <c r="D25" i="25" s="1"/>
  <c r="G18" i="33"/>
  <c r="L11" i="33"/>
  <c r="L18" i="33" s="1"/>
  <c r="G11" i="28"/>
  <c r="G12" i="28" s="1"/>
  <c r="G284" i="28" s="1"/>
  <c r="G124" i="30"/>
  <c r="J24" i="37"/>
  <c r="K6" i="27"/>
  <c r="K7" i="27" s="1"/>
  <c r="K15" i="27" s="1"/>
  <c r="E116" i="31"/>
  <c r="E129" i="31" s="1"/>
  <c r="E16" i="8" s="1"/>
  <c r="E65" i="31"/>
  <c r="G62" i="31"/>
  <c r="G65" i="31" s="1"/>
  <c r="G122" i="31"/>
  <c r="G123" i="31" s="1"/>
  <c r="G129" i="31" s="1"/>
  <c r="E13" i="8" l="1"/>
  <c r="E17" i="8" s="1"/>
  <c r="E26" i="8" s="1"/>
  <c r="E134" i="31"/>
  <c r="E26" i="20"/>
  <c r="E49" i="20" s="1"/>
  <c r="F215" i="31"/>
  <c r="F227" i="30"/>
  <c r="K23" i="32"/>
  <c r="E28" i="8" l="1"/>
  <c r="D5" i="25"/>
  <c r="D17" i="25" s="1"/>
  <c r="D34" i="25" s="1"/>
  <c r="D36" i="25" s="1"/>
  <c r="E221" i="30"/>
  <c r="F41" i="21"/>
  <c r="F42" i="21" s="1"/>
  <c r="F44" i="21" s="1"/>
  <c r="F46" i="21" s="1"/>
  <c r="F228" i="30"/>
  <c r="F230" i="30" s="1"/>
  <c r="F287" i="28" s="1"/>
  <c r="E135" i="31"/>
  <c r="E200" i="31" s="1"/>
  <c r="G134" i="31"/>
  <c r="G135" i="31" s="1"/>
  <c r="E212" i="31" l="1"/>
  <c r="E201" i="31"/>
  <c r="G200" i="31"/>
  <c r="G201" i="31" s="1"/>
  <c r="G221" i="30"/>
  <c r="G222" i="30" s="1"/>
  <c r="E222" i="30"/>
  <c r="E40" i="21" l="1"/>
  <c r="E215" i="31"/>
  <c r="F6" i="34"/>
  <c r="F13" i="34" s="1"/>
  <c r="F15" i="34" s="1"/>
  <c r="E227" i="30"/>
  <c r="G212" i="31"/>
  <c r="G215" i="31" s="1"/>
  <c r="L12" i="30" l="1"/>
  <c r="G227" i="30"/>
  <c r="G228" i="30" s="1"/>
  <c r="G230" i="30" s="1"/>
  <c r="E228" i="30"/>
  <c r="E41" i="21" l="1"/>
  <c r="E230" i="30"/>
  <c r="H20" i="27" l="1"/>
  <c r="E42" i="21"/>
  <c r="E44" i="21" s="1"/>
  <c r="E46" i="21" s="1"/>
  <c r="I20" i="27" l="1"/>
  <c r="H24" i="27"/>
  <c r="K20" i="27" l="1"/>
  <c r="K24" i="27" s="1"/>
  <c r="J27" i="27" s="1"/>
  <c r="I24" i="27"/>
</calcChain>
</file>

<file path=xl/sharedStrings.xml><?xml version="1.0" encoding="utf-8"?>
<sst xmlns="http://schemas.openxmlformats.org/spreadsheetml/2006/main" count="1725" uniqueCount="928">
  <si>
    <t>B I L A N C I</t>
  </si>
  <si>
    <t>II</t>
  </si>
  <si>
    <t>III</t>
  </si>
  <si>
    <t xml:space="preserve"> </t>
  </si>
  <si>
    <t>I</t>
  </si>
  <si>
    <t>Rezerva ligjore</t>
  </si>
  <si>
    <t>Rezerva statutore</t>
  </si>
  <si>
    <t>Rezerva te tjera</t>
  </si>
  <si>
    <t>AKTIVET</t>
  </si>
  <si>
    <t>Shenime</t>
  </si>
  <si>
    <t>AKTIVET AFATSHKURTERA</t>
  </si>
  <si>
    <t>Aktive monetare</t>
  </si>
  <si>
    <t>Derivative dhe aktive te mbajtura per tregtim</t>
  </si>
  <si>
    <t>Totali 2</t>
  </si>
  <si>
    <t>Aktive te tjera financiare afatshkurtera</t>
  </si>
  <si>
    <t>Totali 3</t>
  </si>
  <si>
    <t>Inventari</t>
  </si>
  <si>
    <t>Totali 4</t>
  </si>
  <si>
    <t>Aktive biologjike afatshkurtera</t>
  </si>
  <si>
    <t xml:space="preserve">Aktive afatshkurtera te mbajtura per shitje </t>
  </si>
  <si>
    <t xml:space="preserve">Paragimet dhe shpenzimet e shtyra </t>
  </si>
  <si>
    <t>AKTIVET AFATGJATA</t>
  </si>
  <si>
    <t>Totali 1</t>
  </si>
  <si>
    <t xml:space="preserve">Investimet financiare afatgjata </t>
  </si>
  <si>
    <t>Aktive biologjike afatgjata</t>
  </si>
  <si>
    <t>Aktive afatgjata jomateriale</t>
  </si>
  <si>
    <t>Totali 4)</t>
  </si>
  <si>
    <t>Aktive te tjera afatgjata</t>
  </si>
  <si>
    <t>Kapitali aksionar i papaguar</t>
  </si>
  <si>
    <t>Totali i aktiveve Afatgjata (II)</t>
  </si>
  <si>
    <t>TOTALI I AKTIVEVE (I+II)</t>
  </si>
  <si>
    <t>DETYRIMET DHE KAPITALI</t>
  </si>
  <si>
    <t>DETYRIMET  AFATSHKURTERA</t>
  </si>
  <si>
    <t>Derivativet</t>
  </si>
  <si>
    <t>Huamarrjet</t>
  </si>
  <si>
    <t>Huate dhe parapagimet</t>
  </si>
  <si>
    <t xml:space="preserve">Grantet dhe te ardhurat e shtyra </t>
  </si>
  <si>
    <t>Provizionet afatshkurtera</t>
  </si>
  <si>
    <t>DETYRIMET AFATGJATA</t>
  </si>
  <si>
    <t>Huate afatgjata</t>
  </si>
  <si>
    <t>Huamarrje te tjera afatgjata</t>
  </si>
  <si>
    <t>Provizionet afatgjata</t>
  </si>
  <si>
    <t>KAPITALI</t>
  </si>
  <si>
    <t>Aksionet e pakices                                                  (perdoret vetem ne pasqyrat financiare te konsoliduara)</t>
  </si>
  <si>
    <t>Kapitali qe u perket aksionareve te shoqerise meme                                                  (perdoret vetem ne pasqyrat financiare te konsoliduara)</t>
  </si>
  <si>
    <t>Kapitali aksionar</t>
  </si>
  <si>
    <t>Primi i aksionit</t>
  </si>
  <si>
    <t>Njesite ose aksionet e thesarit (negative)</t>
  </si>
  <si>
    <t>Fitimet te pashperndara</t>
  </si>
  <si>
    <t>Fitimi (humbja) e vitit financiar</t>
  </si>
  <si>
    <t xml:space="preserve"> - Derivativet</t>
  </si>
  <si>
    <t>(i)</t>
  </si>
  <si>
    <t>(ii)</t>
  </si>
  <si>
    <t xml:space="preserve"> - Aktivet e mbajtura per tregtim</t>
  </si>
  <si>
    <t>(iii)</t>
  </si>
  <si>
    <t>(iv)</t>
  </si>
  <si>
    <t>Instrumente te tjera borxhi</t>
  </si>
  <si>
    <t>Investime te tjera financiare</t>
  </si>
  <si>
    <t>Llogari/ Kerkesa te tjera te arketueshme</t>
  </si>
  <si>
    <t>Llogari/ Kerkesa te arketueshme</t>
  </si>
  <si>
    <t>Lendet e para</t>
  </si>
  <si>
    <t>Prodhim ne proces</t>
  </si>
  <si>
    <t>Produkte te gatshme</t>
  </si>
  <si>
    <t>Mallra per rishitje</t>
  </si>
  <si>
    <t>(v)</t>
  </si>
  <si>
    <t>Parapagesat per furnizime</t>
  </si>
  <si>
    <t>Pjesmarrje te tjera ne njesi te kontrolluara(vetem ne PF)</t>
  </si>
  <si>
    <t>Aksione dhe investime te tjera ne pjesmarrje</t>
  </si>
  <si>
    <t>Aksione dhe letra te tjera me vlere</t>
  </si>
  <si>
    <t>Llogari / Kerkesa te arketueshme afatgjata</t>
  </si>
  <si>
    <t>Aktive  afatgjata  materiale</t>
  </si>
  <si>
    <t>Toka</t>
  </si>
  <si>
    <t>Ndertesa</t>
  </si>
  <si>
    <t>Makineri dhe pajisje</t>
  </si>
  <si>
    <t>Aktive te tjera afatgjata materiale (me vl.kontabile)</t>
  </si>
  <si>
    <t>Shpenzimet e zhvillimit</t>
  </si>
  <si>
    <t>Aktive te tjera afatgjata jomateriale</t>
  </si>
  <si>
    <t>Emri i mire</t>
  </si>
  <si>
    <t>Huate dhe obligacionet afatshkurtra</t>
  </si>
  <si>
    <t>Kthimet/ripagesat e huave afatgjata</t>
  </si>
  <si>
    <t>Bono te konvertueshme</t>
  </si>
  <si>
    <t>Te pagueshme ndaj furnitorve</t>
  </si>
  <si>
    <t>Te pagueshme ndaj punonjesve</t>
  </si>
  <si>
    <t>Detyrime tatimore</t>
  </si>
  <si>
    <t>Hua te tjera</t>
  </si>
  <si>
    <t>Parapagimet e arketuara</t>
  </si>
  <si>
    <t>Hua,bono dhe detyrime nga qeraja financiare</t>
  </si>
  <si>
    <t>Bonot e konvertueshme</t>
  </si>
  <si>
    <t>(Bazuar ne klasifikimin e Shpenzimeve sipas Natyres)</t>
  </si>
  <si>
    <t>Viti Ushtrimor</t>
  </si>
  <si>
    <t>Viti Paraardhes</t>
  </si>
  <si>
    <t>Pershkrimi i elementeve</t>
  </si>
  <si>
    <t>Referencat Nr llog.</t>
  </si>
  <si>
    <t>Shitjet neto</t>
  </si>
  <si>
    <t>701-705</t>
  </si>
  <si>
    <t>Te ardhura  te tjera nga veprimtarite e shfrytezimit</t>
  </si>
  <si>
    <t xml:space="preserve">Ndryshimet ne inventarin e produkteve te gatshme dhe prodhimit ne proces </t>
  </si>
  <si>
    <t>Materialale te konsumuara</t>
  </si>
  <si>
    <t>Kosto e punes</t>
  </si>
  <si>
    <t>Amortizimet dhe zhvlersimet</t>
  </si>
  <si>
    <t>68x</t>
  </si>
  <si>
    <t>Shpenzime te tjera</t>
  </si>
  <si>
    <t xml:space="preserve">  - Pagat e personelit</t>
  </si>
  <si>
    <t xml:space="preserve">  - Shpenzimet per sigurimet shoqerore dhe shendetsore</t>
  </si>
  <si>
    <t>Fitimet (humbjet) nga kursi i kembimit</t>
  </si>
  <si>
    <t>Te ardhura  dhe shpenzime te tjera  financiare</t>
  </si>
  <si>
    <t>Shpenzimet e tatimit mbi fitimin</t>
  </si>
  <si>
    <t>Fitimi (humbja)neto e vitit  financiar (14-15)</t>
  </si>
  <si>
    <t>Elementet e pasqyrave te konsoliduara</t>
  </si>
  <si>
    <t>763, 764,  765, 664, 665</t>
  </si>
  <si>
    <t>762, 662</t>
  </si>
  <si>
    <t>761, 661</t>
  </si>
  <si>
    <t>601- 608x</t>
  </si>
  <si>
    <t>641- 648</t>
  </si>
  <si>
    <t>61- 63</t>
  </si>
  <si>
    <t xml:space="preserve"> 702 -708x</t>
  </si>
  <si>
    <t>PASQYRA E TE ARDHURAVE DHE SHPENZIMEVE</t>
  </si>
  <si>
    <t>Nr.</t>
  </si>
  <si>
    <t>Te ardhurat  dhe shpenzimet financiare nga njesite e kontrolluara</t>
  </si>
  <si>
    <t>Te ardhurat  dhe shpenzimet financiare nga pjesmarrjet</t>
  </si>
  <si>
    <t>Te ardhurat  dhe shpenzimet financiare</t>
  </si>
  <si>
    <t>Te ardhurat  dhe shpenzimet nga interesat</t>
  </si>
  <si>
    <t>Totali i te ardhurave  dhe shpenzimeve financiare                (12.1+/-12.2+/-12.3+/-12.4)</t>
  </si>
  <si>
    <t>Fitimi (humbja) para tatimit (9+/-13)</t>
  </si>
  <si>
    <t>Te ardhurat  dhe shpenzimet financiare nga investime te tjera financiare afatgjata</t>
  </si>
  <si>
    <t>Periudha raportuese</t>
  </si>
  <si>
    <t>Periudha paraardhese</t>
  </si>
  <si>
    <t>Fluksi monetar nga veprimtarite e shfrytezimit</t>
  </si>
  <si>
    <t>Devidentet e arketuar</t>
  </si>
  <si>
    <t>Pagesat e detyrimeve te qirase financiare</t>
  </si>
  <si>
    <t>Pasqyra e fluksit monetar - Metoda indirekte</t>
  </si>
  <si>
    <t>Fitimi para tatimit</t>
  </si>
  <si>
    <t xml:space="preserve">Rregullime per </t>
  </si>
  <si>
    <t>MM te perfituara nga aktivitetet</t>
  </si>
  <si>
    <t>Blerje e shoqerise se kontrolluar minus parate e arketuara</t>
  </si>
  <si>
    <t xml:space="preserve">Fluksi monetar nga veprimtarite financiare </t>
  </si>
  <si>
    <t>Devidentet e paguar</t>
  </si>
  <si>
    <t>Te ardhura nga emetimi i kapitalit aksioner</t>
  </si>
  <si>
    <t>Mjete monetare ne fillim te periudhes kontabel</t>
  </si>
  <si>
    <t xml:space="preserve">  - Amortizim</t>
  </si>
  <si>
    <t xml:space="preserve">  - Te ardhura nga investimet</t>
  </si>
  <si>
    <t xml:space="preserve">  - Shpenzime per interesa</t>
  </si>
  <si>
    <t>Interesi i paguar</t>
  </si>
  <si>
    <t>Tatim mbi fitimin i paguar</t>
  </si>
  <si>
    <t>Fluksi monetar nga veprimtarite investuese</t>
  </si>
  <si>
    <t>Interesi i arketuar</t>
  </si>
  <si>
    <t>Rritja / renie neto e mjete monetare (I+II+III)</t>
  </si>
  <si>
    <t>MM neto e perdorur ne aktivitetet financiare (14+15+16+17)</t>
  </si>
  <si>
    <t>IV</t>
  </si>
  <si>
    <t>V</t>
  </si>
  <si>
    <t>VI</t>
  </si>
  <si>
    <t>Mjete monetare ne fund te periudhes kontabel  (IV+V)</t>
  </si>
  <si>
    <t xml:space="preserve"> MM neto e perdorur ne aktivitetet investuese (9+10+11+12+13)</t>
  </si>
  <si>
    <t>MM neto  e perdorur nga aktivitetet e shfrytezimit                                                                                                                                            (1+2+3+4+5+6+7+8)</t>
  </si>
  <si>
    <t>Efekti i ndryshimeve ne politikat kontabel</t>
  </si>
  <si>
    <t xml:space="preserve">Pozicioni i rregulluar </t>
  </si>
  <si>
    <t>Fitimi neto i vitit financiar</t>
  </si>
  <si>
    <t>Dividendet e paguar</t>
  </si>
  <si>
    <t xml:space="preserve">Transferime ne rezerven e detyrueshme statutore </t>
  </si>
  <si>
    <t>Efektet e ndryshimit te kurseve te kembimit gjate konsolidimit</t>
  </si>
  <si>
    <t>Totali i te ardhurave apo shpenzimeve qe nuk jane njohur ne pasqyren e te ardhurave dhe shpenzimeve</t>
  </si>
  <si>
    <t>Fitimi neto per periudhen  kontabel</t>
  </si>
  <si>
    <t>Emetimi i kapitalit  aksionar</t>
  </si>
  <si>
    <t>Aksione te thesarit te riblera</t>
  </si>
  <si>
    <t>Aksionet e thesarit</t>
  </si>
  <si>
    <t>Rezerva te konvertimit te monedhave te huaja</t>
  </si>
  <si>
    <t>Fitimi i pashperndare</t>
  </si>
  <si>
    <t>Totali</t>
  </si>
  <si>
    <t>Rezerva statusore dhe ligjore</t>
  </si>
  <si>
    <t>Kapitali  aksionar qe i perket aksionereve te shoqerise  meme</t>
  </si>
  <si>
    <t>Zoterimet  e aksionereve te pakices</t>
  </si>
  <si>
    <t>Totali i detyrimeve ( I+II )</t>
  </si>
  <si>
    <t>Totali i detyrimeve afatgjata ( II )</t>
  </si>
  <si>
    <t>Totali i detyrimeve afatshkurtera ( I )</t>
  </si>
  <si>
    <t>Totali i kapitalit ( III )</t>
  </si>
  <si>
    <t>TOTALI I DETYRIMEVE DHE  KAPITALIT ( I,II,III )</t>
  </si>
  <si>
    <t>Totali i Aktiveve Afatshkurtera ( I )</t>
  </si>
  <si>
    <t>Te dhena identifikuese</t>
  </si>
  <si>
    <t>Te dhena te tjera</t>
  </si>
  <si>
    <t xml:space="preserve"> - Pasqyrat financaire</t>
  </si>
  <si>
    <t>Individuale</t>
  </si>
  <si>
    <t>Te konsoliduara</t>
  </si>
  <si>
    <t xml:space="preserve">PASQYRAT  FINANCIARE </t>
  </si>
  <si>
    <t xml:space="preserve">( Mbeshtetur ne Ligjin nr 9228 date 29.04.2004 " Per Kontabilitetin dhe Pasqyrat  </t>
  </si>
  <si>
    <t>Financiare " te ndryshuar , dhe ne Standartet Kombetare te Kontabilitetit-SKK2 )</t>
  </si>
  <si>
    <t xml:space="preserve"> - Nr Rregj.Treg______________________</t>
  </si>
  <si>
    <t xml:space="preserve"> - Fusha e veprimtarise________________</t>
  </si>
  <si>
    <t>Totali i te ardhurave apo i shpenzimeve qe nuk jane njohur ne pasqyren e te ardhurave dhe shpenzimeve</t>
  </si>
  <si>
    <t>PASQYRA E NDRYSHIMIT TE KAPITALEVE TE VETA  ( E  KONSOLIDUAR)</t>
  </si>
  <si>
    <r>
      <t>Rritje /</t>
    </r>
    <r>
      <rPr>
        <b/>
        <sz val="11"/>
        <rFont val="Garamond"/>
        <family val="1"/>
      </rPr>
      <t>(renie)</t>
    </r>
    <r>
      <rPr>
        <sz val="11"/>
        <rFont val="Garamond"/>
        <family val="1"/>
      </rPr>
      <t xml:space="preserve"> ne tepricen e detyrimeve per t u paguar nga aktiviteti</t>
    </r>
  </si>
  <si>
    <r>
      <t>(Rritje )</t>
    </r>
    <r>
      <rPr>
        <sz val="11"/>
        <rFont val="Garamond"/>
        <family val="1"/>
      </rPr>
      <t xml:space="preserve"> /renie ne tepricen e kerkesave te arketueshme nga aktiviteti, si dhe kerkesave te arketueshme te tjera</t>
    </r>
  </si>
  <si>
    <r>
      <t>(Rritje)</t>
    </r>
    <r>
      <rPr>
        <sz val="11"/>
        <rFont val="Garamond"/>
        <family val="1"/>
      </rPr>
      <t xml:space="preserve"> /renie ne tepricen e inventarit </t>
    </r>
    <r>
      <rPr>
        <sz val="10"/>
        <rFont val="Garamond"/>
        <family val="1"/>
      </rPr>
      <t/>
    </r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</si>
  <si>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</si>
  <si>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</si>
  <si>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</si>
  <si>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eshte  bëre  sipas kërkesave dhe strukturës standarte te </t>
  </si>
  <si>
    <t xml:space="preserve">     percaktuara ne SKK 2 dhe konkretisht paragrafeve 49-55.  Rradha e dhenies se spjegimeve  eshte si viojn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</si>
  <si>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</si>
  <si>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</si>
  <si>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</si>
  <si>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-I-</t>
  </si>
  <si>
    <t>Informacion i përgjithshëm</t>
  </si>
  <si>
    <t xml:space="preserve">     Kuadri ligjor 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</si>
  <si>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</si>
  <si>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</si>
  <si>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</si>
  <si>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</si>
  <si>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 xml:space="preserve">            transaksionet ekonomike te veta.</t>
  </si>
  <si>
    <t xml:space="preserve">        b) VIJIMESIA e veprimtarise ekonomike te njesise sone raportuse eshte e siguruar duke</t>
  </si>
  <si>
    <t xml:space="preserve">            mos pasur ne plan ose nevoje nderprerjen  e aktivitetit te saj.</t>
  </si>
  <si>
    <t xml:space="preserve">        c) KOMPENSIM midis nje aktivi dhe nje pasivi nuk ka , ndersa midis te ardhurave dhe </t>
  </si>
  <si>
    <t xml:space="preserve">            shpenzimeve ka vetem ne rastet qe lejohen nga SKK.</t>
  </si>
  <si>
    <t xml:space="preserve">        d) KUPTUSHMERIA e Pasqyrave Financiare eshte realizuar ne masen e plote per te </t>
  </si>
  <si>
    <t xml:space="preserve">            qene te qarta dhe te kuptushme per perdorues te jashtem qe kane njohuri te pergjitheshme te </t>
  </si>
  <si>
    <t xml:space="preserve">            mjaftueshme ne fushen e kontabilitetit.</t>
  </si>
  <si>
    <t xml:space="preserve">        e) MATERIALITETI eshte vleresuar nga ana jone dhe ne baze te tij Pasqyrat Financiare</t>
  </si>
  <si>
    <t xml:space="preserve">            jane hartuar vetem per zera materiale.</t>
  </si>
  <si>
    <t xml:space="preserve">         f) BESUSHMERIA per hartimin e Pasqyrave Financiare eshte e siguruar pasi nuk ka gabime </t>
  </si>
  <si>
    <t>A - II-</t>
  </si>
  <si>
    <t>Politikat kontabël</t>
  </si>
  <si>
    <t xml:space="preserve">     Pasqyrat Financiare 2008  jane ndertuar sipas SKK  - referuar   neni 4 i ligjit nr 9228 adte 29.04.2004</t>
  </si>
  <si>
    <t xml:space="preserve">     Ne ndertmin e PF ndryshojne format e BK e te PASH sepse jane zbatuar kerkesat e SKK2</t>
  </si>
  <si>
    <t xml:space="preserve">     Shifra e vitit  2008 nuk jane te krahasushme me vitin parardhes 2007  pasi jane zbatuar politika </t>
  </si>
  <si>
    <t xml:space="preserve">     te ndryshme kontabel</t>
  </si>
  <si>
    <t xml:space="preserve">     Lista e llogarive e perdorur per vtitn 2007  eshte ndryshuar duke perdorur listene  e re te llogarive </t>
  </si>
  <si>
    <t xml:space="preserve">     te publikuar nga SKK</t>
  </si>
  <si>
    <t xml:space="preserve">     Per percaktimin e kostos se inventareve eshte zgjedhur metoda "FIFO" ( hyrje e pare ,</t>
  </si>
  <si>
    <t xml:space="preserve">     dalje e pare.(SKK 4: 15)</t>
  </si>
  <si>
    <t xml:space="preserve">     Vleresimi fillestar i nje elementi te AAM qe ploteson kriteret per njohje si aktiv ne bilanc </t>
  </si>
  <si>
    <t xml:space="preserve">     eshte vleresuar me kosto. (SKK 5; 11)</t>
  </si>
  <si>
    <t xml:space="preserve">     Per prodhimin ose krijimin e AAM kur kjo financohet nga nje hua,kostot e huamarrjes (dhe</t>
  </si>
  <si>
    <t xml:space="preserve">     interesat) eshte metoda e kapitalizimit ne koston e aktivit per periudhen e investimit.(SKK 5: 16)</t>
  </si>
  <si>
    <t xml:space="preserve">     Per vleresimi i mepaseshem i AAM eshte zgjedhur modeli i kostos duke i paraqitur ne </t>
  </si>
  <si>
    <t xml:space="preserve">     bilanc me kosto minus amortizimin e akumuluar. (SKK 5; 21)</t>
  </si>
  <si>
    <t xml:space="preserve">     Per llogaritjen e amortizimit te AAM (SKK 5: 38) njesia jone ekonomike  ka percaktuar</t>
  </si>
  <si>
    <t xml:space="preserve">     si metode te amortizimit te ndertesave metoden lineare dhe per AAM te tjera metoden e amortizimit</t>
  </si>
  <si>
    <t xml:space="preserve">     mbi bazen e vleftes se mbetur ndersa normat e amortizimit jane perdorur te njellojta me ato te sistemit</t>
  </si>
  <si>
    <t xml:space="preserve">     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</si>
  <si>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</si>
  <si>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</si>
  <si>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</si>
  <si>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</si>
  <si>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 xml:space="preserve">     percaktuar si metode te amortizimit metoden lineare ndersa normen e amortizimit me  15 % ne vit.</t>
  </si>
  <si>
    <t xml:space="preserve">            materiale dhe jane zbatuat parimet e SKK-ve </t>
  </si>
  <si>
    <t>Aktivet monetare</t>
  </si>
  <si>
    <t xml:space="preserve">Nr </t>
  </si>
  <si>
    <t>Emertimi</t>
  </si>
  <si>
    <t>Efekti tek fluksi  parase</t>
  </si>
  <si>
    <t>Vlera ne arke</t>
  </si>
  <si>
    <t xml:space="preserve">Vlera te tjera ne arke </t>
  </si>
  <si>
    <t xml:space="preserve">Vlera monetare ne tranzit </t>
  </si>
  <si>
    <t xml:space="preserve">Vlera monetare ne banke </t>
  </si>
  <si>
    <t xml:space="preserve">Totali arka </t>
  </si>
  <si>
    <t>Totali banka</t>
  </si>
  <si>
    <t>Derivatet - vlera pozitive(aktivet)</t>
  </si>
  <si>
    <t>Totali aktive  monetare</t>
  </si>
  <si>
    <t>Totali derivative</t>
  </si>
  <si>
    <t>Zhvlersime i letrave me vlere</t>
  </si>
  <si>
    <t>Instrumenta financiare primare per tregtim</t>
  </si>
  <si>
    <t xml:space="preserve">Aktive te tjera financiare  per tregtim </t>
  </si>
  <si>
    <t>Totali  aktive te mbajtuar per tregtim</t>
  </si>
  <si>
    <t>Zhvlersime te tjera per aktivet financaire</t>
  </si>
  <si>
    <t xml:space="preserve">Kliente per mallra,produktedhe sherbime </t>
  </si>
  <si>
    <t xml:space="preserve">Zhlersim i  te drejtave dhe detyrimeve </t>
  </si>
  <si>
    <t xml:space="preserve">Totali - Kerkesa te arketueshme </t>
  </si>
  <si>
    <t>Nr llog.</t>
  </si>
  <si>
    <t>Furnitore per mallra ,produkte e sherbime (teprica debitore)</t>
  </si>
  <si>
    <t>Furnitore per aktive afatgjata (teprica debitore)</t>
  </si>
  <si>
    <t>Te drejta per tu arketuar nga procese gjyqesor e</t>
  </si>
  <si>
    <t xml:space="preserve">Parapagime te dhena </t>
  </si>
  <si>
    <t>Tatimi mbi te ardhurat personale (teprica debitore)</t>
  </si>
  <si>
    <t>Tatime te tjera per punonjesit (teprica debitore)</t>
  </si>
  <si>
    <t>Tatimi mbi fitimin ( teprica debitoe)</t>
  </si>
  <si>
    <t>Shteti - T.v.sh per tu marre</t>
  </si>
  <si>
    <t>Te tjera detyrime per tu pagaur dhe per tu kthyer ( teprica debitore)</t>
  </si>
  <si>
    <t>Tatime te shtyra ( teprica debitore)</t>
  </si>
  <si>
    <t>Tatime ne burim ( teprica debitore)</t>
  </si>
  <si>
    <t>Te drejta  dhe detyrime ndaj  pjestareve te tjera te grupit (teprica debitore)</t>
  </si>
  <si>
    <t>Te drejta  dhe detyrime ndaj  ortakve dhe aksionereve  (teprica debitore)</t>
  </si>
  <si>
    <t>Te drejta ndaj pronarve per kapitalin e nenshkruar  (teprica debitore)</t>
  </si>
  <si>
    <t>Te drejta per tu arketuar nga shitjet  e letrave me vlere</t>
  </si>
  <si>
    <t>Debitore te tjere, kreditore te tjere ( teprica debitore)</t>
  </si>
  <si>
    <t xml:space="preserve">Huadhenie  afatshkurter </t>
  </si>
  <si>
    <t xml:space="preserve">Llogari /Kerkesa te tjera te arketueshme  </t>
  </si>
  <si>
    <t xml:space="preserve">Llogari/ Kerkesa te arketueshme  </t>
  </si>
  <si>
    <t xml:space="preserve">Totali - Kerkesa te te tjera  arketueshme </t>
  </si>
  <si>
    <t>Instrumenta te tjera borxhi</t>
  </si>
  <si>
    <t>Huadhenie afatshkurter</t>
  </si>
  <si>
    <t>Totali - Instrumenta te tjera borxhi</t>
  </si>
  <si>
    <t>Instrumenta te tjera financiare</t>
  </si>
  <si>
    <t>Kliente per aktivet afatgjata</t>
  </si>
  <si>
    <t>Premtim pagese te arketueshme (kur behen shitje me leshim premtim pagese)</t>
  </si>
  <si>
    <t>Premtim pagesa te arketueshme (kur ato emetohen per te dhene hua aftashkurter)</t>
  </si>
  <si>
    <t>Qera financiare ( kur eshte afatshkurter)</t>
  </si>
  <si>
    <t>Lendet epara</t>
  </si>
  <si>
    <t>Materiale te para</t>
  </si>
  <si>
    <t>Inventari i imet dhe amballazhe</t>
  </si>
  <si>
    <t>Zhvlersimi i materialeve te para (teprica kreditore</t>
  </si>
  <si>
    <t>Totali -Lende te para</t>
  </si>
  <si>
    <t xml:space="preserve">Prodhimi ne proces </t>
  </si>
  <si>
    <t>Punime ne proces</t>
  </si>
  <si>
    <t xml:space="preserve">Sherbime ne proces </t>
  </si>
  <si>
    <t xml:space="preserve">Produkte te gatshme </t>
  </si>
  <si>
    <t xml:space="preserve">Nenprodukte mbeturine </t>
  </si>
  <si>
    <t>Produkte te ndermjeteme</t>
  </si>
  <si>
    <t xml:space="preserve">Mallra per rishitje </t>
  </si>
  <si>
    <t>Mallra</t>
  </si>
  <si>
    <t xml:space="preserve">Zhvlersimi i  mallrave dhe ( produkteve)  per shitje </t>
  </si>
  <si>
    <t>Totali -Mallra per rishitje</t>
  </si>
  <si>
    <t xml:space="preserve">Totali -Produkte te gatshme </t>
  </si>
  <si>
    <t>Totali - Prodhimi ne proces</t>
  </si>
  <si>
    <t xml:space="preserve">Parapagesat per furnizime </t>
  </si>
  <si>
    <t>Materiale te tjera</t>
  </si>
  <si>
    <t>Produkte te gatshem</t>
  </si>
  <si>
    <t>Materiale te para ( te pambritura)</t>
  </si>
  <si>
    <t>Materiale te tjera ( te pambritura)</t>
  </si>
  <si>
    <t>Produkte te gatshem ( te pambritura)</t>
  </si>
  <si>
    <t>Mallra (dhe produkte) per shitje   ( te pambritura)</t>
  </si>
  <si>
    <t>Gje e gjalle</t>
  </si>
  <si>
    <t>Aktive biologjike afatshkurtra</t>
  </si>
  <si>
    <t>Aktive biologjike (afatshkurter)</t>
  </si>
  <si>
    <t>213-215</t>
  </si>
  <si>
    <t xml:space="preserve">Totali - Parapagesat per furnizime </t>
  </si>
  <si>
    <t>Totali -Aktive biologjike afatshkurtra</t>
  </si>
  <si>
    <t xml:space="preserve">Totali -Aktive afatshkurtra te mbajtura per shitje </t>
  </si>
  <si>
    <t>Toka           (mundesi shitje &lt; 12 muajve te ardhshem )</t>
  </si>
  <si>
    <t>Makineri dhe pajisje (mundesi shitje &lt; 12 muajve te ardhshem )</t>
  </si>
  <si>
    <t>Inventari i imet dhe amballazhet (mundesi shitje  &lt;12 muajve te ardhshem )</t>
  </si>
  <si>
    <t>Aktive afatgjat jomateriale (mundesi shitje &lt; 12 muajve te ardhshem )</t>
  </si>
  <si>
    <t>Ndertesa     (mundesi shitje &lt; 12 muajve te ardhshem )</t>
  </si>
  <si>
    <t>Te tjera AA materiale (mundesi shitje&lt;12 muajve te ardhshem )</t>
  </si>
  <si>
    <t>Pjesmarrje te tjera ne njesi te kontrolluara  (Vetem ne PF )</t>
  </si>
  <si>
    <t>Aksione te shoqerive te kontrollura (&gt; 50% te kapitalit)</t>
  </si>
  <si>
    <t>Zhvlersimi i Aksioneve te shoqerive te kontrolluara</t>
  </si>
  <si>
    <t xml:space="preserve">Totali - Pjesmarrje te tjera ne njesi te kontrolluara  </t>
  </si>
  <si>
    <t>Aksione te shoqerive te lidhura (&gt;20% - &lt; 50% te kapitalit)</t>
  </si>
  <si>
    <t>Totali - Aksione dhe investime te tjera ne pjesmarrje</t>
  </si>
  <si>
    <t xml:space="preserve">Aksione te tjera dhe letra me vlere </t>
  </si>
  <si>
    <t>Totali - Aksione dhe letra te tjera me vlere</t>
  </si>
  <si>
    <t>Llogari kerkesa te tjera te arketueshme afatgjata</t>
  </si>
  <si>
    <t>Huadhenie afatgjata</t>
  </si>
  <si>
    <t>Te drejta te tjera afatgjate</t>
  </si>
  <si>
    <t>Zhvlersimi per Huadhenie afatgjate</t>
  </si>
  <si>
    <t>Zhvlersimi per Te drejta te tjera  afatgjate</t>
  </si>
  <si>
    <t>Dividende per tu paguar</t>
  </si>
  <si>
    <t>Te drejta dhe detyrime ndaj ortakev dhe aksionerve</t>
  </si>
  <si>
    <t>Te drejta dhe detyrime ndaj pjesetarve te tjer te grupit</t>
  </si>
  <si>
    <t>Te drejta dhe detyrime ndaj paleve te lidhura</t>
  </si>
  <si>
    <t>Totali - Llogari kerkesa te tjera te arketueshme afatgjata</t>
  </si>
  <si>
    <t xml:space="preserve">Toka </t>
  </si>
  <si>
    <t>Totali - Toka</t>
  </si>
  <si>
    <t>Amortizimi Per ndertesat</t>
  </si>
  <si>
    <t>Instalime teknike,makineri,pajisje, instrumente dhe vegla pune</t>
  </si>
  <si>
    <t>Mjete transporti</t>
  </si>
  <si>
    <t>Amortizimi - Per instalimet teknike, makinerite, pajisjet, instrumentet  dhe veglat</t>
  </si>
  <si>
    <t>Amortizimi Per mjetet e transportit</t>
  </si>
  <si>
    <t>Totali - Makineri dhe pajisje</t>
  </si>
  <si>
    <t>Aktive te tjera afatgjata materiale</t>
  </si>
  <si>
    <t>Mobilje dhe pajisje zyre</t>
  </si>
  <si>
    <t xml:space="preserve">Pajisje informatike </t>
  </si>
  <si>
    <t>Te tjera</t>
  </si>
  <si>
    <t>Amortizimi  per te tjera AA materiale</t>
  </si>
  <si>
    <t>Aktive afatgjata  biologjike</t>
  </si>
  <si>
    <t xml:space="preserve">Amortizimi  Per AA ne proces </t>
  </si>
  <si>
    <t>Totali - Aktive te tjera afatgjata materiale</t>
  </si>
  <si>
    <t>Totali - Aktive biologjike afatgjata</t>
  </si>
  <si>
    <t>Amortizimi  per emrin  e mire</t>
  </si>
  <si>
    <t>Totali - Emri i mire</t>
  </si>
  <si>
    <t>Amortizimi  per shpenzimet e zhvillimit</t>
  </si>
  <si>
    <t>Totali -Shpenzimet e zhvillimit</t>
  </si>
  <si>
    <t xml:space="preserve">Koncesione,te drejta te ngjashme,licensa dhe te drejta te ngjashme </t>
  </si>
  <si>
    <t>Zhvleresimi per shpenzimet e zhvillimit</t>
  </si>
  <si>
    <t>Zhvleresimi per emrin e mire</t>
  </si>
  <si>
    <t>Zhvleresimi i AA biologjike</t>
  </si>
  <si>
    <t>Zhvleresimi per te tjera AA</t>
  </si>
  <si>
    <t>Zhvleresimi Per instalimet teknike, makinerite, pajisjet, instrumentet  dhe veglat</t>
  </si>
  <si>
    <t>Zhvleresimi Per mjetet e transportit</t>
  </si>
  <si>
    <t>Zhvleresimi Per Ndertesat</t>
  </si>
  <si>
    <t>Zhvleresimi per Tokat</t>
  </si>
  <si>
    <t>Zhvleresimi per Te tjera  Aksione ose letra me vlere</t>
  </si>
  <si>
    <t>Zhvleresimi i Aksioneve te shoqerive te lidhura</t>
  </si>
  <si>
    <t>Zhvleresimi i produkteve te gatshem (teprice kreditore)</t>
  </si>
  <si>
    <t>Zhvleresimi i prodhimeve ne proces (teprice kreditore)</t>
  </si>
  <si>
    <t>Zhvleresimi i materialeve te tjera (teprica kreditore)</t>
  </si>
  <si>
    <t>Zhvleresim i te drejtave dhe detyrimeve (detajuar sipas llog.analitike perkatese)</t>
  </si>
  <si>
    <t>Zhvleresim i letrave me vlere -obligacionet</t>
  </si>
  <si>
    <t>Zhvleresim i letrave me vlere -aksionet</t>
  </si>
  <si>
    <t>Te tjera  AA jomateriale</t>
  </si>
  <si>
    <t>Zhvleresimi  per te tjera AA jomateriale</t>
  </si>
  <si>
    <t>Zhvleresimi  per koncesionet, patentat , licensat dhe  te drejta te ngjashme</t>
  </si>
  <si>
    <t>Amortizimi   per koncesione,patenta, licensa dhe  te drejta te  ngjashme</t>
  </si>
  <si>
    <t>Totali - Aktive te tjera afatgjata jomateriale</t>
  </si>
  <si>
    <t>Te drejta ndaj pronarve per kapitalin e nenshkruar (teprica debitore)</t>
  </si>
  <si>
    <t>Totali -Kapitali aksionar i papaguar</t>
  </si>
  <si>
    <t>-</t>
  </si>
  <si>
    <t>Totali -Aktive te tjera afatgjata</t>
  </si>
  <si>
    <t xml:space="preserve">Derivatet - vlera negative </t>
  </si>
  <si>
    <t>Totali  Derivativet</t>
  </si>
  <si>
    <t>Huamarrjet dhe obligacionet  afatshkurtra</t>
  </si>
  <si>
    <t>Llogari bankare te zbuluara (overdrafte bankare)</t>
  </si>
  <si>
    <t>Hua ne leke</t>
  </si>
  <si>
    <t>Hua ne monedha te huaja</t>
  </si>
  <si>
    <t>Letra me vlere te emetuara ne leke</t>
  </si>
  <si>
    <t>Letra me vlere te emetuara ne monedhe te huaja</t>
  </si>
  <si>
    <t>Bankat</t>
  </si>
  <si>
    <t>Te tjere  titujt</t>
  </si>
  <si>
    <t>Totali overdraft</t>
  </si>
  <si>
    <t>Totali  hua</t>
  </si>
  <si>
    <t>Totali letra me vlere</t>
  </si>
  <si>
    <t>Totali  huamarrje afatshkurtra</t>
  </si>
  <si>
    <t>Totali - Huamarrjet dhe obligacionet  afatshkurtra</t>
  </si>
  <si>
    <t>Kthimet/ripagesat e huave  afatgjata</t>
  </si>
  <si>
    <t>Huamarrje afatshkurtera</t>
  </si>
  <si>
    <t>Te tjere tituj- Bono te konvertueshme</t>
  </si>
  <si>
    <t xml:space="preserve">Bono te konvertushme </t>
  </si>
  <si>
    <t>Parapagimet dhe shpenzimet e shtyra</t>
  </si>
  <si>
    <t>Shpenzime te periudhave te ardhme</t>
  </si>
  <si>
    <t>Shpenzime te llogaritura</t>
  </si>
  <si>
    <t>Interesa aktive te llogaritura</t>
  </si>
  <si>
    <t>Te ardhura te llogaritura</t>
  </si>
  <si>
    <t>Totali - Kthimet/ripagesat e huave afatgjata</t>
  </si>
  <si>
    <t>Huamarrje afatshkurtera  (&lt; 12 muajt e ardhshem)</t>
  </si>
  <si>
    <t>Interesi i llogaritur  (&lt; 12 muajt e ardhshem)</t>
  </si>
  <si>
    <t>Bonot</t>
  </si>
  <si>
    <t>Primi i bonove</t>
  </si>
  <si>
    <t>Zbritja e bonove</t>
  </si>
  <si>
    <t xml:space="preserve">Totali - Bono te konvertueshme  </t>
  </si>
  <si>
    <t>Te pagueshme ndaj furnitor</t>
  </si>
  <si>
    <t>Furnitor per mallra,produkte dhe sherbime</t>
  </si>
  <si>
    <t>Premtim pagesa te pagueshme</t>
  </si>
  <si>
    <t>Furnitore per aktive afatgjate</t>
  </si>
  <si>
    <t>Totali - Te pagueshme ndaj furnitor</t>
  </si>
  <si>
    <t>Paga dhe shperblime</t>
  </si>
  <si>
    <t>Paradheniet per punonjesit</t>
  </si>
  <si>
    <t>Totali - Te pagueshme ndaj punonjesve</t>
  </si>
  <si>
    <t>Detyrime per sigurimet shoqerore dhe shendetsore</t>
  </si>
  <si>
    <t>Organizma te tjera shoqerore</t>
  </si>
  <si>
    <t>Detyrime te tjera</t>
  </si>
  <si>
    <t>Akciza</t>
  </si>
  <si>
    <t>Tatim mbi te ardhurat personale</t>
  </si>
  <si>
    <t>Tatime te tjera per punonjesit</t>
  </si>
  <si>
    <t>Tatim mbi fitimin</t>
  </si>
  <si>
    <t>Shteti- T.v.sh per tu paguar</t>
  </si>
  <si>
    <t>Te tjera tatime per tu paguar dhe per tu kthyer (teprica kreditore)</t>
  </si>
  <si>
    <t>Tatime te shtyra(teprica kreditore)</t>
  </si>
  <si>
    <t>Tatimi ne burim</t>
  </si>
  <si>
    <t>Totali - Detyrime tatimore</t>
  </si>
  <si>
    <t>Huara te tjera</t>
  </si>
  <si>
    <t>Te drejta dhe detyrime ndaj pjestareve te tjere te grupit (teprica kreditore)</t>
  </si>
  <si>
    <t>Te drejta dhe detyrime ndaj ortakeve dhe aksionereve (teprica kreditore)</t>
  </si>
  <si>
    <t>Dividende per t'u paguar</t>
  </si>
  <si>
    <t>Qera financiare afatshkurter</t>
  </si>
  <si>
    <t>Detryimet per  blerjet e letrave me vlere</t>
  </si>
  <si>
    <t>Debitore te tjere,kreditorete tjere(teprica kreditore)</t>
  </si>
  <si>
    <t>Te drejta  ndaj pronarve per kapitalin e nenshkruar (teprica kreditore)</t>
  </si>
  <si>
    <t xml:space="preserve">Parapagimet e arketuara </t>
  </si>
  <si>
    <t xml:space="preserve">Totali -Huara te tjera </t>
  </si>
  <si>
    <t xml:space="preserve">Parapagimet e marra </t>
  </si>
  <si>
    <t>Totali -Parapagimet e marra</t>
  </si>
  <si>
    <t>Grantet dhe te ardhurat e shtyra</t>
  </si>
  <si>
    <t xml:space="preserve">Totali -Grantet dhe te ardhurat e shtyra </t>
  </si>
  <si>
    <t>Grantet afatshkurtera</t>
  </si>
  <si>
    <t>Te ardhura te periudhave te ardhshme</t>
  </si>
  <si>
    <t>Interesa pasive te llogaritura</t>
  </si>
  <si>
    <t>Provizione afatshkurtra</t>
  </si>
  <si>
    <t xml:space="preserve">Totali - Provizione afatshkurtra </t>
  </si>
  <si>
    <t>Amortizimi per te tjera AA jomateriale</t>
  </si>
  <si>
    <t>Hua, bono dhe detyrime nga qeraja financiare</t>
  </si>
  <si>
    <t>Huamarrjet afat gjate -Bankat</t>
  </si>
  <si>
    <t>Obligacionet- primi i obligacionit</t>
  </si>
  <si>
    <t>Obligacionet- zbritja e obligacionit</t>
  </si>
  <si>
    <t>Obligacionet</t>
  </si>
  <si>
    <t>Qera financiare</t>
  </si>
  <si>
    <t>Zhvlersim i huamarrjeve  afatgjata</t>
  </si>
  <si>
    <t>Zhvlersim i obligacioneve</t>
  </si>
  <si>
    <t>Totali -Hua, bono dhe detyrime nga qeraja financiare</t>
  </si>
  <si>
    <t xml:space="preserve">Te tjere tituj - Bono te konvertushme </t>
  </si>
  <si>
    <t xml:space="preserve">Kapitali aksioner preferencial i konvertueshme ne aksione te zakonshme </t>
  </si>
  <si>
    <t>Furnitore per mallra , produkte e sherbime</t>
  </si>
  <si>
    <t>Premtim per pagesa te pagueshme</t>
  </si>
  <si>
    <t>Furnitore per aktivet afatgjata</t>
  </si>
  <si>
    <t>Parapagime te marra</t>
  </si>
  <si>
    <t>Detyrimet per  blerjet e letrave me vlere</t>
  </si>
  <si>
    <t>Totali - Huamarrje te tjera afatgjata</t>
  </si>
  <si>
    <t>Debitore te tjere, kreditore te tjere (teprica kreditore)</t>
  </si>
  <si>
    <t>Provizionet  afatgjata</t>
  </si>
  <si>
    <t>Provizionet afatshkurtra (teprica debitore)</t>
  </si>
  <si>
    <t>Provizionet afatgjate (teprica debitore)</t>
  </si>
  <si>
    <t>Totali - Provizione afatgjate</t>
  </si>
  <si>
    <t>Grantet dhe te ardhuarat e shtyra</t>
  </si>
  <si>
    <t>Grantet afatgjata</t>
  </si>
  <si>
    <t>Totali - Grantet dhe te ardhurat e shtyra</t>
  </si>
  <si>
    <t>Aksionet  pakices ( perdoret vetem ne PF te konsoliduara)</t>
  </si>
  <si>
    <t>Totali - Aksionet e pakices</t>
  </si>
  <si>
    <t>Aksionet  e pakices ( perdoret vetemne PF te konsoliduara)</t>
  </si>
  <si>
    <t>Kapitali qe u perket aksionarev te shoqerise meme (perdoret vetem ne PF te konsoliduara)</t>
  </si>
  <si>
    <t xml:space="preserve">Totali - Aksione te shoqerise  Meme </t>
  </si>
  <si>
    <t>Aksionet  te shoqersie  meme ( perdoret vetem ne PF te konsoliduara)</t>
  </si>
  <si>
    <t>Kapitali i paguar</t>
  </si>
  <si>
    <t>Kapitali i nenshkruar i papaguar</t>
  </si>
  <si>
    <t>Totali - Kapitali aksionar</t>
  </si>
  <si>
    <t>ska</t>
  </si>
  <si>
    <t xml:space="preserve">Primi i aksionit </t>
  </si>
  <si>
    <t xml:space="preserve">Prime te lidhura me kapitalin </t>
  </si>
  <si>
    <t xml:space="preserve">Zbritje te lidhura me kapitalin </t>
  </si>
  <si>
    <t xml:space="preserve">Totali - Primi i aksionit </t>
  </si>
  <si>
    <t xml:space="preserve">Aksione te thesarit </t>
  </si>
  <si>
    <t xml:space="preserve">Totali - Njesite ose aksione te thesarit </t>
  </si>
  <si>
    <t>Njesite ose  aksionet e  thesarit (negative)</t>
  </si>
  <si>
    <t>Totali - Rezerva statutore</t>
  </si>
  <si>
    <t>Totali - Rezerva ligjore</t>
  </si>
  <si>
    <t>Rezerva nga rivlersimi</t>
  </si>
  <si>
    <t xml:space="preserve">Rezerva te tjera </t>
  </si>
  <si>
    <t>Totali - Rezerva te tjera</t>
  </si>
  <si>
    <t>Fitimet e pashperndara</t>
  </si>
  <si>
    <t>Fitimi/Humbja e pashperndare</t>
  </si>
  <si>
    <t xml:space="preserve">Fitimi ( Humbja)   e vitit financiar </t>
  </si>
  <si>
    <t xml:space="preserve">Rezultati i ushtrimit </t>
  </si>
  <si>
    <t>Efekti ne  flukse monet.</t>
  </si>
  <si>
    <t>Total  Pasivi</t>
  </si>
  <si>
    <t xml:space="preserve">Derivativet </t>
  </si>
  <si>
    <t xml:space="preserve">Aktive te mbajtura  per tregtim </t>
  </si>
  <si>
    <t>Shitjet e produketve</t>
  </si>
  <si>
    <t xml:space="preserve">Shitjet e produketeve te ndermjetem </t>
  </si>
  <si>
    <t>Shitjet e nenprodukteve</t>
  </si>
  <si>
    <t>Shitjet e punimeve dhe sherbimeve</t>
  </si>
  <si>
    <t>Shitje mallarsh</t>
  </si>
  <si>
    <t>Te ardhuar nga qera</t>
  </si>
  <si>
    <t xml:space="preserve">Komisone </t>
  </si>
  <si>
    <t xml:space="preserve">Transporte per te tretet </t>
  </si>
  <si>
    <t xml:space="preserve">Te tjera </t>
  </si>
  <si>
    <t>Totali - shitje neto</t>
  </si>
  <si>
    <t>Te ardhura nga veprimtarite e shfrytezimit</t>
  </si>
  <si>
    <t>Te ardhura nga grantet</t>
  </si>
  <si>
    <t>Ndryshimi ne inventarin e produkteve  te gatshme dhe ne proces</t>
  </si>
  <si>
    <t>Totali - Te ardhura nga veprim. Shfrytez.</t>
  </si>
  <si>
    <t xml:space="preserve">Puna e kryer nga njesia ekonomike raportuese per qellimet e veta  dhe e kapitalizuar </t>
  </si>
  <si>
    <t>Prodhimi i AA  materiale</t>
  </si>
  <si>
    <t>Prodhimi i AA jomateriale</t>
  </si>
  <si>
    <t>Totali -Prodhimi i AA</t>
  </si>
  <si>
    <t>Materiale te konsumuara (Mallra , materiale ,  sherbimet)</t>
  </si>
  <si>
    <t xml:space="preserve">Blerje /Shpenzime te materialeve </t>
  </si>
  <si>
    <t>Blerje /Shpenzime te materialeve te tjera</t>
  </si>
  <si>
    <t>Blerje /Shpenzime mallrash ,sherbimesh</t>
  </si>
  <si>
    <t>Blerje /Shpenzime te tjera</t>
  </si>
  <si>
    <t>Totali - Materiale te konsumura</t>
  </si>
  <si>
    <t>Shpenzime tranporti per blerje</t>
  </si>
  <si>
    <t xml:space="preserve">Shpenzime tranporti per shitje </t>
  </si>
  <si>
    <t xml:space="preserve">Pagat e personelit </t>
  </si>
  <si>
    <t xml:space="preserve">Pagat dhe shperblimet e personelit </t>
  </si>
  <si>
    <t>Kontribute dhe kuota te tjera per personelin</t>
  </si>
  <si>
    <t>Shpenzime te tjera per personelin</t>
  </si>
  <si>
    <t>Totali - Pagat e personelit</t>
  </si>
  <si>
    <t xml:space="preserve">Shpenzimet per sigurimet shoqerore dhe shendetsore </t>
  </si>
  <si>
    <t xml:space="preserve">Sigurimet shoqerore dhe shendetsore </t>
  </si>
  <si>
    <t>Amortizimi i aktiveve afatgjate</t>
  </si>
  <si>
    <t>Totali - Sigurimet shoqerore e shendetsore</t>
  </si>
  <si>
    <t>Te ardhura nga rivlersimi/shitja aktive (neto TK)</t>
  </si>
  <si>
    <t xml:space="preserve">Sherbime nga te tretet </t>
  </si>
  <si>
    <t xml:space="preserve">Trajtime te pergjithshme </t>
  </si>
  <si>
    <t>Qera</t>
  </si>
  <si>
    <t xml:space="preserve">Mirmbjatje dhe riparime </t>
  </si>
  <si>
    <t xml:space="preserve">Sigurime </t>
  </si>
  <si>
    <t xml:space="preserve">Kerkime dhe studime </t>
  </si>
  <si>
    <t xml:space="preserve">Sherbime te tjera </t>
  </si>
  <si>
    <t>Personel jashte njesise</t>
  </si>
  <si>
    <t xml:space="preserve">Shpenzime per koncesione, patenta, licensa dhe te ngjashme </t>
  </si>
  <si>
    <t>Publicitet, reklama</t>
  </si>
  <si>
    <t xml:space="preserve">Transferime , udhetime,  djeta </t>
  </si>
  <si>
    <t>Shpenzime postare dhe telekom unikimi</t>
  </si>
  <si>
    <t>Shpenzime transporti  per blerjet</t>
  </si>
  <si>
    <t>Shpenzime transporti  per shitjet</t>
  </si>
  <si>
    <t>Shpenzime transporti  per personelin</t>
  </si>
  <si>
    <t xml:space="preserve"> Sherbime bankare</t>
  </si>
  <si>
    <t xml:space="preserve">Shpenzime te tjera </t>
  </si>
  <si>
    <t xml:space="preserve">Subevnecione te dhena </t>
  </si>
  <si>
    <t xml:space="preserve">Shpenzime per pritje dhe perfaqsime </t>
  </si>
  <si>
    <t xml:space="preserve">Gjoba dhe shperblime </t>
  </si>
  <si>
    <t>Taksa,  tarifa doganore(kur perfshihen ne Koston e  Blerjes)</t>
  </si>
  <si>
    <t>Akciza (kur perfshihen ne Koston e  Blerjes)</t>
  </si>
  <si>
    <t>Tatime te tjera (kur perfshihen ne Koston e  Blerjes)</t>
  </si>
  <si>
    <t>Te ardhura te tjera (Teprice debitore)</t>
  </si>
  <si>
    <t>Totali - Sherbime te tjera</t>
  </si>
  <si>
    <t>Totali - Sherbime nga te tretet</t>
  </si>
  <si>
    <t>Totali -shpenzime te tjera</t>
  </si>
  <si>
    <t>Totali te tjera</t>
  </si>
  <si>
    <t>Taksa tarifa doganore (kur nuk perfshihen ne koston e blerjes)</t>
  </si>
  <si>
    <t>Akciza (kur nuk perfshihen ne koston e blerjes)</t>
  </si>
  <si>
    <t>Taksa  e rregjistrimit  (kur nuk perfshihen ne koston e blerjes)</t>
  </si>
  <si>
    <t>Tatime te tjera (kur nuk perfshihen ne koston e blerjes)</t>
  </si>
  <si>
    <t>Humbje nga kembimet valutore  ( TD )</t>
  </si>
  <si>
    <t>Te ardhura  nga rivlersimi /shitaj e AQT ( TD )</t>
  </si>
  <si>
    <t>Fitimi apo humbja nga veprimtarite kryesoe</t>
  </si>
  <si>
    <t>Totali - Fitimi apo humbja nga veprimtarite kryesoe</t>
  </si>
  <si>
    <t>Te ardhurat dhe shpenzimet e financiare nga njesite e kontrollura</t>
  </si>
  <si>
    <t>Fitimi nga kembimet valutore (neto TK)</t>
  </si>
  <si>
    <t>Totali - Te ardhura dhe shpenzimet financiare</t>
  </si>
  <si>
    <t>Te ardhurat dhe shpenzimet e financiare nga pjesmarrjet</t>
  </si>
  <si>
    <t>Te ardhura financiare nga shoqerite e kontrollura(TK)</t>
  </si>
  <si>
    <t>Shpenzime  financiare nga shoqerite e kontrollura(TK)</t>
  </si>
  <si>
    <t>Totali - Te ardhura dhe shpenzime nga njesite e kontrolluara</t>
  </si>
  <si>
    <t>Te ardhura financiare nga shoqerite e lidhura (TK)</t>
  </si>
  <si>
    <t>Shpenzime  financiare nga shoqerite e lidhura  (TK)</t>
  </si>
  <si>
    <t>Te ardhurat dhe shpenzimet e financiare nga investimet e tjera financiare afatgjata</t>
  </si>
  <si>
    <t>Te ardhura financiare nga dividendet</t>
  </si>
  <si>
    <t xml:space="preserve">Fitimi nga rivlersimi i letrave me vlere </t>
  </si>
  <si>
    <t>Fitimi nga shitja e letrave me vlere</t>
  </si>
  <si>
    <t xml:space="preserve">Humbja nga rivlersimi i letrave me vlere </t>
  </si>
  <si>
    <t>Humbje nga shitja e letrave me vlere</t>
  </si>
  <si>
    <t>Totali - Te ardhura dhe  shpenz. invest. afatgjata</t>
  </si>
  <si>
    <t>Totali  ( 2+3 )</t>
  </si>
  <si>
    <t>Totali (4+ 5 )</t>
  </si>
  <si>
    <t>Totali (1)</t>
  </si>
  <si>
    <t>Te ardhurat dhe shpenzimet nga interesat</t>
  </si>
  <si>
    <t>Totali - Te ardhura dhe shpenzimet nga interesat</t>
  </si>
  <si>
    <t>Fitimet ( humbjet ) nga kursi i kembimit</t>
  </si>
  <si>
    <t>Humbje nga kembimet dhe perkthimet valutore</t>
  </si>
  <si>
    <t>Te ardhura dhe shpenzime te tjera financaire</t>
  </si>
  <si>
    <t>Fitim nga kembimet valutore ( veprimtari  investuese)</t>
  </si>
  <si>
    <t>Te ardhura te tjera financiare</t>
  </si>
  <si>
    <t>Totali - Te ardhura dhe shpenzimet te tjera financiare</t>
  </si>
  <si>
    <t xml:space="preserve">Fitimi apo humbja nga veprimtarite kryesore </t>
  </si>
  <si>
    <t>Totali i te ardhurave dhe shpenzimeve financiare (12+13+14+15)</t>
  </si>
  <si>
    <t>Fitimi  (humbja) para tatimit mbi fitimin</t>
  </si>
  <si>
    <t>Fitimi (humbja ) para tatimit mbi fitimin</t>
  </si>
  <si>
    <t>Totali - Te ardhura dhe shpenzimeve financiare</t>
  </si>
  <si>
    <t>Totali - Te ardhura dhe shpenzimeve financaire</t>
  </si>
  <si>
    <t>Shpenzimet e tatimit  mbi fitimin</t>
  </si>
  <si>
    <t>Totali - Fitimi (humbja) para tatimit mbi fitmin</t>
  </si>
  <si>
    <t>Fitimi (humbja ) neto e vitit financiar</t>
  </si>
  <si>
    <t>Fitimi (humbja neto e vitit financiar</t>
  </si>
  <si>
    <t>Totali - Fitimi (humbja ) neto e vitit financiar</t>
  </si>
  <si>
    <t xml:space="preserve">Pjesa e fitimit neto per aksionaret e  shoqerise meme </t>
  </si>
  <si>
    <t xml:space="preserve">Pjesa e fitimit neto per aksionaret e pakices </t>
  </si>
  <si>
    <t xml:space="preserve">Ndryshimi i gjendjes ne inventarin e produkteve dhe prodhimit  ne proces </t>
  </si>
  <si>
    <t>Shpenzimet e tjera (humbjet nga rivlersimi i AA kur njihet ne rezultat)</t>
  </si>
  <si>
    <t>Totali - Amortizimi dhe zhvlersimi</t>
  </si>
  <si>
    <t>Totali - Shpenzime te tjera ( I+II+III+IV )</t>
  </si>
  <si>
    <t xml:space="preserve">Te ardhura nga interesat (huate ,bonot, veprimt financ invest) </t>
  </si>
  <si>
    <t>Totali - Fitimi (humbjet ) nga kursi i kembimit</t>
  </si>
  <si>
    <t>Puna   e kryer nga njesia ekonomike raportuese per qellimet e veta dhe e kapitalizuar</t>
  </si>
  <si>
    <t>721-722</t>
  </si>
  <si>
    <t>Fitimi apo humbja nga veprimtaria kryesore ( 1 -  8)</t>
  </si>
  <si>
    <t xml:space="preserve">Shpenzime financiare te tjera </t>
  </si>
  <si>
    <t>Te ardhuar te tjera (TK)</t>
  </si>
  <si>
    <t>Shpenzime per interesat (huate,bonot,veprimt.financ, invest)</t>
  </si>
  <si>
    <t>GJENDJA DHE NDRYSHIMET E AKTIVEVE TE QENDRUESHMEME VLERE  BRUTO</t>
  </si>
  <si>
    <t>Gjendja ne celje te ushtrimit</t>
  </si>
  <si>
    <t>SHTESA GJATE USHTRIMIT</t>
  </si>
  <si>
    <t xml:space="preserve">       PAKESIMI GJATE USHTRIMIT</t>
  </si>
  <si>
    <t>Gjendja ne mbyllje te ushtrimit</t>
  </si>
  <si>
    <t>Kontribute ne kapital</t>
  </si>
  <si>
    <t>Blere dhe krijuar</t>
  </si>
  <si>
    <t xml:space="preserve">Shtesa te tjera </t>
  </si>
  <si>
    <t>Rivlersime</t>
  </si>
  <si>
    <t>Gjithsej</t>
  </si>
  <si>
    <t>Shitje</t>
  </si>
  <si>
    <t>Pakesime te tjera</t>
  </si>
  <si>
    <t>I    TE PA TRUPEZUARA</t>
  </si>
  <si>
    <t>1 -Shpenzime te nisjes dhe zgjerimit</t>
  </si>
  <si>
    <t xml:space="preserve">2 - Shpenzime te kerkimeve te        aplikuara e te zhvillimt </t>
  </si>
  <si>
    <t>3 - Koncesione, Patenta, Marka dhe vlera e te drejta te ngjashme</t>
  </si>
  <si>
    <t>4 - Fond tregetar</t>
  </si>
  <si>
    <t>5 - Te tjera ne shfrytezim</t>
  </si>
  <si>
    <t>6 - Ne proces dhe pagesa pjesore</t>
  </si>
  <si>
    <t>II   TE TRUPEZUARA</t>
  </si>
  <si>
    <t>7 - Toka, terrene, troje</t>
  </si>
  <si>
    <t>8 - Ndertesa</t>
  </si>
  <si>
    <t>9 - Ndertime dhe instalime te pergj.</t>
  </si>
  <si>
    <t>10 - Instalime teknike,makineri,pajisje</t>
  </si>
  <si>
    <t>11 - Mjete transporti</t>
  </si>
  <si>
    <t>12 - Paisje zyra dhe informatike</t>
  </si>
  <si>
    <t>13 - Gje e gjalle pune prodhimi</t>
  </si>
  <si>
    <t>14 - Kultura dru-frutore</t>
  </si>
  <si>
    <t>15 - Te tjera ne shfrytezim</t>
  </si>
  <si>
    <t>16 - Ne proces dhe pagesa pjesore</t>
  </si>
  <si>
    <t>TOTAL   I   +   II</t>
  </si>
  <si>
    <t>PASQYRA E AMORTIZIMIT</t>
  </si>
  <si>
    <t>Ne  LEKE</t>
  </si>
  <si>
    <t>GJENDJA DHE NDRYSHIMET</t>
  </si>
  <si>
    <t>Shuma e akumuluar ne çelje  te ushtrimit</t>
  </si>
  <si>
    <t>SHTESA</t>
  </si>
  <si>
    <t>PAKESIME</t>
  </si>
  <si>
    <t>Shuma e akumuluar ne mbyllje te ushtrimit</t>
  </si>
  <si>
    <t>PLOTESIM.</t>
  </si>
  <si>
    <t>AMORTIZ.</t>
  </si>
  <si>
    <t>ELEMENTE</t>
  </si>
  <si>
    <t>RUBRIKAT DHE POSTET</t>
  </si>
  <si>
    <t>TE LIDH.</t>
  </si>
  <si>
    <t>VJETOR</t>
  </si>
  <si>
    <t>GJITHSEJ</t>
  </si>
  <si>
    <t>TE KALUAR</t>
  </si>
  <si>
    <t>TE</t>
  </si>
  <si>
    <t>JASHT</t>
  </si>
  <si>
    <t>RIVLERSIM</t>
  </si>
  <si>
    <t>NE A. QARK.</t>
  </si>
  <si>
    <t>SHITUR</t>
  </si>
  <si>
    <t>PERDORIMI</t>
  </si>
  <si>
    <t xml:space="preserve">Ndertesa 5% </t>
  </si>
  <si>
    <t>Instalime teknike makineri e pajisje  20 %</t>
  </si>
  <si>
    <t>Mjete trasnporti 20%</t>
  </si>
  <si>
    <t>Pajisje zyre 20%</t>
  </si>
  <si>
    <r>
      <t xml:space="preserve">T e ardhura </t>
    </r>
    <r>
      <rPr>
        <b/>
        <sz val="11"/>
        <rFont val="Garamond"/>
        <family val="1"/>
      </rPr>
      <t>( /Pagesa)</t>
    </r>
    <r>
      <rPr>
        <sz val="11"/>
        <rFont val="Garamond"/>
        <family val="1"/>
      </rPr>
      <t xml:space="preserve"> nga huamarje afatgjata</t>
    </r>
  </si>
  <si>
    <r>
      <t>Te ardhura /(</t>
    </r>
    <r>
      <rPr>
        <b/>
        <sz val="11"/>
        <rFont val="Garamond"/>
        <family val="1"/>
      </rPr>
      <t>vlera neto kontabile)</t>
    </r>
    <r>
      <rPr>
        <sz val="11"/>
        <rFont val="Garamond"/>
        <family val="1"/>
      </rPr>
      <t>/ nga shitja e paisjeve</t>
    </r>
  </si>
  <si>
    <r>
      <t xml:space="preserve">  - Humbje /(</t>
    </r>
    <r>
      <rPr>
        <b/>
        <i/>
        <sz val="11"/>
        <rFont val="Garamond"/>
        <family val="1"/>
      </rPr>
      <t xml:space="preserve">Fitime) </t>
    </r>
    <r>
      <rPr>
        <i/>
        <sz val="11"/>
        <rFont val="Garamond"/>
        <family val="1"/>
      </rPr>
      <t>nga kembimet valutore</t>
    </r>
  </si>
  <si>
    <r>
      <t>(Blerje)</t>
    </r>
    <r>
      <rPr>
        <sz val="11"/>
        <rFont val="Garamond"/>
        <family val="1"/>
      </rPr>
      <t xml:space="preserve"> e aktiveve afatgjata materiale</t>
    </r>
  </si>
  <si>
    <t xml:space="preserve">Per fluksin eparave </t>
  </si>
  <si>
    <t>Shpenzimet e panjohura</t>
  </si>
  <si>
    <t>Nr</t>
  </si>
  <si>
    <t xml:space="preserve">Enertimi </t>
  </si>
  <si>
    <t>Nr.llog.</t>
  </si>
  <si>
    <t xml:space="preserve">Vlera </t>
  </si>
  <si>
    <t>Rezultati ushtrimor</t>
  </si>
  <si>
    <t xml:space="preserve">Shpenzime te ndryshme </t>
  </si>
  <si>
    <t>Shpenzime te panjohura</t>
  </si>
  <si>
    <t>Amortizme tej normave  fiskale</t>
  </si>
  <si>
    <t xml:space="preserve">Totali </t>
  </si>
  <si>
    <t>Fitimi neto fiskal</t>
  </si>
  <si>
    <t>Tatim fitimi  10 %</t>
  </si>
  <si>
    <r>
      <t xml:space="preserve"> - Adresa       </t>
    </r>
    <r>
      <rPr>
        <b/>
        <sz val="13"/>
        <rFont val="Garamond"/>
        <family val="1"/>
      </rPr>
      <t>Ish Kombinati i Tekstileve</t>
    </r>
  </si>
  <si>
    <r>
      <t xml:space="preserve"> - Monedha                    </t>
    </r>
    <r>
      <rPr>
        <b/>
        <sz val="13"/>
        <rFont val="Garamond"/>
        <family val="1"/>
      </rPr>
      <t xml:space="preserve"> LEKE</t>
    </r>
  </si>
  <si>
    <r>
      <t xml:space="preserve"> - Rrumbullakimi                  </t>
    </r>
    <r>
      <rPr>
        <sz val="14"/>
        <rFont val="Garamond"/>
        <family val="1"/>
      </rPr>
      <t xml:space="preserve"> </t>
    </r>
    <r>
      <rPr>
        <b/>
        <sz val="14"/>
        <rFont val="Garamond"/>
        <family val="1"/>
      </rPr>
      <t>0</t>
    </r>
  </si>
  <si>
    <r>
      <t xml:space="preserve"> - Data e krijimit          </t>
    </r>
    <r>
      <rPr>
        <b/>
        <sz val="14"/>
        <rFont val="Garamond"/>
        <family val="1"/>
      </rPr>
      <t>04.02.2008</t>
    </r>
  </si>
  <si>
    <r>
      <t xml:space="preserve"> - NIPT              </t>
    </r>
    <r>
      <rPr>
        <b/>
        <sz val="13"/>
        <rFont val="Garamond"/>
        <family val="1"/>
      </rPr>
      <t xml:space="preserve"> K 82607001 O</t>
    </r>
  </si>
  <si>
    <t>E Vlefshme per SHENIMET</t>
  </si>
  <si>
    <t>Toka ,terrene, troje</t>
  </si>
  <si>
    <t>Ndertime dhe instalime te pergj</t>
  </si>
  <si>
    <t>Instalime teknike Makineri Pajisje</t>
  </si>
  <si>
    <t>Pajisje zyre dhe informatike</t>
  </si>
  <si>
    <t>Aktive te Trupezuara</t>
  </si>
  <si>
    <t xml:space="preserve">Shtesa </t>
  </si>
  <si>
    <t>Pakesime</t>
  </si>
  <si>
    <t>Amortizimi</t>
  </si>
  <si>
    <t>Shtesa llogaritur</t>
  </si>
  <si>
    <r>
      <t xml:space="preserve"> - Emri              </t>
    </r>
    <r>
      <rPr>
        <b/>
        <sz val="13"/>
        <rFont val="Garamond"/>
        <family val="1"/>
      </rPr>
      <t xml:space="preserve"> "BERATEKS" sh.a.</t>
    </r>
  </si>
  <si>
    <t>Tregetim Tekstile</t>
  </si>
  <si>
    <t>Vlera neto AQ te shitura</t>
  </si>
  <si>
    <t>Pozicioni me 31 dhjetor 2010</t>
  </si>
  <si>
    <t>Gjendje  31.12.2010</t>
  </si>
  <si>
    <t>Gjendje 31.12.2011</t>
  </si>
  <si>
    <t>Viti 2011</t>
  </si>
  <si>
    <t>Pozicioni me 31 dhjetor 2011</t>
  </si>
  <si>
    <t xml:space="preserve">Transferim A.A.M </t>
  </si>
  <si>
    <t>Totali Aktivi</t>
  </si>
  <si>
    <t>Viti 2012</t>
  </si>
  <si>
    <t>Gjendja e Aktiveve te Qendrueshme ne date 31.12.2012</t>
  </si>
  <si>
    <t>Gjendje 01.01.2012</t>
  </si>
  <si>
    <t>Gjendje 31.12.2012</t>
  </si>
  <si>
    <t>Gjendje ne 01.01.2012</t>
  </si>
  <si>
    <t>Gjendje ne 31.12.2012</t>
  </si>
  <si>
    <t>Vlera neto 01.01.2012</t>
  </si>
  <si>
    <t>Vlera neto 31.12.2012</t>
  </si>
  <si>
    <t>Aktivet Afatgjata Materiale  me vlere fillestare   2012</t>
  </si>
  <si>
    <t>Sasia</t>
  </si>
  <si>
    <t>Gjendje</t>
  </si>
  <si>
    <t>Shtesa</t>
  </si>
  <si>
    <t>Ndertime</t>
  </si>
  <si>
    <t>Zyre</t>
  </si>
  <si>
    <t xml:space="preserve">             TOTALI</t>
  </si>
  <si>
    <t>Amortizimi A.A.Materiale   2012</t>
  </si>
  <si>
    <t>Vlera Kontabel Neto e A.A.Materiale  2012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</si>
  <si>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</si>
  <si>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</si>
  <si>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</si>
  <si>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</si>
  <si>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</si>
  <si>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</si>
  <si>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</si>
  <si>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</si>
  <si>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</si>
  <si>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</si>
  <si>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</si>
  <si>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</si>
  <si>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</si>
  <si>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</si>
  <si>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</si>
  <si>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</si>
  <si>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</si>
  <si>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</si>
  <si>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</si>
  <si>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</si>
  <si>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</si>
  <si>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</si>
  <si>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</si>
  <si>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</si>
  <si>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</si>
  <si>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</si>
  <si>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</si>
  <si>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</si>
  <si>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</si>
  <si>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</si>
  <si>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</si>
  <si>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</si>
  <si>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</si>
  <si>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</si>
  <si>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</si>
  <si>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</si>
  <si>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</si>
  <si>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</si>
  <si>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</si>
  <si>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</si>
  <si>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</si>
  <si>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</si>
  <si>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</si>
  <si>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</si>
  <si>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</si>
  <si>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</si>
  <si>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</si>
  <si>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</si>
  <si>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</si>
  <si>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</si>
  <si>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</si>
  <si>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</si>
  <si>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</si>
  <si>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</si>
  <si>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</si>
  <si>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</si>
  <si>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</si>
  <si>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</si>
  <si>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</si>
  <si>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</si>
  <si>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</si>
  <si>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</si>
  <si>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</si>
  <si>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</si>
  <si>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</si>
  <si>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</si>
  <si>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</si>
  <si>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</si>
  <si>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</si>
  <si>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</si>
  <si>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</si>
  <si>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</si>
  <si>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</si>
  <si>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</si>
  <si>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</si>
  <si>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</si>
  <si>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</si>
  <si>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</si>
  <si>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</si>
  <si>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</si>
  <si>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</si>
  <si>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</si>
  <si>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</si>
  <si>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</si>
  <si>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</si>
  <si>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</si>
  <si>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</si>
  <si>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</si>
  <si>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</si>
  <si>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</si>
  <si>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</si>
  <si>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</si>
  <si>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</si>
  <si>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</si>
  <si>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</si>
  <si>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</si>
  <si>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</si>
  <si>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</si>
  <si>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</si>
  <si>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</si>
  <si>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</si>
  <si>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</si>
  <si>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</si>
  <si>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</si>
  <si>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</si>
  <si>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</si>
  <si>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</si>
  <si>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</si>
  <si>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</si>
  <si>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</si>
  <si>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</si>
  <si>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</si>
  <si>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</si>
  <si>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</si>
  <si>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</si>
  <si>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</si>
  <si>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</si>
  <si>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</si>
  <si>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</si>
  <si>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</si>
  <si>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</si>
  <si>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</si>
  <si>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</si>
  <si>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</si>
  <si>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</si>
  <si>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</si>
  <si>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</si>
  <si>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</si>
  <si>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</si>
  <si>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</si>
  <si>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</si>
  <si>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</si>
  <si>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</si>
  <si>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</si>
  <si>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</si>
  <si>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</si>
  <si>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</si>
  <si>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</si>
  <si>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</si>
  <si>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</si>
  <si>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</si>
  <si>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</si>
  <si>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</si>
  <si>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</si>
  <si>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</si>
  <si>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</si>
  <si>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</si>
  <si>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</si>
  <si>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Totali i te ardhurave nga sherbimet</t>
  </si>
  <si>
    <t>TOALI (I+II+III+IV+V)</t>
  </si>
  <si>
    <t>Te punesuar mesatarisht per vitin 2010:</t>
  </si>
  <si>
    <t>Nr. I te punesuarve</t>
  </si>
  <si>
    <t>Me page deri ne 21.000 leke</t>
  </si>
  <si>
    <t>Me page nga 21.001 deri ne 30.000 leke</t>
  </si>
  <si>
    <t>Me page nga 30.001 deri  ne 66.500 leke</t>
  </si>
  <si>
    <t>Me page nga 66.501 deri ne 91.475 leke</t>
  </si>
  <si>
    <t>Me page me te larte se 91.475 leke</t>
  </si>
  <si>
    <r>
      <t xml:space="preserve">Shenim: </t>
    </r>
    <r>
      <rPr>
        <sz val="10"/>
        <rFont val="Arial"/>
        <family val="2"/>
      </rPr>
      <t>Kjo pasqyre plotesohet edhe on-line.</t>
    </r>
  </si>
  <si>
    <t>Gjendje  31.12.2011</t>
  </si>
  <si>
    <t>Pozicioni me 31 dhjetor 2012</t>
  </si>
  <si>
    <r>
      <t xml:space="preserve">Nga       </t>
    </r>
    <r>
      <rPr>
        <b/>
        <sz val="14"/>
        <rFont val="Garamond"/>
        <family val="1"/>
      </rPr>
      <t>01.01.2012</t>
    </r>
  </si>
  <si>
    <r>
      <t xml:space="preserve">Deri     </t>
    </r>
    <r>
      <rPr>
        <b/>
        <sz val="14"/>
        <rFont val="Garamond"/>
        <family val="1"/>
      </rPr>
      <t>31.12.2012</t>
    </r>
  </si>
  <si>
    <r>
      <t xml:space="preserve"> - Data e plotesimit te PF   M</t>
    </r>
    <r>
      <rPr>
        <b/>
        <sz val="14"/>
        <rFont val="Garamond"/>
        <family val="1"/>
      </rPr>
      <t>ars 2013</t>
    </r>
  </si>
  <si>
    <r>
      <t xml:space="preserve"> - Periudha kontabel          </t>
    </r>
    <r>
      <rPr>
        <b/>
        <sz val="14"/>
        <rFont val="Garamond"/>
        <family val="1"/>
      </rPr>
      <t>2012</t>
    </r>
  </si>
  <si>
    <r>
      <t xml:space="preserve">SHOQERIA </t>
    </r>
    <r>
      <rPr>
        <b/>
        <i/>
        <u/>
        <sz val="10"/>
        <rFont val="Arial"/>
        <family val="2"/>
      </rPr>
      <t>__"BERATEKS" sh.a.__________________</t>
    </r>
  </si>
  <si>
    <t>NIPT _ K 82607001 O__________________</t>
  </si>
  <si>
    <t xml:space="preserve">"Berat teks " sh.a  Berat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</si>
</sst>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9" formatCode="_-* #,##0_-;\-* #,##0_-;_-* &quot;-&quot;_-;_-@_-"/>
    <numFmt numFmtId="171" formatCode="_-* #,##0.00_-;\-* #,##0.00_-;_-* &quot;-&quot;??_-;_-@_-"/>
    <numFmt numFmtId="179" formatCode="_-* #,##0.00_L_e_k_-;\-* #,##0.00_L_e_k_-;_-* &quot;-&quot;??_L_e_k_-;_-@_-"/>
    <numFmt numFmtId="204" formatCode="_-* #,##0_-;\-* #,##0_-;_-* &quot;-&quot;??_-;_-@_-"/>
    <numFmt numFmtId="207" formatCode="#,##0.0_);\(#,##0.0\)"/>
  </numFmts>
  <fonts count="50">
    <font>
      <sz val="10"/>
      <name val="Arial"/>
    </font>
    <font>
      <sz val="10"/>
      <name val="Arial"/>
    </font>
    <font>
      <sz val="10"/>
      <name val="Calibri"/>
      <family val="2"/>
    </font>
    <font>
      <sz val="8"/>
      <name val="Arial"/>
      <family val="2"/>
    </font>
    <font>
      <sz val="12"/>
      <name val="Garamond"/>
      <family val="1"/>
    </font>
    <font>
      <sz val="14"/>
      <name val="Garamond"/>
      <family val="1"/>
    </font>
    <font>
      <sz val="36"/>
      <name val="Garamond"/>
      <family val="1"/>
    </font>
    <font>
      <sz val="14"/>
      <name val="Calibri"/>
      <family val="2"/>
    </font>
    <font>
      <sz val="16"/>
      <name val="Garamond"/>
      <family val="1"/>
    </font>
    <font>
      <sz val="10"/>
      <name val="Garamond"/>
      <family val="1"/>
    </font>
    <font>
      <sz val="13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color indexed="8"/>
      <name val="Garamond"/>
      <family val="1"/>
    </font>
    <font>
      <b/>
      <sz val="11"/>
      <color indexed="8"/>
      <name val="Garamond"/>
      <family val="1"/>
    </font>
    <font>
      <i/>
      <sz val="11"/>
      <name val="Garamond"/>
      <family val="1"/>
    </font>
    <font>
      <b/>
      <i/>
      <sz val="11"/>
      <name val="Garamond"/>
      <family val="1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Garamond"/>
      <family val="1"/>
    </font>
    <font>
      <b/>
      <sz val="12"/>
      <name val="Garamond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color indexed="4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3"/>
      <name val="Garamond"/>
      <family val="1"/>
    </font>
    <font>
      <b/>
      <sz val="14"/>
      <name val="Garamond"/>
      <family val="1"/>
    </font>
    <font>
      <b/>
      <sz val="12"/>
      <name val="CG Times"/>
      <family val="1"/>
    </font>
    <font>
      <b/>
      <sz val="11"/>
      <name val="Arial"/>
      <family val="2"/>
    </font>
    <font>
      <b/>
      <sz val="8"/>
      <name val="Garamond"/>
      <family val="1"/>
    </font>
    <font>
      <i/>
      <sz val="8"/>
      <name val="Garamond"/>
      <family val="1"/>
    </font>
    <font>
      <sz val="8"/>
      <name val="Garamond"/>
      <family val="1"/>
    </font>
    <font>
      <sz val="11"/>
      <color indexed="8"/>
      <name val="Calibri"/>
      <family val="2"/>
    </font>
    <font>
      <b/>
      <i/>
      <sz val="8"/>
      <name val="Garamond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0" fillId="0" borderId="0"/>
    <xf numFmtId="0" fontId="43" fillId="0" borderId="0" applyNumberFormat="0" applyFill="0" applyBorder="0" applyAlignment="0" applyProtection="0"/>
    <xf numFmtId="0" fontId="37" fillId="0" borderId="0">
      <alignment vertical="top"/>
    </xf>
    <xf numFmtId="0" fontId="20" fillId="0" borderId="0"/>
    <xf numFmtId="0" fontId="43" fillId="0" borderId="0" applyNumberFormat="0" applyFill="0" applyBorder="0" applyAlignment="0" applyProtection="0"/>
    <xf numFmtId="0" fontId="44" fillId="0" borderId="0"/>
    <xf numFmtId="0" fontId="44" fillId="0" borderId="0"/>
    <xf numFmtId="0" fontId="20" fillId="0" borderId="0"/>
  </cellStyleXfs>
  <cellXfs count="51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2" xfId="0" applyFont="1" applyBorder="1"/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Border="1"/>
    <xf numFmtId="14" fontId="10" fillId="0" borderId="0" xfId="0" quotePrefix="1" applyNumberFormat="1" applyFont="1" applyBorder="1" applyAlignment="1">
      <alignment horizontal="left"/>
    </xf>
    <xf numFmtId="14" fontId="10" fillId="0" borderId="0" xfId="0" applyNumberFormat="1" applyFont="1" applyBorder="1"/>
    <xf numFmtId="14" fontId="2" fillId="0" borderId="0" xfId="0" applyNumberFormat="1" applyFont="1" applyBorder="1"/>
    <xf numFmtId="0" fontId="11" fillId="0" borderId="4" xfId="0" applyFont="1" applyBorder="1"/>
    <xf numFmtId="0" fontId="11" fillId="0" borderId="4" xfId="0" applyFont="1" applyBorder="1" applyAlignment="1">
      <alignment horizontal="right"/>
    </xf>
    <xf numFmtId="169" fontId="12" fillId="0" borderId="4" xfId="2" applyFont="1" applyBorder="1"/>
    <xf numFmtId="0" fontId="12" fillId="0" borderId="0" xfId="0" applyFont="1"/>
    <xf numFmtId="0" fontId="11" fillId="0" borderId="6" xfId="0" applyFont="1" applyBorder="1" applyAlignment="1">
      <alignment horizontal="center"/>
    </xf>
    <xf numFmtId="41" fontId="12" fillId="0" borderId="7" xfId="0" applyNumberFormat="1" applyFont="1" applyBorder="1"/>
    <xf numFmtId="0" fontId="11" fillId="0" borderId="8" xfId="0" applyFont="1" applyBorder="1"/>
    <xf numFmtId="0" fontId="11" fillId="0" borderId="7" xfId="0" applyFont="1" applyBorder="1"/>
    <xf numFmtId="0" fontId="12" fillId="0" borderId="8" xfId="0" applyFont="1" applyBorder="1"/>
    <xf numFmtId="0" fontId="12" fillId="0" borderId="7" xfId="0" applyFont="1" applyBorder="1"/>
    <xf numFmtId="41" fontId="11" fillId="0" borderId="7" xfId="0" applyNumberFormat="1" applyFont="1" applyBorder="1"/>
    <xf numFmtId="169" fontId="12" fillId="0" borderId="0" xfId="0" applyNumberFormat="1" applyFont="1"/>
    <xf numFmtId="0" fontId="12" fillId="0" borderId="1" xfId="0" applyFont="1" applyFill="1" applyBorder="1"/>
    <xf numFmtId="0" fontId="12" fillId="0" borderId="6" xfId="0" applyFont="1" applyBorder="1"/>
    <xf numFmtId="0" fontId="11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2" fillId="0" borderId="6" xfId="0" applyFont="1" applyBorder="1" applyAlignment="1">
      <alignment wrapText="1"/>
    </xf>
    <xf numFmtId="169" fontId="12" fillId="0" borderId="0" xfId="2" applyFont="1"/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9" fontId="12" fillId="0" borderId="6" xfId="2" applyFont="1" applyBorder="1" applyAlignment="1">
      <alignment horizont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3" fontId="12" fillId="0" borderId="6" xfId="0" applyNumberFormat="1" applyFont="1" applyBorder="1" applyAlignment="1">
      <alignment horizontal="center" wrapText="1"/>
    </xf>
    <xf numFmtId="3" fontId="12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/>
    <xf numFmtId="37" fontId="13" fillId="0" borderId="6" xfId="2" applyNumberFormat="1" applyFont="1" applyBorder="1"/>
    <xf numFmtId="37" fontId="14" fillId="0" borderId="6" xfId="2" applyNumberFormat="1" applyFont="1" applyBorder="1"/>
    <xf numFmtId="37" fontId="11" fillId="0" borderId="6" xfId="0" applyNumberFormat="1" applyFont="1" applyBorder="1"/>
    <xf numFmtId="3" fontId="13" fillId="0" borderId="6" xfId="2" applyNumberFormat="1" applyFont="1" applyBorder="1"/>
    <xf numFmtId="3" fontId="14" fillId="0" borderId="6" xfId="2" applyNumberFormat="1" applyFont="1" applyBorder="1"/>
    <xf numFmtId="37" fontId="12" fillId="0" borderId="6" xfId="0" applyNumberFormat="1" applyFont="1" applyBorder="1" applyAlignment="1">
      <alignment horizontal="right"/>
    </xf>
    <xf numFmtId="37" fontId="11" fillId="0" borderId="6" xfId="0" applyNumberFormat="1" applyFont="1" applyBorder="1" applyAlignment="1">
      <alignment horizontal="right"/>
    </xf>
    <xf numFmtId="3" fontId="12" fillId="0" borderId="7" xfId="0" applyNumberFormat="1" applyFont="1" applyBorder="1"/>
    <xf numFmtId="3" fontId="11" fillId="0" borderId="7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18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left"/>
    </xf>
    <xf numFmtId="0" fontId="3" fillId="0" borderId="14" xfId="0" applyFont="1" applyFill="1" applyBorder="1"/>
    <xf numFmtId="0" fontId="3" fillId="0" borderId="16" xfId="0" applyFont="1" applyBorder="1"/>
    <xf numFmtId="0" fontId="3" fillId="0" borderId="17" xfId="0" applyFont="1" applyBorder="1" applyAlignment="1">
      <alignment horizontal="left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/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20" fillId="0" borderId="0" xfId="0" applyFont="1"/>
    <xf numFmtId="0" fontId="20" fillId="0" borderId="2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0" fillId="0" borderId="1" xfId="0" applyFont="1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 wrapText="1"/>
    </xf>
    <xf numFmtId="37" fontId="9" fillId="0" borderId="18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37" fontId="21" fillId="0" borderId="18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37" fontId="9" fillId="0" borderId="18" xfId="0" applyNumberFormat="1" applyFont="1" applyBorder="1" applyAlignment="1">
      <alignment horizontal="right" vertical="center" wrapText="1"/>
    </xf>
    <xf numFmtId="37" fontId="21" fillId="0" borderId="18" xfId="0" applyNumberFormat="1" applyFont="1" applyBorder="1" applyAlignment="1">
      <alignment horizontal="right" vertical="center" wrapText="1"/>
    </xf>
    <xf numFmtId="37" fontId="9" fillId="0" borderId="18" xfId="0" applyNumberFormat="1" applyFont="1" applyBorder="1" applyAlignment="1">
      <alignment vertical="center" wrapText="1"/>
    </xf>
    <xf numFmtId="37" fontId="21" fillId="0" borderId="18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37" fontId="21" fillId="0" borderId="0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right" vertical="center" wrapText="1"/>
    </xf>
    <xf numFmtId="37" fontId="21" fillId="0" borderId="0" xfId="0" applyNumberFormat="1" applyFont="1" applyAlignment="1">
      <alignment horizontal="center" vertical="center" wrapText="1"/>
    </xf>
    <xf numFmtId="37" fontId="9" fillId="0" borderId="0" xfId="0" applyNumberFormat="1" applyFont="1" applyAlignment="1">
      <alignment horizontal="center" vertical="center" wrapText="1"/>
    </xf>
    <xf numFmtId="37" fontId="9" fillId="0" borderId="18" xfId="0" applyNumberFormat="1" applyFont="1" applyBorder="1" applyAlignment="1">
      <alignment horizontal="left" vertical="center" wrapText="1"/>
    </xf>
    <xf numFmtId="37" fontId="21" fillId="0" borderId="18" xfId="0" applyNumberFormat="1" applyFont="1" applyBorder="1" applyAlignment="1">
      <alignment horizontal="left" vertical="center" wrapText="1"/>
    </xf>
    <xf numFmtId="37" fontId="21" fillId="0" borderId="0" xfId="0" applyNumberFormat="1" applyFont="1" applyBorder="1" applyAlignment="1">
      <alignment horizontal="left" vertical="center" wrapText="1"/>
    </xf>
    <xf numFmtId="37" fontId="21" fillId="0" borderId="19" xfId="0" applyNumberFormat="1" applyFont="1" applyBorder="1" applyAlignment="1">
      <alignment horizontal="center" vertical="center" wrapText="1"/>
    </xf>
    <xf numFmtId="37" fontId="9" fillId="0" borderId="0" xfId="0" applyNumberFormat="1" applyFont="1" applyBorder="1" applyAlignment="1">
      <alignment horizontal="center" vertical="center" wrapText="1"/>
    </xf>
    <xf numFmtId="37" fontId="9" fillId="0" borderId="0" xfId="0" applyNumberFormat="1" applyFont="1" applyBorder="1" applyAlignment="1">
      <alignment horizontal="left" vertical="center" wrapText="1"/>
    </xf>
    <xf numFmtId="37" fontId="21" fillId="0" borderId="0" xfId="0" applyNumberFormat="1" applyFont="1" applyBorder="1" applyAlignment="1">
      <alignment horizontal="right" vertical="center" wrapText="1"/>
    </xf>
    <xf numFmtId="1" fontId="21" fillId="0" borderId="18" xfId="0" applyNumberFormat="1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22" fillId="0" borderId="0" xfId="0" applyNumberFormat="1" applyFont="1" applyAlignment="1">
      <alignment horizontal="center" vertical="center" wrapText="1"/>
    </xf>
    <xf numFmtId="37" fontId="21" fillId="0" borderId="0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37" fontId="21" fillId="0" borderId="6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37" fontId="21" fillId="0" borderId="20" xfId="0" applyNumberFormat="1" applyFont="1" applyBorder="1" applyAlignment="1">
      <alignment vertical="center" wrapText="1"/>
    </xf>
    <xf numFmtId="37" fontId="12" fillId="0" borderId="0" xfId="0" applyNumberFormat="1" applyFont="1"/>
    <xf numFmtId="37" fontId="22" fillId="0" borderId="0" xfId="0" applyNumberFormat="1" applyFont="1" applyAlignment="1">
      <alignment horizontal="left" vertical="center" wrapText="1"/>
    </xf>
    <xf numFmtId="37" fontId="0" fillId="0" borderId="0" xfId="0" applyNumberFormat="1"/>
    <xf numFmtId="37" fontId="22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 wrapText="1"/>
    </xf>
    <xf numFmtId="207" fontId="22" fillId="0" borderId="0" xfId="0" applyNumberFormat="1" applyFont="1" applyAlignment="1">
      <alignment horizontal="center" vertical="center" wrapText="1"/>
    </xf>
    <xf numFmtId="37" fontId="12" fillId="0" borderId="0" xfId="0" applyNumberFormat="1" applyFont="1" applyAlignment="1">
      <alignment horizontal="center" vertical="center" wrapText="1"/>
    </xf>
    <xf numFmtId="37" fontId="11" fillId="0" borderId="0" xfId="0" applyNumberFormat="1" applyFont="1" applyAlignment="1">
      <alignment horizontal="left" vertical="center" wrapText="1"/>
    </xf>
    <xf numFmtId="37" fontId="12" fillId="0" borderId="0" xfId="2" applyNumberFormat="1" applyFont="1"/>
    <xf numFmtId="37" fontId="11" fillId="0" borderId="6" xfId="0" applyNumberFormat="1" applyFont="1" applyBorder="1" applyAlignment="1">
      <alignment horizontal="center" vertical="center" wrapText="1"/>
    </xf>
    <xf numFmtId="37" fontId="11" fillId="0" borderId="6" xfId="2" applyNumberFormat="1" applyFont="1" applyBorder="1" applyAlignment="1">
      <alignment horizontal="center" wrapText="1"/>
    </xf>
    <xf numFmtId="37" fontId="11" fillId="0" borderId="6" xfId="0" applyNumberFormat="1" applyFont="1" applyBorder="1" applyAlignment="1">
      <alignment horizontal="left" vertical="center" wrapText="1"/>
    </xf>
    <xf numFmtId="37" fontId="12" fillId="0" borderId="6" xfId="0" applyNumberFormat="1" applyFont="1" applyBorder="1" applyAlignment="1">
      <alignment horizontal="center" vertical="center" wrapText="1"/>
    </xf>
    <xf numFmtId="37" fontId="12" fillId="0" borderId="6" xfId="0" applyNumberFormat="1" applyFont="1" applyBorder="1" applyAlignment="1">
      <alignment horizontal="left" vertical="center" wrapText="1"/>
    </xf>
    <xf numFmtId="37" fontId="15" fillId="0" borderId="6" xfId="0" applyNumberFormat="1" applyFont="1" applyBorder="1" applyAlignment="1">
      <alignment horizontal="left" vertical="center" wrapText="1"/>
    </xf>
    <xf numFmtId="37" fontId="16" fillId="0" borderId="6" xfId="0" applyNumberFormat="1" applyFont="1" applyBorder="1" applyAlignment="1">
      <alignment horizontal="left" vertical="center" wrapText="1"/>
    </xf>
    <xf numFmtId="37" fontId="12" fillId="0" borderId="0" xfId="0" applyNumberFormat="1" applyFont="1" applyAlignment="1">
      <alignment horizontal="left" vertical="center" wrapText="1"/>
    </xf>
    <xf numFmtId="0" fontId="0" fillId="0" borderId="6" xfId="0" applyBorder="1"/>
    <xf numFmtId="0" fontId="23" fillId="0" borderId="0" xfId="0" applyFont="1" applyBorder="1"/>
    <xf numFmtId="169" fontId="25" fillId="0" borderId="0" xfId="2" applyFont="1" applyAlignment="1">
      <alignment horizontal="center" wrapText="1"/>
    </xf>
    <xf numFmtId="0" fontId="3" fillId="0" borderId="21" xfId="0" applyFont="1" applyBorder="1" applyAlignment="1">
      <alignment horizontal="center"/>
    </xf>
    <xf numFmtId="169" fontId="3" fillId="0" borderId="21" xfId="2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169" fontId="3" fillId="0" borderId="11" xfId="2" applyFont="1" applyBorder="1" applyAlignment="1">
      <alignment horizontal="center" vertical="center" wrapText="1"/>
    </xf>
    <xf numFmtId="169" fontId="3" fillId="0" borderId="21" xfId="2" applyFont="1" applyBorder="1" applyAlignment="1">
      <alignment horizontal="center" vertical="center"/>
    </xf>
    <xf numFmtId="0" fontId="3" fillId="0" borderId="6" xfId="0" applyFont="1" applyBorder="1"/>
    <xf numFmtId="169" fontId="3" fillId="0" borderId="6" xfId="2" applyFont="1" applyBorder="1"/>
    <xf numFmtId="0" fontId="3" fillId="0" borderId="9" xfId="0" applyFont="1" applyBorder="1" applyAlignment="1">
      <alignment wrapText="1"/>
    </xf>
    <xf numFmtId="169" fontId="3" fillId="0" borderId="21" xfId="2" applyFont="1" applyBorder="1"/>
    <xf numFmtId="0" fontId="3" fillId="0" borderId="21" xfId="0" applyFont="1" applyBorder="1" applyAlignment="1">
      <alignment wrapText="1"/>
    </xf>
    <xf numFmtId="0" fontId="3" fillId="0" borderId="22" xfId="0" applyFont="1" applyBorder="1"/>
    <xf numFmtId="3" fontId="3" fillId="0" borderId="1" xfId="2" applyNumberFormat="1" applyFont="1" applyBorder="1"/>
    <xf numFmtId="3" fontId="3" fillId="0" borderId="6" xfId="2" applyNumberFormat="1" applyFont="1" applyBorder="1"/>
    <xf numFmtId="3" fontId="3" fillId="0" borderId="0" xfId="0" applyNumberFormat="1" applyFont="1" applyBorder="1"/>
    <xf numFmtId="0" fontId="3" fillId="0" borderId="6" xfId="0" applyFont="1" applyBorder="1" applyAlignment="1">
      <alignment wrapText="1"/>
    </xf>
    <xf numFmtId="3" fontId="3" fillId="0" borderId="7" xfId="2" applyNumberFormat="1" applyFont="1" applyBorder="1"/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169" fontId="1" fillId="0" borderId="0" xfId="2"/>
    <xf numFmtId="0" fontId="27" fillId="0" borderId="0" xfId="0" applyFont="1"/>
    <xf numFmtId="3" fontId="27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 applyBorder="1"/>
    <xf numFmtId="3" fontId="28" fillId="0" borderId="0" xfId="0" applyNumberFormat="1" applyFont="1" applyBorder="1"/>
    <xf numFmtId="3" fontId="0" fillId="0" borderId="0" xfId="0" applyNumberFormat="1"/>
    <xf numFmtId="0" fontId="0" fillId="0" borderId="4" xfId="0" applyBorder="1"/>
    <xf numFmtId="169" fontId="1" fillId="0" borderId="0" xfId="2" applyFont="1"/>
    <xf numFmtId="0" fontId="20" fillId="0" borderId="21" xfId="0" applyFont="1" applyBorder="1" applyAlignment="1">
      <alignment horizontal="right" vertical="center"/>
    </xf>
    <xf numFmtId="0" fontId="23" fillId="0" borderId="9" xfId="0" applyFont="1" applyBorder="1"/>
    <xf numFmtId="0" fontId="23" fillId="0" borderId="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169" fontId="23" fillId="0" borderId="10" xfId="2" applyFont="1" applyBorder="1" applyAlignment="1">
      <alignment horizontal="center"/>
    </xf>
    <xf numFmtId="0" fontId="24" fillId="0" borderId="22" xfId="0" applyFont="1" applyBorder="1" applyAlignment="1">
      <alignment horizontal="right"/>
    </xf>
    <xf numFmtId="0" fontId="23" fillId="0" borderId="3" xfId="0" applyFont="1" applyBorder="1"/>
    <xf numFmtId="0" fontId="23" fillId="0" borderId="4" xfId="0" applyFont="1" applyBorder="1" applyAlignment="1">
      <alignment horizontal="center"/>
    </xf>
    <xf numFmtId="0" fontId="23" fillId="0" borderId="4" xfId="0" applyFont="1" applyBorder="1"/>
    <xf numFmtId="0" fontId="23" fillId="0" borderId="3" xfId="0" applyFont="1" applyBorder="1" applyAlignment="1">
      <alignment horizontal="center"/>
    </xf>
    <xf numFmtId="169" fontId="23" fillId="0" borderId="4" xfId="2" applyFont="1" applyBorder="1" applyAlignment="1">
      <alignment horizontal="center"/>
    </xf>
    <xf numFmtId="0" fontId="0" fillId="0" borderId="22" xfId="0" applyBorder="1"/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169" fontId="23" fillId="0" borderId="2" xfId="2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0" fillId="0" borderId="23" xfId="0" applyBorder="1"/>
    <xf numFmtId="0" fontId="23" fillId="0" borderId="23" xfId="0" applyFont="1" applyBorder="1" applyAlignment="1">
      <alignment horizontal="center"/>
    </xf>
    <xf numFmtId="169" fontId="23" fillId="0" borderId="3" xfId="2" applyFont="1" applyBorder="1" applyAlignment="1">
      <alignment horizontal="center"/>
    </xf>
    <xf numFmtId="3" fontId="29" fillId="0" borderId="23" xfId="0" applyNumberFormat="1" applyFont="1" applyBorder="1" applyAlignment="1">
      <alignment horizontal="center" vertical="center" wrapText="1"/>
    </xf>
    <xf numFmtId="3" fontId="29" fillId="0" borderId="23" xfId="0" applyNumberFormat="1" applyFont="1" applyBorder="1" applyAlignment="1">
      <alignment horizontal="center"/>
    </xf>
    <xf numFmtId="3" fontId="29" fillId="0" borderId="6" xfId="0" applyNumberFormat="1" applyFont="1" applyBorder="1"/>
    <xf numFmtId="3" fontId="29" fillId="0" borderId="3" xfId="2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3" fontId="29" fillId="0" borderId="6" xfId="2" applyNumberFormat="1" applyFont="1" applyBorder="1"/>
    <xf numFmtId="0" fontId="28" fillId="0" borderId="0" xfId="0" applyFont="1"/>
    <xf numFmtId="37" fontId="9" fillId="0" borderId="0" xfId="0" applyNumberFormat="1" applyFont="1"/>
    <xf numFmtId="37" fontId="9" fillId="0" borderId="18" xfId="0" applyNumberFormat="1" applyFont="1" applyBorder="1"/>
    <xf numFmtId="37" fontId="9" fillId="0" borderId="18" xfId="0" applyNumberFormat="1" applyFont="1" applyBorder="1" applyAlignment="1">
      <alignment horizontal="center"/>
    </xf>
    <xf numFmtId="37" fontId="21" fillId="0" borderId="0" xfId="0" applyNumberFormat="1" applyFont="1"/>
    <xf numFmtId="37" fontId="9" fillId="0" borderId="18" xfId="0" applyNumberFormat="1" applyFont="1" applyBorder="1" applyAlignment="1">
      <alignment horizontal="right"/>
    </xf>
    <xf numFmtId="37" fontId="21" fillId="0" borderId="18" xfId="0" applyNumberFormat="1" applyFont="1" applyBorder="1"/>
    <xf numFmtId="37" fontId="21" fillId="0" borderId="18" xfId="0" applyNumberFormat="1" applyFont="1" applyBorder="1" applyAlignment="1">
      <alignment horizontal="right"/>
    </xf>
    <xf numFmtId="37" fontId="9" fillId="0" borderId="0" xfId="0" applyNumberFormat="1" applyFont="1" applyBorder="1"/>
    <xf numFmtId="37" fontId="9" fillId="0" borderId="24" xfId="0" applyNumberFormat="1" applyFont="1" applyBorder="1"/>
    <xf numFmtId="37" fontId="9" fillId="0" borderId="24" xfId="0" applyNumberFormat="1" applyFont="1" applyBorder="1" applyAlignment="1">
      <alignment horizontal="right"/>
    </xf>
    <xf numFmtId="0" fontId="9" fillId="0" borderId="0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5" fillId="0" borderId="28" xfId="0" applyFont="1" applyBorder="1"/>
    <xf numFmtId="0" fontId="5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32" fillId="0" borderId="0" xfId="0" applyFont="1"/>
    <xf numFmtId="0" fontId="33" fillId="0" borderId="0" xfId="0" applyFont="1"/>
    <xf numFmtId="38" fontId="12" fillId="0" borderId="0" xfId="0" applyNumberFormat="1" applyFont="1"/>
    <xf numFmtId="40" fontId="12" fillId="0" borderId="0" xfId="0" applyNumberFormat="1" applyFont="1"/>
    <xf numFmtId="38" fontId="34" fillId="0" borderId="33" xfId="0" applyNumberFormat="1" applyFont="1" applyBorder="1" applyAlignment="1">
      <alignment horizontal="center" vertical="center"/>
    </xf>
    <xf numFmtId="38" fontId="34" fillId="0" borderId="0" xfId="0" applyNumberFormat="1" applyFont="1" applyBorder="1" applyAlignment="1">
      <alignment horizontal="center" vertical="center"/>
    </xf>
    <xf numFmtId="40" fontId="34" fillId="0" borderId="33" xfId="0" applyNumberFormat="1" applyFont="1" applyBorder="1" applyAlignment="1">
      <alignment horizontal="center" vertical="center" wrapText="1"/>
    </xf>
    <xf numFmtId="40" fontId="34" fillId="0" borderId="0" xfId="0" applyNumberFormat="1" applyFont="1" applyBorder="1" applyAlignment="1">
      <alignment horizontal="center" vertical="center"/>
    </xf>
    <xf numFmtId="40" fontId="34" fillId="0" borderId="33" xfId="0" applyNumberFormat="1" applyFont="1" applyBorder="1" applyAlignment="1">
      <alignment horizontal="center" vertical="justify" wrapText="1"/>
    </xf>
    <xf numFmtId="40" fontId="34" fillId="0" borderId="33" xfId="0" applyNumberFormat="1" applyFont="1" applyBorder="1" applyAlignment="1">
      <alignment horizontal="justify" vertical="center"/>
    </xf>
    <xf numFmtId="40" fontId="34" fillId="0" borderId="0" xfId="0" applyNumberFormat="1" applyFont="1" applyBorder="1" applyAlignment="1">
      <alignment horizontal="justify" vertical="center"/>
    </xf>
    <xf numFmtId="40" fontId="34" fillId="0" borderId="33" xfId="0" applyNumberFormat="1" applyFont="1" applyBorder="1" applyAlignment="1">
      <alignment horizontal="center" vertical="center"/>
    </xf>
    <xf numFmtId="38" fontId="35" fillId="0" borderId="22" xfId="0" applyNumberFormat="1" applyFont="1" applyBorder="1"/>
    <xf numFmtId="38" fontId="35" fillId="0" borderId="0" xfId="0" applyNumberFormat="1" applyFont="1" applyBorder="1"/>
    <xf numFmtId="39" fontId="36" fillId="0" borderId="22" xfId="0" applyNumberFormat="1" applyFont="1" applyBorder="1"/>
    <xf numFmtId="39" fontId="36" fillId="0" borderId="0" xfId="0" applyNumberFormat="1" applyFont="1" applyBorder="1"/>
    <xf numFmtId="38" fontId="34" fillId="0" borderId="6" xfId="0" applyNumberFormat="1" applyFont="1" applyBorder="1"/>
    <xf numFmtId="38" fontId="34" fillId="0" borderId="34" xfId="0" applyNumberFormat="1" applyFont="1" applyBorder="1"/>
    <xf numFmtId="39" fontId="34" fillId="0" borderId="6" xfId="0" applyNumberFormat="1" applyFont="1" applyBorder="1"/>
    <xf numFmtId="39" fontId="34" fillId="0" borderId="34" xfId="0" applyNumberFormat="1" applyFont="1" applyBorder="1"/>
    <xf numFmtId="39" fontId="34" fillId="0" borderId="6" xfId="0" applyNumberFormat="1" applyFont="1" applyBorder="1" applyAlignment="1">
      <alignment horizontal="right"/>
    </xf>
    <xf numFmtId="38" fontId="36" fillId="0" borderId="6" xfId="0" applyNumberFormat="1" applyFont="1" applyBorder="1"/>
    <xf numFmtId="38" fontId="36" fillId="0" borderId="34" xfId="0" applyNumberFormat="1" applyFont="1" applyBorder="1"/>
    <xf numFmtId="39" fontId="36" fillId="0" borderId="6" xfId="1" applyNumberFormat="1" applyFont="1" applyBorder="1"/>
    <xf numFmtId="39" fontId="36" fillId="0" borderId="34" xfId="1" applyNumberFormat="1" applyFont="1" applyBorder="1"/>
    <xf numFmtId="39" fontId="36" fillId="0" borderId="6" xfId="1" applyNumberFormat="1" applyFont="1" applyBorder="1" applyAlignment="1">
      <alignment horizontal="right"/>
    </xf>
    <xf numFmtId="39" fontId="36" fillId="0" borderId="6" xfId="0" applyNumberFormat="1" applyFont="1" applyBorder="1"/>
    <xf numFmtId="38" fontId="36" fillId="0" borderId="23" xfId="0" applyNumberFormat="1" applyFont="1" applyBorder="1"/>
    <xf numFmtId="38" fontId="36" fillId="0" borderId="4" xfId="0" applyNumberFormat="1" applyFont="1" applyBorder="1"/>
    <xf numFmtId="39" fontId="36" fillId="0" borderId="23" xfId="1" applyNumberFormat="1" applyFont="1" applyBorder="1"/>
    <xf numFmtId="39" fontId="36" fillId="0" borderId="4" xfId="1" applyNumberFormat="1" applyFont="1" applyBorder="1"/>
    <xf numFmtId="39" fontId="36" fillId="0" borderId="23" xfId="1" applyNumberFormat="1" applyFont="1" applyBorder="1" applyAlignment="1">
      <alignment horizontal="right"/>
    </xf>
    <xf numFmtId="38" fontId="34" fillId="0" borderId="22" xfId="0" applyNumberFormat="1" applyFont="1" applyBorder="1"/>
    <xf numFmtId="38" fontId="34" fillId="0" borderId="0" xfId="0" applyNumberFormat="1" applyFont="1" applyBorder="1"/>
    <xf numFmtId="39" fontId="34" fillId="0" borderId="35" xfId="0" applyNumberFormat="1" applyFont="1" applyBorder="1"/>
    <xf numFmtId="39" fontId="34" fillId="0" borderId="0" xfId="0" applyNumberFormat="1" applyFont="1" applyBorder="1"/>
    <xf numFmtId="39" fontId="34" fillId="0" borderId="6" xfId="1" applyNumberFormat="1" applyFont="1" applyBorder="1"/>
    <xf numFmtId="39" fontId="34" fillId="0" borderId="34" xfId="1" applyNumberFormat="1" applyFont="1" applyBorder="1"/>
    <xf numFmtId="39" fontId="34" fillId="0" borderId="6" xfId="1" applyNumberFormat="1" applyFont="1" applyBorder="1" applyAlignment="1"/>
    <xf numFmtId="38" fontId="36" fillId="0" borderId="22" xfId="0" applyNumberFormat="1" applyFont="1" applyBorder="1"/>
    <xf numFmtId="38" fontId="36" fillId="0" borderId="0" xfId="0" applyNumberFormat="1" applyFont="1" applyBorder="1"/>
    <xf numFmtId="39" fontId="36" fillId="0" borderId="22" xfId="1" applyNumberFormat="1" applyFont="1" applyBorder="1"/>
    <xf numFmtId="39" fontId="36" fillId="0" borderId="0" xfId="1" applyNumberFormat="1" applyFont="1" applyBorder="1"/>
    <xf numFmtId="39" fontId="36" fillId="0" borderId="22" xfId="1" applyNumberFormat="1" applyFont="1" applyBorder="1" applyAlignment="1"/>
    <xf numFmtId="39" fontId="36" fillId="0" borderId="34" xfId="0" applyNumberFormat="1" applyFont="1" applyBorder="1"/>
    <xf numFmtId="39" fontId="36" fillId="0" borderId="6" xfId="1" applyNumberFormat="1" applyFont="1" applyBorder="1" applyAlignment="1"/>
    <xf numFmtId="37" fontId="9" fillId="0" borderId="18" xfId="0" applyNumberFormat="1" applyFont="1" applyFill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3" fontId="12" fillId="0" borderId="0" xfId="0" applyNumberFormat="1" applyFont="1"/>
    <xf numFmtId="37" fontId="9" fillId="2" borderId="18" xfId="0" applyNumberFormat="1" applyFont="1" applyFill="1" applyBorder="1" applyAlignment="1">
      <alignment horizontal="right" vertical="center" wrapText="1"/>
    </xf>
    <xf numFmtId="38" fontId="38" fillId="0" borderId="6" xfId="0" applyNumberFormat="1" applyFont="1" applyBorder="1"/>
    <xf numFmtId="38" fontId="38" fillId="0" borderId="34" xfId="0" applyNumberFormat="1" applyFont="1" applyBorder="1"/>
    <xf numFmtId="39" fontId="38" fillId="0" borderId="6" xfId="1" applyNumberFormat="1" applyFont="1" applyBorder="1"/>
    <xf numFmtId="39" fontId="38" fillId="0" borderId="34" xfId="1" applyNumberFormat="1" applyFont="1" applyBorder="1"/>
    <xf numFmtId="38" fontId="38" fillId="0" borderId="33" xfId="0" applyNumberFormat="1" applyFont="1" applyBorder="1"/>
    <xf numFmtId="38" fontId="38" fillId="0" borderId="0" xfId="0" applyNumberFormat="1" applyFont="1" applyBorder="1"/>
    <xf numFmtId="39" fontId="38" fillId="0" borderId="35" xfId="1" applyNumberFormat="1" applyFont="1" applyBorder="1"/>
    <xf numFmtId="39" fontId="38" fillId="0" borderId="0" xfId="1" applyNumberFormat="1" applyFont="1" applyBorder="1"/>
    <xf numFmtId="0" fontId="20" fillId="0" borderId="0" xfId="5"/>
    <xf numFmtId="0" fontId="39" fillId="0" borderId="0" xfId="5" applyFont="1"/>
    <xf numFmtId="0" fontId="41" fillId="0" borderId="0" xfId="5" applyFont="1"/>
    <xf numFmtId="0" fontId="20" fillId="0" borderId="21" xfId="5" applyFont="1" applyBorder="1" applyAlignment="1">
      <alignment horizontal="center"/>
    </xf>
    <xf numFmtId="14" fontId="20" fillId="0" borderId="23" xfId="5" applyNumberFormat="1" applyFont="1" applyBorder="1" applyAlignment="1">
      <alignment horizontal="center"/>
    </xf>
    <xf numFmtId="0" fontId="20" fillId="0" borderId="0" xfId="5" applyBorder="1"/>
    <xf numFmtId="0" fontId="20" fillId="0" borderId="6" xfId="5" applyBorder="1" applyAlignment="1">
      <alignment horizontal="center"/>
    </xf>
    <xf numFmtId="0" fontId="23" fillId="0" borderId="6" xfId="5" applyFont="1" applyBorder="1"/>
    <xf numFmtId="3" fontId="20" fillId="0" borderId="6" xfId="4" applyNumberFormat="1" applyBorder="1"/>
    <xf numFmtId="0" fontId="23" fillId="0" borderId="0" xfId="5" applyFont="1"/>
    <xf numFmtId="3" fontId="23" fillId="0" borderId="0" xfId="5" applyNumberFormat="1" applyFont="1" applyBorder="1"/>
    <xf numFmtId="3" fontId="20" fillId="0" borderId="0" xfId="5" applyNumberFormat="1" applyBorder="1"/>
    <xf numFmtId="37" fontId="28" fillId="0" borderId="6" xfId="5" applyNumberFormat="1" applyFont="1" applyBorder="1"/>
    <xf numFmtId="3" fontId="49" fillId="0" borderId="6" xfId="4" applyNumberFormat="1" applyFont="1" applyBorder="1"/>
    <xf numFmtId="0" fontId="20" fillId="0" borderId="6" xfId="5" applyBorder="1"/>
    <xf numFmtId="0" fontId="20" fillId="0" borderId="21" xfId="5" applyBorder="1" applyAlignment="1">
      <alignment horizontal="center"/>
    </xf>
    <xf numFmtId="0" fontId="20" fillId="0" borderId="21" xfId="5" applyBorder="1"/>
    <xf numFmtId="3" fontId="20" fillId="0" borderId="21" xfId="4" applyNumberFormat="1" applyBorder="1"/>
    <xf numFmtId="0" fontId="20" fillId="0" borderId="36" xfId="5" applyFont="1" applyBorder="1" applyAlignment="1">
      <alignment vertical="center"/>
    </xf>
    <xf numFmtId="0" fontId="41" fillId="0" borderId="37" xfId="5" applyFont="1" applyBorder="1" applyAlignment="1">
      <alignment vertical="center"/>
    </xf>
    <xf numFmtId="0" fontId="41" fillId="0" borderId="37" xfId="5" applyFont="1" applyBorder="1" applyAlignment="1">
      <alignment horizontal="center" vertical="center"/>
    </xf>
    <xf numFmtId="3" fontId="41" fillId="0" borderId="37" xfId="4" applyNumberFormat="1" applyFont="1" applyBorder="1" applyAlignment="1">
      <alignment vertical="center"/>
    </xf>
    <xf numFmtId="3" fontId="41" fillId="0" borderId="38" xfId="4" applyNumberFormat="1" applyFont="1" applyBorder="1" applyAlignment="1">
      <alignment vertical="center"/>
    </xf>
    <xf numFmtId="3" fontId="20" fillId="0" borderId="0" xfId="5" applyNumberFormat="1"/>
    <xf numFmtId="1" fontId="20" fillId="0" borderId="6" xfId="5" applyNumberFormat="1" applyBorder="1"/>
    <xf numFmtId="0" fontId="20" fillId="0" borderId="6" xfId="5" applyFont="1" applyBorder="1"/>
    <xf numFmtId="1" fontId="20" fillId="0" borderId="0" xfId="5" applyNumberFormat="1"/>
    <xf numFmtId="0" fontId="28" fillId="0" borderId="0" xfId="5" applyFont="1" applyBorder="1"/>
    <xf numFmtId="3" fontId="20" fillId="0" borderId="0" xfId="4" applyNumberFormat="1" applyFill="1" applyBorder="1"/>
    <xf numFmtId="4" fontId="20" fillId="0" borderId="0" xfId="5" applyNumberFormat="1" applyBorder="1"/>
    <xf numFmtId="171" fontId="12" fillId="0" borderId="0" xfId="1" applyFont="1"/>
    <xf numFmtId="0" fontId="20" fillId="0" borderId="0" xfId="5" applyFont="1"/>
    <xf numFmtId="0" fontId="28" fillId="0" borderId="0" xfId="5" applyFont="1"/>
    <xf numFmtId="0" fontId="20" fillId="0" borderId="0" xfId="5" applyFont="1" applyBorder="1"/>
    <xf numFmtId="0" fontId="39" fillId="0" borderId="0" xfId="5" applyFont="1" applyBorder="1"/>
    <xf numFmtId="0" fontId="39" fillId="0" borderId="0" xfId="5" applyFont="1" applyBorder="1" applyAlignment="1">
      <alignment horizontal="right"/>
    </xf>
    <xf numFmtId="2" fontId="45" fillId="0" borderId="0" xfId="10" applyNumberFormat="1" applyFont="1" applyBorder="1" applyAlignment="1">
      <alignment wrapText="1"/>
    </xf>
    <xf numFmtId="0" fontId="28" fillId="0" borderId="21" xfId="10" applyFont="1" applyBorder="1" applyAlignment="1">
      <alignment horizontal="center"/>
    </xf>
    <xf numFmtId="2" fontId="46" fillId="0" borderId="1" xfId="10" applyNumberFormat="1" applyFont="1" applyBorder="1" applyAlignment="1">
      <alignment horizontal="center" wrapText="1"/>
    </xf>
    <xf numFmtId="0" fontId="47" fillId="0" borderId="22" xfId="10" applyFont="1" applyBorder="1" applyAlignment="1">
      <alignment horizontal="center" vertical="center" wrapText="1"/>
    </xf>
    <xf numFmtId="0" fontId="28" fillId="0" borderId="39" xfId="10" applyFont="1" applyBorder="1" applyAlignment="1">
      <alignment horizontal="center"/>
    </xf>
    <xf numFmtId="0" fontId="28" fillId="0" borderId="40" xfId="10" applyFont="1" applyBorder="1" applyAlignment="1">
      <alignment horizontal="left" wrapText="1"/>
    </xf>
    <xf numFmtId="0" fontId="20" fillId="0" borderId="41" xfId="10" applyFont="1" applyBorder="1" applyAlignment="1">
      <alignment horizontal="center"/>
    </xf>
    <xf numFmtId="0" fontId="20" fillId="0" borderId="7" xfId="10" applyFont="1" applyBorder="1" applyAlignment="1">
      <alignment horizontal="left" wrapText="1"/>
    </xf>
    <xf numFmtId="0" fontId="20" fillId="0" borderId="42" xfId="10" applyFont="1" applyBorder="1" applyAlignment="1">
      <alignment horizontal="center"/>
    </xf>
    <xf numFmtId="0" fontId="41" fillId="0" borderId="7" xfId="10" applyFont="1" applyBorder="1" applyAlignment="1">
      <alignment horizontal="left" wrapText="1"/>
    </xf>
    <xf numFmtId="0" fontId="28" fillId="0" borderId="43" xfId="10" applyFont="1" applyBorder="1" applyAlignment="1">
      <alignment horizontal="center"/>
    </xf>
    <xf numFmtId="0" fontId="28" fillId="0" borderId="7" xfId="10" applyFont="1" applyBorder="1" applyAlignment="1">
      <alignment horizontal="left" wrapText="1"/>
    </xf>
    <xf numFmtId="0" fontId="20" fillId="0" borderId="23" xfId="10" applyFont="1" applyBorder="1" applyAlignment="1">
      <alignment horizontal="left" wrapText="1"/>
    </xf>
    <xf numFmtId="0" fontId="20" fillId="0" borderId="44" xfId="10" applyFont="1" applyBorder="1" applyAlignment="1">
      <alignment horizontal="center"/>
    </xf>
    <xf numFmtId="0" fontId="20" fillId="0" borderId="5" xfId="10" applyFont="1" applyBorder="1" applyAlignment="1">
      <alignment horizontal="left" wrapText="1"/>
    </xf>
    <xf numFmtId="0" fontId="28" fillId="0" borderId="43" xfId="10" applyFont="1" applyBorder="1" applyAlignment="1">
      <alignment horizontal="center" vertical="center"/>
    </xf>
    <xf numFmtId="0" fontId="28" fillId="0" borderId="42" xfId="10" applyFont="1" applyBorder="1" applyAlignment="1">
      <alignment horizontal="center" vertical="center"/>
    </xf>
    <xf numFmtId="0" fontId="20" fillId="0" borderId="7" xfId="10" applyFont="1" applyBorder="1" applyAlignment="1">
      <alignment horizontal="center" wrapText="1"/>
    </xf>
    <xf numFmtId="0" fontId="28" fillId="0" borderId="41" xfId="10" applyFont="1" applyBorder="1" applyAlignment="1">
      <alignment horizontal="center"/>
    </xf>
    <xf numFmtId="0" fontId="39" fillId="0" borderId="6" xfId="10" applyFont="1" applyBorder="1" applyAlignment="1">
      <alignment horizontal="left" wrapText="1"/>
    </xf>
    <xf numFmtId="0" fontId="28" fillId="0" borderId="6" xfId="5" applyFont="1" applyBorder="1" applyAlignment="1">
      <alignment horizontal="left"/>
    </xf>
    <xf numFmtId="0" fontId="28" fillId="0" borderId="6" xfId="5" applyFont="1" applyBorder="1"/>
    <xf numFmtId="0" fontId="20" fillId="0" borderId="6" xfId="5" applyFont="1" applyBorder="1" applyAlignment="1">
      <alignment horizontal="left"/>
    </xf>
    <xf numFmtId="0" fontId="28" fillId="0" borderId="42" xfId="10" applyFont="1" applyBorder="1" applyAlignment="1">
      <alignment horizontal="center"/>
    </xf>
    <xf numFmtId="0" fontId="28" fillId="0" borderId="6" xfId="10" applyFont="1" applyBorder="1" applyAlignment="1">
      <alignment horizontal="left" wrapText="1"/>
    </xf>
    <xf numFmtId="0" fontId="28" fillId="0" borderId="44" xfId="10" applyFont="1" applyBorder="1" applyAlignment="1">
      <alignment horizontal="center"/>
    </xf>
    <xf numFmtId="0" fontId="28" fillId="0" borderId="23" xfId="10" applyFont="1" applyBorder="1" applyAlignment="1">
      <alignment horizontal="left" wrapText="1"/>
    </xf>
    <xf numFmtId="0" fontId="28" fillId="0" borderId="45" xfId="10" applyFont="1" applyBorder="1" applyAlignment="1">
      <alignment horizontal="center"/>
    </xf>
    <xf numFmtId="0" fontId="28" fillId="0" borderId="46" xfId="10" applyFont="1" applyBorder="1" applyAlignment="1">
      <alignment horizontal="left" wrapText="1"/>
    </xf>
    <xf numFmtId="0" fontId="28" fillId="0" borderId="0" xfId="10" applyFont="1" applyBorder="1" applyAlignment="1">
      <alignment horizontal="center"/>
    </xf>
    <xf numFmtId="0" fontId="28" fillId="0" borderId="0" xfId="10" applyFont="1" applyBorder="1" applyAlignment="1">
      <alignment horizontal="left" wrapText="1"/>
    </xf>
    <xf numFmtId="0" fontId="28" fillId="0" borderId="0" xfId="10" applyFont="1" applyBorder="1" applyAlignment="1">
      <alignment horizontal="left"/>
    </xf>
    <xf numFmtId="0" fontId="23" fillId="0" borderId="21" xfId="10" applyFont="1" applyBorder="1"/>
    <xf numFmtId="2" fontId="46" fillId="0" borderId="21" xfId="10" applyNumberFormat="1" applyFont="1" applyBorder="1" applyAlignment="1">
      <alignment horizontal="center" wrapText="1"/>
    </xf>
    <xf numFmtId="0" fontId="47" fillId="0" borderId="21" xfId="10" applyFont="1" applyBorder="1" applyAlignment="1">
      <alignment horizontal="center" vertical="center" wrapText="1"/>
    </xf>
    <xf numFmtId="0" fontId="47" fillId="0" borderId="47" xfId="10" applyFont="1" applyBorder="1" applyAlignment="1">
      <alignment horizontal="center"/>
    </xf>
    <xf numFmtId="0" fontId="47" fillId="0" borderId="40" xfId="10" applyFont="1" applyBorder="1" applyAlignment="1">
      <alignment horizontal="left" wrapText="1"/>
    </xf>
    <xf numFmtId="0" fontId="23" fillId="0" borderId="43" xfId="10" applyFont="1" applyBorder="1" applyAlignment="1">
      <alignment horizontal="left"/>
    </xf>
    <xf numFmtId="0" fontId="23" fillId="0" borderId="6" xfId="11" applyFont="1" applyFill="1" applyBorder="1" applyAlignment="1">
      <alignment horizontal="left" wrapText="1"/>
    </xf>
    <xf numFmtId="0" fontId="47" fillId="0" borderId="6" xfId="10" applyFont="1" applyBorder="1" applyAlignment="1">
      <alignment horizontal="left"/>
    </xf>
    <xf numFmtId="0" fontId="23" fillId="0" borderId="6" xfId="10" applyFont="1" applyBorder="1" applyAlignment="1">
      <alignment horizontal="left" wrapText="1"/>
    </xf>
    <xf numFmtId="0" fontId="47" fillId="0" borderId="48" xfId="10" applyFont="1" applyBorder="1" applyAlignment="1">
      <alignment horizontal="left"/>
    </xf>
    <xf numFmtId="0" fontId="47" fillId="0" borderId="43" xfId="10" applyFont="1" applyBorder="1" applyAlignment="1">
      <alignment horizontal="center"/>
    </xf>
    <xf numFmtId="0" fontId="47" fillId="0" borderId="6" xfId="10" applyFont="1" applyBorder="1" applyAlignment="1">
      <alignment horizontal="left" wrapText="1"/>
    </xf>
    <xf numFmtId="0" fontId="23" fillId="0" borderId="43" xfId="10" applyFont="1" applyBorder="1" applyAlignment="1">
      <alignment horizontal="center"/>
    </xf>
    <xf numFmtId="0" fontId="23" fillId="0" borderId="6" xfId="10" applyFont="1" applyBorder="1" applyAlignment="1">
      <alignment horizontal="left"/>
    </xf>
    <xf numFmtId="0" fontId="23" fillId="0" borderId="43" xfId="10" applyFont="1" applyFill="1" applyBorder="1" applyAlignment="1">
      <alignment horizontal="center"/>
    </xf>
    <xf numFmtId="0" fontId="23" fillId="0" borderId="49" xfId="5" applyFont="1" applyBorder="1"/>
    <xf numFmtId="0" fontId="47" fillId="0" borderId="0" xfId="5" applyFont="1" applyBorder="1"/>
    <xf numFmtId="0" fontId="23" fillId="0" borderId="0" xfId="5" applyFont="1" applyBorder="1"/>
    <xf numFmtId="0" fontId="47" fillId="0" borderId="23" xfId="10" applyFont="1" applyBorder="1" applyAlignment="1">
      <alignment horizontal="center" vertical="center" wrapText="1"/>
    </xf>
    <xf numFmtId="0" fontId="47" fillId="0" borderId="50" xfId="10" applyFont="1" applyBorder="1" applyAlignment="1">
      <alignment horizontal="center" vertical="center" wrapText="1"/>
    </xf>
    <xf numFmtId="0" fontId="47" fillId="0" borderId="43" xfId="10" applyFont="1" applyBorder="1"/>
    <xf numFmtId="0" fontId="23" fillId="0" borderId="43" xfId="5" applyFont="1" applyBorder="1"/>
    <xf numFmtId="0" fontId="23" fillId="0" borderId="43" xfId="10" applyFont="1" applyBorder="1"/>
    <xf numFmtId="0" fontId="23" fillId="0" borderId="45" xfId="10" applyFont="1" applyBorder="1"/>
    <xf numFmtId="0" fontId="47" fillId="0" borderId="46" xfId="10" applyFont="1" applyBorder="1" applyAlignment="1">
      <alignment horizontal="left"/>
    </xf>
    <xf numFmtId="0" fontId="23" fillId="0" borderId="46" xfId="10" applyFont="1" applyBorder="1" applyAlignment="1">
      <alignment horizontal="left"/>
    </xf>
    <xf numFmtId="0" fontId="47" fillId="0" borderId="51" xfId="10" applyFont="1" applyBorder="1" applyAlignment="1">
      <alignment horizontal="left"/>
    </xf>
    <xf numFmtId="0" fontId="47" fillId="0" borderId="0" xfId="10" applyFont="1" applyBorder="1" applyAlignment="1">
      <alignment horizontal="left"/>
    </xf>
    <xf numFmtId="0" fontId="42" fillId="0" borderId="0" xfId="10" applyFont="1" applyBorder="1" applyAlignment="1">
      <alignment horizontal="left"/>
    </xf>
    <xf numFmtId="0" fontId="20" fillId="0" borderId="0" xfId="10" applyFont="1"/>
    <xf numFmtId="204" fontId="28" fillId="0" borderId="6" xfId="3" applyNumberFormat="1" applyFont="1" applyBorder="1"/>
    <xf numFmtId="0" fontId="20" fillId="0" borderId="22" xfId="5" applyFont="1" applyFill="1" applyBorder="1"/>
    <xf numFmtId="0" fontId="20" fillId="0" borderId="6" xfId="5" applyFill="1" applyBorder="1"/>
    <xf numFmtId="3" fontId="28" fillId="0" borderId="6" xfId="5" applyNumberFormat="1" applyFont="1" applyBorder="1"/>
    <xf numFmtId="0" fontId="28" fillId="0" borderId="21" xfId="5" applyFont="1" applyBorder="1"/>
    <xf numFmtId="0" fontId="20" fillId="0" borderId="8" xfId="5" applyBorder="1"/>
    <xf numFmtId="0" fontId="20" fillId="0" borderId="7" xfId="5" applyBorder="1"/>
    <xf numFmtId="0" fontId="20" fillId="0" borderId="23" xfId="5" applyFont="1" applyBorder="1"/>
    <xf numFmtId="0" fontId="20" fillId="0" borderId="23" xfId="5" applyBorder="1"/>
    <xf numFmtId="0" fontId="20" fillId="0" borderId="21" xfId="5" applyFont="1" applyBorder="1"/>
    <xf numFmtId="0" fontId="28" fillId="0" borderId="8" xfId="5" applyFont="1" applyBorder="1"/>
    <xf numFmtId="0" fontId="28" fillId="0" borderId="7" xfId="5" applyFont="1" applyBorder="1"/>
    <xf numFmtId="37" fontId="20" fillId="0" borderId="6" xfId="5" applyNumberFormat="1" applyBorder="1"/>
    <xf numFmtId="204" fontId="47" fillId="0" borderId="40" xfId="1" applyNumberFormat="1" applyFont="1" applyBorder="1" applyAlignment="1">
      <alignment horizontal="left"/>
    </xf>
    <xf numFmtId="204" fontId="47" fillId="0" borderId="6" xfId="1" applyNumberFormat="1" applyFont="1" applyBorder="1" applyAlignment="1">
      <alignment horizontal="left"/>
    </xf>
    <xf numFmtId="204" fontId="47" fillId="0" borderId="48" xfId="1" applyNumberFormat="1" applyFont="1" applyBorder="1" applyAlignment="1">
      <alignment horizontal="left"/>
    </xf>
    <xf numFmtId="204" fontId="47" fillId="0" borderId="6" xfId="1" applyNumberFormat="1" applyFont="1" applyBorder="1" applyAlignment="1">
      <alignment horizontal="left" wrapText="1"/>
    </xf>
    <xf numFmtId="204" fontId="28" fillId="0" borderId="6" xfId="1" applyNumberFormat="1" applyFont="1" applyBorder="1" applyAlignment="1">
      <alignment horizontal="left"/>
    </xf>
    <xf numFmtId="204" fontId="28" fillId="0" borderId="48" xfId="1" applyNumberFormat="1" applyFont="1" applyBorder="1" applyAlignment="1">
      <alignment horizontal="left"/>
    </xf>
    <xf numFmtId="204" fontId="28" fillId="0" borderId="46" xfId="1" applyNumberFormat="1" applyFont="1" applyBorder="1" applyAlignment="1">
      <alignment horizontal="left"/>
    </xf>
    <xf numFmtId="204" fontId="20" fillId="0" borderId="0" xfId="5" applyNumberFormat="1"/>
    <xf numFmtId="204" fontId="28" fillId="0" borderId="40" xfId="10" applyNumberFormat="1" applyFont="1" applyBorder="1" applyAlignment="1">
      <alignment horizontal="left"/>
    </xf>
    <xf numFmtId="37" fontId="9" fillId="0" borderId="18" xfId="0" applyNumberFormat="1" applyFont="1" applyFill="1" applyBorder="1" applyAlignment="1">
      <alignment horizontal="center" vertical="center" wrapText="1"/>
    </xf>
    <xf numFmtId="37" fontId="13" fillId="0" borderId="6" xfId="2" applyNumberFormat="1" applyFont="1" applyFill="1" applyBorder="1"/>
    <xf numFmtId="3" fontId="20" fillId="0" borderId="6" xfId="4" applyNumberFormat="1" applyFill="1" applyBorder="1"/>
    <xf numFmtId="204" fontId="20" fillId="0" borderId="6" xfId="1" applyNumberFormat="1" applyFont="1" applyBorder="1"/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9" fontId="11" fillId="0" borderId="21" xfId="2" applyFont="1" applyBorder="1" applyAlignment="1">
      <alignment horizontal="center" vertical="center" wrapText="1"/>
    </xf>
    <xf numFmtId="169" fontId="11" fillId="0" borderId="23" xfId="2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21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7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34" xfId="0" applyFont="1" applyBorder="1" applyAlignment="1">
      <alignment horizontal="center"/>
    </xf>
    <xf numFmtId="169" fontId="25" fillId="0" borderId="0" xfId="2" applyFont="1" applyAlignment="1">
      <alignment horizontal="center" wrapText="1"/>
    </xf>
    <xf numFmtId="169" fontId="3" fillId="0" borderId="21" xfId="2" applyFont="1" applyBorder="1" applyAlignment="1">
      <alignment horizontal="center" vertical="center" wrapText="1"/>
    </xf>
    <xf numFmtId="169" fontId="3" fillId="0" borderId="23" xfId="2" applyFont="1" applyBorder="1" applyAlignment="1">
      <alignment horizontal="center" vertical="center" wrapText="1"/>
    </xf>
    <xf numFmtId="169" fontId="3" fillId="0" borderId="8" xfId="2" applyFont="1" applyBorder="1" applyAlignment="1">
      <alignment horizontal="center" vertical="center" wrapText="1"/>
    </xf>
    <xf numFmtId="169" fontId="3" fillId="0" borderId="34" xfId="2" applyFont="1" applyBorder="1" applyAlignment="1">
      <alignment horizontal="center" vertical="center" wrapText="1"/>
    </xf>
    <xf numFmtId="169" fontId="3" fillId="0" borderId="7" xfId="2" applyFont="1" applyBorder="1" applyAlignment="1">
      <alignment horizontal="center" vertical="center" wrapText="1"/>
    </xf>
    <xf numFmtId="38" fontId="12" fillId="0" borderId="0" xfId="0" applyNumberFormat="1" applyFont="1" applyAlignment="1">
      <alignment horizontal="center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42" fillId="0" borderId="0" xfId="5" applyFont="1" applyAlignment="1">
      <alignment horizontal="center"/>
    </xf>
    <xf numFmtId="0" fontId="20" fillId="0" borderId="0" xfId="5" applyAlignment="1">
      <alignment horizontal="center"/>
    </xf>
    <xf numFmtId="0" fontId="19" fillId="0" borderId="0" xfId="5" applyFont="1" applyAlignment="1">
      <alignment horizontal="center"/>
    </xf>
    <xf numFmtId="0" fontId="20" fillId="0" borderId="21" xfId="5" applyFont="1" applyBorder="1" applyAlignment="1">
      <alignment horizontal="center" vertical="center"/>
    </xf>
    <xf numFmtId="0" fontId="20" fillId="0" borderId="23" xfId="5" applyFont="1" applyBorder="1" applyAlignment="1">
      <alignment horizontal="center" vertical="center"/>
    </xf>
    <xf numFmtId="0" fontId="26" fillId="0" borderId="21" xfId="5" applyFont="1" applyBorder="1" applyAlignment="1">
      <alignment horizontal="center" vertical="center"/>
    </xf>
    <xf numFmtId="0" fontId="26" fillId="0" borderId="23" xfId="5" applyFont="1" applyBorder="1" applyAlignment="1">
      <alignment horizontal="center" vertical="center"/>
    </xf>
    <xf numFmtId="37" fontId="21" fillId="0" borderId="0" xfId="0" applyNumberFormat="1" applyFont="1" applyAlignment="1">
      <alignment horizontal="left"/>
    </xf>
    <xf numFmtId="37" fontId="22" fillId="0" borderId="0" xfId="0" applyNumberFormat="1" applyFont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37" fontId="21" fillId="0" borderId="0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7" fillId="0" borderId="6" xfId="10" applyFont="1" applyBorder="1" applyAlignment="1">
      <alignment horizontal="left"/>
    </xf>
    <xf numFmtId="0" fontId="23" fillId="0" borderId="6" xfId="10" applyFont="1" applyBorder="1" applyAlignment="1">
      <alignment horizontal="left"/>
    </xf>
    <xf numFmtId="0" fontId="48" fillId="0" borderId="6" xfId="10" applyFont="1" applyBorder="1" applyAlignment="1">
      <alignment horizontal="left"/>
    </xf>
    <xf numFmtId="0" fontId="48" fillId="0" borderId="46" xfId="10" applyFont="1" applyBorder="1" applyAlignment="1">
      <alignment horizontal="left"/>
    </xf>
    <xf numFmtId="0" fontId="23" fillId="0" borderId="6" xfId="11" applyFont="1" applyFill="1" applyBorder="1" applyAlignment="1">
      <alignment horizontal="left" wrapText="1"/>
    </xf>
    <xf numFmtId="0" fontId="47" fillId="0" borderId="6" xfId="10" applyFont="1" applyBorder="1" applyAlignment="1">
      <alignment horizontal="left" wrapText="1"/>
    </xf>
    <xf numFmtId="0" fontId="48" fillId="0" borderId="6" xfId="11" applyFont="1" applyFill="1" applyBorder="1" applyAlignment="1">
      <alignment horizontal="left" wrapText="1"/>
    </xf>
    <xf numFmtId="0" fontId="47" fillId="0" borderId="6" xfId="11" applyFont="1" applyFill="1" applyBorder="1" applyAlignment="1">
      <alignment horizontal="left" wrapText="1"/>
    </xf>
    <xf numFmtId="0" fontId="23" fillId="0" borderId="6" xfId="10" applyFont="1" applyBorder="1" applyAlignment="1">
      <alignment horizontal="left" wrapText="1"/>
    </xf>
    <xf numFmtId="0" fontId="28" fillId="0" borderId="46" xfId="10" applyFont="1" applyBorder="1" applyAlignment="1">
      <alignment horizontal="left" wrapText="1"/>
    </xf>
    <xf numFmtId="2" fontId="28" fillId="0" borderId="8" xfId="10" applyNumberFormat="1" applyFont="1" applyBorder="1" applyAlignment="1">
      <alignment horizontal="center" wrapText="1"/>
    </xf>
    <xf numFmtId="2" fontId="28" fillId="0" borderId="34" xfId="10" applyNumberFormat="1" applyFont="1" applyBorder="1" applyAlignment="1">
      <alignment horizontal="center" wrapText="1"/>
    </xf>
    <xf numFmtId="2" fontId="28" fillId="0" borderId="7" xfId="10" applyNumberFormat="1" applyFont="1" applyBorder="1" applyAlignment="1">
      <alignment horizontal="center" wrapText="1"/>
    </xf>
    <xf numFmtId="0" fontId="46" fillId="0" borderId="9" xfId="10" applyFont="1" applyBorder="1" applyAlignment="1">
      <alignment horizontal="center" wrapText="1"/>
    </xf>
    <xf numFmtId="0" fontId="46" fillId="0" borderId="10" xfId="10" applyFont="1" applyBorder="1" applyAlignment="1">
      <alignment horizontal="center" wrapText="1"/>
    </xf>
    <xf numFmtId="0" fontId="46" fillId="0" borderId="11" xfId="10" applyFont="1" applyBorder="1" applyAlignment="1">
      <alignment horizontal="center" wrapText="1"/>
    </xf>
    <xf numFmtId="0" fontId="47" fillId="0" borderId="52" xfId="10" applyFont="1" applyBorder="1" applyAlignment="1">
      <alignment horizontal="left" wrapText="1"/>
    </xf>
    <xf numFmtId="0" fontId="47" fillId="0" borderId="40" xfId="10" applyFont="1" applyBorder="1" applyAlignment="1">
      <alignment horizontal="left" wrapText="1"/>
    </xf>
    <xf numFmtId="0" fontId="20" fillId="0" borderId="34" xfId="10" applyFont="1" applyBorder="1" applyAlignment="1">
      <alignment horizontal="center" wrapText="1"/>
    </xf>
    <xf numFmtId="0" fontId="20" fillId="0" borderId="7" xfId="10" applyFont="1" applyBorder="1" applyAlignment="1">
      <alignment horizontal="center" wrapText="1"/>
    </xf>
    <xf numFmtId="0" fontId="28" fillId="0" borderId="34" xfId="10" applyFont="1" applyBorder="1" applyAlignment="1">
      <alignment horizontal="left" wrapText="1"/>
    </xf>
    <xf numFmtId="0" fontId="28" fillId="0" borderId="7" xfId="10" applyFont="1" applyBorder="1" applyAlignment="1">
      <alignment horizontal="left" wrapText="1"/>
    </xf>
    <xf numFmtId="0" fontId="41" fillId="0" borderId="7" xfId="10" applyFont="1" applyBorder="1" applyAlignment="1">
      <alignment horizontal="left" wrapText="1"/>
    </xf>
    <xf numFmtId="0" fontId="41" fillId="0" borderId="6" xfId="10" applyFont="1" applyBorder="1" applyAlignment="1">
      <alignment horizontal="left" wrapText="1"/>
    </xf>
    <xf numFmtId="0" fontId="28" fillId="0" borderId="6" xfId="10" applyFont="1" applyBorder="1" applyAlignment="1">
      <alignment horizontal="left" wrapText="1"/>
    </xf>
    <xf numFmtId="0" fontId="20" fillId="0" borderId="34" xfId="10" applyFont="1" applyBorder="1" applyAlignment="1">
      <alignment horizontal="left" wrapText="1"/>
    </xf>
    <xf numFmtId="0" fontId="20" fillId="0" borderId="7" xfId="10" applyFont="1" applyBorder="1" applyAlignment="1">
      <alignment horizontal="left" wrapText="1"/>
    </xf>
    <xf numFmtId="2" fontId="46" fillId="0" borderId="0" xfId="10" applyNumberFormat="1" applyFont="1" applyBorder="1" applyAlignment="1">
      <alignment horizontal="center" wrapText="1"/>
    </xf>
    <xf numFmtId="2" fontId="46" fillId="0" borderId="1" xfId="10" applyNumberFormat="1" applyFont="1" applyBorder="1" applyAlignment="1">
      <alignment horizontal="center" wrapText="1"/>
    </xf>
    <xf numFmtId="0" fontId="28" fillId="0" borderId="52" xfId="10" applyFont="1" applyBorder="1" applyAlignment="1">
      <alignment horizontal="left" wrapText="1"/>
    </xf>
    <xf numFmtId="0" fontId="28" fillId="0" borderId="40" xfId="10" applyFont="1" applyBorder="1" applyAlignment="1">
      <alignment horizontal="left" wrapText="1"/>
    </xf>
  </cellXfs>
  <cellStyles count="13">
    <cellStyle name="Comma" xfId="1" builtinId="3"/>
    <cellStyle name="Comma [0]" xfId="2" builtinId="6"/>
    <cellStyle name="Comma 2" xfId="3"/>
    <cellStyle name="Comma_21.Aktivet Afatgjata Materiale  09" xfId="4"/>
    <cellStyle name="Normal" xfId="0" builtinId="0"/>
    <cellStyle name="Normal 2" xfId="5"/>
    <cellStyle name="Normal 3" xfId="6"/>
    <cellStyle name="Normal 3 2" xfId="7"/>
    <cellStyle name="Normal 4" xfId="8"/>
    <cellStyle name="Normal 5" xfId="9"/>
    <cellStyle name="Normal_asn_2009 Propozimet" xfId="10"/>
    <cellStyle name="Normal_Sheet2" xfId="11"/>
    <cellStyle name="Normale_BILANCIO FKT 1997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2</xdr:col>
      <xdr:colOff>0</xdr:colOff>
      <xdr:row>7</xdr:row>
      <xdr:rowOff>0</xdr:rowOff>
    </xdr:to>
    <xdr:sp macro="" textlink="">
      <xdr:nvSpPr>
        <xdr:cNvPr id="1126" name="Line 1"/>
        <xdr:cNvSpPr>
          <a:spLocks noChangeShapeType="1"/>
        </xdr:cNvSpPr>
      </xdr:nvSpPr>
      <xdr:spPr bwMode="auto">
        <a:xfrm>
          <a:off x="114300" y="381000"/>
          <a:ext cx="2181225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PI-EC3FEF5A44\Desktop\Documents%20and%20Settings\Anonim\Desktop\BIZNESE\Bilance%20SKK-09\Berat%20Konfeks\B.konf.08%20%20-%20Bilanci%20sipas%20SKK%202009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PI-EC3FEF5A44\Desktop\Users\user\Desktop\-%20Bilanci%20sipas%20SKK%20viti%202012valcuvia%20sak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-TEKS%20PERFUNDUAR/Pasqyra%20%202%20(Aneks%20Statistikor)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-TEKS%20PERFUNDUAR/Pasqyra%201%20%20(Aneks%20Statistikor)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-BILANCI 08 (Hyrje)"/>
      <sheetName val="P1- Aktivi detajuar 08 "/>
      <sheetName val="P2- Pasivi i detajauar 08  "/>
      <sheetName val="P3-Fitim-08 Sipas Natyres"/>
      <sheetName val="P4- Fluks. mon.- indirekte kons"/>
      <sheetName val="P5- Ndrysh.kap. kons"/>
      <sheetName val="P6-Shen Shpejguese"/>
      <sheetName val="P7- Pasqyart anekse-  Aktivi"/>
      <sheetName val="P8- Pasqyart anekse-  Pasivi"/>
      <sheetName val="LEVIZJA  e AQT"/>
      <sheetName val="Amortizimi 2008"/>
      <sheetName val="Shpenzimet e panjohura"/>
      <sheetName val="P9- Shepnzime dhe te ardhura"/>
      <sheetName val="LEVIZJA  e AQT+Amortizim"/>
      <sheetName val="Pasqyra e Kapitale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-BILANCI  (Hyrje)"/>
      <sheetName val="P1- Aktivi detajuar "/>
      <sheetName val="P2- Pasivi i detajuar  "/>
      <sheetName val="P3-Fitim- Sipas Natyres-"/>
      <sheetName val="P4- Fluks. mon- indirekte kons"/>
      <sheetName val="Ndryshimi i kapitalit "/>
      <sheetName val="Aneks Statistikor"/>
      <sheetName val="aktivitet per BM"/>
      <sheetName val="AAM"/>
      <sheetName val="Levizja AA mat +Amortizim"/>
      <sheetName val="P8- Pasqyart anekse-  Pasivi"/>
      <sheetName val="P7- Pasqyart anekse-  Aktivi"/>
      <sheetName val="sintetik"/>
      <sheetName val="P9- Shpenzime dhe te ardhura"/>
      <sheetName val="f-h 2012"/>
      <sheetName val="Shpenzimet e panjohura"/>
      <sheetName val="Levizja AA jomat+amor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14">
          <cell r="C14">
            <v>0</v>
          </cell>
        </row>
        <row r="15">
          <cell r="C15">
            <v>0</v>
          </cell>
        </row>
      </sheetData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ks Statistikor"/>
    </sheetNames>
    <sheetDataSet>
      <sheetData sheetId="0">
        <row r="12">
          <cell r="I12">
            <v>3005</v>
          </cell>
        </row>
        <row r="14">
          <cell r="I14">
            <v>600</v>
          </cell>
        </row>
        <row r="15">
          <cell r="I15">
            <v>100</v>
          </cell>
        </row>
        <row r="24">
          <cell r="I24">
            <v>835</v>
          </cell>
        </row>
        <row r="32">
          <cell r="I32">
            <v>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ks Statistikor"/>
    </sheetNames>
    <sheetDataSet>
      <sheetData sheetId="0">
        <row r="9">
          <cell r="I9">
            <v>4896</v>
          </cell>
        </row>
        <row r="22">
          <cell r="I22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49"/>
  <sheetViews>
    <sheetView topLeftCell="B19" zoomScale="75" workbookViewId="0">
      <selection activeCell="I52" sqref="I52"/>
    </sheetView>
  </sheetViews>
  <sheetFormatPr defaultColWidth="8.85546875" defaultRowHeight="12.75"/>
  <cols>
    <col min="1" max="1" width="1" style="1" hidden="1" customWidth="1"/>
    <col min="2" max="2" width="4.140625" style="1" customWidth="1"/>
    <col min="3" max="3" width="7" style="1" customWidth="1"/>
    <col min="4" max="5" width="6.7109375" style="1" customWidth="1"/>
    <col min="6" max="6" width="8.42578125" style="1" customWidth="1"/>
    <col min="7" max="7" width="6.7109375" style="1" customWidth="1"/>
    <col min="8" max="8" width="8.85546875" style="1" customWidth="1"/>
    <col min="9" max="9" width="4.140625" style="1" customWidth="1"/>
    <col min="10" max="10" width="8.85546875" style="1" customWidth="1"/>
    <col min="11" max="11" width="8.140625" style="1" customWidth="1"/>
    <col min="12" max="12" width="4.5703125" style="1" customWidth="1"/>
    <col min="13" max="14" width="4.85546875" style="1" customWidth="1"/>
    <col min="15" max="15" width="13.140625" style="1" customWidth="1"/>
    <col min="16" max="16" width="2.7109375" style="1" customWidth="1"/>
    <col min="17" max="17" width="3" style="1" customWidth="1"/>
    <col min="18" max="16384" width="8.85546875" style="1"/>
  </cols>
  <sheetData>
    <row r="1" spans="2:16" ht="13.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ht="13.5" thickTop="1">
      <c r="B2" s="234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6"/>
    </row>
    <row r="3" spans="2:16">
      <c r="B3" s="23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38"/>
    </row>
    <row r="4" spans="2:16">
      <c r="B4" s="23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38"/>
    </row>
    <row r="5" spans="2:16">
      <c r="B5" s="23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38"/>
    </row>
    <row r="6" spans="2:16">
      <c r="B6" s="23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38"/>
    </row>
    <row r="7" spans="2:16">
      <c r="B7" s="23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38"/>
    </row>
    <row r="8" spans="2:16">
      <c r="B8" s="23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38"/>
    </row>
    <row r="9" spans="2:16">
      <c r="B9" s="23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38"/>
    </row>
    <row r="10" spans="2:16">
      <c r="B10" s="23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38"/>
    </row>
    <row r="11" spans="2:16">
      <c r="B11" s="23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38"/>
    </row>
    <row r="12" spans="2:16">
      <c r="B12" s="23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38"/>
    </row>
    <row r="13" spans="2:16">
      <c r="B13" s="23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8"/>
    </row>
    <row r="14" spans="2:16">
      <c r="B14" s="23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38"/>
    </row>
    <row r="15" spans="2:16">
      <c r="B15" s="23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38"/>
    </row>
    <row r="16" spans="2:16">
      <c r="B16" s="23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38"/>
    </row>
    <row r="17" spans="2:16" ht="46.5">
      <c r="B17" s="239"/>
      <c r="C17" s="434" t="s">
        <v>182</v>
      </c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240"/>
    </row>
    <row r="18" spans="2:16" ht="18.75">
      <c r="B18" s="23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/>
      <c r="P18" s="240"/>
    </row>
    <row r="19" spans="2:16" ht="18.75">
      <c r="B19" s="429" t="s">
        <v>183</v>
      </c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1"/>
    </row>
    <row r="20" spans="2:16" ht="18.75">
      <c r="B20" s="429" t="s">
        <v>184</v>
      </c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1"/>
    </row>
    <row r="21" spans="2:16" ht="18.75">
      <c r="B21" s="237"/>
      <c r="C21" s="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"/>
      <c r="P21" s="238"/>
    </row>
    <row r="22" spans="2:16" ht="18.75">
      <c r="B22" s="237"/>
      <c r="C22" s="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"/>
      <c r="P22" s="238"/>
    </row>
    <row r="23" spans="2:16" ht="18.75">
      <c r="B23" s="237"/>
      <c r="C23" s="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"/>
      <c r="P23" s="238"/>
    </row>
    <row r="24" spans="2:16" ht="18.75">
      <c r="B24" s="237"/>
      <c r="C24" s="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2"/>
      <c r="P24" s="238"/>
    </row>
    <row r="25" spans="2:16" ht="18.75">
      <c r="B25" s="237"/>
      <c r="C25" s="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"/>
      <c r="P25" s="238"/>
    </row>
    <row r="26" spans="2:16" ht="18.75">
      <c r="B26" s="237"/>
      <c r="C26" s="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"/>
      <c r="P26" s="238"/>
    </row>
    <row r="27" spans="2:16" ht="18.75">
      <c r="B27" s="237"/>
      <c r="C27" s="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"/>
      <c r="P27" s="238"/>
    </row>
    <row r="28" spans="2:16" ht="18.75">
      <c r="B28" s="237"/>
      <c r="C28" s="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"/>
      <c r="P28" s="238"/>
    </row>
    <row r="29" spans="2:16" ht="21">
      <c r="B29" s="237"/>
      <c r="C29" s="435" t="s">
        <v>177</v>
      </c>
      <c r="D29" s="436"/>
      <c r="E29" s="436"/>
      <c r="F29" s="436"/>
      <c r="G29" s="436"/>
      <c r="H29" s="437"/>
      <c r="I29" s="10"/>
      <c r="J29" s="435" t="s">
        <v>178</v>
      </c>
      <c r="K29" s="436"/>
      <c r="L29" s="436"/>
      <c r="M29" s="436"/>
      <c r="N29" s="436"/>
      <c r="O29" s="437"/>
      <c r="P29" s="238"/>
    </row>
    <row r="30" spans="2:16" ht="18.75">
      <c r="B30" s="237"/>
      <c r="C30" s="14"/>
      <c r="D30" s="10"/>
      <c r="E30" s="10"/>
      <c r="F30" s="10"/>
      <c r="G30" s="10"/>
      <c r="H30" s="12"/>
      <c r="I30" s="10"/>
      <c r="J30" s="11"/>
      <c r="K30" s="10"/>
      <c r="L30" s="10"/>
      <c r="M30" s="10"/>
      <c r="N30" s="10"/>
      <c r="O30" s="16"/>
      <c r="P30" s="238"/>
    </row>
    <row r="31" spans="2:16" ht="16.5">
      <c r="B31" s="237"/>
      <c r="C31" s="17"/>
      <c r="D31" s="18"/>
      <c r="E31" s="18"/>
      <c r="F31" s="18"/>
      <c r="G31" s="18"/>
      <c r="H31" s="15"/>
      <c r="I31" s="18"/>
      <c r="J31" s="19"/>
      <c r="K31" s="18"/>
      <c r="L31" s="18"/>
      <c r="M31" s="20"/>
      <c r="N31" s="432" t="s">
        <v>180</v>
      </c>
      <c r="O31" s="433"/>
      <c r="P31" s="238"/>
    </row>
    <row r="32" spans="2:16" ht="16.5">
      <c r="B32" s="237"/>
      <c r="C32" s="426" t="s">
        <v>734</v>
      </c>
      <c r="D32" s="427"/>
      <c r="E32" s="427"/>
      <c r="F32" s="427"/>
      <c r="G32" s="427"/>
      <c r="H32" s="428"/>
      <c r="I32" s="18"/>
      <c r="J32" s="426" t="s">
        <v>179</v>
      </c>
      <c r="K32" s="427"/>
      <c r="L32" s="427"/>
      <c r="M32" s="427"/>
      <c r="N32" s="427"/>
      <c r="O32" s="428"/>
      <c r="P32" s="238"/>
    </row>
    <row r="33" spans="2:16" ht="16.5">
      <c r="B33" s="237"/>
      <c r="C33" s="17"/>
      <c r="D33" s="18"/>
      <c r="E33" s="18"/>
      <c r="F33" s="18"/>
      <c r="G33" s="18"/>
      <c r="H33" s="15"/>
      <c r="I33" s="18"/>
      <c r="J33" s="19"/>
      <c r="K33" s="18"/>
      <c r="L33" s="18"/>
      <c r="M33" s="20"/>
      <c r="N33" s="432" t="s">
        <v>181</v>
      </c>
      <c r="O33" s="433"/>
      <c r="P33" s="238"/>
    </row>
    <row r="34" spans="2:16" ht="16.5">
      <c r="B34" s="237"/>
      <c r="C34" s="426" t="s">
        <v>723</v>
      </c>
      <c r="D34" s="427"/>
      <c r="E34" s="427"/>
      <c r="F34" s="427"/>
      <c r="G34" s="427"/>
      <c r="H34" s="428"/>
      <c r="I34" s="18"/>
      <c r="J34" s="19"/>
      <c r="K34" s="18"/>
      <c r="L34" s="18"/>
      <c r="M34" s="18"/>
      <c r="N34" s="18"/>
      <c r="O34" s="21"/>
      <c r="P34" s="238"/>
    </row>
    <row r="35" spans="2:16" ht="16.5">
      <c r="B35" s="237"/>
      <c r="C35" s="17"/>
      <c r="D35" s="18"/>
      <c r="E35" s="18"/>
      <c r="F35" s="18"/>
      <c r="G35" s="18"/>
      <c r="H35" s="15"/>
      <c r="I35" s="18"/>
      <c r="J35" s="426" t="s">
        <v>720</v>
      </c>
      <c r="K35" s="427"/>
      <c r="L35" s="427"/>
      <c r="M35" s="427"/>
      <c r="N35" s="427"/>
      <c r="O35" s="428"/>
      <c r="P35" s="238"/>
    </row>
    <row r="36" spans="2:16" ht="16.5">
      <c r="B36" s="237"/>
      <c r="C36" s="426" t="s">
        <v>719</v>
      </c>
      <c r="D36" s="427"/>
      <c r="E36" s="427"/>
      <c r="F36" s="427"/>
      <c r="G36" s="427"/>
      <c r="H36" s="428"/>
      <c r="I36" s="18"/>
      <c r="J36" s="19"/>
      <c r="K36" s="18"/>
      <c r="L36" s="18"/>
      <c r="M36" s="18"/>
      <c r="N36" s="18"/>
      <c r="O36" s="21"/>
      <c r="P36" s="238"/>
    </row>
    <row r="37" spans="2:16" ht="18.75">
      <c r="B37" s="237"/>
      <c r="C37" s="17"/>
      <c r="D37" s="18"/>
      <c r="E37" s="18"/>
      <c r="F37" s="18"/>
      <c r="G37" s="18"/>
      <c r="H37" s="15"/>
      <c r="I37" s="18"/>
      <c r="J37" s="426" t="s">
        <v>721</v>
      </c>
      <c r="K37" s="427"/>
      <c r="L37" s="427"/>
      <c r="M37" s="427"/>
      <c r="N37" s="427"/>
      <c r="O37" s="428"/>
      <c r="P37" s="238"/>
    </row>
    <row r="38" spans="2:16" ht="18.75">
      <c r="B38" s="237"/>
      <c r="C38" s="426" t="s">
        <v>722</v>
      </c>
      <c r="D38" s="427"/>
      <c r="E38" s="427"/>
      <c r="F38" s="427"/>
      <c r="G38" s="427"/>
      <c r="H38" s="428"/>
      <c r="I38" s="18"/>
      <c r="J38" s="19"/>
      <c r="K38" s="18"/>
      <c r="L38" s="18"/>
      <c r="M38" s="18"/>
      <c r="N38" s="18"/>
      <c r="O38" s="21"/>
      <c r="P38" s="238"/>
    </row>
    <row r="39" spans="2:16" ht="18.75">
      <c r="B39" s="237"/>
      <c r="C39" s="17"/>
      <c r="D39" s="18"/>
      <c r="E39" s="18"/>
      <c r="F39" s="18"/>
      <c r="G39" s="18"/>
      <c r="H39" s="15"/>
      <c r="I39" s="18"/>
      <c r="J39" s="426" t="s">
        <v>924</v>
      </c>
      <c r="K39" s="427"/>
      <c r="L39" s="427"/>
      <c r="M39" s="427"/>
      <c r="N39" s="427"/>
      <c r="O39" s="428"/>
      <c r="P39" s="238"/>
    </row>
    <row r="40" spans="2:16" ht="16.5">
      <c r="B40" s="237"/>
      <c r="C40" s="426" t="s">
        <v>185</v>
      </c>
      <c r="D40" s="427"/>
      <c r="E40" s="427"/>
      <c r="F40" s="427"/>
      <c r="G40" s="427"/>
      <c r="H40" s="428"/>
      <c r="I40" s="22"/>
      <c r="J40" s="17"/>
      <c r="K40" s="22"/>
      <c r="L40" s="22"/>
      <c r="M40" s="22"/>
      <c r="N40" s="22"/>
      <c r="O40" s="21"/>
      <c r="P40" s="238"/>
    </row>
    <row r="41" spans="2:16" ht="18.75">
      <c r="B41" s="237"/>
      <c r="C41" s="17"/>
      <c r="D41" s="22"/>
      <c r="E41" s="22"/>
      <c r="F41" s="23"/>
      <c r="G41" s="22"/>
      <c r="H41" s="21"/>
      <c r="I41" s="22"/>
      <c r="J41" s="443" t="s">
        <v>921</v>
      </c>
      <c r="K41" s="444"/>
      <c r="L41" s="444"/>
      <c r="M41" s="441" t="s">
        <v>922</v>
      </c>
      <c r="N41" s="441"/>
      <c r="O41" s="442"/>
      <c r="P41" s="238"/>
    </row>
    <row r="42" spans="2:16" ht="16.5">
      <c r="B42" s="237"/>
      <c r="C42" s="426" t="s">
        <v>186</v>
      </c>
      <c r="D42" s="427"/>
      <c r="E42" s="427"/>
      <c r="F42" s="427"/>
      <c r="G42" s="427"/>
      <c r="H42" s="428"/>
      <c r="I42" s="22"/>
      <c r="J42" s="17"/>
      <c r="K42" s="22"/>
      <c r="L42" s="22"/>
      <c r="M42" s="22"/>
      <c r="N42" s="22"/>
      <c r="O42" s="21"/>
      <c r="P42" s="238"/>
    </row>
    <row r="43" spans="2:16" ht="16.5">
      <c r="B43" s="237"/>
      <c r="C43" s="17"/>
      <c r="D43" s="22"/>
      <c r="E43" s="22"/>
      <c r="F43" s="23"/>
      <c r="G43" s="22"/>
      <c r="H43" s="21"/>
      <c r="I43" s="22"/>
      <c r="J43" s="17"/>
      <c r="K43" s="22"/>
      <c r="L43" s="22"/>
      <c r="M43" s="22"/>
      <c r="N43" s="22"/>
      <c r="O43" s="21"/>
      <c r="P43" s="238"/>
    </row>
    <row r="44" spans="2:16" ht="18.75">
      <c r="B44" s="237"/>
      <c r="C44" s="438" t="s">
        <v>735</v>
      </c>
      <c r="D44" s="439"/>
      <c r="E44" s="439"/>
      <c r="F44" s="439"/>
      <c r="G44" s="439"/>
      <c r="H44" s="440"/>
      <c r="I44" s="24"/>
      <c r="J44" s="426" t="s">
        <v>923</v>
      </c>
      <c r="K44" s="427"/>
      <c r="L44" s="427"/>
      <c r="M44" s="427"/>
      <c r="N44" s="427"/>
      <c r="O44" s="428"/>
      <c r="P44" s="238"/>
    </row>
    <row r="45" spans="2:16">
      <c r="B45" s="237"/>
      <c r="C45" s="14"/>
      <c r="D45" s="233"/>
      <c r="E45" s="233"/>
      <c r="F45" s="233"/>
      <c r="G45" s="233"/>
      <c r="H45" s="16"/>
      <c r="I45" s="25"/>
      <c r="J45" s="5"/>
      <c r="K45" s="2"/>
      <c r="L45" s="2"/>
      <c r="M45" s="2"/>
      <c r="N45" s="2"/>
      <c r="O45" s="4"/>
      <c r="P45" s="238"/>
    </row>
    <row r="46" spans="2:16">
      <c r="B46" s="237"/>
      <c r="C46" s="5"/>
      <c r="D46" s="2"/>
      <c r="E46" s="2"/>
      <c r="F46" s="3"/>
      <c r="G46" s="2"/>
      <c r="H46" s="4"/>
      <c r="I46" s="2"/>
      <c r="J46" s="5"/>
      <c r="K46" s="2"/>
      <c r="L46" s="2"/>
      <c r="M46" s="2"/>
      <c r="N46" s="2"/>
      <c r="O46" s="4"/>
      <c r="P46" s="238"/>
    </row>
    <row r="47" spans="2:16">
      <c r="B47" s="237"/>
      <c r="C47" s="6"/>
      <c r="D47" s="7"/>
      <c r="E47" s="7"/>
      <c r="F47" s="7"/>
      <c r="G47" s="7"/>
      <c r="H47" s="8"/>
      <c r="I47" s="2"/>
      <c r="J47" s="6"/>
      <c r="K47" s="7"/>
      <c r="L47" s="7"/>
      <c r="M47" s="7"/>
      <c r="N47" s="7"/>
      <c r="O47" s="8"/>
      <c r="P47" s="238"/>
    </row>
    <row r="48" spans="2:16" ht="13.5" thickBot="1"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3"/>
    </row>
    <row r="49" ht="13.5" thickTop="1"/>
  </sheetData>
  <mergeCells count="21">
    <mergeCell ref="J41:L41"/>
    <mergeCell ref="B20:P20"/>
    <mergeCell ref="J35:O35"/>
    <mergeCell ref="N31:O31"/>
    <mergeCell ref="C44:H44"/>
    <mergeCell ref="C36:H36"/>
    <mergeCell ref="C40:H40"/>
    <mergeCell ref="C42:H42"/>
    <mergeCell ref="M41:O41"/>
    <mergeCell ref="J44:O44"/>
    <mergeCell ref="J37:O37"/>
    <mergeCell ref="C34:H34"/>
    <mergeCell ref="J39:O39"/>
    <mergeCell ref="B19:P19"/>
    <mergeCell ref="N33:O33"/>
    <mergeCell ref="C32:H32"/>
    <mergeCell ref="C17:O17"/>
    <mergeCell ref="C38:H38"/>
    <mergeCell ref="C29:H29"/>
    <mergeCell ref="J29:O29"/>
    <mergeCell ref="J32:O32"/>
  </mergeCells>
  <phoneticPr fontId="0" type="noConversion"/>
  <pageMargins left="0.34" right="0.25" top="0.38" bottom="0.37" header="0.33" footer="0.2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1"/>
  <sheetViews>
    <sheetView workbookViewId="0">
      <selection activeCell="B1" sqref="B1:E2"/>
    </sheetView>
  </sheetViews>
  <sheetFormatPr defaultRowHeight="12.75"/>
  <cols>
    <col min="1" max="1" width="5.140625" style="302" customWidth="1"/>
    <col min="2" max="2" width="21.140625" style="302" customWidth="1"/>
    <col min="3" max="3" width="9.42578125" style="302" customWidth="1"/>
    <col min="4" max="4" width="11.5703125" style="302" customWidth="1"/>
    <col min="5" max="5" width="11" style="302" customWidth="1"/>
    <col min="6" max="6" width="12" style="302" customWidth="1"/>
    <col min="7" max="7" width="13.42578125" style="302" customWidth="1"/>
    <col min="8" max="8" width="9.140625" style="302"/>
    <col min="9" max="9" width="10.7109375" style="302" bestFit="1" customWidth="1"/>
    <col min="10" max="10" width="10.140625" style="302" bestFit="1" customWidth="1"/>
    <col min="11" max="12" width="9.140625" style="302"/>
    <col min="13" max="13" width="12.28515625" style="302" customWidth="1"/>
    <col min="14" max="16384" width="9.140625" style="302"/>
  </cols>
  <sheetData>
    <row r="1" spans="1:9">
      <c r="B1" s="303" t="s">
        <v>925</v>
      </c>
      <c r="C1" s="304"/>
      <c r="D1" s="304"/>
    </row>
    <row r="2" spans="1:9">
      <c r="B2" s="303" t="s">
        <v>926</v>
      </c>
      <c r="C2" s="304"/>
      <c r="D2" s="304"/>
    </row>
    <row r="3" spans="1:9">
      <c r="B3" s="303"/>
    </row>
    <row r="4" spans="1:9" ht="15.75">
      <c r="B4" s="470" t="s">
        <v>752</v>
      </c>
      <c r="C4" s="470"/>
      <c r="D4" s="470"/>
      <c r="E4" s="470"/>
      <c r="F4" s="470"/>
      <c r="G4" s="470"/>
    </row>
    <row r="6" spans="1:9">
      <c r="A6" s="471" t="s">
        <v>708</v>
      </c>
      <c r="B6" s="473" t="s">
        <v>246</v>
      </c>
      <c r="C6" s="471" t="s">
        <v>753</v>
      </c>
      <c r="D6" s="305" t="s">
        <v>754</v>
      </c>
      <c r="E6" s="471" t="s">
        <v>755</v>
      </c>
      <c r="F6" s="471" t="s">
        <v>731</v>
      </c>
      <c r="G6" s="305" t="s">
        <v>754</v>
      </c>
    </row>
    <row r="7" spans="1:9">
      <c r="A7" s="472"/>
      <c r="B7" s="474"/>
      <c r="C7" s="472"/>
      <c r="D7" s="306">
        <v>40909</v>
      </c>
      <c r="E7" s="472"/>
      <c r="F7" s="472"/>
      <c r="G7" s="306">
        <v>41274</v>
      </c>
      <c r="H7" s="307"/>
      <c r="I7" s="307"/>
    </row>
    <row r="8" spans="1:9">
      <c r="A8" s="308">
        <v>1</v>
      </c>
      <c r="B8" s="309" t="s">
        <v>71</v>
      </c>
      <c r="C8" s="308"/>
      <c r="D8" s="424">
        <f>'Levizja e AQT + Shpenzime'!C10</f>
        <v>12063360</v>
      </c>
      <c r="E8" s="310"/>
      <c r="F8" s="310"/>
      <c r="G8" s="310">
        <f>D8+E8-F8</f>
        <v>12063360</v>
      </c>
      <c r="H8" s="307"/>
      <c r="I8" s="307"/>
    </row>
    <row r="9" spans="1:9">
      <c r="A9" s="308">
        <v>2</v>
      </c>
      <c r="B9" s="311" t="s">
        <v>756</v>
      </c>
      <c r="C9" s="308"/>
      <c r="D9" s="424">
        <f>'Levizja e AQT + Shpenzime'!E10</f>
        <v>56630188</v>
      </c>
      <c r="E9" s="310"/>
      <c r="F9" s="310"/>
      <c r="G9" s="310">
        <f t="shared" ref="G9:G15" si="0">D9+E9-F9</f>
        <v>56630188</v>
      </c>
      <c r="H9" s="312"/>
      <c r="I9" s="313"/>
    </row>
    <row r="10" spans="1:9">
      <c r="A10" s="308">
        <v>4</v>
      </c>
      <c r="B10" s="309" t="s">
        <v>353</v>
      </c>
      <c r="C10" s="308"/>
      <c r="D10" s="310">
        <f>'Levizja e AQT + Shpenzime'!I10</f>
        <v>662039</v>
      </c>
      <c r="E10" s="310"/>
      <c r="F10" s="310"/>
      <c r="G10" s="310">
        <f t="shared" si="0"/>
        <v>662039</v>
      </c>
      <c r="H10" s="312"/>
      <c r="I10" s="313"/>
    </row>
    <row r="11" spans="1:9">
      <c r="A11" s="308">
        <v>5</v>
      </c>
      <c r="B11" s="309" t="s">
        <v>728</v>
      </c>
      <c r="C11" s="308"/>
      <c r="D11" s="310">
        <f>'Levizja e AQT + Shpenzime'!K10</f>
        <v>1306485</v>
      </c>
      <c r="E11" s="314">
        <f>'Levizja e AQT + Shpenzime'!K11</f>
        <v>40832</v>
      </c>
      <c r="F11" s="310"/>
      <c r="G11" s="310">
        <f t="shared" si="0"/>
        <v>1347317</v>
      </c>
      <c r="H11" s="312"/>
      <c r="I11" s="313"/>
    </row>
    <row r="12" spans="1:9">
      <c r="A12" s="308">
        <v>6</v>
      </c>
      <c r="B12" s="309" t="s">
        <v>360</v>
      </c>
      <c r="C12" s="308"/>
      <c r="D12" s="310">
        <f>'Levizja e AQT + Shpenzime'!M10</f>
        <v>678072</v>
      </c>
      <c r="E12" s="315"/>
      <c r="F12" s="310"/>
      <c r="G12" s="310">
        <f t="shared" si="0"/>
        <v>678072</v>
      </c>
      <c r="H12" s="312"/>
      <c r="I12" s="313"/>
    </row>
    <row r="13" spans="1:9">
      <c r="A13" s="308">
        <v>7</v>
      </c>
      <c r="B13" s="316"/>
      <c r="C13" s="308"/>
      <c r="D13" s="310"/>
      <c r="E13" s="310"/>
      <c r="F13" s="310"/>
      <c r="G13" s="310">
        <f t="shared" si="0"/>
        <v>0</v>
      </c>
      <c r="H13" s="307"/>
      <c r="I13" s="307"/>
    </row>
    <row r="14" spans="1:9">
      <c r="A14" s="308">
        <v>8</v>
      </c>
      <c r="B14" s="316"/>
      <c r="C14" s="308"/>
      <c r="D14" s="310"/>
      <c r="E14" s="310"/>
      <c r="F14" s="310"/>
      <c r="G14" s="310">
        <f t="shared" si="0"/>
        <v>0</v>
      </c>
      <c r="H14" s="307"/>
      <c r="I14" s="307"/>
    </row>
    <row r="15" spans="1:9" ht="13.5" thickBot="1">
      <c r="A15" s="317">
        <v>9</v>
      </c>
      <c r="B15" s="318"/>
      <c r="C15" s="317"/>
      <c r="D15" s="319"/>
      <c r="E15" s="319"/>
      <c r="F15" s="319"/>
      <c r="G15" s="310">
        <f t="shared" si="0"/>
        <v>0</v>
      </c>
      <c r="H15" s="307"/>
      <c r="I15" s="307"/>
    </row>
    <row r="16" spans="1:9" ht="13.5" thickBot="1">
      <c r="A16" s="320"/>
      <c r="B16" s="321" t="s">
        <v>758</v>
      </c>
      <c r="C16" s="322"/>
      <c r="D16" s="323">
        <f>SUM(D8:D15)</f>
        <v>71340144</v>
      </c>
      <c r="E16" s="323">
        <f>SUM(E8:E15)</f>
        <v>40832</v>
      </c>
      <c r="F16" s="323">
        <f>SUM(F8:F15)</f>
        <v>0</v>
      </c>
      <c r="G16" s="324">
        <f>SUM(G8:G15)</f>
        <v>71380976</v>
      </c>
      <c r="I16" s="325"/>
    </row>
    <row r="19" spans="1:10" ht="15.75">
      <c r="B19" s="470" t="s">
        <v>759</v>
      </c>
      <c r="C19" s="470"/>
      <c r="D19" s="470"/>
      <c r="E19" s="470"/>
      <c r="F19" s="470"/>
      <c r="G19" s="470"/>
      <c r="I19" s="325"/>
    </row>
    <row r="21" spans="1:10">
      <c r="A21" s="471" t="s">
        <v>708</v>
      </c>
      <c r="B21" s="473" t="s">
        <v>246</v>
      </c>
      <c r="C21" s="471" t="s">
        <v>753</v>
      </c>
      <c r="D21" s="305" t="s">
        <v>754</v>
      </c>
      <c r="E21" s="471" t="s">
        <v>755</v>
      </c>
      <c r="F21" s="471" t="s">
        <v>731</v>
      </c>
      <c r="G21" s="305" t="s">
        <v>754</v>
      </c>
    </row>
    <row r="22" spans="1:10">
      <c r="A22" s="472"/>
      <c r="B22" s="474"/>
      <c r="C22" s="472"/>
      <c r="D22" s="306">
        <v>40909</v>
      </c>
      <c r="E22" s="472"/>
      <c r="F22" s="472"/>
      <c r="G22" s="306">
        <v>41274</v>
      </c>
    </row>
    <row r="23" spans="1:10">
      <c r="A23" s="308">
        <v>1</v>
      </c>
      <c r="B23" s="309" t="s">
        <v>71</v>
      </c>
      <c r="C23" s="308"/>
      <c r="D23" s="310">
        <f>'[2]Levizja AA mat +Amortizim'!C14</f>
        <v>0</v>
      </c>
      <c r="E23" s="310">
        <f>'[2]Levizja AA mat +Amortizim'!C15</f>
        <v>0</v>
      </c>
      <c r="F23" s="310"/>
      <c r="G23" s="310">
        <f>D23+E23-F23</f>
        <v>0</v>
      </c>
    </row>
    <row r="24" spans="1:10">
      <c r="A24" s="308">
        <v>2</v>
      </c>
      <c r="B24" s="311" t="s">
        <v>756</v>
      </c>
      <c r="C24" s="308"/>
      <c r="D24" s="310">
        <f>'Levizja e AQT + Shpenzime'!E15</f>
        <v>25654499</v>
      </c>
      <c r="E24" s="310"/>
      <c r="F24" s="310"/>
      <c r="G24" s="310">
        <f t="shared" ref="G24:G30" si="1">D24+E24-F24</f>
        <v>25654499</v>
      </c>
    </row>
    <row r="25" spans="1:10">
      <c r="A25" s="308">
        <v>4</v>
      </c>
      <c r="B25" s="309" t="s">
        <v>353</v>
      </c>
      <c r="C25" s="308"/>
      <c r="D25" s="310">
        <f>'Levizja e AQT + Shpenzime'!I15</f>
        <v>510791</v>
      </c>
      <c r="E25" s="310"/>
      <c r="F25" s="310"/>
      <c r="G25" s="310">
        <f t="shared" si="1"/>
        <v>510791</v>
      </c>
    </row>
    <row r="26" spans="1:10">
      <c r="A26" s="308">
        <v>5</v>
      </c>
      <c r="B26" s="309" t="s">
        <v>728</v>
      </c>
      <c r="C26" s="308"/>
      <c r="D26" s="310">
        <f>'Levizja e AQT + Shpenzime'!K15</f>
        <v>654371</v>
      </c>
      <c r="E26" s="326"/>
      <c r="F26" s="310"/>
      <c r="G26" s="310">
        <f t="shared" si="1"/>
        <v>654371</v>
      </c>
    </row>
    <row r="27" spans="1:10">
      <c r="A27" s="308">
        <v>6</v>
      </c>
      <c r="B27" s="309" t="s">
        <v>360</v>
      </c>
      <c r="C27" s="308"/>
      <c r="D27" s="310"/>
      <c r="E27" s="310"/>
      <c r="F27" s="310"/>
      <c r="G27" s="310">
        <f t="shared" si="1"/>
        <v>0</v>
      </c>
    </row>
    <row r="28" spans="1:10">
      <c r="A28" s="308">
        <v>7</v>
      </c>
      <c r="B28" s="327"/>
      <c r="C28" s="308"/>
      <c r="D28" s="310"/>
      <c r="E28" s="310"/>
      <c r="F28" s="310"/>
      <c r="G28" s="310">
        <f t="shared" si="1"/>
        <v>0</v>
      </c>
    </row>
    <row r="29" spans="1:10">
      <c r="A29" s="308">
        <v>8</v>
      </c>
      <c r="B29" s="316"/>
      <c r="C29" s="308"/>
      <c r="D29" s="310"/>
      <c r="E29" s="310"/>
      <c r="F29" s="310"/>
      <c r="G29" s="310">
        <f t="shared" si="1"/>
        <v>0</v>
      </c>
    </row>
    <row r="30" spans="1:10" ht="13.5" thickBot="1">
      <c r="A30" s="317">
        <v>9</v>
      </c>
      <c r="B30" s="318"/>
      <c r="C30" s="317"/>
      <c r="D30" s="319"/>
      <c r="E30" s="319"/>
      <c r="F30" s="319"/>
      <c r="G30" s="310">
        <f t="shared" si="1"/>
        <v>0</v>
      </c>
    </row>
    <row r="31" spans="1:10" ht="13.5" thickBot="1">
      <c r="A31" s="320"/>
      <c r="B31" s="321" t="s">
        <v>758</v>
      </c>
      <c r="C31" s="322"/>
      <c r="D31" s="323">
        <f>SUM(D23:D30)+1</f>
        <v>26819662</v>
      </c>
      <c r="E31" s="323">
        <f>SUM(E23:E30)</f>
        <v>0</v>
      </c>
      <c r="F31" s="323">
        <f>SUM(F23:F30)</f>
        <v>0</v>
      </c>
      <c r="G31" s="324">
        <f>SUM(G23:G30)</f>
        <v>26819661</v>
      </c>
      <c r="H31" s="328"/>
      <c r="I31" s="325"/>
      <c r="J31" s="325"/>
    </row>
    <row r="32" spans="1:10">
      <c r="G32" s="328"/>
    </row>
    <row r="34" spans="1:14" ht="15.75">
      <c r="B34" s="470" t="s">
        <v>760</v>
      </c>
      <c r="C34" s="470"/>
      <c r="D34" s="470"/>
      <c r="E34" s="470"/>
      <c r="F34" s="470"/>
      <c r="G34" s="470"/>
    </row>
    <row r="36" spans="1:14">
      <c r="A36" s="471" t="s">
        <v>708</v>
      </c>
      <c r="B36" s="473" t="s">
        <v>246</v>
      </c>
      <c r="C36" s="471" t="s">
        <v>753</v>
      </c>
      <c r="D36" s="305" t="s">
        <v>754</v>
      </c>
      <c r="E36" s="471" t="s">
        <v>755</v>
      </c>
      <c r="F36" s="471" t="s">
        <v>731</v>
      </c>
      <c r="G36" s="305" t="s">
        <v>754</v>
      </c>
    </row>
    <row r="37" spans="1:14">
      <c r="A37" s="472"/>
      <c r="B37" s="474"/>
      <c r="C37" s="472"/>
      <c r="D37" s="306">
        <v>40909</v>
      </c>
      <c r="E37" s="472"/>
      <c r="F37" s="472"/>
      <c r="G37" s="306">
        <v>41274</v>
      </c>
    </row>
    <row r="38" spans="1:14">
      <c r="A38" s="308">
        <v>1</v>
      </c>
      <c r="B38" s="311" t="s">
        <v>71</v>
      </c>
      <c r="C38" s="308"/>
      <c r="D38" s="310">
        <f>D8-D23</f>
        <v>12063360</v>
      </c>
      <c r="E38" s="310">
        <f>E8-E23</f>
        <v>0</v>
      </c>
      <c r="F38" s="310">
        <f>F8-F23</f>
        <v>0</v>
      </c>
      <c r="G38" s="310">
        <f>D38+E38-F38</f>
        <v>12063360</v>
      </c>
    </row>
    <row r="39" spans="1:14">
      <c r="A39" s="308">
        <v>2</v>
      </c>
      <c r="B39" s="309" t="s">
        <v>756</v>
      </c>
      <c r="C39" s="308"/>
      <c r="D39" s="310">
        <f t="shared" ref="D39:E41" si="2">D9-D24</f>
        <v>30975689</v>
      </c>
      <c r="E39" s="310">
        <f t="shared" si="2"/>
        <v>0</v>
      </c>
      <c r="F39" s="310">
        <f t="shared" ref="F39:F44" si="3">F9-F24</f>
        <v>0</v>
      </c>
      <c r="G39" s="310">
        <f t="shared" ref="G39:G45" si="4">D39+E39-F39</f>
        <v>30975689</v>
      </c>
      <c r="M39" s="307"/>
      <c r="N39" s="307"/>
    </row>
    <row r="40" spans="1:14">
      <c r="A40" s="308">
        <v>4</v>
      </c>
      <c r="B40" s="309" t="s">
        <v>353</v>
      </c>
      <c r="C40" s="308"/>
      <c r="D40" s="310">
        <f t="shared" si="2"/>
        <v>151248</v>
      </c>
      <c r="E40" s="310">
        <f t="shared" si="2"/>
        <v>0</v>
      </c>
      <c r="F40" s="310">
        <f t="shared" si="3"/>
        <v>0</v>
      </c>
      <c r="G40" s="310">
        <f t="shared" si="4"/>
        <v>151248</v>
      </c>
      <c r="M40" s="307"/>
      <c r="N40" s="307"/>
    </row>
    <row r="41" spans="1:14">
      <c r="A41" s="308">
        <v>5</v>
      </c>
      <c r="B41" s="309" t="s">
        <v>728</v>
      </c>
      <c r="C41" s="308"/>
      <c r="D41" s="310">
        <f t="shared" si="2"/>
        <v>652114</v>
      </c>
      <c r="E41" s="310">
        <f t="shared" si="2"/>
        <v>40832</v>
      </c>
      <c r="F41" s="310">
        <f t="shared" si="3"/>
        <v>0</v>
      </c>
      <c r="G41" s="310">
        <f t="shared" si="4"/>
        <v>692946</v>
      </c>
      <c r="M41" s="307"/>
      <c r="N41" s="307"/>
    </row>
    <row r="42" spans="1:14">
      <c r="A42" s="308">
        <v>6</v>
      </c>
      <c r="B42" s="309" t="s">
        <v>757</v>
      </c>
      <c r="C42" s="308"/>
      <c r="D42" s="310">
        <f t="shared" ref="D42:E44" si="5">D12-D27</f>
        <v>678072</v>
      </c>
      <c r="E42" s="310">
        <f t="shared" si="5"/>
        <v>0</v>
      </c>
      <c r="F42" s="310">
        <f t="shared" si="3"/>
        <v>0</v>
      </c>
      <c r="G42" s="310">
        <f t="shared" si="4"/>
        <v>678072</v>
      </c>
      <c r="M42" s="307"/>
      <c r="N42" s="307"/>
    </row>
    <row r="43" spans="1:14">
      <c r="A43" s="308">
        <v>7</v>
      </c>
      <c r="B43" s="309"/>
      <c r="C43" s="308"/>
      <c r="D43" s="310">
        <f t="shared" si="5"/>
        <v>0</v>
      </c>
      <c r="E43" s="310">
        <f t="shared" si="5"/>
        <v>0</v>
      </c>
      <c r="F43" s="310">
        <f t="shared" si="3"/>
        <v>0</v>
      </c>
      <c r="G43" s="310">
        <f t="shared" si="4"/>
        <v>0</v>
      </c>
      <c r="M43" s="307"/>
      <c r="N43" s="307"/>
    </row>
    <row r="44" spans="1:14">
      <c r="A44" s="308">
        <v>8</v>
      </c>
      <c r="B44" s="316"/>
      <c r="C44" s="308"/>
      <c r="D44" s="310">
        <f t="shared" si="5"/>
        <v>0</v>
      </c>
      <c r="E44" s="310">
        <f t="shared" si="5"/>
        <v>0</v>
      </c>
      <c r="F44" s="310">
        <f t="shared" si="3"/>
        <v>0</v>
      </c>
      <c r="G44" s="310">
        <f t="shared" si="4"/>
        <v>0</v>
      </c>
      <c r="M44" s="307"/>
      <c r="N44" s="307"/>
    </row>
    <row r="45" spans="1:14" ht="13.5" thickBot="1">
      <c r="A45" s="317">
        <v>9</v>
      </c>
      <c r="B45" s="318"/>
      <c r="C45" s="317"/>
      <c r="D45" s="319"/>
      <c r="E45" s="319"/>
      <c r="F45" s="319"/>
      <c r="G45" s="310">
        <f t="shared" si="4"/>
        <v>0</v>
      </c>
      <c r="M45" s="307"/>
      <c r="N45" s="307"/>
    </row>
    <row r="46" spans="1:14" ht="13.5" thickBot="1">
      <c r="A46" s="320"/>
      <c r="B46" s="321" t="s">
        <v>758</v>
      </c>
      <c r="C46" s="322"/>
      <c r="D46" s="323">
        <f>SUM(D38:D45)</f>
        <v>44520483</v>
      </c>
      <c r="E46" s="323">
        <f>SUM(E38:E45)</f>
        <v>40832</v>
      </c>
      <c r="F46" s="323">
        <f>SUM(F38:F45)</f>
        <v>0</v>
      </c>
      <c r="G46" s="324">
        <f>SUM(G38:G45)</f>
        <v>44561315</v>
      </c>
      <c r="I46" s="328"/>
      <c r="J46" s="325"/>
      <c r="M46" s="329"/>
      <c r="N46" s="307"/>
    </row>
    <row r="47" spans="1:14" s="307" customFormat="1">
      <c r="F47" s="313"/>
      <c r="G47" s="330"/>
      <c r="I47" s="331"/>
      <c r="J47" s="313"/>
    </row>
    <row r="48" spans="1:14">
      <c r="D48" s="325"/>
      <c r="G48" s="325"/>
      <c r="I48" s="328"/>
      <c r="M48" s="307"/>
      <c r="N48" s="307"/>
    </row>
    <row r="49" spans="4:14">
      <c r="D49" s="325"/>
      <c r="G49" s="325"/>
      <c r="I49" s="325"/>
      <c r="M49" s="307"/>
      <c r="N49" s="307"/>
    </row>
    <row r="50" spans="4:14" ht="15.75">
      <c r="E50" s="468" t="s">
        <v>761</v>
      </c>
      <c r="F50" s="468"/>
      <c r="G50" s="468"/>
      <c r="M50" s="307"/>
      <c r="N50" s="307"/>
    </row>
    <row r="51" spans="4:14">
      <c r="E51" s="469"/>
      <c r="F51" s="469"/>
      <c r="G51" s="469"/>
    </row>
  </sheetData>
  <mergeCells count="20">
    <mergeCell ref="B4:G4"/>
    <mergeCell ref="A6:A7"/>
    <mergeCell ref="B6:B7"/>
    <mergeCell ref="C6:C7"/>
    <mergeCell ref="E6:E7"/>
    <mergeCell ref="F6:F7"/>
    <mergeCell ref="B19:G19"/>
    <mergeCell ref="A21:A22"/>
    <mergeCell ref="B21:B22"/>
    <mergeCell ref="C21:C22"/>
    <mergeCell ref="E21:E22"/>
    <mergeCell ref="F21:F22"/>
    <mergeCell ref="E50:G50"/>
    <mergeCell ref="E51:G51"/>
    <mergeCell ref="B34:G34"/>
    <mergeCell ref="A36:A37"/>
    <mergeCell ref="B36:B37"/>
    <mergeCell ref="C36:C37"/>
    <mergeCell ref="E36:E37"/>
    <mergeCell ref="F36:F37"/>
  </mergeCells>
  <pageMargins left="0.55000000000000004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6"/>
  <sheetViews>
    <sheetView workbookViewId="0">
      <selection activeCell="C5" sqref="C5:F16"/>
    </sheetView>
  </sheetViews>
  <sheetFormatPr defaultRowHeight="12.75"/>
  <cols>
    <col min="1" max="1" width="4.5703125" style="223" customWidth="1"/>
    <col min="2" max="2" width="6.28515625" style="223" customWidth="1"/>
    <col min="3" max="3" width="9.140625" style="223"/>
    <col min="4" max="4" width="24.28515625" style="223" customWidth="1"/>
    <col min="5" max="5" width="9.140625" style="223"/>
    <col min="6" max="6" width="25.28515625" style="223" customWidth="1"/>
    <col min="7" max="8" width="9.140625" style="223"/>
    <col min="9" max="9" width="14.5703125" style="223" customWidth="1"/>
    <col min="10" max="16384" width="9.140625" style="223"/>
  </cols>
  <sheetData>
    <row r="3" spans="2:9">
      <c r="B3" s="226">
        <v>1</v>
      </c>
      <c r="C3" s="475" t="s">
        <v>707</v>
      </c>
      <c r="D3" s="475"/>
      <c r="E3" s="475"/>
      <c r="F3" s="475"/>
    </row>
    <row r="5" spans="2:9">
      <c r="C5" s="224" t="s">
        <v>708</v>
      </c>
      <c r="D5" s="224" t="s">
        <v>709</v>
      </c>
      <c r="E5" s="224" t="s">
        <v>710</v>
      </c>
      <c r="F5" s="225" t="s">
        <v>711</v>
      </c>
    </row>
    <row r="6" spans="2:9">
      <c r="C6" s="224">
        <v>1</v>
      </c>
      <c r="D6" s="228" t="s">
        <v>712</v>
      </c>
      <c r="E6" s="224"/>
      <c r="F6" s="229">
        <f>'P9- Shepnzime dhe te ardhura'!E212</f>
        <v>-3485877.32</v>
      </c>
    </row>
    <row r="7" spans="2:9">
      <c r="C7" s="224"/>
      <c r="D7" s="228" t="s">
        <v>714</v>
      </c>
      <c r="E7" s="224"/>
      <c r="F7" s="229">
        <f>F8+F9+F10+F11+F12</f>
        <v>20244</v>
      </c>
    </row>
    <row r="8" spans="2:9">
      <c r="C8" s="224">
        <v>1</v>
      </c>
      <c r="D8" s="224" t="s">
        <v>577</v>
      </c>
      <c r="E8" s="224">
        <v>657</v>
      </c>
      <c r="F8" s="227">
        <f>-'P9- Shepnzime dhe te ardhura'!E121</f>
        <v>9792</v>
      </c>
    </row>
    <row r="9" spans="2:9">
      <c r="C9" s="224">
        <v>2</v>
      </c>
      <c r="D9" s="224" t="s">
        <v>574</v>
      </c>
      <c r="E9" s="224">
        <v>658</v>
      </c>
      <c r="F9" s="227">
        <f>-'P9- Shepnzime dhe te ardhura'!E122</f>
        <v>226</v>
      </c>
    </row>
    <row r="10" spans="2:9">
      <c r="C10" s="224">
        <v>3</v>
      </c>
      <c r="D10" s="224" t="s">
        <v>713</v>
      </c>
      <c r="E10" s="224">
        <v>618</v>
      </c>
      <c r="F10" s="227">
        <f>(10000+226)</f>
        <v>10226</v>
      </c>
    </row>
    <row r="11" spans="2:9">
      <c r="C11" s="224">
        <v>4</v>
      </c>
      <c r="D11" s="224" t="s">
        <v>715</v>
      </c>
      <c r="E11" s="224"/>
      <c r="F11" s="227"/>
    </row>
    <row r="12" spans="2:9">
      <c r="C12" s="224">
        <v>5</v>
      </c>
      <c r="D12" s="224" t="s">
        <v>530</v>
      </c>
      <c r="E12" s="224"/>
      <c r="F12" s="227"/>
    </row>
    <row r="13" spans="2:9">
      <c r="C13" s="224"/>
      <c r="D13" s="228" t="s">
        <v>716</v>
      </c>
      <c r="E13" s="224"/>
      <c r="F13" s="229">
        <f>F6+F7</f>
        <v>-3465633.32</v>
      </c>
      <c r="I13" s="226"/>
    </row>
    <row r="14" spans="2:9">
      <c r="C14" s="224">
        <v>6</v>
      </c>
      <c r="D14" s="228" t="s">
        <v>718</v>
      </c>
      <c r="E14" s="224"/>
      <c r="F14" s="229">
        <v>0</v>
      </c>
    </row>
    <row r="15" spans="2:9">
      <c r="C15" s="224">
        <v>7</v>
      </c>
      <c r="D15" s="228" t="s">
        <v>717</v>
      </c>
      <c r="E15" s="224"/>
      <c r="F15" s="229">
        <f>F13-F14</f>
        <v>-3465633.32</v>
      </c>
    </row>
    <row r="16" spans="2:9">
      <c r="C16" s="224"/>
      <c r="D16" s="224"/>
      <c r="E16" s="224"/>
      <c r="F16" s="227"/>
    </row>
    <row r="17" spans="3:6">
      <c r="C17" s="231"/>
      <c r="D17" s="231"/>
      <c r="E17" s="231"/>
      <c r="F17" s="232"/>
    </row>
    <row r="18" spans="3:6">
      <c r="C18" s="230"/>
      <c r="D18" s="230"/>
      <c r="E18" s="230"/>
      <c r="F18" s="230"/>
    </row>
    <row r="19" spans="3:6">
      <c r="C19" s="230"/>
      <c r="D19" s="230"/>
      <c r="E19" s="230"/>
      <c r="F19" s="230"/>
    </row>
    <row r="20" spans="3:6">
      <c r="C20" s="230"/>
      <c r="D20" s="230"/>
      <c r="E20" s="230"/>
      <c r="F20" s="230"/>
    </row>
    <row r="21" spans="3:6">
      <c r="C21" s="230"/>
      <c r="D21" s="230"/>
      <c r="E21" s="230"/>
      <c r="F21" s="230"/>
    </row>
    <row r="22" spans="3:6">
      <c r="C22" s="230"/>
      <c r="D22" s="230"/>
      <c r="E22" s="230"/>
      <c r="F22" s="230"/>
    </row>
    <row r="23" spans="3:6">
      <c r="C23" s="230"/>
      <c r="D23" s="230"/>
      <c r="E23" s="230"/>
      <c r="F23" s="230"/>
    </row>
    <row r="24" spans="3:6">
      <c r="C24" s="230"/>
      <c r="D24" s="230"/>
      <c r="E24" s="230"/>
      <c r="F24" s="230"/>
    </row>
    <row r="25" spans="3:6">
      <c r="C25" s="230"/>
      <c r="D25" s="230"/>
      <c r="E25" s="230"/>
      <c r="F25" s="230"/>
    </row>
    <row r="26" spans="3:6">
      <c r="C26" s="230"/>
      <c r="D26" s="230"/>
      <c r="E26" s="230"/>
      <c r="F26" s="230"/>
    </row>
  </sheetData>
  <mergeCells count="1">
    <mergeCell ref="C3:F3"/>
  </mergeCells>
  <phoneticPr fontId="3" type="noConversion"/>
  <pageMargins left="0.75" right="0.75" top="1" bottom="1" header="0.5" footer="0.5"/>
  <pageSetup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5"/>
  <sheetViews>
    <sheetView workbookViewId="0">
      <selection activeCell="A16" sqref="A16:IV16"/>
    </sheetView>
  </sheetViews>
  <sheetFormatPr defaultRowHeight="12.75"/>
  <cols>
    <col min="1" max="1" width="4.140625" style="150" bestFit="1" customWidth="1"/>
    <col min="2" max="2" width="3.5703125" style="150" customWidth="1"/>
    <col min="3" max="3" width="42.5703125" style="150" customWidth="1"/>
    <col min="4" max="4" width="7" style="150" customWidth="1"/>
    <col min="5" max="5" width="14.42578125" style="150" customWidth="1"/>
    <col min="6" max="6" width="15" style="150" customWidth="1"/>
    <col min="7" max="7" width="11.5703125" style="150" customWidth="1"/>
    <col min="8" max="9" width="9.140625" style="150"/>
    <col min="10" max="10" width="10.7109375" style="150" bestFit="1" customWidth="1"/>
    <col min="11" max="16384" width="9.140625" style="150"/>
  </cols>
  <sheetData>
    <row r="2" spans="1:7" ht="15.75">
      <c r="A2" s="151">
        <v>1</v>
      </c>
      <c r="B2" s="476" t="s">
        <v>93</v>
      </c>
      <c r="C2" s="476"/>
      <c r="D2" s="149"/>
      <c r="E2" s="128"/>
      <c r="F2" s="128"/>
      <c r="G2" s="128"/>
    </row>
    <row r="3" spans="1:7" ht="15.75">
      <c r="A3" s="152"/>
      <c r="B3" s="128"/>
      <c r="C3" s="128"/>
      <c r="D3" s="128"/>
      <c r="E3" s="128"/>
      <c r="F3" s="128"/>
      <c r="G3" s="128"/>
    </row>
    <row r="4" spans="1:7" ht="33" customHeight="1">
      <c r="A4" s="152"/>
      <c r="B4" s="115" t="s">
        <v>245</v>
      </c>
      <c r="C4" s="115" t="s">
        <v>246</v>
      </c>
      <c r="D4" s="115" t="s">
        <v>265</v>
      </c>
      <c r="E4" s="115" t="s">
        <v>747</v>
      </c>
      <c r="F4" s="115" t="s">
        <v>919</v>
      </c>
      <c r="G4" s="115" t="s">
        <v>518</v>
      </c>
    </row>
    <row r="5" spans="1:7" ht="17.25" customHeight="1">
      <c r="A5" s="152"/>
      <c r="B5" s="113">
        <v>1</v>
      </c>
      <c r="C5" s="129" t="s">
        <v>522</v>
      </c>
      <c r="D5" s="113">
        <v>701</v>
      </c>
      <c r="E5" s="117">
        <v>1078178.23</v>
      </c>
      <c r="F5" s="117">
        <v>2562313</v>
      </c>
      <c r="G5" s="117">
        <f>E5-F5</f>
        <v>-1484134.77</v>
      </c>
    </row>
    <row r="6" spans="1:7" ht="17.25" customHeight="1">
      <c r="A6" s="152"/>
      <c r="B6" s="113">
        <v>2</v>
      </c>
      <c r="C6" s="129" t="s">
        <v>523</v>
      </c>
      <c r="D6" s="113">
        <v>702</v>
      </c>
      <c r="E6" s="117">
        <v>425726.16</v>
      </c>
      <c r="F6" s="117">
        <v>144997</v>
      </c>
      <c r="G6" s="117">
        <f>E6-F6</f>
        <v>280729.15999999997</v>
      </c>
    </row>
    <row r="7" spans="1:7" ht="17.25" customHeight="1">
      <c r="A7" s="152"/>
      <c r="B7" s="113">
        <v>3</v>
      </c>
      <c r="C7" s="129" t="s">
        <v>524</v>
      </c>
      <c r="D7" s="113">
        <v>703</v>
      </c>
      <c r="E7" s="117"/>
      <c r="F7" s="117"/>
      <c r="G7" s="117">
        <f>E7-F7</f>
        <v>0</v>
      </c>
    </row>
    <row r="8" spans="1:7" ht="17.25" customHeight="1">
      <c r="A8" s="152"/>
      <c r="B8" s="113">
        <v>4</v>
      </c>
      <c r="C8" s="129" t="s">
        <v>525</v>
      </c>
      <c r="D8" s="113">
        <v>704</v>
      </c>
      <c r="E8" s="117"/>
      <c r="F8" s="117">
        <v>654942</v>
      </c>
      <c r="G8" s="117">
        <f>E8-F8</f>
        <v>-654942</v>
      </c>
    </row>
    <row r="9" spans="1:7" ht="17.25" customHeight="1">
      <c r="A9" s="152"/>
      <c r="B9" s="113">
        <v>5</v>
      </c>
      <c r="C9" s="129" t="s">
        <v>526</v>
      </c>
      <c r="D9" s="113">
        <v>705</v>
      </c>
      <c r="E9" s="117">
        <v>713580</v>
      </c>
      <c r="F9" s="117"/>
      <c r="G9" s="117">
        <f>E9-F9</f>
        <v>713580</v>
      </c>
    </row>
    <row r="10" spans="1:7" ht="17.25" customHeight="1">
      <c r="A10" s="152"/>
      <c r="B10" s="113"/>
      <c r="C10" s="130" t="s">
        <v>531</v>
      </c>
      <c r="D10" s="113"/>
      <c r="E10" s="118">
        <f>SUM(E5:E9)</f>
        <v>2217484.3899999997</v>
      </c>
      <c r="F10" s="118">
        <f>SUM(F5:F9)</f>
        <v>3362252</v>
      </c>
      <c r="G10" s="118">
        <f>SUM(G5:G9)</f>
        <v>-1144767.6100000001</v>
      </c>
    </row>
    <row r="11" spans="1:7" ht="17.25" customHeight="1">
      <c r="A11" s="152"/>
      <c r="B11" s="133"/>
      <c r="C11" s="131"/>
      <c r="D11" s="133"/>
      <c r="E11" s="135"/>
      <c r="F11" s="135"/>
      <c r="G11" s="135"/>
    </row>
    <row r="12" spans="1:7" ht="11.25" customHeight="1">
      <c r="A12" s="152"/>
    </row>
    <row r="13" spans="1:7" ht="17.25" customHeight="1">
      <c r="A13" s="151">
        <v>2</v>
      </c>
      <c r="B13" s="476" t="s">
        <v>532</v>
      </c>
      <c r="C13" s="476"/>
      <c r="D13" s="149"/>
      <c r="E13" s="128"/>
      <c r="F13" s="128"/>
      <c r="G13" s="128"/>
    </row>
    <row r="14" spans="1:7" ht="12" customHeight="1">
      <c r="A14" s="128"/>
      <c r="B14" s="128"/>
      <c r="C14" s="128"/>
      <c r="D14" s="128"/>
      <c r="E14" s="128"/>
      <c r="F14" s="128"/>
      <c r="G14" s="128"/>
    </row>
    <row r="15" spans="1:7" ht="28.5" customHeight="1">
      <c r="A15" s="128"/>
      <c r="B15" s="115" t="s">
        <v>245</v>
      </c>
      <c r="C15" s="115" t="s">
        <v>246</v>
      </c>
      <c r="D15" s="115" t="s">
        <v>265</v>
      </c>
      <c r="E15" s="115" t="s">
        <v>747</v>
      </c>
      <c r="F15" s="115" t="s">
        <v>919</v>
      </c>
      <c r="G15" s="115" t="s">
        <v>518</v>
      </c>
    </row>
    <row r="16" spans="1:7">
      <c r="B16" s="113">
        <v>1</v>
      </c>
      <c r="C16" s="129" t="s">
        <v>527</v>
      </c>
      <c r="D16" s="113">
        <v>7081</v>
      </c>
      <c r="E16" s="117">
        <v>2215800</v>
      </c>
      <c r="F16" s="117"/>
      <c r="G16" s="117">
        <f>E16-F16</f>
        <v>2215800</v>
      </c>
    </row>
    <row r="17" spans="1:7">
      <c r="A17" s="127"/>
      <c r="B17" s="113">
        <v>2</v>
      </c>
      <c r="C17" s="129" t="s">
        <v>528</v>
      </c>
      <c r="D17" s="113">
        <v>7082</v>
      </c>
      <c r="E17" s="117"/>
      <c r="F17" s="117"/>
      <c r="G17" s="117">
        <f t="shared" ref="G17:G23" si="0">E17-F17</f>
        <v>0</v>
      </c>
    </row>
    <row r="18" spans="1:7">
      <c r="A18" s="128"/>
      <c r="B18" s="113">
        <v>3</v>
      </c>
      <c r="C18" s="129" t="s">
        <v>529</v>
      </c>
      <c r="D18" s="113">
        <v>7083</v>
      </c>
      <c r="E18" s="117"/>
      <c r="F18" s="117"/>
      <c r="G18" s="117">
        <f t="shared" si="0"/>
        <v>0</v>
      </c>
    </row>
    <row r="19" spans="1:7">
      <c r="A19" s="128"/>
      <c r="B19" s="113">
        <v>4</v>
      </c>
      <c r="C19" s="129" t="s">
        <v>530</v>
      </c>
      <c r="D19" s="113">
        <v>7088</v>
      </c>
      <c r="E19" s="117"/>
      <c r="F19" s="117"/>
      <c r="G19" s="117">
        <f t="shared" si="0"/>
        <v>0</v>
      </c>
    </row>
    <row r="20" spans="1:7">
      <c r="A20" s="128"/>
      <c r="B20" s="113">
        <v>5</v>
      </c>
      <c r="C20" s="129" t="s">
        <v>533</v>
      </c>
      <c r="D20" s="113">
        <v>73</v>
      </c>
      <c r="E20" s="117">
        <v>1000000</v>
      </c>
      <c r="F20" s="117"/>
      <c r="G20" s="117">
        <f t="shared" si="0"/>
        <v>1000000</v>
      </c>
    </row>
    <row r="21" spans="1:7">
      <c r="A21" s="128"/>
      <c r="B21" s="113">
        <v>6</v>
      </c>
      <c r="C21" s="129" t="s">
        <v>644</v>
      </c>
      <c r="D21" s="113">
        <v>75</v>
      </c>
      <c r="E21" s="117"/>
      <c r="F21" s="117"/>
      <c r="G21" s="117">
        <f t="shared" si="0"/>
        <v>0</v>
      </c>
    </row>
    <row r="22" spans="1:7">
      <c r="A22" s="128"/>
      <c r="B22" s="113">
        <v>7</v>
      </c>
      <c r="C22" s="129" t="s">
        <v>595</v>
      </c>
      <c r="D22" s="113">
        <v>769</v>
      </c>
      <c r="E22" s="117"/>
      <c r="F22" s="117"/>
      <c r="G22" s="117">
        <f t="shared" si="0"/>
        <v>0</v>
      </c>
    </row>
    <row r="23" spans="1:7" ht="16.5" customHeight="1">
      <c r="A23" s="128"/>
      <c r="B23" s="113">
        <v>8</v>
      </c>
      <c r="C23" s="129" t="s">
        <v>557</v>
      </c>
      <c r="D23" s="113">
        <v>77</v>
      </c>
      <c r="E23" s="117"/>
      <c r="F23" s="117"/>
      <c r="G23" s="117">
        <f t="shared" si="0"/>
        <v>0</v>
      </c>
    </row>
    <row r="24" spans="1:7">
      <c r="A24" s="128"/>
      <c r="B24" s="113"/>
      <c r="C24" s="130" t="s">
        <v>535</v>
      </c>
      <c r="D24" s="113"/>
      <c r="E24" s="118">
        <f>SUM(E16:E23)</f>
        <v>3215800</v>
      </c>
      <c r="F24" s="118">
        <f>SUM(F16:F23)</f>
        <v>0</v>
      </c>
      <c r="G24" s="118">
        <f>SUM(G16:G23)</f>
        <v>3215800</v>
      </c>
    </row>
    <row r="25" spans="1:7">
      <c r="A25" s="128"/>
      <c r="B25" s="133"/>
      <c r="C25" s="131"/>
      <c r="D25" s="133"/>
      <c r="E25" s="135"/>
      <c r="F25" s="135"/>
      <c r="G25" s="135"/>
    </row>
    <row r="26" spans="1:7">
      <c r="A26" s="128"/>
    </row>
    <row r="27" spans="1:7" ht="30.75" customHeight="1">
      <c r="A27" s="151">
        <v>3</v>
      </c>
      <c r="B27" s="476" t="s">
        <v>534</v>
      </c>
      <c r="C27" s="476"/>
      <c r="D27" s="149"/>
      <c r="E27" s="128"/>
      <c r="F27" s="128"/>
      <c r="G27" s="128"/>
    </row>
    <row r="28" spans="1:7">
      <c r="A28" s="128"/>
      <c r="B28" s="128"/>
      <c r="C28" s="128"/>
      <c r="D28" s="128"/>
      <c r="E28" s="128"/>
      <c r="F28" s="128"/>
      <c r="G28" s="128"/>
    </row>
    <row r="29" spans="1:7" ht="25.5">
      <c r="A29" s="128"/>
      <c r="B29" s="115" t="s">
        <v>245</v>
      </c>
      <c r="C29" s="115" t="s">
        <v>246</v>
      </c>
      <c r="D29" s="115" t="s">
        <v>265</v>
      </c>
      <c r="E29" s="115" t="s">
        <v>747</v>
      </c>
      <c r="F29" s="115" t="s">
        <v>919</v>
      </c>
      <c r="G29" s="115" t="s">
        <v>518</v>
      </c>
    </row>
    <row r="30" spans="1:7" ht="25.5">
      <c r="B30" s="113">
        <v>1</v>
      </c>
      <c r="C30" s="129" t="s">
        <v>634</v>
      </c>
      <c r="D30" s="113">
        <v>71</v>
      </c>
      <c r="E30" s="117">
        <f>-(1468770.23+3818466.55)</f>
        <v>-5287236.7799999993</v>
      </c>
      <c r="F30" s="117">
        <v>-9269137</v>
      </c>
      <c r="G30" s="117">
        <f>E30-F30</f>
        <v>3981900.2200000007</v>
      </c>
    </row>
    <row r="31" spans="1:7">
      <c r="A31" s="128"/>
      <c r="B31" s="113"/>
      <c r="C31" s="130" t="s">
        <v>531</v>
      </c>
      <c r="D31" s="113"/>
      <c r="E31" s="118">
        <f>E30</f>
        <v>-5287236.7799999993</v>
      </c>
      <c r="F31" s="118">
        <f>F30</f>
        <v>-9269137</v>
      </c>
      <c r="G31" s="118">
        <f>G30</f>
        <v>3981900.2200000007</v>
      </c>
    </row>
    <row r="32" spans="1:7">
      <c r="A32" s="128"/>
      <c r="B32" s="133"/>
      <c r="C32" s="131"/>
      <c r="D32" s="133"/>
      <c r="E32" s="135"/>
      <c r="F32" s="135"/>
      <c r="G32" s="135"/>
    </row>
    <row r="34" spans="1:7" ht="42.75" customHeight="1">
      <c r="A34" s="151">
        <v>4</v>
      </c>
      <c r="B34" s="476" t="s">
        <v>536</v>
      </c>
      <c r="C34" s="476"/>
      <c r="D34" s="149"/>
      <c r="E34" s="128"/>
      <c r="F34" s="128"/>
      <c r="G34" s="128"/>
    </row>
    <row r="35" spans="1:7">
      <c r="A35" s="128"/>
      <c r="B35" s="128"/>
      <c r="C35" s="128"/>
      <c r="D35" s="128"/>
      <c r="E35" s="128"/>
      <c r="F35" s="128"/>
      <c r="G35" s="128"/>
    </row>
    <row r="36" spans="1:7" ht="25.5">
      <c r="A36" s="128"/>
      <c r="B36" s="115" t="s">
        <v>245</v>
      </c>
      <c r="C36" s="115" t="s">
        <v>246</v>
      </c>
      <c r="D36" s="115" t="s">
        <v>265</v>
      </c>
      <c r="E36" s="115" t="s">
        <v>747</v>
      </c>
      <c r="F36" s="115" t="s">
        <v>919</v>
      </c>
      <c r="G36" s="115" t="s">
        <v>518</v>
      </c>
    </row>
    <row r="37" spans="1:7">
      <c r="B37" s="113">
        <v>1</v>
      </c>
      <c r="C37" s="129" t="s">
        <v>538</v>
      </c>
      <c r="D37" s="113">
        <v>721</v>
      </c>
      <c r="E37" s="117"/>
      <c r="F37" s="117"/>
      <c r="G37" s="117">
        <f>E37-F37</f>
        <v>0</v>
      </c>
    </row>
    <row r="38" spans="1:7">
      <c r="A38" s="127"/>
      <c r="B38" s="113">
        <v>2</v>
      </c>
      <c r="C38" s="129" t="s">
        <v>537</v>
      </c>
      <c r="D38" s="113">
        <v>722</v>
      </c>
      <c r="E38" s="117"/>
      <c r="F38" s="117"/>
      <c r="G38" s="117">
        <f>E38-F38</f>
        <v>0</v>
      </c>
    </row>
    <row r="39" spans="1:7">
      <c r="A39" s="128"/>
      <c r="B39" s="113"/>
      <c r="C39" s="130" t="s">
        <v>539</v>
      </c>
      <c r="D39" s="113"/>
      <c r="E39" s="118">
        <f>SUM(E37:E38)</f>
        <v>0</v>
      </c>
      <c r="F39" s="118">
        <f>SUM(F37:F38)</f>
        <v>0</v>
      </c>
      <c r="G39" s="118">
        <f>SUM(G37:G38)</f>
        <v>0</v>
      </c>
    </row>
    <row r="40" spans="1:7">
      <c r="A40" s="128"/>
      <c r="B40" s="133"/>
      <c r="C40" s="131"/>
      <c r="D40" s="133"/>
      <c r="E40" s="135"/>
      <c r="F40" s="135"/>
      <c r="G40" s="135"/>
    </row>
    <row r="41" spans="1:7">
      <c r="A41" s="128"/>
      <c r="B41" s="133"/>
      <c r="C41" s="131"/>
      <c r="D41" s="133"/>
      <c r="E41" s="135"/>
      <c r="F41" s="135"/>
      <c r="G41" s="135"/>
    </row>
    <row r="43" spans="1:7" ht="30" customHeight="1">
      <c r="A43" s="151">
        <v>5</v>
      </c>
      <c r="B43" s="476" t="s">
        <v>540</v>
      </c>
      <c r="C43" s="476"/>
      <c r="D43" s="149"/>
      <c r="E43" s="128"/>
      <c r="F43" s="128"/>
      <c r="G43" s="128"/>
    </row>
    <row r="44" spans="1:7">
      <c r="A44" s="128"/>
      <c r="B44" s="128"/>
      <c r="C44" s="128"/>
      <c r="D44" s="128"/>
      <c r="E44" s="128"/>
      <c r="F44" s="128"/>
      <c r="G44" s="128"/>
    </row>
    <row r="45" spans="1:7" ht="25.5">
      <c r="A45" s="128"/>
      <c r="B45" s="115" t="s">
        <v>245</v>
      </c>
      <c r="C45" s="115" t="s">
        <v>246</v>
      </c>
      <c r="D45" s="115" t="s">
        <v>265</v>
      </c>
      <c r="E45" s="115" t="s">
        <v>747</v>
      </c>
      <c r="F45" s="115" t="s">
        <v>919</v>
      </c>
      <c r="G45" s="115" t="s">
        <v>518</v>
      </c>
    </row>
    <row r="46" spans="1:7">
      <c r="B46" s="113">
        <v>1</v>
      </c>
      <c r="C46" s="129" t="s">
        <v>541</v>
      </c>
      <c r="D46" s="113">
        <v>601</v>
      </c>
      <c r="E46" s="117"/>
      <c r="F46" s="117">
        <v>-28340</v>
      </c>
      <c r="G46" s="117">
        <f>E46-F46</f>
        <v>28340</v>
      </c>
    </row>
    <row r="47" spans="1:7">
      <c r="A47" s="127"/>
      <c r="B47" s="113">
        <v>2</v>
      </c>
      <c r="C47" s="129" t="s">
        <v>542</v>
      </c>
      <c r="D47" s="113">
        <v>602</v>
      </c>
      <c r="E47" s="117"/>
      <c r="F47" s="117"/>
      <c r="G47" s="117">
        <f t="shared" ref="G47:G54" si="1">E47-F47</f>
        <v>0</v>
      </c>
    </row>
    <row r="48" spans="1:7">
      <c r="A48" s="128"/>
      <c r="B48" s="113">
        <v>3</v>
      </c>
      <c r="C48" s="129" t="s">
        <v>543</v>
      </c>
      <c r="D48" s="113">
        <v>605</v>
      </c>
      <c r="E48" s="117">
        <f>-(722200+14460)</f>
        <v>-736660</v>
      </c>
      <c r="F48" s="117"/>
      <c r="G48" s="117">
        <f t="shared" si="1"/>
        <v>-736660</v>
      </c>
    </row>
    <row r="49" spans="1:7">
      <c r="A49" s="128"/>
      <c r="B49" s="113">
        <v>4</v>
      </c>
      <c r="C49" s="129" t="s">
        <v>544</v>
      </c>
      <c r="D49" s="113">
        <v>608</v>
      </c>
      <c r="E49" s="117"/>
      <c r="F49" s="117"/>
      <c r="G49" s="117">
        <f t="shared" si="1"/>
        <v>0</v>
      </c>
    </row>
    <row r="50" spans="1:7">
      <c r="A50" s="128"/>
      <c r="B50" s="113">
        <v>5</v>
      </c>
      <c r="C50" s="129" t="s">
        <v>546</v>
      </c>
      <c r="D50" s="113">
        <v>6271</v>
      </c>
      <c r="E50" s="117"/>
      <c r="F50" s="117"/>
      <c r="G50" s="117">
        <f t="shared" si="1"/>
        <v>0</v>
      </c>
    </row>
    <row r="51" spans="1:7">
      <c r="A51" s="128"/>
      <c r="B51" s="113">
        <v>6</v>
      </c>
      <c r="C51" s="129" t="s">
        <v>547</v>
      </c>
      <c r="D51" s="113">
        <v>6272</v>
      </c>
      <c r="E51" s="117"/>
      <c r="F51" s="117"/>
      <c r="G51" s="117">
        <f t="shared" si="1"/>
        <v>0</v>
      </c>
    </row>
    <row r="52" spans="1:7" ht="25.5">
      <c r="A52" s="128"/>
      <c r="B52" s="113">
        <v>7</v>
      </c>
      <c r="C52" s="129" t="s">
        <v>578</v>
      </c>
      <c r="D52" s="113">
        <v>632</v>
      </c>
      <c r="E52" s="117"/>
      <c r="F52" s="117"/>
      <c r="G52" s="117">
        <f t="shared" si="1"/>
        <v>0</v>
      </c>
    </row>
    <row r="53" spans="1:7">
      <c r="A53" s="128"/>
      <c r="B53" s="113">
        <v>8</v>
      </c>
      <c r="C53" s="129" t="s">
        <v>579</v>
      </c>
      <c r="D53" s="113">
        <v>633</v>
      </c>
      <c r="E53" s="117"/>
      <c r="F53" s="117"/>
      <c r="G53" s="117">
        <f t="shared" si="1"/>
        <v>0</v>
      </c>
    </row>
    <row r="54" spans="1:7">
      <c r="A54" s="128"/>
      <c r="B54" s="113">
        <v>9</v>
      </c>
      <c r="C54" s="129" t="s">
        <v>580</v>
      </c>
      <c r="D54" s="113">
        <v>638</v>
      </c>
      <c r="E54" s="117"/>
      <c r="F54" s="117"/>
      <c r="G54" s="117">
        <f t="shared" si="1"/>
        <v>0</v>
      </c>
    </row>
    <row r="55" spans="1:7">
      <c r="A55" s="128"/>
      <c r="B55" s="113"/>
      <c r="C55" s="130" t="s">
        <v>545</v>
      </c>
      <c r="D55" s="113"/>
      <c r="E55" s="118">
        <f>SUM(E46:E54)</f>
        <v>-736660</v>
      </c>
      <c r="F55" s="118">
        <f>SUM(F46:F54)</f>
        <v>-28340</v>
      </c>
      <c r="G55" s="118">
        <f>SUM(G46:G54)</f>
        <v>-708320</v>
      </c>
    </row>
    <row r="56" spans="1:7">
      <c r="A56" s="128"/>
      <c r="B56" s="133"/>
      <c r="C56" s="131"/>
      <c r="D56" s="133"/>
      <c r="E56" s="135"/>
      <c r="F56" s="135"/>
      <c r="G56" s="135"/>
    </row>
    <row r="57" spans="1:7">
      <c r="A57" s="128"/>
      <c r="B57" s="133"/>
      <c r="C57" s="131"/>
      <c r="D57" s="133"/>
      <c r="E57" s="135"/>
      <c r="F57" s="135"/>
      <c r="G57" s="135"/>
    </row>
    <row r="59" spans="1:7" ht="15.75">
      <c r="A59" s="151">
        <v>6</v>
      </c>
      <c r="B59" s="476" t="s">
        <v>548</v>
      </c>
      <c r="C59" s="476"/>
      <c r="D59" s="149"/>
      <c r="E59" s="128"/>
      <c r="F59" s="128"/>
      <c r="G59" s="128"/>
    </row>
    <row r="60" spans="1:7">
      <c r="A60" s="128"/>
      <c r="B60" s="128"/>
      <c r="C60" s="128"/>
      <c r="D60" s="128"/>
      <c r="E60" s="128"/>
      <c r="F60" s="128"/>
      <c r="G60" s="128"/>
    </row>
    <row r="61" spans="1:7" ht="25.5">
      <c r="A61" s="128"/>
      <c r="B61" s="115" t="s">
        <v>245</v>
      </c>
      <c r="C61" s="115" t="s">
        <v>246</v>
      </c>
      <c r="D61" s="115" t="s">
        <v>265</v>
      </c>
      <c r="E61" s="115" t="s">
        <v>747</v>
      </c>
      <c r="F61" s="115" t="s">
        <v>919</v>
      </c>
      <c r="G61" s="115" t="s">
        <v>518</v>
      </c>
    </row>
    <row r="62" spans="1:7">
      <c r="B62" s="113">
        <v>1</v>
      </c>
      <c r="C62" s="129" t="s">
        <v>549</v>
      </c>
      <c r="D62" s="113">
        <v>641</v>
      </c>
      <c r="E62" s="117">
        <f>-1337924</f>
        <v>-1337924</v>
      </c>
      <c r="F62" s="117">
        <v>-1494000</v>
      </c>
      <c r="G62" s="117">
        <f>E62-F62</f>
        <v>156076</v>
      </c>
    </row>
    <row r="63" spans="1:7">
      <c r="A63" s="127"/>
      <c r="B63" s="113">
        <v>2</v>
      </c>
      <c r="C63" s="129" t="s">
        <v>550</v>
      </c>
      <c r="D63" s="113">
        <v>645</v>
      </c>
      <c r="E63" s="117"/>
      <c r="F63" s="117"/>
      <c r="G63" s="117">
        <f>E63-F63</f>
        <v>0</v>
      </c>
    </row>
    <row r="64" spans="1:7">
      <c r="A64" s="128"/>
      <c r="B64" s="113">
        <v>3</v>
      </c>
      <c r="C64" s="129" t="s">
        <v>551</v>
      </c>
      <c r="D64" s="113">
        <v>648</v>
      </c>
      <c r="E64" s="117"/>
      <c r="F64" s="117"/>
      <c r="G64" s="117">
        <f>E64-F64</f>
        <v>0</v>
      </c>
    </row>
    <row r="65" spans="1:7">
      <c r="A65" s="128"/>
      <c r="B65" s="113"/>
      <c r="C65" s="130" t="s">
        <v>552</v>
      </c>
      <c r="D65" s="113"/>
      <c r="E65" s="118">
        <f>SUM(E62:E64)</f>
        <v>-1337924</v>
      </c>
      <c r="F65" s="118">
        <f>SUM(F62:F64)</f>
        <v>-1494000</v>
      </c>
      <c r="G65" s="118">
        <f>SUM(G62:G64)</f>
        <v>156076</v>
      </c>
    </row>
    <row r="66" spans="1:7">
      <c r="A66" s="128"/>
      <c r="B66" s="133"/>
      <c r="C66" s="131"/>
      <c r="D66" s="133"/>
      <c r="E66" s="135"/>
      <c r="F66" s="135"/>
      <c r="G66" s="135"/>
    </row>
    <row r="67" spans="1:7">
      <c r="A67" s="128"/>
      <c r="B67" s="133"/>
      <c r="C67" s="131"/>
      <c r="D67" s="133"/>
      <c r="E67" s="135"/>
      <c r="F67" s="135"/>
      <c r="G67" s="135"/>
    </row>
    <row r="69" spans="1:7" ht="29.25" customHeight="1">
      <c r="A69" s="153">
        <v>6.1</v>
      </c>
      <c r="B69" s="476" t="s">
        <v>553</v>
      </c>
      <c r="C69" s="476"/>
      <c r="D69" s="149"/>
      <c r="E69" s="128"/>
      <c r="F69" s="128"/>
      <c r="G69" s="128"/>
    </row>
    <row r="70" spans="1:7">
      <c r="A70" s="128"/>
      <c r="B70" s="128"/>
      <c r="C70" s="128"/>
      <c r="D70" s="128"/>
      <c r="E70" s="128"/>
      <c r="F70" s="128"/>
      <c r="G70" s="128"/>
    </row>
    <row r="71" spans="1:7" ht="25.5">
      <c r="A71" s="128"/>
      <c r="B71" s="115" t="s">
        <v>245</v>
      </c>
      <c r="C71" s="115" t="s">
        <v>246</v>
      </c>
      <c r="D71" s="115" t="s">
        <v>265</v>
      </c>
      <c r="E71" s="115" t="s">
        <v>747</v>
      </c>
      <c r="F71" s="115" t="s">
        <v>919</v>
      </c>
      <c r="G71" s="115" t="s">
        <v>518</v>
      </c>
    </row>
    <row r="72" spans="1:7">
      <c r="B72" s="113">
        <v>1</v>
      </c>
      <c r="C72" s="129" t="s">
        <v>554</v>
      </c>
      <c r="D72" s="113">
        <v>644</v>
      </c>
      <c r="E72" s="117">
        <f>-253506</f>
        <v>-253506</v>
      </c>
      <c r="F72" s="117">
        <v>-249498</v>
      </c>
      <c r="G72" s="117">
        <f>E72-F72</f>
        <v>-4008</v>
      </c>
    </row>
    <row r="73" spans="1:7">
      <c r="A73" s="128"/>
      <c r="B73" s="113"/>
      <c r="C73" s="130" t="s">
        <v>556</v>
      </c>
      <c r="D73" s="113"/>
      <c r="E73" s="118">
        <f>SUM(E72:E72)</f>
        <v>-253506</v>
      </c>
      <c r="F73" s="118">
        <f>SUM(F72:F72)</f>
        <v>-249498</v>
      </c>
      <c r="G73" s="118">
        <f>SUM(G72:G72)</f>
        <v>-4008</v>
      </c>
    </row>
    <row r="77" spans="1:7" ht="15.75">
      <c r="A77" s="151">
        <v>7</v>
      </c>
      <c r="B77" s="476" t="s">
        <v>99</v>
      </c>
      <c r="C77" s="476"/>
      <c r="D77" s="149"/>
      <c r="E77" s="128"/>
      <c r="F77" s="128"/>
      <c r="G77" s="128"/>
    </row>
    <row r="78" spans="1:7">
      <c r="A78" s="128"/>
      <c r="B78" s="128"/>
      <c r="C78" s="128"/>
      <c r="D78" s="128"/>
      <c r="E78" s="128"/>
      <c r="F78" s="128"/>
      <c r="G78" s="128"/>
    </row>
    <row r="79" spans="1:7" ht="25.5">
      <c r="A79" s="128"/>
      <c r="B79" s="115" t="s">
        <v>245</v>
      </c>
      <c r="C79" s="115" t="s">
        <v>246</v>
      </c>
      <c r="D79" s="115" t="s">
        <v>265</v>
      </c>
      <c r="E79" s="115" t="s">
        <v>747</v>
      </c>
      <c r="F79" s="115" t="s">
        <v>919</v>
      </c>
      <c r="G79" s="115" t="s">
        <v>518</v>
      </c>
    </row>
    <row r="80" spans="1:7">
      <c r="B80" s="113">
        <v>1</v>
      </c>
      <c r="C80" s="129" t="s">
        <v>555</v>
      </c>
      <c r="D80" s="113">
        <v>681</v>
      </c>
      <c r="E80" s="117"/>
      <c r="F80" s="117"/>
      <c r="G80" s="117">
        <f>E80-F80</f>
        <v>0</v>
      </c>
    </row>
    <row r="81" spans="1:7" ht="25.5">
      <c r="A81" s="127"/>
      <c r="B81" s="113">
        <v>2</v>
      </c>
      <c r="C81" s="129" t="s">
        <v>635</v>
      </c>
      <c r="D81" s="113">
        <v>687</v>
      </c>
      <c r="E81" s="117"/>
      <c r="F81" s="117"/>
      <c r="G81" s="117">
        <f>E81-F81</f>
        <v>0</v>
      </c>
    </row>
    <row r="82" spans="1:7">
      <c r="A82" s="128"/>
      <c r="B82" s="113"/>
      <c r="C82" s="130" t="s">
        <v>636</v>
      </c>
      <c r="D82" s="113"/>
      <c r="E82" s="118">
        <f>SUM(E80:E81)</f>
        <v>0</v>
      </c>
      <c r="F82" s="118">
        <f>SUM(F80:F81)</f>
        <v>0</v>
      </c>
      <c r="G82" s="118">
        <f>SUM(G80:G81)</f>
        <v>0</v>
      </c>
    </row>
    <row r="83" spans="1:7">
      <c r="A83" s="128"/>
      <c r="B83" s="133"/>
      <c r="C83" s="131"/>
      <c r="D83" s="133"/>
      <c r="E83" s="135"/>
      <c r="F83" s="135"/>
      <c r="G83" s="135"/>
    </row>
    <row r="84" spans="1:7">
      <c r="A84" s="128"/>
      <c r="B84" s="133"/>
      <c r="C84" s="131"/>
      <c r="D84" s="133"/>
      <c r="E84" s="135"/>
      <c r="F84" s="135"/>
      <c r="G84" s="135"/>
    </row>
    <row r="85" spans="1:7">
      <c r="A85" s="128"/>
      <c r="B85" s="133"/>
      <c r="C85" s="131"/>
      <c r="D85" s="133"/>
      <c r="E85" s="135"/>
      <c r="F85" s="135"/>
      <c r="G85" s="135"/>
    </row>
    <row r="86" spans="1:7">
      <c r="A86" s="128"/>
      <c r="B86" s="133"/>
      <c r="C86" s="131"/>
      <c r="D86" s="133"/>
      <c r="E86" s="135"/>
      <c r="F86" s="135"/>
      <c r="G86" s="135"/>
    </row>
    <row r="87" spans="1:7">
      <c r="A87" s="128"/>
      <c r="B87" s="133"/>
      <c r="C87" s="131"/>
      <c r="D87" s="133"/>
      <c r="E87" s="135"/>
      <c r="F87" s="135"/>
      <c r="G87" s="135"/>
    </row>
    <row r="88" spans="1:7">
      <c r="A88" s="128"/>
      <c r="B88" s="133"/>
      <c r="C88" s="131"/>
      <c r="D88" s="133"/>
      <c r="E88" s="135"/>
      <c r="F88" s="135"/>
      <c r="G88" s="135"/>
    </row>
    <row r="90" spans="1:7" ht="15.75">
      <c r="A90" s="151">
        <v>8</v>
      </c>
      <c r="B90" s="476" t="s">
        <v>101</v>
      </c>
      <c r="C90" s="476"/>
      <c r="D90" s="149"/>
      <c r="E90" s="128"/>
      <c r="F90" s="128"/>
      <c r="G90" s="128"/>
    </row>
    <row r="91" spans="1:7">
      <c r="A91" s="128"/>
      <c r="B91" s="128"/>
      <c r="C91" s="128"/>
      <c r="D91" s="128"/>
      <c r="E91" s="128"/>
      <c r="F91" s="128"/>
      <c r="G91" s="128"/>
    </row>
    <row r="92" spans="1:7" ht="25.5">
      <c r="A92" s="128"/>
      <c r="B92" s="115" t="s">
        <v>245</v>
      </c>
      <c r="C92" s="115" t="s">
        <v>246</v>
      </c>
      <c r="D92" s="115" t="s">
        <v>265</v>
      </c>
      <c r="E92" s="115" t="s">
        <v>747</v>
      </c>
      <c r="F92" s="115" t="s">
        <v>919</v>
      </c>
      <c r="G92" s="115" t="s">
        <v>518</v>
      </c>
    </row>
    <row r="93" spans="1:7">
      <c r="B93" s="115" t="s">
        <v>4</v>
      </c>
      <c r="C93" s="130" t="s">
        <v>558</v>
      </c>
      <c r="D93" s="113"/>
      <c r="E93" s="117"/>
      <c r="F93" s="117"/>
      <c r="G93" s="117"/>
    </row>
    <row r="94" spans="1:7">
      <c r="A94" s="127"/>
      <c r="B94" s="113">
        <v>1</v>
      </c>
      <c r="C94" s="129" t="s">
        <v>559</v>
      </c>
      <c r="D94" s="113">
        <v>611</v>
      </c>
      <c r="E94" s="117"/>
      <c r="F94" s="117"/>
      <c r="G94" s="117">
        <f t="shared" ref="G94:G99" si="2">E94-F94</f>
        <v>0</v>
      </c>
    </row>
    <row r="95" spans="1:7">
      <c r="A95" s="128"/>
      <c r="B95" s="113">
        <v>2</v>
      </c>
      <c r="C95" s="129" t="s">
        <v>560</v>
      </c>
      <c r="D95" s="113">
        <v>613</v>
      </c>
      <c r="E95" s="117"/>
      <c r="F95" s="117"/>
      <c r="G95" s="117">
        <f t="shared" si="2"/>
        <v>0</v>
      </c>
    </row>
    <row r="96" spans="1:7">
      <c r="A96" s="128"/>
      <c r="B96" s="113">
        <v>3</v>
      </c>
      <c r="C96" s="129" t="s">
        <v>561</v>
      </c>
      <c r="D96" s="113">
        <v>615</v>
      </c>
      <c r="E96" s="117"/>
      <c r="F96" s="117"/>
      <c r="G96" s="117">
        <f t="shared" si="2"/>
        <v>0</v>
      </c>
    </row>
    <row r="97" spans="1:7">
      <c r="A97" s="128"/>
      <c r="B97" s="113">
        <v>4</v>
      </c>
      <c r="C97" s="129" t="s">
        <v>562</v>
      </c>
      <c r="D97" s="113">
        <v>616</v>
      </c>
      <c r="E97" s="117"/>
      <c r="F97" s="117"/>
      <c r="G97" s="117">
        <f t="shared" si="2"/>
        <v>0</v>
      </c>
    </row>
    <row r="98" spans="1:7">
      <c r="A98" s="128"/>
      <c r="B98" s="113">
        <v>5</v>
      </c>
      <c r="C98" s="129" t="s">
        <v>563</v>
      </c>
      <c r="D98" s="113">
        <v>617</v>
      </c>
      <c r="E98" s="117"/>
      <c r="F98" s="117"/>
      <c r="G98" s="117">
        <f t="shared" si="2"/>
        <v>0</v>
      </c>
    </row>
    <row r="99" spans="1:7">
      <c r="A99" s="128"/>
      <c r="B99" s="113">
        <v>6</v>
      </c>
      <c r="C99" s="129" t="s">
        <v>530</v>
      </c>
      <c r="D99" s="113">
        <v>618</v>
      </c>
      <c r="E99" s="117">
        <f>-(10000+150000+150000)</f>
        <v>-310000</v>
      </c>
      <c r="F99" s="117">
        <v>-907630</v>
      </c>
      <c r="G99" s="117">
        <f t="shared" si="2"/>
        <v>597630</v>
      </c>
    </row>
    <row r="100" spans="1:7">
      <c r="A100" s="128"/>
      <c r="B100" s="113"/>
      <c r="C100" s="130" t="s">
        <v>583</v>
      </c>
      <c r="D100" s="113"/>
      <c r="E100" s="118">
        <f>SUM(E94:E99)</f>
        <v>-310000</v>
      </c>
      <c r="F100" s="118">
        <f>SUM(F94:F99)</f>
        <v>-907630</v>
      </c>
      <c r="G100" s="118">
        <f>SUM(G94:G99)</f>
        <v>597630</v>
      </c>
    </row>
    <row r="101" spans="1:7">
      <c r="A101" s="128"/>
      <c r="B101" s="115" t="s">
        <v>1</v>
      </c>
      <c r="C101" s="130" t="s">
        <v>564</v>
      </c>
      <c r="D101" s="113"/>
      <c r="E101" s="117"/>
      <c r="F101" s="117"/>
      <c r="G101" s="117"/>
    </row>
    <row r="102" spans="1:7">
      <c r="A102" s="128"/>
      <c r="B102" s="113">
        <v>7</v>
      </c>
      <c r="C102" s="129" t="s">
        <v>565</v>
      </c>
      <c r="D102" s="113">
        <v>621</v>
      </c>
      <c r="E102" s="117">
        <v>-900000</v>
      </c>
      <c r="F102" s="117">
        <v>-900000</v>
      </c>
      <c r="G102" s="117">
        <f>E102-F102</f>
        <v>0</v>
      </c>
    </row>
    <row r="103" spans="1:7" ht="25.5">
      <c r="A103" s="128"/>
      <c r="B103" s="113">
        <v>8</v>
      </c>
      <c r="C103" s="129" t="s">
        <v>566</v>
      </c>
      <c r="D103" s="113">
        <v>623</v>
      </c>
      <c r="E103" s="117"/>
      <c r="F103" s="117"/>
      <c r="G103" s="117">
        <f t="shared" ref="G103:G117" si="3">E103-F103</f>
        <v>0</v>
      </c>
    </row>
    <row r="104" spans="1:7">
      <c r="A104" s="128"/>
      <c r="B104" s="113">
        <v>9</v>
      </c>
      <c r="C104" s="129" t="s">
        <v>567</v>
      </c>
      <c r="D104" s="113">
        <v>624</v>
      </c>
      <c r="E104" s="117"/>
      <c r="F104" s="117"/>
      <c r="G104" s="117">
        <f t="shared" si="3"/>
        <v>0</v>
      </c>
    </row>
    <row r="105" spans="1:7">
      <c r="A105" s="128"/>
      <c r="B105" s="113">
        <v>10</v>
      </c>
      <c r="C105" s="129" t="s">
        <v>568</v>
      </c>
      <c r="D105" s="113">
        <v>625</v>
      </c>
      <c r="E105" s="117"/>
      <c r="F105" s="117">
        <v>-14000</v>
      </c>
      <c r="G105" s="117">
        <f t="shared" si="3"/>
        <v>14000</v>
      </c>
    </row>
    <row r="106" spans="1:7">
      <c r="A106" s="128"/>
      <c r="B106" s="113">
        <v>11</v>
      </c>
      <c r="C106" s="129" t="s">
        <v>569</v>
      </c>
      <c r="D106" s="113">
        <v>626</v>
      </c>
      <c r="E106" s="117"/>
      <c r="F106" s="117"/>
      <c r="G106" s="117">
        <f t="shared" si="3"/>
        <v>0</v>
      </c>
    </row>
    <row r="107" spans="1:7">
      <c r="A107" s="128"/>
      <c r="B107" s="113">
        <v>12</v>
      </c>
      <c r="C107" s="129" t="s">
        <v>570</v>
      </c>
      <c r="D107" s="113">
        <v>6271</v>
      </c>
      <c r="E107" s="117"/>
      <c r="F107" s="117"/>
      <c r="G107" s="117">
        <f t="shared" si="3"/>
        <v>0</v>
      </c>
    </row>
    <row r="108" spans="1:7">
      <c r="A108" s="128"/>
      <c r="B108" s="113">
        <v>13</v>
      </c>
      <c r="C108" s="129" t="s">
        <v>571</v>
      </c>
      <c r="D108" s="113">
        <v>6272</v>
      </c>
      <c r="E108" s="117"/>
      <c r="F108" s="117"/>
      <c r="G108" s="117">
        <f t="shared" si="3"/>
        <v>0</v>
      </c>
    </row>
    <row r="109" spans="1:7">
      <c r="A109" s="128"/>
      <c r="B109" s="113">
        <v>14</v>
      </c>
      <c r="C109" s="129" t="s">
        <v>572</v>
      </c>
      <c r="D109" s="113">
        <v>6276</v>
      </c>
      <c r="E109" s="117"/>
      <c r="F109" s="117"/>
      <c r="G109" s="117">
        <f t="shared" si="3"/>
        <v>0</v>
      </c>
    </row>
    <row r="110" spans="1:7">
      <c r="A110" s="128"/>
      <c r="B110" s="113">
        <v>15</v>
      </c>
      <c r="C110" s="129" t="s">
        <v>573</v>
      </c>
      <c r="D110" s="113">
        <v>628</v>
      </c>
      <c r="E110" s="117">
        <f>-13076.1</f>
        <v>-13076.1</v>
      </c>
      <c r="F110" s="117">
        <v>-10531</v>
      </c>
      <c r="G110" s="117">
        <f t="shared" si="3"/>
        <v>-2545.1000000000004</v>
      </c>
    </row>
    <row r="111" spans="1:7" ht="25.5">
      <c r="A111" s="128"/>
      <c r="B111" s="113">
        <v>16</v>
      </c>
      <c r="C111" s="129" t="s">
        <v>586</v>
      </c>
      <c r="D111" s="113">
        <v>632</v>
      </c>
      <c r="E111" s="117"/>
      <c r="F111" s="117"/>
      <c r="G111" s="117">
        <f t="shared" si="3"/>
        <v>0</v>
      </c>
    </row>
    <row r="112" spans="1:7">
      <c r="A112" s="128"/>
      <c r="B112" s="113">
        <v>17</v>
      </c>
      <c r="C112" s="129" t="s">
        <v>587</v>
      </c>
      <c r="D112" s="113">
        <v>633</v>
      </c>
      <c r="E112" s="117"/>
      <c r="F112" s="117"/>
      <c r="G112" s="117">
        <f t="shared" si="3"/>
        <v>0</v>
      </c>
    </row>
    <row r="113" spans="1:7" ht="25.5">
      <c r="A113" s="128"/>
      <c r="B113" s="113">
        <v>18</v>
      </c>
      <c r="C113" s="129" t="s">
        <v>586</v>
      </c>
      <c r="D113" s="113">
        <v>634</v>
      </c>
      <c r="E113" s="117"/>
      <c r="F113" s="117"/>
      <c r="G113" s="117">
        <f t="shared" si="3"/>
        <v>0</v>
      </c>
    </row>
    <row r="114" spans="1:7" ht="25.5">
      <c r="A114" s="128"/>
      <c r="B114" s="113">
        <v>19</v>
      </c>
      <c r="C114" s="129" t="s">
        <v>588</v>
      </c>
      <c r="D114" s="113">
        <v>635</v>
      </c>
      <c r="E114" s="117"/>
      <c r="F114" s="117"/>
      <c r="G114" s="117">
        <f t="shared" si="3"/>
        <v>0</v>
      </c>
    </row>
    <row r="115" spans="1:7">
      <c r="A115" s="128"/>
      <c r="B115" s="113">
        <v>20</v>
      </c>
      <c r="C115" s="129" t="s">
        <v>589</v>
      </c>
      <c r="D115" s="113">
        <v>638</v>
      </c>
      <c r="E115" s="117">
        <f>-18000</f>
        <v>-18000</v>
      </c>
      <c r="F115" s="117"/>
      <c r="G115" s="117">
        <f t="shared" si="3"/>
        <v>-18000</v>
      </c>
    </row>
    <row r="116" spans="1:7">
      <c r="A116" s="128"/>
      <c r="B116" s="113"/>
      <c r="C116" s="130" t="s">
        <v>582</v>
      </c>
      <c r="D116" s="113"/>
      <c r="E116" s="118">
        <f>SUM(E102:E115)</f>
        <v>-931076.1</v>
      </c>
      <c r="F116" s="118">
        <f>SUM(F102:F115)</f>
        <v>-924531</v>
      </c>
      <c r="G116" s="118">
        <f>SUM(G102:G115)</f>
        <v>-6545.1</v>
      </c>
    </row>
    <row r="117" spans="1:7">
      <c r="A117" s="128"/>
      <c r="B117" s="115" t="s">
        <v>2</v>
      </c>
      <c r="C117" s="130" t="s">
        <v>574</v>
      </c>
      <c r="D117" s="113"/>
      <c r="E117" s="117"/>
      <c r="F117" s="117"/>
      <c r="G117" s="117">
        <f t="shared" si="3"/>
        <v>0</v>
      </c>
    </row>
    <row r="118" spans="1:7">
      <c r="A118" s="128"/>
      <c r="B118" s="115"/>
      <c r="C118" s="129" t="s">
        <v>736</v>
      </c>
      <c r="D118" s="113">
        <v>652</v>
      </c>
      <c r="E118" s="117"/>
      <c r="F118" s="117"/>
      <c r="G118" s="117">
        <f>E118-F118</f>
        <v>0</v>
      </c>
    </row>
    <row r="119" spans="1:7">
      <c r="A119" s="128"/>
      <c r="B119" s="113">
        <v>21</v>
      </c>
      <c r="C119" s="129" t="s">
        <v>575</v>
      </c>
      <c r="D119" s="113">
        <v>653</v>
      </c>
      <c r="E119" s="117"/>
      <c r="F119" s="117"/>
      <c r="G119" s="117">
        <f>E120-F120</f>
        <v>0</v>
      </c>
    </row>
    <row r="120" spans="1:7">
      <c r="A120" s="128"/>
      <c r="B120" s="113">
        <v>22</v>
      </c>
      <c r="C120" s="129" t="s">
        <v>576</v>
      </c>
      <c r="D120" s="113">
        <v>654</v>
      </c>
      <c r="E120" s="117"/>
      <c r="F120" s="117"/>
      <c r="G120" s="117">
        <f>E120-F120</f>
        <v>0</v>
      </c>
    </row>
    <row r="121" spans="1:7">
      <c r="A121" s="128"/>
      <c r="B121" s="113">
        <v>23</v>
      </c>
      <c r="C121" s="129" t="s">
        <v>577</v>
      </c>
      <c r="D121" s="113">
        <v>657</v>
      </c>
      <c r="E121" s="117">
        <f>-9792</f>
        <v>-9792</v>
      </c>
      <c r="F121" s="117">
        <v>-88818</v>
      </c>
      <c r="G121" s="117">
        <f>E121-F121</f>
        <v>79026</v>
      </c>
    </row>
    <row r="122" spans="1:7">
      <c r="A122" s="128"/>
      <c r="B122" s="113">
        <v>24</v>
      </c>
      <c r="C122" s="129" t="s">
        <v>574</v>
      </c>
      <c r="D122" s="113">
        <v>658</v>
      </c>
      <c r="E122" s="117">
        <f>-226</f>
        <v>-226</v>
      </c>
      <c r="F122" s="117"/>
      <c r="G122" s="117">
        <f>E122-F122</f>
        <v>-226</v>
      </c>
    </row>
    <row r="123" spans="1:7">
      <c r="A123" s="128"/>
      <c r="B123" s="113"/>
      <c r="C123" s="130" t="s">
        <v>584</v>
      </c>
      <c r="D123" s="113"/>
      <c r="E123" s="118">
        <f>SUM(E118:E122)</f>
        <v>-10018</v>
      </c>
      <c r="F123" s="118">
        <f>SUM(F118:F122)</f>
        <v>-88818</v>
      </c>
      <c r="G123" s="118">
        <f>SUM(G118:G122)</f>
        <v>78800</v>
      </c>
    </row>
    <row r="124" spans="1:7">
      <c r="A124" s="128"/>
      <c r="B124" s="115" t="s">
        <v>148</v>
      </c>
      <c r="C124" s="130" t="s">
        <v>530</v>
      </c>
      <c r="D124" s="113"/>
      <c r="E124" s="117"/>
      <c r="F124" s="117"/>
      <c r="G124" s="117">
        <f>E124-F124</f>
        <v>0</v>
      </c>
    </row>
    <row r="125" spans="1:7">
      <c r="A125" s="128"/>
      <c r="B125" s="113">
        <v>25</v>
      </c>
      <c r="C125" s="129" t="s">
        <v>581</v>
      </c>
      <c r="D125" s="113">
        <v>75</v>
      </c>
      <c r="E125" s="117"/>
      <c r="F125" s="117"/>
      <c r="G125" s="117">
        <f>E125-F125</f>
        <v>0</v>
      </c>
    </row>
    <row r="126" spans="1:7">
      <c r="A126" s="128"/>
      <c r="B126" s="113">
        <v>26</v>
      </c>
      <c r="C126" s="129" t="s">
        <v>590</v>
      </c>
      <c r="D126" s="113">
        <v>669</v>
      </c>
      <c r="E126" s="117"/>
      <c r="F126" s="117"/>
      <c r="G126" s="117">
        <f>E126-F126</f>
        <v>0</v>
      </c>
    </row>
    <row r="127" spans="1:7">
      <c r="A127" s="128"/>
      <c r="B127" s="113">
        <v>27</v>
      </c>
      <c r="C127" s="129" t="s">
        <v>591</v>
      </c>
      <c r="D127" s="113">
        <v>77</v>
      </c>
      <c r="E127" s="117"/>
      <c r="F127" s="117"/>
      <c r="G127" s="117">
        <f>E127-F127</f>
        <v>0</v>
      </c>
    </row>
    <row r="128" spans="1:7">
      <c r="A128" s="128"/>
      <c r="B128" s="113"/>
      <c r="C128" s="130" t="s">
        <v>585</v>
      </c>
      <c r="D128" s="113"/>
      <c r="E128" s="118">
        <f>SUM(E125:E127)</f>
        <v>0</v>
      </c>
      <c r="F128" s="118">
        <f>SUM(F125:F127)</f>
        <v>0</v>
      </c>
      <c r="G128" s="118">
        <f>SUM(G125:G127)</f>
        <v>0</v>
      </c>
    </row>
    <row r="129" spans="1:7">
      <c r="A129" s="128"/>
      <c r="B129" s="113"/>
      <c r="C129" s="130" t="s">
        <v>637</v>
      </c>
      <c r="D129" s="113"/>
      <c r="E129" s="118">
        <f>E100+E116+E123+E128</f>
        <v>-1251094.1000000001</v>
      </c>
      <c r="F129" s="118">
        <f>F100+F116+F123+F128</f>
        <v>-1920979</v>
      </c>
      <c r="G129" s="118">
        <f>G100+G116+G123+G128</f>
        <v>669884.9</v>
      </c>
    </row>
    <row r="131" spans="1:7" ht="15.75">
      <c r="A131" s="151">
        <v>9</v>
      </c>
      <c r="B131" s="476" t="s">
        <v>621</v>
      </c>
      <c r="C131" s="476"/>
      <c r="D131" s="149"/>
      <c r="E131" s="128"/>
      <c r="F131" s="128"/>
      <c r="G131" s="128"/>
    </row>
    <row r="132" spans="1:7">
      <c r="A132" s="128"/>
      <c r="B132" s="128"/>
      <c r="C132" s="128"/>
      <c r="D132" s="128"/>
      <c r="E132" s="128"/>
      <c r="F132" s="128"/>
      <c r="G132" s="128"/>
    </row>
    <row r="133" spans="1:7" ht="25.5">
      <c r="A133" s="128"/>
      <c r="B133" s="115" t="s">
        <v>245</v>
      </c>
      <c r="C133" s="115" t="s">
        <v>246</v>
      </c>
      <c r="D133" s="115" t="s">
        <v>265</v>
      </c>
      <c r="E133" s="115" t="s">
        <v>747</v>
      </c>
      <c r="F133" s="115" t="s">
        <v>919</v>
      </c>
      <c r="G133" s="115" t="s">
        <v>518</v>
      </c>
    </row>
    <row r="134" spans="1:7">
      <c r="B134" s="113">
        <v>1</v>
      </c>
      <c r="C134" s="129" t="s">
        <v>592</v>
      </c>
      <c r="D134" s="113">
        <v>109</v>
      </c>
      <c r="E134" s="117">
        <f>E10+E24+E31+E39+E55+E65+E73+E82+E129</f>
        <v>-3433136.4899999998</v>
      </c>
      <c r="F134" s="117">
        <f>F10+F24+F31+F39+F55+F65+F73+F82+F129</f>
        <v>-9599702</v>
      </c>
      <c r="G134" s="117">
        <f>E134-F134</f>
        <v>6166565.5099999998</v>
      </c>
    </row>
    <row r="135" spans="1:7" ht="25.5">
      <c r="A135" s="128"/>
      <c r="B135" s="113"/>
      <c r="C135" s="130" t="s">
        <v>593</v>
      </c>
      <c r="D135" s="113"/>
      <c r="E135" s="118">
        <f>SUM(E134:E134)</f>
        <v>-3433136.4899999998</v>
      </c>
      <c r="F135" s="118">
        <f>SUM(F134:F134)</f>
        <v>-9599702</v>
      </c>
      <c r="G135" s="118">
        <f>SUM(G134:G134)</f>
        <v>6166565.5099999998</v>
      </c>
    </row>
    <row r="136" spans="1:7">
      <c r="A136" s="128"/>
      <c r="B136" s="133"/>
      <c r="C136" s="131"/>
      <c r="D136" s="133"/>
      <c r="E136" s="135"/>
      <c r="F136" s="135"/>
      <c r="G136" s="135"/>
    </row>
    <row r="137" spans="1:7">
      <c r="A137" s="128"/>
      <c r="B137" s="133"/>
      <c r="C137" s="131"/>
      <c r="D137" s="133"/>
      <c r="E137" s="135"/>
      <c r="F137" s="135"/>
      <c r="G137" s="135"/>
    </row>
    <row r="138" spans="1:7">
      <c r="A138" s="128"/>
      <c r="B138" s="133"/>
      <c r="C138" s="131"/>
      <c r="D138" s="133"/>
      <c r="E138" s="135"/>
      <c r="F138" s="135"/>
      <c r="G138" s="135"/>
    </row>
    <row r="139" spans="1:7">
      <c r="A139" s="128"/>
      <c r="B139" s="133"/>
      <c r="C139" s="131"/>
      <c r="D139" s="133"/>
      <c r="E139" s="135"/>
      <c r="F139" s="135"/>
      <c r="G139" s="135"/>
    </row>
    <row r="141" spans="1:7" ht="29.25" customHeight="1">
      <c r="A141" s="151">
        <v>10</v>
      </c>
      <c r="B141" s="476" t="s">
        <v>594</v>
      </c>
      <c r="C141" s="476"/>
      <c r="D141" s="149"/>
      <c r="E141" s="128"/>
      <c r="F141" s="128"/>
      <c r="G141" s="128"/>
    </row>
    <row r="142" spans="1:7">
      <c r="A142" s="128"/>
      <c r="B142" s="128"/>
      <c r="C142" s="128"/>
      <c r="D142" s="128"/>
      <c r="E142" s="128"/>
      <c r="F142" s="128"/>
      <c r="G142" s="128"/>
    </row>
    <row r="143" spans="1:7" ht="25.5">
      <c r="A143" s="128"/>
      <c r="B143" s="115" t="s">
        <v>245</v>
      </c>
      <c r="C143" s="115" t="s">
        <v>246</v>
      </c>
      <c r="D143" s="115" t="s">
        <v>265</v>
      </c>
      <c r="E143" s="115" t="s">
        <v>747</v>
      </c>
      <c r="F143" s="115" t="s">
        <v>919</v>
      </c>
      <c r="G143" s="115" t="s">
        <v>518</v>
      </c>
    </row>
    <row r="144" spans="1:7">
      <c r="B144" s="113">
        <v>1</v>
      </c>
      <c r="C144" s="129" t="s">
        <v>598</v>
      </c>
      <c r="D144" s="113">
        <v>761</v>
      </c>
      <c r="E144" s="117"/>
      <c r="F144" s="117"/>
      <c r="G144" s="117">
        <f>E144-F144</f>
        <v>0</v>
      </c>
    </row>
    <row r="145" spans="1:7">
      <c r="A145" s="127"/>
      <c r="B145" s="113">
        <v>2</v>
      </c>
      <c r="C145" s="129" t="s">
        <v>599</v>
      </c>
      <c r="D145" s="113">
        <v>661</v>
      </c>
      <c r="E145" s="117"/>
      <c r="F145" s="117"/>
      <c r="G145" s="117">
        <f>E145-F145</f>
        <v>0</v>
      </c>
    </row>
    <row r="146" spans="1:7" ht="25.5">
      <c r="A146" s="128"/>
      <c r="B146" s="113"/>
      <c r="C146" s="130" t="s">
        <v>600</v>
      </c>
      <c r="D146" s="113"/>
      <c r="E146" s="118">
        <f>SUM(E144:E145)</f>
        <v>0</v>
      </c>
      <c r="F146" s="118">
        <f>SUM(F144:F145)</f>
        <v>0</v>
      </c>
      <c r="G146" s="118">
        <f>SUM(G144:G145)</f>
        <v>0</v>
      </c>
    </row>
    <row r="149" spans="1:7" ht="27.75" customHeight="1">
      <c r="A149" s="151">
        <v>11</v>
      </c>
      <c r="B149" s="476" t="s">
        <v>597</v>
      </c>
      <c r="C149" s="476"/>
      <c r="D149" s="149"/>
      <c r="E149" s="128"/>
      <c r="F149" s="128"/>
      <c r="G149" s="128"/>
    </row>
    <row r="150" spans="1:7">
      <c r="A150" s="128"/>
      <c r="B150" s="128"/>
      <c r="C150" s="128"/>
      <c r="D150" s="128"/>
      <c r="E150" s="128"/>
      <c r="F150" s="128"/>
      <c r="G150" s="128"/>
    </row>
    <row r="151" spans="1:7" ht="25.5">
      <c r="A151" s="128"/>
      <c r="B151" s="115" t="s">
        <v>245</v>
      </c>
      <c r="C151" s="115" t="s">
        <v>246</v>
      </c>
      <c r="D151" s="115" t="s">
        <v>265</v>
      </c>
      <c r="E151" s="115" t="s">
        <v>747</v>
      </c>
      <c r="F151" s="115" t="s">
        <v>919</v>
      </c>
      <c r="G151" s="115" t="s">
        <v>518</v>
      </c>
    </row>
    <row r="152" spans="1:7">
      <c r="B152" s="113">
        <v>1</v>
      </c>
      <c r="C152" s="129" t="s">
        <v>601</v>
      </c>
      <c r="D152" s="113">
        <v>762</v>
      </c>
      <c r="E152" s="117"/>
      <c r="F152" s="117"/>
      <c r="G152" s="117">
        <f>E152-F152</f>
        <v>0</v>
      </c>
    </row>
    <row r="153" spans="1:7">
      <c r="A153" s="127"/>
      <c r="B153" s="113">
        <v>2</v>
      </c>
      <c r="C153" s="129" t="s">
        <v>602</v>
      </c>
      <c r="D153" s="113">
        <v>662</v>
      </c>
      <c r="E153" s="117"/>
      <c r="F153" s="117"/>
      <c r="G153" s="117">
        <f>E153-F153</f>
        <v>0</v>
      </c>
    </row>
    <row r="154" spans="1:7">
      <c r="A154" s="128"/>
      <c r="B154" s="113"/>
      <c r="C154" s="130" t="s">
        <v>596</v>
      </c>
      <c r="D154" s="113"/>
      <c r="E154" s="118">
        <f>SUM(E152:E153)</f>
        <v>0</v>
      </c>
      <c r="F154" s="118">
        <f>SUM(F152:F153)</f>
        <v>0</v>
      </c>
      <c r="G154" s="118">
        <f>SUM(G152:G153)</f>
        <v>0</v>
      </c>
    </row>
    <row r="157" spans="1:7" ht="29.25" customHeight="1">
      <c r="A157" s="151">
        <v>12</v>
      </c>
      <c r="B157" s="476" t="s">
        <v>603</v>
      </c>
      <c r="C157" s="476"/>
      <c r="D157" s="149"/>
      <c r="E157" s="128"/>
      <c r="F157" s="128"/>
      <c r="G157" s="128"/>
    </row>
    <row r="158" spans="1:7">
      <c r="A158" s="128"/>
      <c r="B158" s="128"/>
      <c r="C158" s="128"/>
      <c r="D158" s="128"/>
      <c r="E158" s="128"/>
      <c r="F158" s="128"/>
      <c r="G158" s="128"/>
    </row>
    <row r="159" spans="1:7" ht="25.5">
      <c r="A159" s="128"/>
      <c r="B159" s="115" t="s">
        <v>245</v>
      </c>
      <c r="C159" s="115" t="s">
        <v>246</v>
      </c>
      <c r="D159" s="115" t="s">
        <v>265</v>
      </c>
      <c r="E159" s="115" t="s">
        <v>747</v>
      </c>
      <c r="F159" s="115" t="s">
        <v>919</v>
      </c>
      <c r="G159" s="115" t="s">
        <v>518</v>
      </c>
    </row>
    <row r="160" spans="1:7">
      <c r="A160" s="128"/>
      <c r="B160" s="113">
        <v>1</v>
      </c>
      <c r="C160" s="129" t="s">
        <v>604</v>
      </c>
      <c r="D160" s="113">
        <v>763</v>
      </c>
      <c r="E160" s="118"/>
      <c r="F160" s="118"/>
      <c r="G160" s="117">
        <f>E160-F160</f>
        <v>0</v>
      </c>
    </row>
    <row r="161" spans="1:7">
      <c r="A161" s="128"/>
      <c r="B161" s="113"/>
      <c r="C161" s="130" t="s">
        <v>612</v>
      </c>
      <c r="D161" s="113"/>
      <c r="E161" s="118">
        <f>E160</f>
        <v>0</v>
      </c>
      <c r="F161" s="118">
        <f>F160</f>
        <v>0</v>
      </c>
      <c r="G161" s="118">
        <f>G160</f>
        <v>0</v>
      </c>
    </row>
    <row r="162" spans="1:7">
      <c r="A162" s="128"/>
      <c r="B162" s="113">
        <v>2</v>
      </c>
      <c r="C162" s="129" t="s">
        <v>605</v>
      </c>
      <c r="D162" s="113">
        <v>764</v>
      </c>
      <c r="E162" s="118"/>
      <c r="F162" s="118"/>
      <c r="G162" s="117">
        <f>E162-F162</f>
        <v>0</v>
      </c>
    </row>
    <row r="163" spans="1:7">
      <c r="A163" s="128"/>
      <c r="B163" s="113">
        <v>3</v>
      </c>
      <c r="C163" s="129" t="s">
        <v>607</v>
      </c>
      <c r="D163" s="113">
        <v>664</v>
      </c>
      <c r="E163" s="118"/>
      <c r="F163" s="118"/>
      <c r="G163" s="117">
        <f>E163-F163</f>
        <v>0</v>
      </c>
    </row>
    <row r="164" spans="1:7">
      <c r="A164" s="128"/>
      <c r="B164" s="113"/>
      <c r="C164" s="130" t="s">
        <v>610</v>
      </c>
      <c r="D164" s="113"/>
      <c r="E164" s="118">
        <f>E162+E163</f>
        <v>0</v>
      </c>
      <c r="F164" s="118">
        <f>F162+F163</f>
        <v>0</v>
      </c>
      <c r="G164" s="118">
        <f>G162+G163</f>
        <v>0</v>
      </c>
    </row>
    <row r="165" spans="1:7">
      <c r="B165" s="113">
        <v>4</v>
      </c>
      <c r="C165" s="129" t="s">
        <v>606</v>
      </c>
      <c r="D165" s="113">
        <v>765</v>
      </c>
      <c r="E165" s="117"/>
      <c r="F165" s="117"/>
      <c r="G165" s="117">
        <f>E165-F165</f>
        <v>0</v>
      </c>
    </row>
    <row r="166" spans="1:7">
      <c r="A166" s="127"/>
      <c r="B166" s="113">
        <v>5</v>
      </c>
      <c r="C166" s="129" t="s">
        <v>608</v>
      </c>
      <c r="D166" s="113">
        <v>662</v>
      </c>
      <c r="E166" s="117"/>
      <c r="F166" s="117"/>
      <c r="G166" s="117">
        <f>E166-F166</f>
        <v>0</v>
      </c>
    </row>
    <row r="167" spans="1:7">
      <c r="A167" s="127"/>
      <c r="B167" s="113"/>
      <c r="C167" s="130" t="s">
        <v>611</v>
      </c>
      <c r="D167" s="113"/>
      <c r="E167" s="118">
        <f>E165+E166</f>
        <v>0</v>
      </c>
      <c r="F167" s="118">
        <f>F165+F166</f>
        <v>0</v>
      </c>
      <c r="G167" s="118">
        <f>G165+G166</f>
        <v>0</v>
      </c>
    </row>
    <row r="168" spans="1:7" ht="15.75" customHeight="1">
      <c r="A168" s="128"/>
      <c r="B168" s="113"/>
      <c r="C168" s="130" t="s">
        <v>609</v>
      </c>
      <c r="D168" s="113"/>
      <c r="E168" s="118">
        <f>E161+E164+E167</f>
        <v>0</v>
      </c>
      <c r="F168" s="118">
        <f>F161+F164+F167</f>
        <v>0</v>
      </c>
      <c r="G168" s="118">
        <f>G161+G164+G167</f>
        <v>0</v>
      </c>
    </row>
    <row r="170" spans="1:7" ht="15.75">
      <c r="A170" s="151">
        <v>13</v>
      </c>
      <c r="B170" s="476" t="s">
        <v>613</v>
      </c>
      <c r="C170" s="476"/>
      <c r="D170" s="149"/>
      <c r="E170" s="128"/>
      <c r="F170" s="128"/>
      <c r="G170" s="128"/>
    </row>
    <row r="171" spans="1:7">
      <c r="A171" s="128"/>
      <c r="B171" s="128"/>
      <c r="C171" s="128"/>
      <c r="D171" s="128"/>
      <c r="E171" s="128"/>
      <c r="F171" s="128"/>
      <c r="G171" s="128"/>
    </row>
    <row r="172" spans="1:7" ht="25.5">
      <c r="A172" s="128"/>
      <c r="B172" s="115" t="s">
        <v>245</v>
      </c>
      <c r="C172" s="115" t="s">
        <v>246</v>
      </c>
      <c r="D172" s="115" t="s">
        <v>265</v>
      </c>
      <c r="E172" s="115" t="s">
        <v>747</v>
      </c>
      <c r="F172" s="115" t="s">
        <v>919</v>
      </c>
      <c r="G172" s="115" t="s">
        <v>518</v>
      </c>
    </row>
    <row r="173" spans="1:7" ht="18.75" customHeight="1">
      <c r="B173" s="113">
        <v>1</v>
      </c>
      <c r="C173" s="129" t="s">
        <v>638</v>
      </c>
      <c r="D173" s="113">
        <v>767</v>
      </c>
      <c r="E173" s="117">
        <f>1.5</f>
        <v>1.5</v>
      </c>
      <c r="F173" s="117"/>
      <c r="G173" s="117">
        <f>E173-F173</f>
        <v>1.5</v>
      </c>
    </row>
    <row r="174" spans="1:7" ht="18" customHeight="1">
      <c r="A174" s="127"/>
      <c r="B174" s="113">
        <v>2</v>
      </c>
      <c r="C174" s="129" t="s">
        <v>645</v>
      </c>
      <c r="D174" s="113">
        <v>667</v>
      </c>
      <c r="E174" s="117">
        <f>-3632.86</f>
        <v>-3632.86</v>
      </c>
      <c r="F174" s="117"/>
      <c r="G174" s="117">
        <f>E174-F174</f>
        <v>-3632.86</v>
      </c>
    </row>
    <row r="175" spans="1:7" ht="15.75" customHeight="1">
      <c r="A175" s="128"/>
      <c r="B175" s="113"/>
      <c r="C175" s="130" t="s">
        <v>614</v>
      </c>
      <c r="D175" s="113"/>
      <c r="E175" s="118">
        <f>SUM(E173:E174)</f>
        <v>-3631.36</v>
      </c>
      <c r="F175" s="118">
        <f>SUM(F173:F174)</f>
        <v>0</v>
      </c>
      <c r="G175" s="118">
        <f>SUM( G173:G174)</f>
        <v>-3631.36</v>
      </c>
    </row>
    <row r="177" spans="1:7" ht="15.75">
      <c r="A177" s="151">
        <v>14</v>
      </c>
      <c r="B177" s="476" t="s">
        <v>615</v>
      </c>
      <c r="C177" s="476"/>
      <c r="D177" s="149"/>
      <c r="E177" s="128"/>
      <c r="F177" s="128"/>
      <c r="G177" s="128"/>
    </row>
    <row r="178" spans="1:7">
      <c r="A178" s="128"/>
      <c r="B178" s="128"/>
      <c r="C178" s="128"/>
      <c r="D178" s="128"/>
      <c r="E178" s="128"/>
      <c r="F178" s="128"/>
      <c r="G178" s="128"/>
    </row>
    <row r="179" spans="1:7" ht="25.5">
      <c r="A179" s="128"/>
      <c r="B179" s="115" t="s">
        <v>245</v>
      </c>
      <c r="C179" s="115" t="s">
        <v>246</v>
      </c>
      <c r="D179" s="115" t="s">
        <v>265</v>
      </c>
      <c r="E179" s="115" t="s">
        <v>747</v>
      </c>
      <c r="F179" s="115" t="s">
        <v>919</v>
      </c>
      <c r="G179" s="115" t="s">
        <v>518</v>
      </c>
    </row>
    <row r="180" spans="1:7" ht="19.5" customHeight="1">
      <c r="B180" s="113">
        <v>1</v>
      </c>
      <c r="C180" s="129" t="s">
        <v>618</v>
      </c>
      <c r="D180" s="113">
        <v>769</v>
      </c>
      <c r="E180" s="117">
        <f>9</f>
        <v>9</v>
      </c>
      <c r="F180" s="117">
        <v>376</v>
      </c>
      <c r="G180" s="117">
        <f>E180-F180</f>
        <v>-367</v>
      </c>
    </row>
    <row r="181" spans="1:7">
      <c r="A181" s="127"/>
      <c r="B181" s="113">
        <v>2</v>
      </c>
      <c r="C181" s="129" t="s">
        <v>616</v>
      </c>
      <c r="D181" s="113">
        <v>669</v>
      </c>
      <c r="E181" s="117">
        <f>-49118.47</f>
        <v>-49118.47</v>
      </c>
      <c r="F181" s="117">
        <v>-345</v>
      </c>
      <c r="G181" s="117">
        <f>E181-F181</f>
        <v>-48773.47</v>
      </c>
    </row>
    <row r="182" spans="1:7">
      <c r="A182" s="128"/>
      <c r="B182" s="113"/>
      <c r="C182" s="130" t="s">
        <v>639</v>
      </c>
      <c r="D182" s="113"/>
      <c r="E182" s="118">
        <f>SUM(E180:E181)</f>
        <v>-49109.47</v>
      </c>
      <c r="F182" s="118">
        <f>SUM(F180:F181)</f>
        <v>31</v>
      </c>
      <c r="G182" s="118">
        <f>SUM(G180:G181)</f>
        <v>-49140.47</v>
      </c>
    </row>
    <row r="184" spans="1:7" ht="15.75">
      <c r="A184" s="151">
        <v>15</v>
      </c>
      <c r="B184" s="476" t="s">
        <v>617</v>
      </c>
      <c r="C184" s="476"/>
      <c r="D184" s="149"/>
      <c r="E184" s="128"/>
      <c r="F184" s="128"/>
      <c r="G184" s="128"/>
    </row>
    <row r="185" spans="1:7">
      <c r="A185" s="128"/>
      <c r="B185" s="128"/>
      <c r="C185" s="128"/>
      <c r="D185" s="128"/>
      <c r="E185" s="128"/>
      <c r="F185" s="128"/>
      <c r="G185" s="128"/>
    </row>
    <row r="186" spans="1:7" ht="25.5">
      <c r="A186" s="128"/>
      <c r="B186" s="115" t="s">
        <v>245</v>
      </c>
      <c r="C186" s="115" t="s">
        <v>246</v>
      </c>
      <c r="D186" s="115" t="s">
        <v>265</v>
      </c>
      <c r="E186" s="115" t="s">
        <v>747</v>
      </c>
      <c r="F186" s="115" t="s">
        <v>919</v>
      </c>
      <c r="G186" s="115" t="s">
        <v>518</v>
      </c>
    </row>
    <row r="187" spans="1:7">
      <c r="B187" s="113">
        <v>1</v>
      </c>
      <c r="C187" s="129" t="s">
        <v>619</v>
      </c>
      <c r="D187" s="113">
        <v>768</v>
      </c>
      <c r="E187" s="117"/>
      <c r="F187" s="117"/>
      <c r="G187" s="117">
        <f>E187-F187</f>
        <v>0</v>
      </c>
    </row>
    <row r="188" spans="1:7">
      <c r="A188" s="127"/>
      <c r="B188" s="113">
        <v>2</v>
      </c>
      <c r="C188" s="129" t="s">
        <v>643</v>
      </c>
      <c r="D188" s="113">
        <v>668</v>
      </c>
      <c r="E188" s="117"/>
      <c r="F188" s="117"/>
      <c r="G188" s="117">
        <f>E188-F188</f>
        <v>0</v>
      </c>
    </row>
    <row r="189" spans="1:7" ht="25.5">
      <c r="A189" s="128"/>
      <c r="B189" s="113"/>
      <c r="C189" s="130" t="s">
        <v>620</v>
      </c>
      <c r="D189" s="113"/>
      <c r="E189" s="118">
        <f>SUM(E187:E188)</f>
        <v>0</v>
      </c>
      <c r="F189" s="118">
        <f>SUM(F187:F188)</f>
        <v>0</v>
      </c>
      <c r="G189" s="118">
        <f>SUM(G187:G188)</f>
        <v>0</v>
      </c>
    </row>
    <row r="191" spans="1:7" ht="30" customHeight="1">
      <c r="A191" s="151">
        <v>16</v>
      </c>
      <c r="B191" s="476" t="s">
        <v>622</v>
      </c>
      <c r="C191" s="476"/>
      <c r="D191" s="149"/>
      <c r="E191" s="128"/>
      <c r="F191" s="128"/>
      <c r="G191" s="128"/>
    </row>
    <row r="192" spans="1:7">
      <c r="A192" s="128"/>
      <c r="B192" s="128"/>
      <c r="C192" s="128"/>
      <c r="D192" s="128"/>
      <c r="E192" s="128"/>
      <c r="F192" s="128"/>
      <c r="G192" s="128"/>
    </row>
    <row r="193" spans="1:7" ht="25.5">
      <c r="A193" s="128"/>
      <c r="B193" s="115" t="s">
        <v>245</v>
      </c>
      <c r="C193" s="115" t="s">
        <v>246</v>
      </c>
      <c r="D193" s="115" t="s">
        <v>265</v>
      </c>
      <c r="E193" s="115" t="s">
        <v>747</v>
      </c>
      <c r="F193" s="115" t="s">
        <v>919</v>
      </c>
      <c r="G193" s="115" t="s">
        <v>518</v>
      </c>
    </row>
    <row r="194" spans="1:7">
      <c r="B194" s="113">
        <v>1</v>
      </c>
      <c r="C194" s="129" t="s">
        <v>625</v>
      </c>
      <c r="D194" s="113"/>
      <c r="E194" s="117"/>
      <c r="F194" s="117"/>
      <c r="G194" s="117">
        <f>E194-F194</f>
        <v>0</v>
      </c>
    </row>
    <row r="195" spans="1:7">
      <c r="A195" s="128"/>
      <c r="B195" s="113"/>
      <c r="C195" s="130" t="s">
        <v>626</v>
      </c>
      <c r="D195" s="113"/>
      <c r="E195" s="118">
        <f>SUM(E194:E194)</f>
        <v>0</v>
      </c>
      <c r="F195" s="118">
        <f>SUM(F194:F194)</f>
        <v>0</v>
      </c>
      <c r="G195" s="118">
        <f>SUM(G194:G194)</f>
        <v>0</v>
      </c>
    </row>
    <row r="197" spans="1:7" ht="15.75">
      <c r="A197" s="151">
        <v>17</v>
      </c>
      <c r="B197" s="476" t="s">
        <v>623</v>
      </c>
      <c r="C197" s="476"/>
      <c r="D197" s="149"/>
      <c r="E197" s="128"/>
      <c r="F197" s="128"/>
      <c r="G197" s="128"/>
    </row>
    <row r="198" spans="1:7">
      <c r="A198" s="128"/>
      <c r="B198" s="128"/>
      <c r="C198" s="128"/>
      <c r="D198" s="128"/>
      <c r="E198" s="128"/>
      <c r="F198" s="128"/>
      <c r="G198" s="128"/>
    </row>
    <row r="199" spans="1:7" ht="25.5">
      <c r="A199" s="128"/>
      <c r="B199" s="115" t="s">
        <v>245</v>
      </c>
      <c r="C199" s="115" t="s">
        <v>246</v>
      </c>
      <c r="D199" s="115" t="s">
        <v>265</v>
      </c>
      <c r="E199" s="115" t="s">
        <v>747</v>
      </c>
      <c r="F199" s="115" t="s">
        <v>919</v>
      </c>
      <c r="G199" s="115" t="s">
        <v>518</v>
      </c>
    </row>
    <row r="200" spans="1:7">
      <c r="B200" s="113">
        <v>1</v>
      </c>
      <c r="C200" s="129" t="s">
        <v>624</v>
      </c>
      <c r="D200" s="113">
        <v>109</v>
      </c>
      <c r="E200" s="117">
        <f>E135+E146+E154+E195+E187+E182+E175</f>
        <v>-3485877.32</v>
      </c>
      <c r="F200" s="117">
        <f>F135+F146+F154+F195+F182+F189</f>
        <v>-9599671</v>
      </c>
      <c r="G200" s="117">
        <f>E200-F200</f>
        <v>6113793.6799999997</v>
      </c>
    </row>
    <row r="201" spans="1:7">
      <c r="A201" s="128"/>
      <c r="B201" s="113"/>
      <c r="C201" s="130" t="s">
        <v>628</v>
      </c>
      <c r="D201" s="113"/>
      <c r="E201" s="118">
        <f>SUM(E200:E200)</f>
        <v>-3485877.32</v>
      </c>
      <c r="F201" s="118">
        <f>SUM(F200:F200)</f>
        <v>-9599671</v>
      </c>
      <c r="G201" s="118">
        <f>SUM(G200:G200)</f>
        <v>6113793.6799999997</v>
      </c>
    </row>
    <row r="203" spans="1:7" ht="15.75">
      <c r="A203" s="151">
        <v>18</v>
      </c>
      <c r="B203" s="476" t="s">
        <v>627</v>
      </c>
      <c r="C203" s="476"/>
      <c r="D203" s="149"/>
      <c r="E203" s="128"/>
      <c r="F203" s="128"/>
      <c r="G203" s="128"/>
    </row>
    <row r="204" spans="1:7">
      <c r="A204" s="128"/>
      <c r="B204" s="128"/>
      <c r="C204" s="128"/>
      <c r="D204" s="128"/>
      <c r="E204" s="128"/>
      <c r="F204" s="128"/>
      <c r="G204" s="128"/>
    </row>
    <row r="205" spans="1:7" ht="25.5">
      <c r="A205" s="128"/>
      <c r="B205" s="115" t="s">
        <v>245</v>
      </c>
      <c r="C205" s="115" t="s">
        <v>246</v>
      </c>
      <c r="D205" s="115" t="s">
        <v>265</v>
      </c>
      <c r="E205" s="115" t="s">
        <v>747</v>
      </c>
      <c r="F205" s="115" t="s">
        <v>919</v>
      </c>
      <c r="G205" s="115" t="s">
        <v>518</v>
      </c>
    </row>
    <row r="206" spans="1:7">
      <c r="B206" s="113">
        <v>1</v>
      </c>
      <c r="C206" s="129" t="s">
        <v>106</v>
      </c>
      <c r="D206" s="113">
        <v>69</v>
      </c>
      <c r="E206" s="117">
        <v>0</v>
      </c>
      <c r="F206" s="117"/>
      <c r="G206" s="117">
        <f>E206-F206</f>
        <v>0</v>
      </c>
    </row>
    <row r="207" spans="1:7">
      <c r="A207" s="128"/>
      <c r="B207" s="113"/>
      <c r="C207" s="130" t="s">
        <v>614</v>
      </c>
      <c r="D207" s="113"/>
      <c r="E207" s="118">
        <f>SUM(E206:E206)</f>
        <v>0</v>
      </c>
      <c r="F207" s="118">
        <f>SUM(F206:F206)</f>
        <v>0</v>
      </c>
      <c r="G207" s="118">
        <f>SUM(G206:G206)</f>
        <v>0</v>
      </c>
    </row>
    <row r="209" spans="1:7" ht="15.75">
      <c r="A209" s="151">
        <v>19</v>
      </c>
      <c r="B209" s="476" t="s">
        <v>629</v>
      </c>
      <c r="C209" s="476"/>
      <c r="D209" s="149"/>
      <c r="E209" s="128"/>
      <c r="F209" s="128"/>
      <c r="G209" s="128"/>
    </row>
    <row r="210" spans="1:7">
      <c r="A210" s="128"/>
      <c r="B210" s="128"/>
      <c r="C210" s="128"/>
      <c r="D210" s="128"/>
      <c r="E210" s="128"/>
      <c r="F210" s="128"/>
      <c r="G210" s="128"/>
    </row>
    <row r="211" spans="1:7" ht="25.5">
      <c r="A211" s="128"/>
      <c r="B211" s="115" t="s">
        <v>245</v>
      </c>
      <c r="C211" s="115" t="s">
        <v>246</v>
      </c>
      <c r="D211" s="115" t="s">
        <v>265</v>
      </c>
      <c r="E211" s="115" t="s">
        <v>747</v>
      </c>
      <c r="F211" s="115" t="s">
        <v>919</v>
      </c>
      <c r="G211" s="115" t="s">
        <v>518</v>
      </c>
    </row>
    <row r="212" spans="1:7">
      <c r="B212" s="113">
        <v>1</v>
      </c>
      <c r="C212" s="129" t="s">
        <v>630</v>
      </c>
      <c r="D212" s="113">
        <v>109</v>
      </c>
      <c r="E212" s="117">
        <f>E200+E206</f>
        <v>-3485877.32</v>
      </c>
      <c r="F212" s="117">
        <f>F200+F206</f>
        <v>-9599671</v>
      </c>
      <c r="G212" s="117">
        <f>E212-F212</f>
        <v>6113793.6799999997</v>
      </c>
    </row>
    <row r="213" spans="1:7">
      <c r="B213" s="113"/>
      <c r="C213" s="129" t="s">
        <v>632</v>
      </c>
      <c r="D213" s="113"/>
      <c r="E213" s="117"/>
      <c r="F213" s="117"/>
      <c r="G213" s="117"/>
    </row>
    <row r="214" spans="1:7">
      <c r="B214" s="113"/>
      <c r="C214" s="129" t="s">
        <v>633</v>
      </c>
      <c r="D214" s="113"/>
      <c r="E214" s="117"/>
      <c r="F214" s="117"/>
      <c r="G214" s="117"/>
    </row>
    <row r="215" spans="1:7">
      <c r="A215" s="128"/>
      <c r="B215" s="113"/>
      <c r="C215" s="130" t="s">
        <v>631</v>
      </c>
      <c r="D215" s="113"/>
      <c r="E215" s="118">
        <f>SUM(E212:E212)</f>
        <v>-3485877.32</v>
      </c>
      <c r="F215" s="118">
        <f>SUM(F212:F212)</f>
        <v>-9599671</v>
      </c>
      <c r="G215" s="118">
        <f>SUM(G212:G212)</f>
        <v>6113793.6799999997</v>
      </c>
    </row>
  </sheetData>
  <mergeCells count="20">
    <mergeCell ref="B209:C209"/>
    <mergeCell ref="B170:C170"/>
    <mergeCell ref="B177:C177"/>
    <mergeCell ref="B184:C184"/>
    <mergeCell ref="B191:C191"/>
    <mergeCell ref="B2:C2"/>
    <mergeCell ref="B13:C13"/>
    <mergeCell ref="B27:C27"/>
    <mergeCell ref="B34:C34"/>
    <mergeCell ref="B197:C197"/>
    <mergeCell ref="B43:C43"/>
    <mergeCell ref="B59:C59"/>
    <mergeCell ref="B69:C69"/>
    <mergeCell ref="B77:C77"/>
    <mergeCell ref="B203:C203"/>
    <mergeCell ref="B157:C157"/>
    <mergeCell ref="B90:C90"/>
    <mergeCell ref="B131:C131"/>
    <mergeCell ref="B141:C141"/>
    <mergeCell ref="B149:C149"/>
  </mergeCells>
  <phoneticPr fontId="3" type="noConversion"/>
  <pageMargins left="0.34" right="0.26" top="0.51" bottom="0.82" header="0.4" footer="0.5"/>
  <pageSetup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8"/>
  <sheetViews>
    <sheetView topLeftCell="A85" workbookViewId="0">
      <selection activeCell="B112" sqref="B112:F117"/>
    </sheetView>
  </sheetViews>
  <sheetFormatPr defaultRowHeight="12.75"/>
  <cols>
    <col min="1" max="1" width="3" style="106" customWidth="1"/>
    <col min="2" max="2" width="4.28515625" style="106" customWidth="1"/>
    <col min="3" max="3" width="40.42578125" style="106" customWidth="1"/>
    <col min="4" max="4" width="6.7109375" style="106" customWidth="1"/>
    <col min="5" max="6" width="12.5703125" style="106" customWidth="1"/>
    <col min="7" max="7" width="11.7109375" style="106" customWidth="1"/>
    <col min="8" max="9" width="9.140625" style="106"/>
    <col min="10" max="10" width="12.7109375" style="106" customWidth="1"/>
    <col min="11" max="11" width="10" style="106" bestFit="1" customWidth="1"/>
    <col min="12" max="12" width="9.140625" style="106"/>
    <col min="13" max="13" width="10" style="106" bestFit="1" customWidth="1"/>
    <col min="14" max="16384" width="9.140625" style="106"/>
  </cols>
  <sheetData>
    <row r="2" spans="1:7" ht="16.5" customHeight="1">
      <c r="A2" s="107">
        <v>1</v>
      </c>
      <c r="B2" s="478" t="s">
        <v>244</v>
      </c>
      <c r="C2" s="478"/>
      <c r="D2" s="108"/>
    </row>
    <row r="3" spans="1:7" ht="16.5" customHeight="1">
      <c r="A3" s="107"/>
      <c r="B3" s="108"/>
      <c r="C3" s="108"/>
      <c r="D3" s="108"/>
    </row>
    <row r="5" spans="1:7" ht="24" customHeight="1">
      <c r="B5" s="112" t="s">
        <v>245</v>
      </c>
      <c r="C5" s="112" t="s">
        <v>246</v>
      </c>
      <c r="D5" s="112" t="s">
        <v>265</v>
      </c>
      <c r="E5" s="115" t="s">
        <v>739</v>
      </c>
      <c r="F5" s="115" t="s">
        <v>738</v>
      </c>
      <c r="G5" s="115" t="s">
        <v>518</v>
      </c>
    </row>
    <row r="6" spans="1:7">
      <c r="B6" s="109">
        <v>1</v>
      </c>
      <c r="C6" s="110" t="s">
        <v>248</v>
      </c>
      <c r="D6" s="109">
        <v>531</v>
      </c>
      <c r="E6" s="117">
        <f>2156</f>
        <v>2156</v>
      </c>
      <c r="F6" s="117">
        <v>1489</v>
      </c>
      <c r="G6" s="117">
        <f>E6-F6</f>
        <v>667</v>
      </c>
    </row>
    <row r="7" spans="1:7">
      <c r="B7" s="109">
        <v>2</v>
      </c>
      <c r="C7" s="110" t="s">
        <v>249</v>
      </c>
      <c r="D7" s="109">
        <v>532</v>
      </c>
      <c r="E7" s="117"/>
      <c r="F7" s="117"/>
      <c r="G7" s="117">
        <f>E7-F7</f>
        <v>0</v>
      </c>
    </row>
    <row r="8" spans="1:7">
      <c r="B8" s="109"/>
      <c r="C8" s="111" t="s">
        <v>252</v>
      </c>
      <c r="D8" s="109"/>
      <c r="E8" s="118">
        <f>E6+E7</f>
        <v>2156</v>
      </c>
      <c r="F8" s="118">
        <f>F6+F7</f>
        <v>1489</v>
      </c>
      <c r="G8" s="118">
        <f>G6+G7</f>
        <v>667</v>
      </c>
    </row>
    <row r="9" spans="1:7">
      <c r="B9" s="109">
        <v>3</v>
      </c>
      <c r="C9" s="110" t="s">
        <v>250</v>
      </c>
      <c r="D9" s="109">
        <v>511</v>
      </c>
      <c r="E9" s="117"/>
      <c r="F9" s="117"/>
      <c r="G9" s="117">
        <f>E9-F9</f>
        <v>0</v>
      </c>
    </row>
    <row r="10" spans="1:7">
      <c r="B10" s="109">
        <v>4</v>
      </c>
      <c r="C10" s="110" t="s">
        <v>251</v>
      </c>
      <c r="D10" s="109">
        <v>512</v>
      </c>
      <c r="E10" s="117">
        <f>30622.1</f>
        <v>30622.1</v>
      </c>
      <c r="F10" s="117">
        <v>4564</v>
      </c>
      <c r="G10" s="117">
        <f>E10-F10</f>
        <v>26058.1</v>
      </c>
    </row>
    <row r="11" spans="1:7">
      <c r="B11" s="109"/>
      <c r="C11" s="111" t="s">
        <v>253</v>
      </c>
      <c r="D11" s="112"/>
      <c r="E11" s="118">
        <f>E10+E9</f>
        <v>30622.1</v>
      </c>
      <c r="F11" s="118">
        <f>F10+F9</f>
        <v>4564</v>
      </c>
      <c r="G11" s="118">
        <f>G10+G9</f>
        <v>26058.1</v>
      </c>
    </row>
    <row r="12" spans="1:7">
      <c r="B12" s="109"/>
      <c r="C12" s="111" t="s">
        <v>255</v>
      </c>
      <c r="D12" s="109"/>
      <c r="E12" s="118">
        <f>E11+E8</f>
        <v>32778.1</v>
      </c>
      <c r="F12" s="118">
        <f>F11+F8</f>
        <v>6053</v>
      </c>
      <c r="G12" s="118">
        <f>G11+G8</f>
        <v>26725.1</v>
      </c>
    </row>
    <row r="13" spans="1:7">
      <c r="B13" s="121"/>
      <c r="C13" s="116"/>
      <c r="D13" s="121"/>
      <c r="E13" s="135"/>
      <c r="F13" s="135"/>
      <c r="G13" s="135"/>
    </row>
    <row r="14" spans="1:7">
      <c r="B14" s="121"/>
      <c r="C14" s="116"/>
      <c r="D14" s="121"/>
      <c r="E14" s="135"/>
      <c r="F14" s="135"/>
      <c r="G14" s="135"/>
    </row>
    <row r="15" spans="1:7">
      <c r="B15" s="121"/>
      <c r="C15" s="116"/>
      <c r="D15" s="121"/>
      <c r="E15" s="135"/>
      <c r="F15" s="135"/>
      <c r="G15" s="135"/>
    </row>
    <row r="17" spans="1:7" ht="13.5" customHeight="1">
      <c r="A17" s="107">
        <v>2</v>
      </c>
      <c r="B17" s="477" t="s">
        <v>520</v>
      </c>
      <c r="C17" s="477"/>
      <c r="D17" s="106" t="s">
        <v>3</v>
      </c>
    </row>
    <row r="18" spans="1:7" ht="11.25" customHeight="1">
      <c r="A18" s="107"/>
      <c r="B18" s="114"/>
      <c r="C18" s="114"/>
    </row>
    <row r="19" spans="1:7" ht="25.5">
      <c r="B19" s="112" t="s">
        <v>245</v>
      </c>
      <c r="C19" s="112" t="s">
        <v>246</v>
      </c>
      <c r="D19" s="112" t="s">
        <v>265</v>
      </c>
      <c r="E19" s="115" t="s">
        <v>739</v>
      </c>
      <c r="F19" s="115" t="s">
        <v>738</v>
      </c>
      <c r="G19" s="115" t="s">
        <v>518</v>
      </c>
    </row>
    <row r="20" spans="1:7" ht="20.25" customHeight="1">
      <c r="B20" s="109">
        <v>1</v>
      </c>
      <c r="C20" s="110" t="s">
        <v>254</v>
      </c>
      <c r="D20" s="109">
        <v>5511</v>
      </c>
      <c r="E20" s="119"/>
      <c r="F20" s="119"/>
      <c r="G20" s="119">
        <f>E20-F20</f>
        <v>0</v>
      </c>
    </row>
    <row r="21" spans="1:7" ht="20.25" customHeight="1">
      <c r="B21" s="109">
        <v>2</v>
      </c>
      <c r="C21" s="110" t="s">
        <v>257</v>
      </c>
      <c r="D21" s="109">
        <v>590</v>
      </c>
      <c r="E21" s="119"/>
      <c r="F21" s="119"/>
      <c r="G21" s="119">
        <f>E21-F21</f>
        <v>0</v>
      </c>
    </row>
    <row r="22" spans="1:7" ht="16.5" customHeight="1">
      <c r="B22" s="109">
        <v>3</v>
      </c>
      <c r="C22" s="110" t="s">
        <v>261</v>
      </c>
      <c r="D22" s="109">
        <v>599</v>
      </c>
      <c r="E22" s="119"/>
      <c r="F22" s="119"/>
      <c r="G22" s="119">
        <f>E22-F22</f>
        <v>0</v>
      </c>
    </row>
    <row r="23" spans="1:7">
      <c r="B23" s="109"/>
      <c r="C23" s="111" t="s">
        <v>256</v>
      </c>
      <c r="D23" s="109"/>
      <c r="E23" s="120">
        <f>E20+E21+E22</f>
        <v>0</v>
      </c>
      <c r="F23" s="120">
        <f>F20+F21+F22</f>
        <v>0</v>
      </c>
      <c r="G23" s="120">
        <f>G20+G21+G22</f>
        <v>0</v>
      </c>
    </row>
    <row r="24" spans="1:7">
      <c r="B24" s="121"/>
      <c r="C24" s="145"/>
      <c r="D24" s="146"/>
      <c r="E24" s="147"/>
      <c r="F24" s="147"/>
      <c r="G24" s="147"/>
    </row>
    <row r="25" spans="1:7">
      <c r="A25" s="107">
        <v>3</v>
      </c>
      <c r="B25" s="477" t="s">
        <v>521</v>
      </c>
      <c r="C25" s="477"/>
      <c r="D25" s="121"/>
      <c r="E25" s="141"/>
      <c r="F25" s="141"/>
      <c r="G25" s="141"/>
    </row>
    <row r="26" spans="1:7">
      <c r="A26" s="107"/>
      <c r="B26" s="116"/>
      <c r="C26" s="116"/>
      <c r="D26" s="121"/>
      <c r="E26" s="141"/>
      <c r="F26" s="141"/>
      <c r="G26" s="141"/>
    </row>
    <row r="27" spans="1:7" ht="25.5">
      <c r="A27" s="107"/>
      <c r="B27" s="112" t="s">
        <v>245</v>
      </c>
      <c r="C27" s="112" t="s">
        <v>246</v>
      </c>
      <c r="D27" s="112" t="s">
        <v>265</v>
      </c>
      <c r="E27" s="115" t="s">
        <v>739</v>
      </c>
      <c r="F27" s="115" t="s">
        <v>738</v>
      </c>
      <c r="G27" s="115" t="s">
        <v>518</v>
      </c>
    </row>
    <row r="28" spans="1:7" ht="13.5" customHeight="1">
      <c r="B28" s="121">
        <v>4</v>
      </c>
      <c r="C28" s="110" t="s">
        <v>258</v>
      </c>
      <c r="D28" s="109">
        <v>552</v>
      </c>
      <c r="E28" s="119"/>
      <c r="F28" s="119"/>
      <c r="G28" s="119">
        <f>E28-F28</f>
        <v>0</v>
      </c>
    </row>
    <row r="29" spans="1:7" ht="12.75" customHeight="1">
      <c r="B29" s="291">
        <v>5</v>
      </c>
      <c r="C29" s="110" t="s">
        <v>259</v>
      </c>
      <c r="D29" s="109">
        <v>559</v>
      </c>
      <c r="E29" s="119"/>
      <c r="F29" s="119"/>
      <c r="G29" s="119">
        <f>E29-F29</f>
        <v>0</v>
      </c>
    </row>
    <row r="30" spans="1:7">
      <c r="B30" s="109">
        <v>6</v>
      </c>
      <c r="C30" s="110" t="s">
        <v>386</v>
      </c>
      <c r="D30" s="109">
        <v>5903</v>
      </c>
      <c r="E30" s="119"/>
      <c r="F30" s="119"/>
      <c r="G30" s="119">
        <f>E30-F30</f>
        <v>0</v>
      </c>
    </row>
    <row r="31" spans="1:7">
      <c r="B31" s="109">
        <v>7</v>
      </c>
      <c r="C31" s="110" t="s">
        <v>385</v>
      </c>
      <c r="D31" s="109">
        <v>5905</v>
      </c>
      <c r="E31" s="119"/>
      <c r="F31" s="119"/>
      <c r="G31" s="119">
        <f>E31-F31</f>
        <v>0</v>
      </c>
    </row>
    <row r="32" spans="1:7">
      <c r="B32" s="109"/>
      <c r="C32" s="111" t="s">
        <v>260</v>
      </c>
      <c r="D32" s="109"/>
      <c r="E32" s="120">
        <f>SUM(E28:E31)</f>
        <v>0</v>
      </c>
      <c r="F32" s="120">
        <f>SUM(F28:F31)</f>
        <v>0</v>
      </c>
      <c r="G32" s="120">
        <f>SUM(G28:G31)</f>
        <v>0</v>
      </c>
    </row>
    <row r="33" spans="1:9">
      <c r="B33" s="109"/>
      <c r="C33" s="111"/>
      <c r="D33" s="109"/>
      <c r="E33" s="120"/>
      <c r="F33" s="120"/>
      <c r="G33" s="120"/>
    </row>
    <row r="34" spans="1:9">
      <c r="B34" s="121"/>
      <c r="C34" s="116"/>
      <c r="D34" s="121"/>
      <c r="E34" s="141"/>
      <c r="F34" s="141"/>
      <c r="G34" s="141"/>
    </row>
    <row r="35" spans="1:9">
      <c r="B35" s="121"/>
      <c r="C35" s="116"/>
      <c r="D35" s="121"/>
      <c r="E35" s="141"/>
      <c r="F35" s="141"/>
      <c r="G35" s="141"/>
    </row>
    <row r="36" spans="1:9">
      <c r="B36" s="121"/>
      <c r="C36" s="116"/>
      <c r="D36" s="121"/>
      <c r="E36" s="141"/>
      <c r="F36" s="141"/>
      <c r="G36" s="141"/>
    </row>
    <row r="38" spans="1:9">
      <c r="A38" s="107">
        <v>4</v>
      </c>
      <c r="B38" s="477" t="s">
        <v>284</v>
      </c>
      <c r="C38" s="477"/>
      <c r="D38" s="106" t="s">
        <v>3</v>
      </c>
    </row>
    <row r="39" spans="1:9">
      <c r="A39" s="107"/>
      <c r="B39" s="114"/>
      <c r="C39" s="114"/>
    </row>
    <row r="40" spans="1:9" ht="25.5">
      <c r="B40" s="112" t="s">
        <v>245</v>
      </c>
      <c r="C40" s="112" t="s">
        <v>246</v>
      </c>
      <c r="D40" s="112" t="s">
        <v>265</v>
      </c>
      <c r="E40" s="115" t="s">
        <v>739</v>
      </c>
      <c r="F40" s="115" t="s">
        <v>738</v>
      </c>
      <c r="G40" s="115" t="s">
        <v>518</v>
      </c>
    </row>
    <row r="41" spans="1:9">
      <c r="B41" s="109">
        <v>1</v>
      </c>
      <c r="C41" s="110" t="s">
        <v>262</v>
      </c>
      <c r="D41" s="109">
        <v>411</v>
      </c>
      <c r="E41" s="117">
        <f>3271775</f>
        <v>3271775</v>
      </c>
      <c r="F41" s="117">
        <v>2118322</v>
      </c>
      <c r="G41" s="117">
        <f>E41-F41</f>
        <v>1153453</v>
      </c>
    </row>
    <row r="42" spans="1:9" ht="25.5">
      <c r="B42" s="109">
        <v>2</v>
      </c>
      <c r="C42" s="110" t="s">
        <v>291</v>
      </c>
      <c r="D42" s="109">
        <v>413</v>
      </c>
      <c r="E42" s="117"/>
      <c r="F42" s="117"/>
      <c r="G42" s="117">
        <f>E42-F42</f>
        <v>0</v>
      </c>
    </row>
    <row r="43" spans="1:9">
      <c r="B43" s="109">
        <v>3</v>
      </c>
      <c r="C43" s="110" t="s">
        <v>290</v>
      </c>
      <c r="D43" s="109">
        <v>414</v>
      </c>
      <c r="E43" s="117">
        <v>21042373</v>
      </c>
      <c r="F43" s="117">
        <v>21042373</v>
      </c>
      <c r="G43" s="117">
        <f>E43-F43</f>
        <v>0</v>
      </c>
    </row>
    <row r="44" spans="1:9">
      <c r="B44" s="109">
        <v>4</v>
      </c>
      <c r="C44" s="110" t="s">
        <v>263</v>
      </c>
      <c r="D44" s="109">
        <v>49</v>
      </c>
      <c r="E44" s="117"/>
      <c r="F44" s="117"/>
      <c r="G44" s="117">
        <f>E44-F44</f>
        <v>0</v>
      </c>
      <c r="I44" s="128"/>
    </row>
    <row r="45" spans="1:9">
      <c r="B45" s="109"/>
      <c r="C45" s="111" t="s">
        <v>264</v>
      </c>
      <c r="D45" s="109"/>
      <c r="E45" s="118">
        <f>SUM(E41:E44)</f>
        <v>24314148</v>
      </c>
      <c r="F45" s="118">
        <f>SUM(F41:F44)</f>
        <v>23160695</v>
      </c>
      <c r="G45" s="118">
        <f>SUM(G41:G44)</f>
        <v>1153453</v>
      </c>
    </row>
    <row r="46" spans="1:9">
      <c r="B46" s="121"/>
      <c r="C46" s="116"/>
      <c r="D46" s="121"/>
      <c r="E46" s="122"/>
      <c r="F46" s="122"/>
      <c r="G46" s="122"/>
    </row>
    <row r="47" spans="1:9">
      <c r="B47" s="121"/>
      <c r="C47" s="116"/>
      <c r="D47" s="121"/>
      <c r="E47" s="122"/>
      <c r="F47" s="122"/>
      <c r="G47" s="122"/>
    </row>
    <row r="48" spans="1:9">
      <c r="B48" s="121"/>
      <c r="C48" s="116"/>
      <c r="D48" s="121"/>
      <c r="E48" s="122"/>
      <c r="F48" s="122"/>
      <c r="G48" s="122"/>
    </row>
    <row r="49" spans="1:7">
      <c r="B49" s="121"/>
      <c r="C49" s="116"/>
      <c r="D49" s="121"/>
      <c r="E49" s="122"/>
      <c r="F49" s="122"/>
      <c r="G49" s="122"/>
    </row>
    <row r="50" spans="1:7">
      <c r="B50" s="121"/>
      <c r="C50" s="116"/>
      <c r="D50" s="121"/>
      <c r="E50" s="122"/>
      <c r="F50" s="122"/>
      <c r="G50" s="122"/>
    </row>
    <row r="51" spans="1:7">
      <c r="B51" s="121"/>
      <c r="C51" s="116"/>
      <c r="D51" s="121"/>
      <c r="E51" s="122"/>
      <c r="F51" s="122"/>
      <c r="G51" s="122"/>
    </row>
    <row r="52" spans="1:7">
      <c r="B52" s="121"/>
      <c r="C52" s="116"/>
      <c r="D52" s="121"/>
      <c r="E52" s="122"/>
      <c r="F52" s="122"/>
      <c r="G52" s="122"/>
    </row>
    <row r="53" spans="1:7">
      <c r="A53" s="107">
        <v>5</v>
      </c>
      <c r="B53" s="477" t="s">
        <v>283</v>
      </c>
      <c r="C53" s="477"/>
      <c r="D53" s="106" t="s">
        <v>3</v>
      </c>
    </row>
    <row r="54" spans="1:7">
      <c r="A54" s="107"/>
      <c r="B54" s="114"/>
      <c r="C54" s="114"/>
    </row>
    <row r="55" spans="1:7" ht="25.5">
      <c r="B55" s="112" t="s">
        <v>245</v>
      </c>
      <c r="C55" s="112" t="s">
        <v>246</v>
      </c>
      <c r="D55" s="112" t="s">
        <v>265</v>
      </c>
      <c r="E55" s="115" t="s">
        <v>739</v>
      </c>
      <c r="F55" s="115" t="s">
        <v>738</v>
      </c>
      <c r="G55" s="115" t="s">
        <v>518</v>
      </c>
    </row>
    <row r="56" spans="1:7" ht="25.5">
      <c r="B56" s="109">
        <v>1</v>
      </c>
      <c r="C56" s="110" t="s">
        <v>266</v>
      </c>
      <c r="D56" s="109">
        <v>401</v>
      </c>
      <c r="E56" s="117"/>
      <c r="F56" s="117"/>
      <c r="G56" s="117">
        <f>E56-F56</f>
        <v>0</v>
      </c>
    </row>
    <row r="57" spans="1:7">
      <c r="B57" s="109">
        <v>2</v>
      </c>
      <c r="C57" s="110" t="s">
        <v>267</v>
      </c>
      <c r="D57" s="109">
        <v>404</v>
      </c>
      <c r="E57" s="117"/>
      <c r="F57" s="117"/>
      <c r="G57" s="117">
        <f>E57-F57</f>
        <v>0</v>
      </c>
    </row>
    <row r="58" spans="1:7">
      <c r="B58" s="109">
        <v>3</v>
      </c>
      <c r="C58" s="110" t="s">
        <v>268</v>
      </c>
      <c r="D58" s="109">
        <v>416</v>
      </c>
      <c r="E58" s="117"/>
      <c r="F58" s="117"/>
      <c r="G58" s="117">
        <f t="shared" ref="G58:G72" si="0">E58-F58</f>
        <v>0</v>
      </c>
    </row>
    <row r="59" spans="1:7">
      <c r="B59" s="109">
        <v>4</v>
      </c>
      <c r="C59" s="110" t="s">
        <v>269</v>
      </c>
      <c r="D59" s="109">
        <v>418</v>
      </c>
      <c r="E59" s="117"/>
      <c r="F59" s="117">
        <v>0</v>
      </c>
      <c r="G59" s="117">
        <f t="shared" si="0"/>
        <v>0</v>
      </c>
    </row>
    <row r="60" spans="1:7">
      <c r="B60" s="109">
        <v>5</v>
      </c>
      <c r="C60" s="110" t="s">
        <v>270</v>
      </c>
      <c r="D60" s="109">
        <v>442</v>
      </c>
      <c r="E60" s="117"/>
      <c r="F60" s="117"/>
      <c r="G60" s="117">
        <f t="shared" si="0"/>
        <v>0</v>
      </c>
    </row>
    <row r="61" spans="1:7">
      <c r="B61" s="109">
        <v>6</v>
      </c>
      <c r="C61" s="110" t="s">
        <v>271</v>
      </c>
      <c r="D61" s="109">
        <v>443</v>
      </c>
      <c r="E61" s="117"/>
      <c r="F61" s="117"/>
      <c r="G61" s="117">
        <f t="shared" si="0"/>
        <v>0</v>
      </c>
    </row>
    <row r="62" spans="1:7">
      <c r="B62" s="109">
        <v>7</v>
      </c>
      <c r="C62" s="110" t="s">
        <v>272</v>
      </c>
      <c r="D62" s="109">
        <v>444</v>
      </c>
      <c r="E62" s="117"/>
      <c r="F62" s="117"/>
      <c r="G62" s="117">
        <f t="shared" si="0"/>
        <v>0</v>
      </c>
    </row>
    <row r="63" spans="1:7">
      <c r="B63" s="109">
        <v>8</v>
      </c>
      <c r="C63" s="110" t="s">
        <v>273</v>
      </c>
      <c r="D63" s="109">
        <v>4454</v>
      </c>
      <c r="E63" s="117">
        <v>1040</v>
      </c>
      <c r="F63" s="117"/>
      <c r="G63" s="117">
        <f t="shared" si="0"/>
        <v>1040</v>
      </c>
    </row>
    <row r="64" spans="1:7" ht="29.25" customHeight="1">
      <c r="B64" s="109">
        <v>9</v>
      </c>
      <c r="C64" s="110" t="s">
        <v>274</v>
      </c>
      <c r="D64" s="109">
        <v>447</v>
      </c>
      <c r="E64" s="117"/>
      <c r="F64" s="117"/>
      <c r="G64" s="117">
        <f t="shared" si="0"/>
        <v>0</v>
      </c>
    </row>
    <row r="65" spans="1:7">
      <c r="B65" s="109">
        <v>10</v>
      </c>
      <c r="C65" s="110" t="s">
        <v>275</v>
      </c>
      <c r="D65" s="109">
        <v>448</v>
      </c>
      <c r="E65" s="117"/>
      <c r="F65" s="117"/>
      <c r="G65" s="117">
        <f t="shared" si="0"/>
        <v>0</v>
      </c>
    </row>
    <row r="66" spans="1:7">
      <c r="B66" s="109">
        <v>11</v>
      </c>
      <c r="C66" s="110" t="s">
        <v>276</v>
      </c>
      <c r="D66" s="109">
        <v>449</v>
      </c>
      <c r="E66" s="117"/>
      <c r="F66" s="117"/>
      <c r="G66" s="117">
        <f t="shared" si="0"/>
        <v>0</v>
      </c>
    </row>
    <row r="67" spans="1:7" ht="24" customHeight="1">
      <c r="B67" s="109">
        <v>12</v>
      </c>
      <c r="C67" s="110" t="s">
        <v>277</v>
      </c>
      <c r="D67" s="109">
        <v>451</v>
      </c>
      <c r="E67" s="117"/>
      <c r="F67" s="117"/>
      <c r="G67" s="117">
        <f t="shared" si="0"/>
        <v>0</v>
      </c>
    </row>
    <row r="68" spans="1:7" ht="25.5">
      <c r="B68" s="109">
        <v>13</v>
      </c>
      <c r="C68" s="110" t="s">
        <v>278</v>
      </c>
      <c r="D68" s="109">
        <v>455</v>
      </c>
      <c r="E68" s="117"/>
      <c r="F68" s="117"/>
      <c r="G68" s="117">
        <f t="shared" si="0"/>
        <v>0</v>
      </c>
    </row>
    <row r="69" spans="1:7" ht="25.5">
      <c r="B69" s="109">
        <v>14</v>
      </c>
      <c r="C69" s="110" t="s">
        <v>279</v>
      </c>
      <c r="D69" s="109">
        <v>456</v>
      </c>
      <c r="E69" s="117"/>
      <c r="F69" s="117"/>
      <c r="G69" s="117">
        <f t="shared" si="0"/>
        <v>0</v>
      </c>
    </row>
    <row r="70" spans="1:7">
      <c r="B70" s="109">
        <v>15</v>
      </c>
      <c r="C70" s="110" t="s">
        <v>280</v>
      </c>
      <c r="D70" s="109">
        <v>465</v>
      </c>
      <c r="E70" s="117"/>
      <c r="F70" s="117"/>
      <c r="G70" s="117">
        <f t="shared" si="0"/>
        <v>0</v>
      </c>
    </row>
    <row r="71" spans="1:7">
      <c r="B71" s="109">
        <v>16</v>
      </c>
      <c r="C71" s="110" t="s">
        <v>281</v>
      </c>
      <c r="D71" s="109">
        <v>467</v>
      </c>
      <c r="E71" s="290">
        <v>6518</v>
      </c>
      <c r="F71" s="290">
        <v>6518</v>
      </c>
      <c r="G71" s="117">
        <f t="shared" si="0"/>
        <v>0</v>
      </c>
    </row>
    <row r="72" spans="1:7">
      <c r="B72" s="109">
        <v>17</v>
      </c>
      <c r="C72" s="110" t="s">
        <v>282</v>
      </c>
      <c r="D72" s="109">
        <v>469</v>
      </c>
      <c r="E72" s="117"/>
      <c r="F72" s="117"/>
      <c r="G72" s="117">
        <f t="shared" si="0"/>
        <v>0</v>
      </c>
    </row>
    <row r="73" spans="1:7" ht="25.5">
      <c r="B73" s="109">
        <v>18</v>
      </c>
      <c r="C73" s="110" t="s">
        <v>384</v>
      </c>
      <c r="D73" s="109">
        <v>49</v>
      </c>
      <c r="E73" s="117"/>
      <c r="F73" s="117"/>
      <c r="G73" s="117">
        <f>E73-F73</f>
        <v>0</v>
      </c>
    </row>
    <row r="74" spans="1:7">
      <c r="B74" s="109"/>
      <c r="C74" s="110"/>
      <c r="D74" s="109"/>
      <c r="E74" s="117"/>
      <c r="F74" s="117"/>
      <c r="G74" s="117"/>
    </row>
    <row r="75" spans="1:7">
      <c r="B75" s="109"/>
      <c r="C75" s="111" t="s">
        <v>285</v>
      </c>
      <c r="D75" s="109"/>
      <c r="E75" s="118">
        <f>SUM(E56:E73)</f>
        <v>7558</v>
      </c>
      <c r="F75" s="118">
        <f>SUM(F56:F73)</f>
        <v>6518</v>
      </c>
      <c r="G75" s="118">
        <f>SUM(G56:G73)</f>
        <v>1040</v>
      </c>
    </row>
    <row r="77" spans="1:7">
      <c r="A77" s="107">
        <v>6</v>
      </c>
      <c r="B77" s="477" t="s">
        <v>286</v>
      </c>
      <c r="C77" s="477"/>
      <c r="D77" s="106" t="s">
        <v>3</v>
      </c>
    </row>
    <row r="78" spans="1:7">
      <c r="B78" s="114"/>
      <c r="C78" s="114"/>
    </row>
    <row r="79" spans="1:7" ht="25.5">
      <c r="B79" s="112" t="s">
        <v>245</v>
      </c>
      <c r="C79" s="112" t="s">
        <v>246</v>
      </c>
      <c r="D79" s="112" t="s">
        <v>265</v>
      </c>
      <c r="E79" s="115" t="s">
        <v>739</v>
      </c>
      <c r="F79" s="115" t="s">
        <v>738</v>
      </c>
      <c r="G79" s="115" t="s">
        <v>518</v>
      </c>
    </row>
    <row r="80" spans="1:7">
      <c r="B80" s="109">
        <v>1</v>
      </c>
      <c r="C80" s="110" t="s">
        <v>287</v>
      </c>
      <c r="D80" s="109">
        <v>469</v>
      </c>
      <c r="E80" s="113"/>
      <c r="F80" s="113"/>
      <c r="G80" s="113">
        <f>E80-F80</f>
        <v>0</v>
      </c>
    </row>
    <row r="81" spans="1:7" ht="25.5">
      <c r="B81" s="109">
        <v>2</v>
      </c>
      <c r="C81" s="110" t="s">
        <v>292</v>
      </c>
      <c r="D81" s="109">
        <v>413</v>
      </c>
      <c r="E81" s="113"/>
      <c r="F81" s="113"/>
      <c r="G81" s="113">
        <f>E81-F81</f>
        <v>0</v>
      </c>
    </row>
    <row r="82" spans="1:7" ht="25.5">
      <c r="B82" s="109">
        <v>3</v>
      </c>
      <c r="C82" s="110" t="s">
        <v>384</v>
      </c>
      <c r="D82" s="109">
        <v>49</v>
      </c>
      <c r="E82" s="113"/>
      <c r="F82" s="113"/>
      <c r="G82" s="113">
        <f>E82-F82</f>
        <v>0</v>
      </c>
    </row>
    <row r="83" spans="1:7">
      <c r="B83" s="109"/>
      <c r="C83" s="111" t="s">
        <v>288</v>
      </c>
      <c r="D83" s="109"/>
      <c r="E83" s="115">
        <f>E80+E81+E82</f>
        <v>0</v>
      </c>
      <c r="F83" s="115">
        <f>F80+F81+F82</f>
        <v>0</v>
      </c>
      <c r="G83" s="115">
        <f>G80+G81+G82</f>
        <v>0</v>
      </c>
    </row>
    <row r="85" spans="1:7">
      <c r="A85" s="107">
        <v>7</v>
      </c>
      <c r="B85" s="477" t="s">
        <v>289</v>
      </c>
      <c r="C85" s="477"/>
      <c r="D85" s="106" t="s">
        <v>3</v>
      </c>
    </row>
    <row r="86" spans="1:7">
      <c r="B86" s="114"/>
      <c r="C86" s="114"/>
    </row>
    <row r="87" spans="1:7" ht="25.5">
      <c r="B87" s="112" t="s">
        <v>245</v>
      </c>
      <c r="C87" s="112" t="s">
        <v>246</v>
      </c>
      <c r="D87" s="112" t="s">
        <v>265</v>
      </c>
      <c r="E87" s="115" t="s">
        <v>739</v>
      </c>
      <c r="F87" s="115" t="s">
        <v>738</v>
      </c>
      <c r="G87" s="115" t="s">
        <v>518</v>
      </c>
    </row>
    <row r="88" spans="1:7">
      <c r="B88" s="109">
        <v>1</v>
      </c>
      <c r="C88" s="110" t="s">
        <v>293</v>
      </c>
      <c r="D88" s="109">
        <v>460</v>
      </c>
      <c r="E88" s="113"/>
      <c r="F88" s="113"/>
      <c r="G88" s="113">
        <f>E88-F88</f>
        <v>0</v>
      </c>
    </row>
    <row r="89" spans="1:7">
      <c r="B89" s="109"/>
      <c r="C89" s="111" t="s">
        <v>288</v>
      </c>
      <c r="D89" s="109"/>
      <c r="E89" s="115">
        <f>E88</f>
        <v>0</v>
      </c>
      <c r="F89" s="115">
        <f>F88</f>
        <v>0</v>
      </c>
      <c r="G89" s="115">
        <f>G88</f>
        <v>0</v>
      </c>
    </row>
    <row r="91" spans="1:7">
      <c r="A91" s="107">
        <v>8</v>
      </c>
      <c r="B91" s="477" t="s">
        <v>294</v>
      </c>
      <c r="C91" s="477"/>
      <c r="D91" s="106" t="s">
        <v>3</v>
      </c>
    </row>
    <row r="92" spans="1:7">
      <c r="A92" s="107"/>
      <c r="B92" s="114"/>
      <c r="C92" s="114"/>
    </row>
    <row r="93" spans="1:7" ht="25.5">
      <c r="B93" s="112" t="s">
        <v>245</v>
      </c>
      <c r="C93" s="112" t="s">
        <v>246</v>
      </c>
      <c r="D93" s="112" t="s">
        <v>265</v>
      </c>
      <c r="E93" s="115" t="s">
        <v>739</v>
      </c>
      <c r="F93" s="115" t="s">
        <v>738</v>
      </c>
      <c r="G93" s="115" t="s">
        <v>518</v>
      </c>
    </row>
    <row r="94" spans="1:7">
      <c r="B94" s="109">
        <v>1</v>
      </c>
      <c r="C94" s="110" t="s">
        <v>295</v>
      </c>
      <c r="D94" s="109">
        <v>311</v>
      </c>
      <c r="E94" s="117">
        <f>10593482.94+16611862.46+48875</f>
        <v>27254220.399999999</v>
      </c>
      <c r="F94" s="117">
        <v>27990880</v>
      </c>
      <c r="G94" s="117">
        <f>E94-F94</f>
        <v>-736659.60000000149</v>
      </c>
    </row>
    <row r="95" spans="1:7">
      <c r="B95" s="109">
        <v>2</v>
      </c>
      <c r="C95" s="110" t="s">
        <v>312</v>
      </c>
      <c r="D95" s="109">
        <v>312</v>
      </c>
      <c r="E95" s="117"/>
      <c r="F95" s="117"/>
      <c r="G95" s="117">
        <f>E95-F95</f>
        <v>0</v>
      </c>
    </row>
    <row r="96" spans="1:7">
      <c r="B96" s="109">
        <v>3</v>
      </c>
      <c r="C96" s="110" t="s">
        <v>296</v>
      </c>
      <c r="D96" s="109">
        <v>32</v>
      </c>
      <c r="E96" s="117"/>
      <c r="F96" s="117"/>
      <c r="G96" s="117">
        <f>E96-F96</f>
        <v>0</v>
      </c>
    </row>
    <row r="97" spans="1:11">
      <c r="B97" s="109">
        <v>4</v>
      </c>
      <c r="C97" s="110" t="s">
        <v>297</v>
      </c>
      <c r="D97" s="109">
        <v>391</v>
      </c>
      <c r="E97" s="117">
        <v>-4606276</v>
      </c>
      <c r="F97" s="117">
        <v>-4606276</v>
      </c>
      <c r="G97" s="117">
        <f>E97-F97</f>
        <v>0</v>
      </c>
    </row>
    <row r="98" spans="1:11">
      <c r="B98" s="109">
        <v>5</v>
      </c>
      <c r="C98" s="110" t="s">
        <v>383</v>
      </c>
      <c r="D98" s="109">
        <v>392</v>
      </c>
      <c r="E98" s="117"/>
      <c r="F98" s="117"/>
      <c r="G98" s="117">
        <f>E98-F98</f>
        <v>0</v>
      </c>
      <c r="K98" s="106">
        <v>10607942.939999999</v>
      </c>
    </row>
    <row r="99" spans="1:11">
      <c r="B99" s="109"/>
      <c r="C99" s="111" t="s">
        <v>298</v>
      </c>
      <c r="D99" s="109"/>
      <c r="E99" s="118">
        <f>E94+E95+E96+E97+E98</f>
        <v>22647944.399999999</v>
      </c>
      <c r="F99" s="118">
        <f>F94+F95+F96+F97+F98</f>
        <v>23384604</v>
      </c>
      <c r="G99" s="118">
        <f>G94+G95+G96+G97+G98</f>
        <v>-736659.60000000149</v>
      </c>
      <c r="K99" s="106">
        <v>17382937.460000001</v>
      </c>
    </row>
    <row r="101" spans="1:11">
      <c r="A101" s="107">
        <v>9</v>
      </c>
      <c r="B101" s="477" t="s">
        <v>299</v>
      </c>
      <c r="C101" s="477"/>
      <c r="D101" s="106" t="s">
        <v>3</v>
      </c>
    </row>
    <row r="102" spans="1:11">
      <c r="A102" s="107"/>
      <c r="B102" s="114"/>
      <c r="C102" s="114"/>
    </row>
    <row r="103" spans="1:11" ht="25.5">
      <c r="B103" s="112" t="s">
        <v>245</v>
      </c>
      <c r="C103" s="112" t="s">
        <v>246</v>
      </c>
      <c r="D103" s="112" t="s">
        <v>265</v>
      </c>
      <c r="E103" s="115" t="s">
        <v>739</v>
      </c>
      <c r="F103" s="115" t="s">
        <v>738</v>
      </c>
      <c r="G103" s="115" t="s">
        <v>518</v>
      </c>
    </row>
    <row r="104" spans="1:11">
      <c r="B104" s="109">
        <v>1</v>
      </c>
      <c r="C104" s="110" t="s">
        <v>299</v>
      </c>
      <c r="D104" s="109">
        <v>331</v>
      </c>
      <c r="E104" s="117">
        <v>9452065.8000000007</v>
      </c>
      <c r="F104" s="117">
        <v>10920836</v>
      </c>
      <c r="G104" s="117">
        <f>E104-F104</f>
        <v>-1468770.1999999993</v>
      </c>
    </row>
    <row r="105" spans="1:11">
      <c r="B105" s="109">
        <v>2</v>
      </c>
      <c r="C105" s="110" t="s">
        <v>300</v>
      </c>
      <c r="D105" s="109">
        <v>332</v>
      </c>
      <c r="E105" s="117">
        <v>0</v>
      </c>
      <c r="F105" s="117">
        <v>0</v>
      </c>
      <c r="G105" s="117">
        <f>E105-F105</f>
        <v>0</v>
      </c>
    </row>
    <row r="106" spans="1:11">
      <c r="B106" s="109">
        <v>3</v>
      </c>
      <c r="C106" s="110" t="s">
        <v>301</v>
      </c>
      <c r="D106" s="109">
        <v>333</v>
      </c>
      <c r="E106" s="117"/>
      <c r="F106" s="117"/>
      <c r="G106" s="117">
        <f>E106-F106</f>
        <v>0</v>
      </c>
    </row>
    <row r="107" spans="1:11" ht="25.5">
      <c r="B107" s="109">
        <v>4</v>
      </c>
      <c r="C107" s="110" t="s">
        <v>382</v>
      </c>
      <c r="D107" s="109">
        <v>393</v>
      </c>
      <c r="E107" s="117">
        <v>-2264159</v>
      </c>
      <c r="F107" s="117">
        <v>-2264159</v>
      </c>
      <c r="G107" s="117">
        <f>E107-F107</f>
        <v>0</v>
      </c>
    </row>
    <row r="108" spans="1:11">
      <c r="B108" s="109"/>
      <c r="C108" s="111" t="s">
        <v>310</v>
      </c>
      <c r="D108" s="109"/>
      <c r="E108" s="118">
        <f>E104+E105+E106+E107</f>
        <v>7187906.8000000007</v>
      </c>
      <c r="F108" s="118">
        <f>F104+F105+F106+F107</f>
        <v>8656677</v>
      </c>
      <c r="G108" s="118">
        <f>G104+G105+G106+G107</f>
        <v>-1468770.1999999993</v>
      </c>
    </row>
    <row r="109" spans="1:11" ht="7.5" customHeight="1"/>
    <row r="110" spans="1:11">
      <c r="A110" s="107">
        <v>10</v>
      </c>
      <c r="B110" s="477" t="s">
        <v>302</v>
      </c>
      <c r="C110" s="477"/>
      <c r="D110" s="106" t="s">
        <v>3</v>
      </c>
    </row>
    <row r="111" spans="1:11">
      <c r="A111" s="107"/>
      <c r="B111" s="114"/>
      <c r="C111" s="114"/>
    </row>
    <row r="112" spans="1:11" ht="25.5">
      <c r="B112" s="112" t="s">
        <v>245</v>
      </c>
      <c r="C112" s="112" t="s">
        <v>246</v>
      </c>
      <c r="D112" s="112" t="s">
        <v>265</v>
      </c>
      <c r="E112" s="115" t="s">
        <v>747</v>
      </c>
      <c r="F112" s="115" t="s">
        <v>919</v>
      </c>
      <c r="G112" s="115" t="s">
        <v>518</v>
      </c>
    </row>
    <row r="113" spans="1:7">
      <c r="B113" s="109">
        <v>1</v>
      </c>
      <c r="C113" s="110" t="s">
        <v>304</v>
      </c>
      <c r="D113" s="109">
        <v>341</v>
      </c>
      <c r="E113" s="117">
        <v>0</v>
      </c>
      <c r="F113" s="117">
        <v>0</v>
      </c>
      <c r="G113" s="117">
        <f>E113-F113</f>
        <v>0</v>
      </c>
    </row>
    <row r="114" spans="1:7">
      <c r="B114" s="109">
        <v>2</v>
      </c>
      <c r="C114" s="110" t="s">
        <v>313</v>
      </c>
      <c r="D114" s="109">
        <v>342</v>
      </c>
      <c r="E114" s="117">
        <f>3573522.48</f>
        <v>3573522.48</v>
      </c>
      <c r="F114" s="117">
        <v>7391989</v>
      </c>
      <c r="G114" s="117">
        <f>E114-F114</f>
        <v>-3818466.52</v>
      </c>
    </row>
    <row r="115" spans="1:7">
      <c r="B115" s="109">
        <v>3</v>
      </c>
      <c r="C115" s="110" t="s">
        <v>303</v>
      </c>
      <c r="D115" s="109">
        <v>347</v>
      </c>
      <c r="E115" s="117"/>
      <c r="F115" s="117"/>
      <c r="G115" s="117">
        <f>E115-F115</f>
        <v>0</v>
      </c>
    </row>
    <row r="116" spans="1:7" ht="25.5">
      <c r="B116" s="109">
        <v>4</v>
      </c>
      <c r="C116" s="110" t="s">
        <v>381</v>
      </c>
      <c r="D116" s="109">
        <v>394</v>
      </c>
      <c r="E116" s="117">
        <v>-1603215</v>
      </c>
      <c r="F116" s="117">
        <v>-1603215</v>
      </c>
      <c r="G116" s="117">
        <f>E116-F116</f>
        <v>0</v>
      </c>
    </row>
    <row r="117" spans="1:7">
      <c r="B117" s="109"/>
      <c r="C117" s="111" t="s">
        <v>309</v>
      </c>
      <c r="D117" s="109"/>
      <c r="E117" s="118">
        <f>E113+E114+E115+E116</f>
        <v>1970307.48</v>
      </c>
      <c r="F117" s="118">
        <f>F113+F114+F115+F116</f>
        <v>5788774</v>
      </c>
      <c r="G117" s="118">
        <f>G113+G114+G115+G116</f>
        <v>-3818466.52</v>
      </c>
    </row>
    <row r="118" spans="1:7" ht="9" customHeight="1"/>
    <row r="119" spans="1:7">
      <c r="A119" s="107">
        <v>11</v>
      </c>
      <c r="B119" s="477" t="s">
        <v>305</v>
      </c>
      <c r="C119" s="477"/>
      <c r="D119" s="106" t="s">
        <v>3</v>
      </c>
    </row>
    <row r="120" spans="1:7">
      <c r="A120" s="107"/>
      <c r="B120" s="114"/>
      <c r="C120" s="114"/>
    </row>
    <row r="121" spans="1:7" ht="25.5">
      <c r="B121" s="112" t="s">
        <v>245</v>
      </c>
      <c r="C121" s="112" t="s">
        <v>246</v>
      </c>
      <c r="D121" s="112" t="s">
        <v>265</v>
      </c>
      <c r="E121" s="115" t="s">
        <v>739</v>
      </c>
      <c r="F121" s="115" t="s">
        <v>738</v>
      </c>
      <c r="G121" s="115" t="s">
        <v>518</v>
      </c>
    </row>
    <row r="122" spans="1:7">
      <c r="B122" s="109">
        <v>1</v>
      </c>
      <c r="C122" s="110" t="s">
        <v>306</v>
      </c>
      <c r="D122" s="109">
        <v>35</v>
      </c>
      <c r="E122" s="117"/>
      <c r="F122" s="117"/>
      <c r="G122" s="117">
        <f>E122-F122</f>
        <v>0</v>
      </c>
    </row>
    <row r="123" spans="1:7">
      <c r="B123" s="109">
        <v>2</v>
      </c>
      <c r="C123" s="110" t="s">
        <v>307</v>
      </c>
      <c r="D123" s="109">
        <v>395</v>
      </c>
      <c r="E123" s="117"/>
      <c r="F123" s="117"/>
      <c r="G123" s="117">
        <f>E123-F123</f>
        <v>0</v>
      </c>
    </row>
    <row r="124" spans="1:7">
      <c r="B124" s="109"/>
      <c r="C124" s="111" t="s">
        <v>308</v>
      </c>
      <c r="D124" s="109"/>
      <c r="E124" s="118">
        <f>E122+E123</f>
        <v>0</v>
      </c>
      <c r="F124" s="118">
        <f>F122+F123</f>
        <v>0</v>
      </c>
      <c r="G124" s="118">
        <f>G122+G123</f>
        <v>0</v>
      </c>
    </row>
    <row r="125" spans="1:7" ht="9" customHeight="1"/>
    <row r="126" spans="1:7">
      <c r="A126" s="107">
        <v>12</v>
      </c>
      <c r="B126" s="477" t="s">
        <v>311</v>
      </c>
      <c r="C126" s="477"/>
      <c r="D126" s="106" t="s">
        <v>3</v>
      </c>
    </row>
    <row r="127" spans="1:7">
      <c r="A127" s="107"/>
      <c r="B127" s="114"/>
      <c r="C127" s="114"/>
    </row>
    <row r="128" spans="1:7" ht="25.5">
      <c r="B128" s="112" t="s">
        <v>245</v>
      </c>
      <c r="C128" s="112" t="s">
        <v>246</v>
      </c>
      <c r="D128" s="112" t="s">
        <v>265</v>
      </c>
      <c r="E128" s="115" t="s">
        <v>739</v>
      </c>
      <c r="F128" s="115" t="s">
        <v>738</v>
      </c>
      <c r="G128" s="115" t="s">
        <v>518</v>
      </c>
    </row>
    <row r="129" spans="1:7">
      <c r="B129" s="109">
        <v>1</v>
      </c>
      <c r="C129" s="110" t="s">
        <v>314</v>
      </c>
      <c r="D129" s="109">
        <v>371</v>
      </c>
      <c r="E129" s="117"/>
      <c r="F129" s="117">
        <v>0</v>
      </c>
      <c r="G129" s="117">
        <f>E129-F129</f>
        <v>0</v>
      </c>
    </row>
    <row r="130" spans="1:7">
      <c r="B130" s="109">
        <v>2</v>
      </c>
      <c r="C130" s="110" t="s">
        <v>315</v>
      </c>
      <c r="D130" s="109">
        <v>372</v>
      </c>
      <c r="E130" s="117"/>
      <c r="F130" s="117"/>
      <c r="G130" s="117">
        <f>E130-F130</f>
        <v>0</v>
      </c>
    </row>
    <row r="131" spans="1:7">
      <c r="B131" s="109">
        <v>3</v>
      </c>
      <c r="C131" s="110" t="s">
        <v>316</v>
      </c>
      <c r="D131" s="109">
        <v>374</v>
      </c>
      <c r="E131" s="117"/>
      <c r="F131" s="117"/>
      <c r="G131" s="117">
        <f>E131-F131</f>
        <v>0</v>
      </c>
    </row>
    <row r="132" spans="1:7">
      <c r="B132" s="109">
        <v>4</v>
      </c>
      <c r="C132" s="110" t="s">
        <v>317</v>
      </c>
      <c r="D132" s="109">
        <v>375</v>
      </c>
      <c r="E132" s="117"/>
      <c r="F132" s="117"/>
      <c r="G132" s="117">
        <f>E132-F132</f>
        <v>0</v>
      </c>
    </row>
    <row r="133" spans="1:7">
      <c r="B133" s="109">
        <v>5</v>
      </c>
      <c r="C133" s="110" t="s">
        <v>318</v>
      </c>
      <c r="D133" s="109">
        <v>376</v>
      </c>
      <c r="E133" s="117"/>
      <c r="F133" s="117"/>
      <c r="G133" s="117">
        <f>E133-F133</f>
        <v>0</v>
      </c>
    </row>
    <row r="134" spans="1:7">
      <c r="B134" s="109"/>
      <c r="C134" s="111" t="s">
        <v>322</v>
      </c>
      <c r="D134" s="109"/>
      <c r="E134" s="118">
        <f>SUM(E129:E133)</f>
        <v>0</v>
      </c>
      <c r="F134" s="118">
        <f>SUM(F129:F133)</f>
        <v>0</v>
      </c>
      <c r="G134" s="118">
        <f>SUM(G129:G133)</f>
        <v>0</v>
      </c>
    </row>
    <row r="135" spans="1:7" ht="10.5" customHeight="1"/>
    <row r="136" spans="1:7">
      <c r="A136" s="107">
        <v>13</v>
      </c>
      <c r="B136" s="477" t="s">
        <v>319</v>
      </c>
      <c r="C136" s="477"/>
      <c r="D136" s="106" t="s">
        <v>3</v>
      </c>
    </row>
    <row r="137" spans="1:7">
      <c r="A137" s="107"/>
      <c r="B137" s="114"/>
      <c r="C137" s="114"/>
    </row>
    <row r="138" spans="1:7" ht="25.5">
      <c r="B138" s="112" t="s">
        <v>245</v>
      </c>
      <c r="C138" s="112" t="s">
        <v>246</v>
      </c>
      <c r="D138" s="112" t="s">
        <v>265</v>
      </c>
      <c r="E138" s="115" t="s">
        <v>739</v>
      </c>
      <c r="F138" s="115" t="s">
        <v>738</v>
      </c>
      <c r="G138" s="115" t="s">
        <v>518</v>
      </c>
    </row>
    <row r="139" spans="1:7">
      <c r="B139" s="109">
        <v>1</v>
      </c>
      <c r="C139" s="110" t="s">
        <v>320</v>
      </c>
      <c r="D139" s="109">
        <v>36</v>
      </c>
      <c r="E139" s="117"/>
      <c r="F139" s="117"/>
      <c r="G139" s="117">
        <f>E139-F139</f>
        <v>0</v>
      </c>
    </row>
    <row r="140" spans="1:7">
      <c r="B140" s="109"/>
      <c r="C140" s="111" t="s">
        <v>323</v>
      </c>
      <c r="D140" s="109"/>
      <c r="E140" s="118">
        <f>E139</f>
        <v>0</v>
      </c>
      <c r="F140" s="118">
        <f>F139</f>
        <v>0</v>
      </c>
      <c r="G140" s="118">
        <f>G139</f>
        <v>0</v>
      </c>
    </row>
    <row r="141" spans="1:7" ht="9.75" customHeight="1"/>
    <row r="142" spans="1:7">
      <c r="A142" s="107">
        <v>14</v>
      </c>
      <c r="B142" s="477" t="s">
        <v>19</v>
      </c>
      <c r="C142" s="477"/>
      <c r="D142" s="106" t="s">
        <v>3</v>
      </c>
    </row>
    <row r="143" spans="1:7">
      <c r="A143" s="107"/>
      <c r="B143" s="114"/>
      <c r="C143" s="114"/>
    </row>
    <row r="144" spans="1:7" ht="25.5">
      <c r="B144" s="112" t="s">
        <v>245</v>
      </c>
      <c r="C144" s="112" t="s">
        <v>246</v>
      </c>
      <c r="D144" s="112" t="s">
        <v>265</v>
      </c>
      <c r="E144" s="115" t="s">
        <v>739</v>
      </c>
      <c r="F144" s="115" t="s">
        <v>738</v>
      </c>
      <c r="G144" s="115" t="s">
        <v>518</v>
      </c>
    </row>
    <row r="145" spans="1:7" ht="25.5">
      <c r="B145" s="109">
        <v>1</v>
      </c>
      <c r="C145" s="110" t="s">
        <v>325</v>
      </c>
      <c r="D145" s="109">
        <v>211</v>
      </c>
      <c r="E145" s="123">
        <v>0</v>
      </c>
      <c r="F145" s="123">
        <v>0</v>
      </c>
      <c r="G145" s="123">
        <f t="shared" ref="G145:G150" si="1">E145-F145</f>
        <v>0</v>
      </c>
    </row>
    <row r="146" spans="1:7" ht="25.5">
      <c r="B146" s="109">
        <v>2</v>
      </c>
      <c r="C146" s="110" t="s">
        <v>329</v>
      </c>
      <c r="D146" s="109">
        <v>212</v>
      </c>
      <c r="E146" s="123"/>
      <c r="F146" s="123"/>
      <c r="G146" s="123">
        <f t="shared" si="1"/>
        <v>0</v>
      </c>
    </row>
    <row r="147" spans="1:7" ht="18" customHeight="1">
      <c r="B147" s="109">
        <v>3</v>
      </c>
      <c r="C147" s="110" t="s">
        <v>326</v>
      </c>
      <c r="D147" s="109" t="s">
        <v>321</v>
      </c>
      <c r="E147" s="123"/>
      <c r="F147" s="123"/>
      <c r="G147" s="123">
        <f t="shared" si="1"/>
        <v>0</v>
      </c>
    </row>
    <row r="148" spans="1:7" ht="18" customHeight="1">
      <c r="B148" s="109">
        <v>4</v>
      </c>
      <c r="C148" s="110" t="s">
        <v>330</v>
      </c>
      <c r="D148" s="109">
        <v>218</v>
      </c>
      <c r="E148" s="123"/>
      <c r="F148" s="123"/>
      <c r="G148" s="123">
        <f t="shared" si="1"/>
        <v>0</v>
      </c>
    </row>
    <row r="149" spans="1:7" ht="23.25" customHeight="1">
      <c r="B149" s="109">
        <v>5</v>
      </c>
      <c r="C149" s="110" t="s">
        <v>327</v>
      </c>
      <c r="D149" s="109">
        <v>33</v>
      </c>
      <c r="E149" s="123"/>
      <c r="F149" s="123"/>
      <c r="G149" s="123">
        <f t="shared" si="1"/>
        <v>0</v>
      </c>
    </row>
    <row r="150" spans="1:7" ht="25.5">
      <c r="B150" s="109">
        <v>6</v>
      </c>
      <c r="C150" s="110" t="s">
        <v>328</v>
      </c>
      <c r="D150" s="109">
        <v>20</v>
      </c>
      <c r="E150" s="123"/>
      <c r="F150" s="123"/>
      <c r="G150" s="123">
        <f t="shared" si="1"/>
        <v>0</v>
      </c>
    </row>
    <row r="151" spans="1:7">
      <c r="B151" s="109"/>
      <c r="C151" s="111" t="s">
        <v>324</v>
      </c>
      <c r="D151" s="109"/>
      <c r="E151" s="118">
        <f>SUM(E145:E150)</f>
        <v>0</v>
      </c>
      <c r="F151" s="118">
        <f>SUM(F145:F150)</f>
        <v>0</v>
      </c>
      <c r="G151" s="118">
        <f>SUM(G145:G150)</f>
        <v>0</v>
      </c>
    </row>
    <row r="152" spans="1:7">
      <c r="B152" s="121"/>
      <c r="C152" s="116"/>
      <c r="D152" s="121"/>
      <c r="E152" s="135"/>
      <c r="F152" s="135"/>
      <c r="G152" s="135"/>
    </row>
    <row r="153" spans="1:7">
      <c r="A153" s="107">
        <v>15</v>
      </c>
      <c r="B153" s="477" t="s">
        <v>415</v>
      </c>
      <c r="C153" s="477"/>
      <c r="D153" s="106" t="s">
        <v>3</v>
      </c>
    </row>
    <row r="154" spans="1:7">
      <c r="A154" s="107"/>
      <c r="B154" s="114"/>
      <c r="C154" s="114"/>
    </row>
    <row r="155" spans="1:7" ht="25.5">
      <c r="B155" s="112" t="s">
        <v>245</v>
      </c>
      <c r="C155" s="112" t="s">
        <v>246</v>
      </c>
      <c r="D155" s="112" t="s">
        <v>265</v>
      </c>
      <c r="E155" s="115" t="s">
        <v>739</v>
      </c>
      <c r="F155" s="115" t="s">
        <v>738</v>
      </c>
      <c r="G155" s="115" t="s">
        <v>518</v>
      </c>
    </row>
    <row r="156" spans="1:7">
      <c r="B156" s="109">
        <v>1</v>
      </c>
      <c r="C156" s="110" t="s">
        <v>416</v>
      </c>
      <c r="D156" s="109">
        <v>486</v>
      </c>
      <c r="E156" s="117"/>
      <c r="F156" s="117"/>
      <c r="G156" s="117">
        <f>E156-F156</f>
        <v>0</v>
      </c>
    </row>
    <row r="157" spans="1:7">
      <c r="B157" s="109">
        <v>2</v>
      </c>
      <c r="C157" s="110" t="s">
        <v>417</v>
      </c>
      <c r="D157" s="109">
        <v>481</v>
      </c>
      <c r="E157" s="117"/>
      <c r="F157" s="117"/>
      <c r="G157" s="117">
        <f>E157-F157</f>
        <v>0</v>
      </c>
    </row>
    <row r="158" spans="1:7">
      <c r="B158" s="109">
        <v>3</v>
      </c>
      <c r="C158" s="110" t="s">
        <v>418</v>
      </c>
      <c r="D158" s="109">
        <v>483</v>
      </c>
      <c r="E158" s="117"/>
      <c r="F158" s="117"/>
      <c r="G158" s="117">
        <f>E158-F158</f>
        <v>0</v>
      </c>
    </row>
    <row r="159" spans="1:7">
      <c r="B159" s="109">
        <v>4</v>
      </c>
      <c r="C159" s="110" t="s">
        <v>419</v>
      </c>
      <c r="D159" s="109">
        <v>487</v>
      </c>
      <c r="E159" s="117"/>
      <c r="F159" s="117"/>
      <c r="G159" s="117">
        <f>E159-F159</f>
        <v>0</v>
      </c>
    </row>
    <row r="160" spans="1:7">
      <c r="B160" s="109"/>
      <c r="C160" s="111" t="s">
        <v>322</v>
      </c>
      <c r="D160" s="109"/>
      <c r="E160" s="118">
        <f>SUM(E156:E159)</f>
        <v>0</v>
      </c>
      <c r="F160" s="118">
        <f>SUM(F156:F159)</f>
        <v>0</v>
      </c>
      <c r="G160" s="118">
        <f>SUM(G156:G159)</f>
        <v>0</v>
      </c>
    </row>
    <row r="162" spans="1:7">
      <c r="A162" s="107">
        <v>16</v>
      </c>
      <c r="B162" s="477" t="s">
        <v>331</v>
      </c>
      <c r="C162" s="477"/>
      <c r="D162" s="106" t="s">
        <v>3</v>
      </c>
    </row>
    <row r="163" spans="1:7">
      <c r="A163" s="107"/>
      <c r="B163" s="114"/>
      <c r="C163" s="114"/>
    </row>
    <row r="164" spans="1:7" ht="25.5">
      <c r="B164" s="112" t="s">
        <v>245</v>
      </c>
      <c r="C164" s="112" t="s">
        <v>246</v>
      </c>
      <c r="D164" s="112" t="s">
        <v>265</v>
      </c>
      <c r="E164" s="115" t="s">
        <v>739</v>
      </c>
      <c r="F164" s="115" t="s">
        <v>738</v>
      </c>
      <c r="G164" s="115" t="s">
        <v>518</v>
      </c>
    </row>
    <row r="165" spans="1:7" ht="25.5">
      <c r="B165" s="109">
        <v>1</v>
      </c>
      <c r="C165" s="110" t="s">
        <v>332</v>
      </c>
      <c r="D165" s="109">
        <v>261</v>
      </c>
      <c r="E165" s="117"/>
      <c r="F165" s="117"/>
      <c r="G165" s="117">
        <f>E165-F165</f>
        <v>0</v>
      </c>
    </row>
    <row r="166" spans="1:7">
      <c r="B166" s="109">
        <v>2</v>
      </c>
      <c r="C166" s="110" t="s">
        <v>333</v>
      </c>
      <c r="D166" s="109">
        <v>2961</v>
      </c>
      <c r="E166" s="117"/>
      <c r="F166" s="117"/>
      <c r="G166" s="117">
        <f>E166-F166</f>
        <v>0</v>
      </c>
    </row>
    <row r="167" spans="1:7" ht="25.5">
      <c r="B167" s="109"/>
      <c r="C167" s="111" t="s">
        <v>334</v>
      </c>
      <c r="D167" s="109"/>
      <c r="E167" s="118">
        <f>E165+E166</f>
        <v>0</v>
      </c>
      <c r="F167" s="118">
        <f>F165+F166</f>
        <v>0</v>
      </c>
      <c r="G167" s="118">
        <f>G165+G166</f>
        <v>0</v>
      </c>
    </row>
    <row r="169" spans="1:7">
      <c r="A169" s="107">
        <v>17</v>
      </c>
      <c r="B169" s="477" t="s">
        <v>67</v>
      </c>
      <c r="C169" s="477"/>
      <c r="D169" s="106" t="s">
        <v>3</v>
      </c>
    </row>
    <row r="170" spans="1:7">
      <c r="A170" s="107"/>
      <c r="B170" s="114"/>
      <c r="C170" s="114"/>
    </row>
    <row r="171" spans="1:7" ht="25.5">
      <c r="B171" s="112" t="s">
        <v>245</v>
      </c>
      <c r="C171" s="112" t="s">
        <v>246</v>
      </c>
      <c r="D171" s="112" t="s">
        <v>265</v>
      </c>
      <c r="E171" s="115" t="s">
        <v>739</v>
      </c>
      <c r="F171" s="115" t="s">
        <v>738</v>
      </c>
      <c r="G171" s="115" t="s">
        <v>518</v>
      </c>
    </row>
    <row r="172" spans="1:7" ht="25.5">
      <c r="B172" s="109">
        <v>1</v>
      </c>
      <c r="C172" s="110" t="s">
        <v>335</v>
      </c>
      <c r="D172" s="109">
        <v>262</v>
      </c>
      <c r="E172" s="117"/>
      <c r="F172" s="117"/>
      <c r="G172" s="117">
        <f>E172-F172</f>
        <v>0</v>
      </c>
    </row>
    <row r="173" spans="1:7">
      <c r="B173" s="109">
        <v>2</v>
      </c>
      <c r="C173" s="110" t="s">
        <v>380</v>
      </c>
      <c r="D173" s="109">
        <v>2962</v>
      </c>
      <c r="E173" s="117"/>
      <c r="F173" s="117"/>
      <c r="G173" s="117">
        <f>E173-F173</f>
        <v>0</v>
      </c>
    </row>
    <row r="174" spans="1:7" ht="25.5">
      <c r="B174" s="109"/>
      <c r="C174" s="111" t="s">
        <v>336</v>
      </c>
      <c r="D174" s="109"/>
      <c r="E174" s="118">
        <f>E172+E173</f>
        <v>0</v>
      </c>
      <c r="F174" s="118">
        <f>F172+F173</f>
        <v>0</v>
      </c>
      <c r="G174" s="118">
        <f>G172+G173</f>
        <v>0</v>
      </c>
    </row>
    <row r="176" spans="1:7">
      <c r="A176" s="107">
        <v>18</v>
      </c>
      <c r="B176" s="477" t="s">
        <v>68</v>
      </c>
      <c r="C176" s="477"/>
      <c r="D176" s="106" t="s">
        <v>3</v>
      </c>
    </row>
    <row r="177" spans="1:7">
      <c r="A177" s="107"/>
      <c r="B177" s="114"/>
      <c r="C177" s="114"/>
    </row>
    <row r="178" spans="1:7" ht="25.5">
      <c r="B178" s="112" t="s">
        <v>245</v>
      </c>
      <c r="C178" s="112" t="s">
        <v>246</v>
      </c>
      <c r="D178" s="112" t="s">
        <v>265</v>
      </c>
      <c r="E178" s="115" t="s">
        <v>739</v>
      </c>
      <c r="F178" s="115" t="s">
        <v>738</v>
      </c>
      <c r="G178" s="115" t="s">
        <v>518</v>
      </c>
    </row>
    <row r="179" spans="1:7">
      <c r="B179" s="109">
        <v>1</v>
      </c>
      <c r="C179" s="110" t="s">
        <v>337</v>
      </c>
      <c r="D179" s="109">
        <v>263</v>
      </c>
      <c r="E179" s="117"/>
      <c r="F179" s="117"/>
      <c r="G179" s="117">
        <f>E179-F179</f>
        <v>0</v>
      </c>
    </row>
    <row r="180" spans="1:7">
      <c r="B180" s="109">
        <v>2</v>
      </c>
      <c r="C180" s="110" t="s">
        <v>379</v>
      </c>
      <c r="D180" s="109">
        <v>2963</v>
      </c>
      <c r="E180" s="117"/>
      <c r="F180" s="117"/>
      <c r="G180" s="117">
        <f>E180-F180</f>
        <v>0</v>
      </c>
    </row>
    <row r="181" spans="1:7">
      <c r="B181" s="109"/>
      <c r="C181" s="111" t="s">
        <v>338</v>
      </c>
      <c r="D181" s="109"/>
      <c r="E181" s="118">
        <f>E179+E180</f>
        <v>0</v>
      </c>
      <c r="F181" s="118">
        <f>F179+F180</f>
        <v>0</v>
      </c>
      <c r="G181" s="118">
        <f>G179+G180</f>
        <v>0</v>
      </c>
    </row>
    <row r="183" spans="1:7">
      <c r="A183" s="107">
        <v>19</v>
      </c>
      <c r="B183" s="477" t="s">
        <v>339</v>
      </c>
      <c r="C183" s="477"/>
      <c r="D183" s="106" t="s">
        <v>3</v>
      </c>
      <c r="G183" s="106" t="s">
        <v>3</v>
      </c>
    </row>
    <row r="184" spans="1:7">
      <c r="A184" s="107"/>
      <c r="B184" s="114"/>
      <c r="C184" s="114"/>
    </row>
    <row r="185" spans="1:7" ht="25.5">
      <c r="B185" s="112" t="s">
        <v>245</v>
      </c>
      <c r="C185" s="112" t="s">
        <v>246</v>
      </c>
      <c r="D185" s="112" t="s">
        <v>265</v>
      </c>
      <c r="E185" s="115" t="s">
        <v>739</v>
      </c>
      <c r="F185" s="115" t="s">
        <v>738</v>
      </c>
      <c r="G185" s="115" t="s">
        <v>518</v>
      </c>
    </row>
    <row r="186" spans="1:7">
      <c r="B186" s="109">
        <v>1</v>
      </c>
      <c r="C186" s="110" t="s">
        <v>340</v>
      </c>
      <c r="D186" s="109">
        <v>265</v>
      </c>
      <c r="E186" s="117"/>
      <c r="F186" s="117"/>
      <c r="G186" s="117">
        <f>E186-F186</f>
        <v>0</v>
      </c>
    </row>
    <row r="187" spans="1:7">
      <c r="B187" s="109">
        <v>2</v>
      </c>
      <c r="C187" s="110" t="s">
        <v>341</v>
      </c>
      <c r="D187" s="109">
        <v>268</v>
      </c>
      <c r="E187" s="117"/>
      <c r="F187" s="117"/>
      <c r="G187" s="117">
        <f t="shared" ref="G187:G193" si="2">E187-F187</f>
        <v>0</v>
      </c>
    </row>
    <row r="188" spans="1:7">
      <c r="B188" s="109">
        <v>3</v>
      </c>
      <c r="C188" s="110" t="s">
        <v>342</v>
      </c>
      <c r="D188" s="109">
        <v>2965</v>
      </c>
      <c r="E188" s="117"/>
      <c r="F188" s="117"/>
      <c r="G188" s="117">
        <f t="shared" si="2"/>
        <v>0</v>
      </c>
    </row>
    <row r="189" spans="1:7">
      <c r="B189" s="109">
        <v>4</v>
      </c>
      <c r="C189" s="110" t="s">
        <v>343</v>
      </c>
      <c r="D189" s="109">
        <v>2966</v>
      </c>
      <c r="E189" s="117"/>
      <c r="F189" s="117"/>
      <c r="G189" s="117">
        <f t="shared" si="2"/>
        <v>0</v>
      </c>
    </row>
    <row r="190" spans="1:7">
      <c r="B190" s="109">
        <v>5</v>
      </c>
      <c r="C190" s="110" t="s">
        <v>347</v>
      </c>
      <c r="D190" s="109">
        <v>45</v>
      </c>
      <c r="E190" s="117"/>
      <c r="F190" s="117"/>
      <c r="G190" s="117">
        <f t="shared" si="2"/>
        <v>0</v>
      </c>
    </row>
    <row r="191" spans="1:7">
      <c r="B191" s="109">
        <v>6</v>
      </c>
      <c r="C191" s="110" t="s">
        <v>346</v>
      </c>
      <c r="D191" s="109">
        <v>451</v>
      </c>
      <c r="E191" s="117"/>
      <c r="F191" s="117"/>
      <c r="G191" s="117">
        <f t="shared" si="2"/>
        <v>0</v>
      </c>
    </row>
    <row r="192" spans="1:7">
      <c r="B192" s="109">
        <v>7</v>
      </c>
      <c r="C192" s="110" t="s">
        <v>345</v>
      </c>
      <c r="D192" s="109">
        <v>455</v>
      </c>
      <c r="E192" s="117"/>
      <c r="F192" s="117"/>
      <c r="G192" s="117">
        <f t="shared" si="2"/>
        <v>0</v>
      </c>
    </row>
    <row r="193" spans="1:7">
      <c r="B193" s="109">
        <v>8</v>
      </c>
      <c r="C193" s="110" t="s">
        <v>344</v>
      </c>
      <c r="D193" s="109">
        <v>457</v>
      </c>
      <c r="E193" s="117"/>
      <c r="F193" s="117"/>
      <c r="G193" s="117">
        <f t="shared" si="2"/>
        <v>0</v>
      </c>
    </row>
    <row r="194" spans="1:7" ht="25.5">
      <c r="B194" s="109"/>
      <c r="C194" s="111" t="s">
        <v>348</v>
      </c>
      <c r="D194" s="109"/>
      <c r="E194" s="118">
        <f>SUM(E186:E193)</f>
        <v>0</v>
      </c>
      <c r="F194" s="118">
        <f>SUM(F186:F193)</f>
        <v>0</v>
      </c>
      <c r="G194" s="118">
        <f>SUM(G186:G193)</f>
        <v>0</v>
      </c>
    </row>
    <row r="196" spans="1:7">
      <c r="A196" s="107">
        <v>20</v>
      </c>
      <c r="B196" s="477" t="s">
        <v>349</v>
      </c>
      <c r="C196" s="477"/>
      <c r="D196" s="106" t="s">
        <v>3</v>
      </c>
    </row>
    <row r="197" spans="1:7">
      <c r="A197" s="107"/>
      <c r="B197" s="114"/>
      <c r="C197" s="114"/>
    </row>
    <row r="198" spans="1:7" ht="25.5">
      <c r="B198" s="112" t="s">
        <v>245</v>
      </c>
      <c r="C198" s="112" t="s">
        <v>246</v>
      </c>
      <c r="D198" s="112" t="s">
        <v>265</v>
      </c>
      <c r="E198" s="115" t="s">
        <v>739</v>
      </c>
      <c r="F198" s="115" t="s">
        <v>738</v>
      </c>
      <c r="G198" s="115" t="s">
        <v>518</v>
      </c>
    </row>
    <row r="199" spans="1:7">
      <c r="B199" s="109">
        <v>1</v>
      </c>
      <c r="C199" s="110" t="s">
        <v>349</v>
      </c>
      <c r="D199" s="109">
        <v>211</v>
      </c>
      <c r="E199" s="290">
        <v>12063360</v>
      </c>
      <c r="F199" s="290">
        <v>12063360</v>
      </c>
      <c r="G199" s="117">
        <f>E199-F199</f>
        <v>0</v>
      </c>
    </row>
    <row r="200" spans="1:7">
      <c r="B200" s="109">
        <v>2</v>
      </c>
      <c r="C200" s="110" t="s">
        <v>378</v>
      </c>
      <c r="D200" s="109">
        <v>2911</v>
      </c>
      <c r="E200" s="117"/>
      <c r="F200" s="117"/>
      <c r="G200" s="117">
        <f>E200-F200</f>
        <v>0</v>
      </c>
    </row>
    <row r="201" spans="1:7">
      <c r="B201" s="109"/>
      <c r="C201" s="111" t="s">
        <v>350</v>
      </c>
      <c r="D201" s="109"/>
      <c r="E201" s="118">
        <f>E199+E200</f>
        <v>12063360</v>
      </c>
      <c r="F201" s="118">
        <f>F199+F200</f>
        <v>12063360</v>
      </c>
      <c r="G201" s="118">
        <f>G199+G200</f>
        <v>0</v>
      </c>
    </row>
    <row r="206" spans="1:7">
      <c r="A206" s="107">
        <v>21</v>
      </c>
      <c r="B206" s="477" t="s">
        <v>72</v>
      </c>
      <c r="C206" s="477"/>
      <c r="D206" s="106" t="s">
        <v>3</v>
      </c>
    </row>
    <row r="207" spans="1:7" ht="9.75" customHeight="1">
      <c r="A207" s="107"/>
      <c r="B207" s="114"/>
      <c r="C207" s="114"/>
    </row>
    <row r="208" spans="1:7" ht="25.5">
      <c r="B208" s="112" t="s">
        <v>245</v>
      </c>
      <c r="C208" s="112" t="s">
        <v>246</v>
      </c>
      <c r="D208" s="112" t="s">
        <v>265</v>
      </c>
      <c r="E208" s="115" t="s">
        <v>739</v>
      </c>
      <c r="F208" s="115" t="s">
        <v>738</v>
      </c>
      <c r="G208" s="115" t="s">
        <v>518</v>
      </c>
    </row>
    <row r="209" spans="1:10">
      <c r="B209" s="109">
        <v>1</v>
      </c>
      <c r="C209" s="110" t="s">
        <v>72</v>
      </c>
      <c r="D209" s="109">
        <v>212</v>
      </c>
      <c r="E209" s="293">
        <v>56630188</v>
      </c>
      <c r="F209" s="293">
        <v>56630188</v>
      </c>
      <c r="G209" s="117">
        <f>E209-F209</f>
        <v>0</v>
      </c>
    </row>
    <row r="210" spans="1:10">
      <c r="B210" s="109">
        <v>2</v>
      </c>
      <c r="C210" s="110" t="s">
        <v>377</v>
      </c>
      <c r="D210" s="109">
        <v>2912</v>
      </c>
      <c r="E210" s="293"/>
      <c r="F210" s="293"/>
      <c r="G210" s="117">
        <f>E210-F210</f>
        <v>0</v>
      </c>
    </row>
    <row r="211" spans="1:10">
      <c r="B211" s="109">
        <v>3</v>
      </c>
      <c r="C211" s="124" t="s">
        <v>351</v>
      </c>
      <c r="D211" s="109">
        <v>2812</v>
      </c>
      <c r="E211" s="293">
        <v>-25654499</v>
      </c>
      <c r="F211" s="293">
        <v>-25654499</v>
      </c>
      <c r="G211" s="117">
        <f>E211-F211</f>
        <v>0</v>
      </c>
    </row>
    <row r="212" spans="1:10">
      <c r="B212" s="109"/>
      <c r="C212" s="111" t="s">
        <v>350</v>
      </c>
      <c r="D212" s="109"/>
      <c r="E212" s="118">
        <f>E209+E211</f>
        <v>30975689</v>
      </c>
      <c r="F212" s="118">
        <f>F209+F211</f>
        <v>30975689</v>
      </c>
      <c r="G212" s="118">
        <f>G209+G211</f>
        <v>0</v>
      </c>
    </row>
    <row r="213" spans="1:10" ht="9.75" customHeight="1"/>
    <row r="214" spans="1:10">
      <c r="A214" s="107">
        <v>22</v>
      </c>
      <c r="B214" s="477" t="s">
        <v>73</v>
      </c>
      <c r="C214" s="477"/>
      <c r="D214" s="106" t="s">
        <v>3</v>
      </c>
    </row>
    <row r="215" spans="1:10">
      <c r="A215" s="107"/>
      <c r="B215" s="114"/>
      <c r="C215" s="114"/>
    </row>
    <row r="216" spans="1:10" ht="25.5">
      <c r="B216" s="112" t="s">
        <v>245</v>
      </c>
      <c r="C216" s="112" t="s">
        <v>246</v>
      </c>
      <c r="D216" s="112" t="s">
        <v>265</v>
      </c>
      <c r="E216" s="115" t="s">
        <v>739</v>
      </c>
      <c r="F216" s="115" t="s">
        <v>738</v>
      </c>
      <c r="G216" s="115" t="s">
        <v>518</v>
      </c>
    </row>
    <row r="217" spans="1:10" ht="25.5">
      <c r="B217" s="109">
        <v>1</v>
      </c>
      <c r="C217" s="110" t="s">
        <v>352</v>
      </c>
      <c r="D217" s="109">
        <v>212</v>
      </c>
      <c r="E217" s="290"/>
      <c r="F217" s="290"/>
      <c r="G217" s="117">
        <f t="shared" ref="G217:G222" si="3">E217-F217</f>
        <v>0</v>
      </c>
    </row>
    <row r="218" spans="1:10">
      <c r="B218" s="109">
        <v>2</v>
      </c>
      <c r="C218" s="110" t="s">
        <v>353</v>
      </c>
      <c r="D218" s="109">
        <v>215</v>
      </c>
      <c r="E218" s="290">
        <v>662039</v>
      </c>
      <c r="F218" s="290">
        <v>662039</v>
      </c>
      <c r="G218" s="117">
        <f t="shared" si="3"/>
        <v>0</v>
      </c>
    </row>
    <row r="219" spans="1:10" ht="25.5">
      <c r="B219" s="109">
        <v>3</v>
      </c>
      <c r="C219" s="110" t="s">
        <v>375</v>
      </c>
      <c r="D219" s="109">
        <v>2913</v>
      </c>
      <c r="E219" s="290"/>
      <c r="F219" s="117"/>
      <c r="G219" s="117">
        <f t="shared" si="3"/>
        <v>0</v>
      </c>
    </row>
    <row r="220" spans="1:10">
      <c r="B220" s="109">
        <v>4</v>
      </c>
      <c r="C220" s="110" t="s">
        <v>376</v>
      </c>
      <c r="D220" s="109">
        <v>2915</v>
      </c>
      <c r="E220" s="290"/>
      <c r="F220" s="117"/>
      <c r="G220" s="117">
        <f t="shared" si="3"/>
        <v>0</v>
      </c>
    </row>
    <row r="221" spans="1:10" ht="30.75" customHeight="1">
      <c r="B221" s="109">
        <v>5</v>
      </c>
      <c r="C221" s="110" t="s">
        <v>354</v>
      </c>
      <c r="D221" s="109">
        <v>2813</v>
      </c>
      <c r="E221" s="290">
        <v>0</v>
      </c>
      <c r="F221" s="290"/>
      <c r="G221" s="117">
        <f t="shared" si="3"/>
        <v>0</v>
      </c>
      <c r="J221" s="128"/>
    </row>
    <row r="222" spans="1:10" ht="24" customHeight="1">
      <c r="B222" s="109">
        <v>6</v>
      </c>
      <c r="C222" s="110" t="s">
        <v>355</v>
      </c>
      <c r="D222" s="109">
        <v>2815</v>
      </c>
      <c r="E222" s="290">
        <v>-510791</v>
      </c>
      <c r="F222" s="290">
        <v>-510791</v>
      </c>
      <c r="G222" s="117">
        <f t="shared" si="3"/>
        <v>0</v>
      </c>
    </row>
    <row r="223" spans="1:10">
      <c r="B223" s="109"/>
      <c r="C223" s="111" t="s">
        <v>356</v>
      </c>
      <c r="D223" s="109"/>
      <c r="E223" s="118">
        <f>SUM(E217:E222)</f>
        <v>151248</v>
      </c>
      <c r="F223" s="118">
        <f>SUM(F217:F222)</f>
        <v>151248</v>
      </c>
      <c r="G223" s="118">
        <f>SUM(G217:G222)</f>
        <v>0</v>
      </c>
      <c r="J223" s="128"/>
    </row>
    <row r="224" spans="1:10" ht="10.5" customHeight="1"/>
    <row r="225" spans="1:7" ht="12.75" customHeight="1">
      <c r="A225" s="107">
        <v>23</v>
      </c>
      <c r="B225" s="477" t="s">
        <v>357</v>
      </c>
      <c r="C225" s="477"/>
      <c r="D225" s="106" t="s">
        <v>3</v>
      </c>
    </row>
    <row r="226" spans="1:7" ht="9" customHeight="1">
      <c r="A226" s="107"/>
      <c r="B226" s="114"/>
      <c r="C226" s="114"/>
    </row>
    <row r="227" spans="1:7" ht="25.5">
      <c r="B227" s="112" t="s">
        <v>245</v>
      </c>
      <c r="C227" s="112" t="s">
        <v>246</v>
      </c>
      <c r="D227" s="112" t="s">
        <v>265</v>
      </c>
      <c r="E227" s="115" t="s">
        <v>739</v>
      </c>
      <c r="F227" s="115" t="s">
        <v>738</v>
      </c>
      <c r="G227" s="115" t="s">
        <v>518</v>
      </c>
    </row>
    <row r="228" spans="1:7">
      <c r="B228" s="109">
        <v>1</v>
      </c>
      <c r="C228" s="110" t="s">
        <v>358</v>
      </c>
      <c r="D228" s="109">
        <v>2181</v>
      </c>
      <c r="E228" s="290">
        <v>1306485</v>
      </c>
      <c r="F228" s="290">
        <v>1306485</v>
      </c>
      <c r="G228" s="117">
        <f>E228-F228</f>
        <v>0</v>
      </c>
    </row>
    <row r="229" spans="1:7">
      <c r="B229" s="109">
        <v>2</v>
      </c>
      <c r="C229" s="110" t="s">
        <v>359</v>
      </c>
      <c r="D229" s="109">
        <v>2182</v>
      </c>
      <c r="E229" s="290">
        <v>40832</v>
      </c>
      <c r="F229" s="290"/>
      <c r="G229" s="117">
        <f>E229-F229</f>
        <v>40832</v>
      </c>
    </row>
    <row r="230" spans="1:7">
      <c r="B230" s="109">
        <v>3</v>
      </c>
      <c r="C230" s="110" t="s">
        <v>360</v>
      </c>
      <c r="D230" s="109">
        <v>2188</v>
      </c>
      <c r="E230" s="290">
        <v>678072</v>
      </c>
      <c r="F230" s="290">
        <v>678072</v>
      </c>
      <c r="G230" s="117">
        <f>E230-F230</f>
        <v>0</v>
      </c>
    </row>
    <row r="231" spans="1:7">
      <c r="B231" s="109">
        <v>4</v>
      </c>
      <c r="C231" s="110" t="s">
        <v>374</v>
      </c>
      <c r="D231" s="109">
        <v>2918</v>
      </c>
      <c r="E231" s="290"/>
      <c r="F231" s="290"/>
      <c r="G231" s="117">
        <f>E231-F231</f>
        <v>0</v>
      </c>
    </row>
    <row r="232" spans="1:7">
      <c r="B232" s="109">
        <v>5</v>
      </c>
      <c r="C232" s="110" t="s">
        <v>361</v>
      </c>
      <c r="D232" s="109">
        <v>2818</v>
      </c>
      <c r="E232" s="290">
        <v>-654371</v>
      </c>
      <c r="F232" s="290">
        <v>-654371</v>
      </c>
      <c r="G232" s="117">
        <f>E232-F232</f>
        <v>0</v>
      </c>
    </row>
    <row r="233" spans="1:7">
      <c r="B233" s="109"/>
      <c r="C233" s="111" t="s">
        <v>364</v>
      </c>
      <c r="D233" s="109"/>
      <c r="E233" s="118">
        <f>SUM(E228:E232)</f>
        <v>1371018</v>
      </c>
      <c r="F233" s="118">
        <f>SUM(F228:F232)</f>
        <v>1330186</v>
      </c>
      <c r="G233" s="118">
        <f>SUM(G228:G232)</f>
        <v>40832</v>
      </c>
    </row>
    <row r="234" spans="1:7" ht="9.75" customHeight="1"/>
    <row r="235" spans="1:7">
      <c r="A235" s="107">
        <v>24</v>
      </c>
      <c r="B235" s="477" t="s">
        <v>24</v>
      </c>
      <c r="C235" s="477"/>
      <c r="D235" s="106" t="s">
        <v>3</v>
      </c>
    </row>
    <row r="236" spans="1:7" ht="11.25" customHeight="1">
      <c r="A236" s="107"/>
      <c r="B236" s="114"/>
      <c r="C236" s="114"/>
    </row>
    <row r="237" spans="1:7" ht="25.5">
      <c r="B237" s="112" t="s">
        <v>245</v>
      </c>
      <c r="C237" s="112" t="s">
        <v>246</v>
      </c>
      <c r="D237" s="112" t="s">
        <v>265</v>
      </c>
      <c r="E237" s="115" t="s">
        <v>739</v>
      </c>
      <c r="F237" s="115" t="s">
        <v>738</v>
      </c>
      <c r="G237" s="115" t="s">
        <v>518</v>
      </c>
    </row>
    <row r="238" spans="1:7">
      <c r="B238" s="109">
        <v>1</v>
      </c>
      <c r="C238" s="110" t="s">
        <v>362</v>
      </c>
      <c r="D238" s="109">
        <v>24</v>
      </c>
      <c r="E238" s="117"/>
      <c r="F238" s="117"/>
      <c r="G238" s="117">
        <f>E238-F238</f>
        <v>0</v>
      </c>
    </row>
    <row r="239" spans="1:7">
      <c r="B239" s="109">
        <v>2</v>
      </c>
      <c r="C239" s="110" t="s">
        <v>363</v>
      </c>
      <c r="D239" s="109">
        <v>284</v>
      </c>
      <c r="E239" s="117"/>
      <c r="F239" s="117"/>
      <c r="G239" s="117">
        <f>E239-F239</f>
        <v>0</v>
      </c>
    </row>
    <row r="240" spans="1:7">
      <c r="B240" s="109">
        <v>3</v>
      </c>
      <c r="C240" s="110" t="s">
        <v>373</v>
      </c>
      <c r="D240" s="109">
        <v>293</v>
      </c>
      <c r="E240" s="117"/>
      <c r="F240" s="117"/>
      <c r="G240" s="117">
        <f>E240-F240</f>
        <v>0</v>
      </c>
    </row>
    <row r="241" spans="1:7">
      <c r="B241" s="109"/>
      <c r="C241" s="111" t="s">
        <v>365</v>
      </c>
      <c r="D241" s="109"/>
      <c r="E241" s="118">
        <f>SUM(E238:E240)</f>
        <v>0</v>
      </c>
      <c r="F241" s="118">
        <f>SUM(F238:F240)</f>
        <v>0</v>
      </c>
      <c r="G241" s="118">
        <f>SUM(G238:G240)</f>
        <v>0</v>
      </c>
    </row>
    <row r="242" spans="1:7" ht="9.75" customHeight="1">
      <c r="C242" s="125"/>
    </row>
    <row r="243" spans="1:7">
      <c r="A243" s="107">
        <v>25</v>
      </c>
      <c r="B243" s="477" t="s">
        <v>77</v>
      </c>
      <c r="C243" s="477"/>
      <c r="D243" s="106" t="s">
        <v>3</v>
      </c>
    </row>
    <row r="244" spans="1:7" ht="10.15" customHeight="1">
      <c r="A244" s="107"/>
      <c r="B244" s="114"/>
      <c r="C244" s="114"/>
    </row>
    <row r="245" spans="1:7" ht="25.15" customHeight="1">
      <c r="B245" s="112" t="s">
        <v>245</v>
      </c>
      <c r="C245" s="112" t="s">
        <v>246</v>
      </c>
      <c r="D245" s="112" t="s">
        <v>265</v>
      </c>
      <c r="E245" s="115" t="s">
        <v>739</v>
      </c>
      <c r="F245" s="115" t="s">
        <v>738</v>
      </c>
      <c r="G245" s="112" t="s">
        <v>247</v>
      </c>
    </row>
    <row r="246" spans="1:7">
      <c r="B246" s="109">
        <v>1</v>
      </c>
      <c r="C246" s="110" t="s">
        <v>77</v>
      </c>
      <c r="D246" s="109">
        <v>201</v>
      </c>
      <c r="E246" s="117"/>
      <c r="F246" s="117"/>
      <c r="G246" s="117">
        <f>E246-F246</f>
        <v>0</v>
      </c>
    </row>
    <row r="247" spans="1:7">
      <c r="B247" s="109">
        <v>2</v>
      </c>
      <c r="C247" s="110" t="s">
        <v>366</v>
      </c>
      <c r="D247" s="109">
        <v>2801</v>
      </c>
      <c r="E247" s="117"/>
      <c r="F247" s="117"/>
      <c r="G247" s="117">
        <f>E247-F247</f>
        <v>0</v>
      </c>
    </row>
    <row r="248" spans="1:7">
      <c r="B248" s="109">
        <v>3</v>
      </c>
      <c r="C248" s="110" t="s">
        <v>372</v>
      </c>
      <c r="D248" s="109">
        <v>2901</v>
      </c>
      <c r="E248" s="117"/>
      <c r="F248" s="117"/>
      <c r="G248" s="117">
        <f>E248-F248</f>
        <v>0</v>
      </c>
    </row>
    <row r="249" spans="1:7">
      <c r="B249" s="109"/>
      <c r="C249" s="111" t="s">
        <v>367</v>
      </c>
      <c r="D249" s="109"/>
      <c r="E249" s="118">
        <f>SUM(E246:E248)</f>
        <v>0</v>
      </c>
      <c r="F249" s="118">
        <f>SUM(F246:F248)</f>
        <v>0</v>
      </c>
      <c r="G249" s="118">
        <f>SUM(G246:G248)</f>
        <v>0</v>
      </c>
    </row>
    <row r="250" spans="1:7" ht="9.75" customHeight="1"/>
    <row r="251" spans="1:7">
      <c r="A251" s="107">
        <v>26</v>
      </c>
      <c r="B251" s="477" t="s">
        <v>75</v>
      </c>
      <c r="C251" s="477"/>
      <c r="D251" s="106" t="s">
        <v>3</v>
      </c>
    </row>
    <row r="252" spans="1:7">
      <c r="A252" s="107"/>
      <c r="B252" s="114"/>
      <c r="C252" s="114"/>
    </row>
    <row r="253" spans="1:7" ht="24" customHeight="1">
      <c r="B253" s="112" t="s">
        <v>245</v>
      </c>
      <c r="C253" s="112" t="s">
        <v>246</v>
      </c>
      <c r="D253" s="112" t="s">
        <v>265</v>
      </c>
      <c r="E253" s="115" t="s">
        <v>739</v>
      </c>
      <c r="F253" s="115" t="s">
        <v>738</v>
      </c>
      <c r="G253" s="115" t="s">
        <v>518</v>
      </c>
    </row>
    <row r="254" spans="1:7">
      <c r="B254" s="109">
        <v>1</v>
      </c>
      <c r="C254" s="110" t="s">
        <v>75</v>
      </c>
      <c r="D254" s="109">
        <v>203</v>
      </c>
      <c r="E254" s="117"/>
      <c r="F254" s="117"/>
      <c r="G254" s="117">
        <f>E254-F254</f>
        <v>0</v>
      </c>
    </row>
    <row r="255" spans="1:7">
      <c r="B255" s="109">
        <v>2</v>
      </c>
      <c r="C255" s="110" t="s">
        <v>368</v>
      </c>
      <c r="D255" s="109">
        <v>2803</v>
      </c>
      <c r="E255" s="117"/>
      <c r="F255" s="117"/>
      <c r="G255" s="117">
        <f>E255-F255</f>
        <v>0</v>
      </c>
    </row>
    <row r="256" spans="1:7">
      <c r="B256" s="109">
        <v>3</v>
      </c>
      <c r="C256" s="110" t="s">
        <v>371</v>
      </c>
      <c r="D256" s="109">
        <v>2903</v>
      </c>
      <c r="E256" s="117"/>
      <c r="F256" s="117"/>
      <c r="G256" s="117">
        <f>E256-F256</f>
        <v>0</v>
      </c>
    </row>
    <row r="257" spans="1:7">
      <c r="B257" s="109"/>
      <c r="C257" s="111" t="s">
        <v>369</v>
      </c>
      <c r="D257" s="109"/>
      <c r="E257" s="118">
        <f>SUM(E254:E256)</f>
        <v>0</v>
      </c>
      <c r="F257" s="118">
        <f>SUM(F254:F256)</f>
        <v>0</v>
      </c>
      <c r="G257" s="118">
        <f>SUM(G254:G256)</f>
        <v>0</v>
      </c>
    </row>
    <row r="258" spans="1:7" ht="9.75" customHeight="1"/>
    <row r="259" spans="1:7">
      <c r="A259" s="107">
        <v>27</v>
      </c>
      <c r="B259" s="477" t="s">
        <v>76</v>
      </c>
      <c r="C259" s="477"/>
      <c r="D259" s="106" t="s">
        <v>3</v>
      </c>
    </row>
    <row r="260" spans="1:7">
      <c r="A260" s="107"/>
      <c r="B260" s="114"/>
      <c r="C260" s="114"/>
    </row>
    <row r="261" spans="1:7" ht="25.5">
      <c r="B261" s="112" t="s">
        <v>245</v>
      </c>
      <c r="C261" s="112" t="s">
        <v>246</v>
      </c>
      <c r="D261" s="112" t="s">
        <v>265</v>
      </c>
      <c r="E261" s="115" t="s">
        <v>739</v>
      </c>
      <c r="F261" s="115" t="s">
        <v>738</v>
      </c>
      <c r="G261" s="115" t="s">
        <v>518</v>
      </c>
    </row>
    <row r="262" spans="1:7" ht="25.5">
      <c r="B262" s="109">
        <v>1</v>
      </c>
      <c r="C262" s="110" t="s">
        <v>370</v>
      </c>
      <c r="D262" s="109">
        <v>205</v>
      </c>
      <c r="E262" s="126"/>
      <c r="F262" s="126"/>
      <c r="G262" s="123">
        <f t="shared" ref="G262:G267" si="4">E262-F262</f>
        <v>0</v>
      </c>
    </row>
    <row r="263" spans="1:7" ht="25.5">
      <c r="B263" s="109">
        <v>2</v>
      </c>
      <c r="C263" s="110" t="s">
        <v>389</v>
      </c>
      <c r="D263" s="109">
        <v>2905</v>
      </c>
      <c r="E263" s="126"/>
      <c r="F263" s="126"/>
      <c r="G263" s="123">
        <f t="shared" si="4"/>
        <v>0</v>
      </c>
    </row>
    <row r="264" spans="1:7" ht="25.5">
      <c r="B264" s="109">
        <v>3</v>
      </c>
      <c r="C264" s="110" t="s">
        <v>390</v>
      </c>
      <c r="D264" s="109">
        <v>2805</v>
      </c>
      <c r="E264" s="117"/>
      <c r="F264" s="117"/>
      <c r="G264" s="123">
        <f t="shared" si="4"/>
        <v>0</v>
      </c>
    </row>
    <row r="265" spans="1:7">
      <c r="B265" s="109">
        <v>4</v>
      </c>
      <c r="C265" s="110" t="s">
        <v>387</v>
      </c>
      <c r="D265" s="109">
        <v>208</v>
      </c>
      <c r="E265" s="117"/>
      <c r="F265" s="117"/>
      <c r="G265" s="123">
        <f t="shared" si="4"/>
        <v>0</v>
      </c>
    </row>
    <row r="266" spans="1:7">
      <c r="B266" s="109">
        <v>5</v>
      </c>
      <c r="C266" s="110" t="s">
        <v>466</v>
      </c>
      <c r="D266" s="109">
        <v>2808</v>
      </c>
      <c r="E266" s="117"/>
      <c r="F266" s="117"/>
      <c r="G266" s="123">
        <f t="shared" si="4"/>
        <v>0</v>
      </c>
    </row>
    <row r="267" spans="1:7">
      <c r="B267" s="109">
        <v>6</v>
      </c>
      <c r="C267" s="110" t="s">
        <v>388</v>
      </c>
      <c r="D267" s="109">
        <v>2908</v>
      </c>
      <c r="E267" s="117"/>
      <c r="F267" s="117"/>
      <c r="G267" s="123">
        <f t="shared" si="4"/>
        <v>0</v>
      </c>
    </row>
    <row r="268" spans="1:7">
      <c r="B268" s="109"/>
      <c r="C268" s="111" t="s">
        <v>391</v>
      </c>
      <c r="D268" s="109"/>
      <c r="E268" s="118">
        <f>SUM(E262:E267)</f>
        <v>0</v>
      </c>
      <c r="F268" s="118">
        <f>SUM(F262:F267)</f>
        <v>0</v>
      </c>
      <c r="G268" s="118">
        <f>SUM(G262:G267)</f>
        <v>0</v>
      </c>
    </row>
    <row r="271" spans="1:7">
      <c r="A271" s="107">
        <v>28</v>
      </c>
      <c r="B271" s="477" t="s">
        <v>28</v>
      </c>
      <c r="C271" s="477"/>
      <c r="D271" s="106" t="s">
        <v>3</v>
      </c>
    </row>
    <row r="272" spans="1:7">
      <c r="A272" s="107"/>
      <c r="B272" s="114"/>
      <c r="C272" s="114"/>
    </row>
    <row r="273" spans="1:7" ht="25.5">
      <c r="B273" s="112" t="s">
        <v>245</v>
      </c>
      <c r="C273" s="112" t="s">
        <v>246</v>
      </c>
      <c r="D273" s="112" t="s">
        <v>265</v>
      </c>
      <c r="E273" s="115" t="s">
        <v>739</v>
      </c>
      <c r="F273" s="115" t="s">
        <v>738</v>
      </c>
      <c r="G273" s="115" t="s">
        <v>518</v>
      </c>
    </row>
    <row r="274" spans="1:7" ht="25.5">
      <c r="B274" s="109">
        <v>1</v>
      </c>
      <c r="C274" s="110" t="s">
        <v>392</v>
      </c>
      <c r="D274" s="109">
        <v>456</v>
      </c>
      <c r="E274" s="117"/>
      <c r="F274" s="117"/>
      <c r="G274" s="117">
        <f>E274-F274</f>
        <v>0</v>
      </c>
    </row>
    <row r="275" spans="1:7">
      <c r="B275" s="109"/>
      <c r="C275" s="111" t="s">
        <v>393</v>
      </c>
      <c r="D275" s="109"/>
      <c r="E275" s="118">
        <f>E274</f>
        <v>0</v>
      </c>
      <c r="F275" s="118">
        <f>F274</f>
        <v>0</v>
      </c>
      <c r="G275" s="118">
        <f>G274</f>
        <v>0</v>
      </c>
    </row>
    <row r="277" spans="1:7">
      <c r="A277" s="107">
        <v>29</v>
      </c>
      <c r="B277" s="477" t="s">
        <v>27</v>
      </c>
      <c r="C277" s="477"/>
      <c r="D277" s="106" t="s">
        <v>3</v>
      </c>
    </row>
    <row r="278" spans="1:7">
      <c r="A278" s="107"/>
      <c r="B278" s="114"/>
      <c r="C278" s="114"/>
    </row>
    <row r="279" spans="1:7" ht="25.5">
      <c r="B279" s="112" t="s">
        <v>245</v>
      </c>
      <c r="C279" s="112" t="s">
        <v>246</v>
      </c>
      <c r="D279" s="112" t="s">
        <v>265</v>
      </c>
      <c r="E279" s="115" t="s">
        <v>739</v>
      </c>
      <c r="F279" s="115" t="s">
        <v>738</v>
      </c>
      <c r="G279" s="115" t="s">
        <v>518</v>
      </c>
    </row>
    <row r="280" spans="1:7">
      <c r="B280" s="109">
        <v>1</v>
      </c>
      <c r="C280" s="110" t="s">
        <v>27</v>
      </c>
      <c r="D280" s="109" t="s">
        <v>394</v>
      </c>
      <c r="E280" s="117"/>
      <c r="F280" s="117"/>
      <c r="G280" s="117">
        <f>E280-F280</f>
        <v>0</v>
      </c>
    </row>
    <row r="281" spans="1:7">
      <c r="B281" s="109"/>
      <c r="C281" s="111" t="s">
        <v>395</v>
      </c>
      <c r="D281" s="109"/>
      <c r="E281" s="118">
        <f>E280</f>
        <v>0</v>
      </c>
      <c r="F281" s="118">
        <f>F280</f>
        <v>0</v>
      </c>
      <c r="G281" s="118">
        <f>G280</f>
        <v>0</v>
      </c>
    </row>
    <row r="284" spans="1:7">
      <c r="B284" s="142"/>
      <c r="C284" s="143" t="s">
        <v>743</v>
      </c>
      <c r="D284" s="142"/>
      <c r="E284" s="144">
        <f>E12+J1723+E32+E45+E75+E83+E89+E99+E108+E117+E124+E134+E140+E151+E160+E167+E174+E181+E194+E201+E212+E223+E233+E241+E249+E257+E268+E275+E281</f>
        <v>100721957.78</v>
      </c>
      <c r="F284" s="144">
        <f>F12+F23+F32+F45+F75+F83+F89+F99+F108+F117+F124+F134+F140+F151+F160+F167+F174+F181+F194+F201+F212+F223+F233+F241+F249+F257+F268+F275+F281</f>
        <v>105523804</v>
      </c>
      <c r="G284" s="144">
        <f>G12+G23+G32+G45+G75+G83+G89+G99+G108+G117+G124+G134+G140+G151+G160+G167+G174+G181+G194+G201+G212+G223+G233+G241+G249+G257+G268+G275+G281</f>
        <v>-4801846.2200000007</v>
      </c>
    </row>
    <row r="285" spans="1:7">
      <c r="E285" s="106" t="s">
        <v>3</v>
      </c>
    </row>
    <row r="286" spans="1:7">
      <c r="E286" s="128"/>
    </row>
    <row r="287" spans="1:7">
      <c r="F287" s="128">
        <f>F284-'P8- Pasqyart anekse-  Pasivi'!F230</f>
        <v>0</v>
      </c>
    </row>
    <row r="288" spans="1:7">
      <c r="E288" s="128"/>
    </row>
  </sheetData>
  <mergeCells count="29">
    <mergeCell ref="B162:C162"/>
    <mergeCell ref="B2:C2"/>
    <mergeCell ref="B17:C17"/>
    <mergeCell ref="B38:C38"/>
    <mergeCell ref="B53:C53"/>
    <mergeCell ref="B25:C25"/>
    <mergeCell ref="B153:C153"/>
    <mergeCell ref="B110:C110"/>
    <mergeCell ref="B119:C119"/>
    <mergeCell ref="B126:C126"/>
    <mergeCell ref="B142:C142"/>
    <mergeCell ref="B77:C77"/>
    <mergeCell ref="B85:C85"/>
    <mergeCell ref="B91:C91"/>
    <mergeCell ref="B101:C101"/>
    <mergeCell ref="B136:C136"/>
    <mergeCell ref="B169:C169"/>
    <mergeCell ref="B176:C176"/>
    <mergeCell ref="B259:C259"/>
    <mergeCell ref="B183:C183"/>
    <mergeCell ref="B196:C196"/>
    <mergeCell ref="B206:C206"/>
    <mergeCell ref="B214:C214"/>
    <mergeCell ref="B271:C271"/>
    <mergeCell ref="B277:C277"/>
    <mergeCell ref="B225:C225"/>
    <mergeCell ref="B235:C235"/>
    <mergeCell ref="B243:C243"/>
    <mergeCell ref="B251:C251"/>
  </mergeCells>
  <phoneticPr fontId="3" type="noConversion"/>
  <pageMargins left="0.37" right="0.28999999999999998" top="0.53" bottom="0.25" header="0.18" footer="0.23"/>
  <pageSetup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topLeftCell="A211" zoomScaleNormal="100" workbookViewId="0">
      <selection activeCell="K225" sqref="K225"/>
    </sheetView>
  </sheetViews>
  <sheetFormatPr defaultRowHeight="12.75"/>
  <cols>
    <col min="1" max="1" width="3" style="128" customWidth="1"/>
    <col min="2" max="2" width="3.5703125" style="128" customWidth="1"/>
    <col min="3" max="3" width="38.140625" style="128" customWidth="1"/>
    <col min="4" max="4" width="7.7109375" style="138" customWidth="1"/>
    <col min="5" max="6" width="12.5703125" style="128" customWidth="1"/>
    <col min="7" max="7" width="11.7109375" style="128" customWidth="1"/>
    <col min="8" max="9" width="9.140625" style="128"/>
    <col min="10" max="10" width="9.5703125" style="128" bestFit="1" customWidth="1"/>
    <col min="11" max="16384" width="9.140625" style="128"/>
  </cols>
  <sheetData>
    <row r="1" spans="1:12" ht="30.75" customHeight="1">
      <c r="A1" s="127">
        <v>1</v>
      </c>
      <c r="B1" s="476" t="s">
        <v>33</v>
      </c>
      <c r="C1" s="476"/>
      <c r="D1" s="140"/>
    </row>
    <row r="4" spans="1:12" ht="24" customHeight="1">
      <c r="B4" s="115" t="s">
        <v>245</v>
      </c>
      <c r="C4" s="115" t="s">
        <v>246</v>
      </c>
      <c r="D4" s="136" t="s">
        <v>265</v>
      </c>
      <c r="E4" s="115" t="s">
        <v>747</v>
      </c>
      <c r="F4" s="115" t="s">
        <v>919</v>
      </c>
      <c r="G4" s="115" t="s">
        <v>518</v>
      </c>
    </row>
    <row r="5" spans="1:12">
      <c r="B5" s="113">
        <v>1</v>
      </c>
      <c r="C5" s="129" t="s">
        <v>396</v>
      </c>
      <c r="D5" s="137">
        <v>5512</v>
      </c>
      <c r="E5" s="117"/>
      <c r="F5" s="117"/>
      <c r="G5" s="117">
        <f>E5-F5</f>
        <v>0</v>
      </c>
    </row>
    <row r="6" spans="1:12">
      <c r="B6" s="113"/>
      <c r="C6" s="129"/>
      <c r="D6" s="137"/>
      <c r="E6" s="117"/>
      <c r="F6" s="117"/>
      <c r="G6" s="117"/>
    </row>
    <row r="7" spans="1:12">
      <c r="B7" s="113"/>
      <c r="C7" s="130" t="s">
        <v>397</v>
      </c>
      <c r="D7" s="137"/>
      <c r="E7" s="118">
        <f>E5+E6</f>
        <v>0</v>
      </c>
      <c r="F7" s="118">
        <f>F5+F6</f>
        <v>0</v>
      </c>
      <c r="G7" s="118">
        <f>G5+G6</f>
        <v>0</v>
      </c>
    </row>
    <row r="10" spans="1:12" ht="21.75" customHeight="1">
      <c r="A10" s="127">
        <v>2</v>
      </c>
      <c r="B10" s="479" t="s">
        <v>398</v>
      </c>
      <c r="C10" s="479"/>
      <c r="D10" s="138" t="s">
        <v>3</v>
      </c>
    </row>
    <row r="11" spans="1:12" ht="21.75" customHeight="1">
      <c r="A11" s="127"/>
      <c r="B11" s="132"/>
      <c r="C11" s="132"/>
      <c r="L11" s="128">
        <v>3534752.33</v>
      </c>
    </row>
    <row r="12" spans="1:12" ht="25.5">
      <c r="B12" s="115" t="s">
        <v>245</v>
      </c>
      <c r="C12" s="115" t="s">
        <v>246</v>
      </c>
      <c r="D12" s="136" t="s">
        <v>265</v>
      </c>
      <c r="E12" s="115" t="s">
        <v>747</v>
      </c>
      <c r="F12" s="115" t="s">
        <v>919</v>
      </c>
      <c r="G12" s="115" t="s">
        <v>518</v>
      </c>
      <c r="L12" s="128">
        <f>L11+E227</f>
        <v>48875.010000000242</v>
      </c>
    </row>
    <row r="13" spans="1:12" ht="20.25" customHeight="1">
      <c r="B13" s="113">
        <v>1</v>
      </c>
      <c r="C13" s="129" t="s">
        <v>399</v>
      </c>
      <c r="D13" s="137">
        <v>519</v>
      </c>
      <c r="E13" s="119"/>
      <c r="F13" s="119"/>
      <c r="G13" s="119">
        <f>E13-F13</f>
        <v>0</v>
      </c>
    </row>
    <row r="14" spans="1:12" ht="20.25" customHeight="1">
      <c r="B14" s="113"/>
      <c r="C14" s="130" t="s">
        <v>406</v>
      </c>
      <c r="D14" s="137"/>
      <c r="E14" s="120">
        <f>E13</f>
        <v>0</v>
      </c>
      <c r="F14" s="120">
        <f>F13</f>
        <v>0</v>
      </c>
      <c r="G14" s="120">
        <f>G13</f>
        <v>0</v>
      </c>
    </row>
    <row r="15" spans="1:12" ht="20.25" customHeight="1">
      <c r="B15" s="113">
        <v>2</v>
      </c>
      <c r="C15" s="129" t="s">
        <v>400</v>
      </c>
      <c r="D15" s="137">
        <v>5421</v>
      </c>
      <c r="E15" s="119"/>
      <c r="F15" s="119"/>
      <c r="G15" s="119">
        <f>E15-F15</f>
        <v>0</v>
      </c>
    </row>
    <row r="16" spans="1:12" ht="16.5" customHeight="1">
      <c r="B16" s="113">
        <v>3</v>
      </c>
      <c r="C16" s="129" t="s">
        <v>401</v>
      </c>
      <c r="D16" s="137">
        <v>5422</v>
      </c>
      <c r="E16" s="119"/>
      <c r="F16" s="119"/>
      <c r="G16" s="119">
        <f>E16-F16</f>
        <v>0</v>
      </c>
    </row>
    <row r="17" spans="1:7">
      <c r="B17" s="113"/>
      <c r="C17" s="130" t="s">
        <v>407</v>
      </c>
      <c r="D17" s="137"/>
      <c r="E17" s="120">
        <f>E15+E16</f>
        <v>0</v>
      </c>
      <c r="F17" s="120">
        <f>F15+F16</f>
        <v>0</v>
      </c>
      <c r="G17" s="120">
        <f>G15+G16</f>
        <v>0</v>
      </c>
    </row>
    <row r="18" spans="1:7" ht="13.5" customHeight="1">
      <c r="B18" s="113">
        <v>4</v>
      </c>
      <c r="C18" s="129" t="s">
        <v>402</v>
      </c>
      <c r="D18" s="137">
        <v>5441</v>
      </c>
      <c r="E18" s="119"/>
      <c r="F18" s="119"/>
      <c r="G18" s="119">
        <f>E18-F18</f>
        <v>0</v>
      </c>
    </row>
    <row r="19" spans="1:7" ht="12.75" customHeight="1">
      <c r="B19" s="113">
        <v>5</v>
      </c>
      <c r="C19" s="129" t="s">
        <v>403</v>
      </c>
      <c r="D19" s="137">
        <v>5442</v>
      </c>
      <c r="E19" s="119"/>
      <c r="F19" s="119"/>
      <c r="G19" s="119">
        <f>E19-F19</f>
        <v>0</v>
      </c>
    </row>
    <row r="20" spans="1:7">
      <c r="B20" s="113"/>
      <c r="C20" s="130" t="s">
        <v>408</v>
      </c>
      <c r="D20" s="137"/>
      <c r="E20" s="120">
        <f>E18+E19</f>
        <v>0</v>
      </c>
      <c r="F20" s="120">
        <f>F18+F19</f>
        <v>0</v>
      </c>
      <c r="G20" s="120">
        <f>G18+G19</f>
        <v>0</v>
      </c>
    </row>
    <row r="21" spans="1:7">
      <c r="B21" s="113">
        <v>6</v>
      </c>
      <c r="C21" s="129" t="s">
        <v>404</v>
      </c>
      <c r="D21" s="137">
        <v>4611</v>
      </c>
      <c r="E21" s="119"/>
      <c r="F21" s="119"/>
      <c r="G21" s="119">
        <f>E21-F21</f>
        <v>0</v>
      </c>
    </row>
    <row r="22" spans="1:7">
      <c r="B22" s="113">
        <v>7</v>
      </c>
      <c r="C22" s="129" t="s">
        <v>405</v>
      </c>
      <c r="D22" s="137">
        <v>4612</v>
      </c>
      <c r="E22" s="119"/>
      <c r="F22" s="119"/>
      <c r="G22" s="119">
        <f>E22-F22</f>
        <v>0</v>
      </c>
    </row>
    <row r="23" spans="1:7">
      <c r="B23" s="113"/>
      <c r="C23" s="130" t="s">
        <v>409</v>
      </c>
      <c r="D23" s="137"/>
      <c r="E23" s="120">
        <f>E21+E22</f>
        <v>0</v>
      </c>
      <c r="F23" s="120">
        <f>F21+F22</f>
        <v>0</v>
      </c>
      <c r="G23" s="120">
        <f>G21+G22</f>
        <v>0</v>
      </c>
    </row>
    <row r="24" spans="1:7" ht="25.5">
      <c r="B24" s="113"/>
      <c r="C24" s="130" t="s">
        <v>410</v>
      </c>
      <c r="D24" s="137"/>
      <c r="E24" s="120">
        <f>E14+E17+E20+E23</f>
        <v>0</v>
      </c>
      <c r="F24" s="120">
        <f>F14+F17+F20+F23</f>
        <v>0</v>
      </c>
      <c r="G24" s="120">
        <f>G14+G17+G20+G23</f>
        <v>0</v>
      </c>
    </row>
    <row r="26" spans="1:7">
      <c r="A26" s="127">
        <v>3</v>
      </c>
      <c r="B26" s="479" t="s">
        <v>411</v>
      </c>
      <c r="C26" s="479"/>
      <c r="D26" s="138" t="s">
        <v>3</v>
      </c>
    </row>
    <row r="27" spans="1:7">
      <c r="A27" s="127"/>
      <c r="B27" s="132"/>
      <c r="C27" s="132"/>
    </row>
    <row r="28" spans="1:7" ht="25.5">
      <c r="B28" s="115" t="s">
        <v>245</v>
      </c>
      <c r="C28" s="115" t="s">
        <v>246</v>
      </c>
      <c r="D28" s="136" t="s">
        <v>265</v>
      </c>
      <c r="E28" s="115" t="s">
        <v>747</v>
      </c>
      <c r="F28" s="115" t="s">
        <v>919</v>
      </c>
      <c r="G28" s="115" t="s">
        <v>518</v>
      </c>
    </row>
    <row r="29" spans="1:7" ht="25.5">
      <c r="B29" s="113">
        <v>1</v>
      </c>
      <c r="C29" s="129" t="s">
        <v>421</v>
      </c>
      <c r="D29" s="137">
        <v>468</v>
      </c>
      <c r="E29" s="113"/>
      <c r="F29" s="113"/>
      <c r="G29" s="113">
        <f>E29-F29</f>
        <v>0</v>
      </c>
    </row>
    <row r="30" spans="1:7">
      <c r="B30" s="113">
        <v>2</v>
      </c>
      <c r="C30" s="129" t="s">
        <v>422</v>
      </c>
      <c r="D30" s="137">
        <v>46812</v>
      </c>
      <c r="E30" s="113"/>
      <c r="F30" s="113"/>
      <c r="G30" s="113">
        <f>E30-F30</f>
        <v>0</v>
      </c>
    </row>
    <row r="31" spans="1:7">
      <c r="B31" s="113"/>
      <c r="C31" s="129"/>
      <c r="D31" s="137"/>
      <c r="E31" s="113"/>
      <c r="F31" s="113"/>
      <c r="G31" s="113"/>
    </row>
    <row r="32" spans="1:7">
      <c r="B32" s="113"/>
      <c r="C32" s="130" t="s">
        <v>420</v>
      </c>
      <c r="D32" s="137"/>
      <c r="E32" s="115">
        <f>E29+E30</f>
        <v>0</v>
      </c>
      <c r="F32" s="115">
        <f>F29+F30</f>
        <v>0</v>
      </c>
      <c r="G32" s="115">
        <f>G29+G30</f>
        <v>0</v>
      </c>
    </row>
    <row r="33" spans="1:7">
      <c r="B33" s="133"/>
      <c r="C33" s="131"/>
      <c r="D33" s="139"/>
      <c r="E33" s="122"/>
      <c r="F33" s="122"/>
      <c r="G33" s="122"/>
    </row>
    <row r="34" spans="1:7">
      <c r="A34" s="127">
        <v>4</v>
      </c>
      <c r="B34" s="479" t="s">
        <v>414</v>
      </c>
      <c r="C34" s="479"/>
      <c r="D34" s="138" t="s">
        <v>3</v>
      </c>
    </row>
    <row r="35" spans="1:7">
      <c r="A35" s="127"/>
      <c r="B35" s="132"/>
      <c r="C35" s="132"/>
    </row>
    <row r="36" spans="1:7" ht="25.5">
      <c r="B36" s="115" t="s">
        <v>245</v>
      </c>
      <c r="C36" s="115" t="s">
        <v>246</v>
      </c>
      <c r="D36" s="136" t="s">
        <v>265</v>
      </c>
      <c r="E36" s="115" t="s">
        <v>747</v>
      </c>
      <c r="F36" s="115" t="s">
        <v>919</v>
      </c>
      <c r="G36" s="115" t="s">
        <v>518</v>
      </c>
    </row>
    <row r="37" spans="1:7">
      <c r="B37" s="113">
        <v>1</v>
      </c>
      <c r="C37" s="129" t="s">
        <v>412</v>
      </c>
      <c r="D37" s="137">
        <v>461</v>
      </c>
      <c r="E37" s="117"/>
      <c r="F37" s="117"/>
      <c r="G37" s="117">
        <f>E37-F37</f>
        <v>0</v>
      </c>
    </row>
    <row r="38" spans="1:7">
      <c r="B38" s="113">
        <v>2</v>
      </c>
      <c r="C38" s="129" t="s">
        <v>413</v>
      </c>
      <c r="D38" s="137">
        <v>4612</v>
      </c>
      <c r="E38" s="117"/>
      <c r="F38" s="117"/>
      <c r="G38" s="117">
        <f>E38-F38</f>
        <v>0</v>
      </c>
    </row>
    <row r="39" spans="1:7">
      <c r="B39" s="113">
        <v>3</v>
      </c>
      <c r="C39" s="129" t="s">
        <v>423</v>
      </c>
      <c r="D39" s="137">
        <v>468201</v>
      </c>
      <c r="E39" s="117"/>
      <c r="F39" s="117"/>
      <c r="G39" s="117">
        <f>E39-F39</f>
        <v>0</v>
      </c>
    </row>
    <row r="40" spans="1:7">
      <c r="B40" s="113">
        <v>4</v>
      </c>
      <c r="C40" s="129" t="s">
        <v>424</v>
      </c>
      <c r="D40" s="137">
        <v>46820101</v>
      </c>
      <c r="E40" s="117"/>
      <c r="F40" s="117"/>
      <c r="G40" s="117">
        <f>E40-F40</f>
        <v>0</v>
      </c>
    </row>
    <row r="41" spans="1:7">
      <c r="B41" s="113">
        <v>5</v>
      </c>
      <c r="C41" s="129" t="s">
        <v>425</v>
      </c>
      <c r="D41" s="137">
        <v>4682012</v>
      </c>
      <c r="E41" s="117"/>
      <c r="F41" s="117"/>
      <c r="G41" s="117">
        <f>E41-F41</f>
        <v>0</v>
      </c>
    </row>
    <row r="42" spans="1:7">
      <c r="B42" s="113"/>
      <c r="C42" s="129"/>
      <c r="D42" s="137"/>
      <c r="E42" s="117"/>
      <c r="F42" s="117"/>
      <c r="G42" s="117"/>
    </row>
    <row r="43" spans="1:7">
      <c r="B43" s="113"/>
      <c r="C43" s="130" t="s">
        <v>426</v>
      </c>
      <c r="D43" s="137"/>
      <c r="E43" s="118">
        <f>SUM(E37:E42)</f>
        <v>0</v>
      </c>
      <c r="F43" s="118">
        <f>SUM(F37:F42)</f>
        <v>0</v>
      </c>
      <c r="G43" s="118">
        <f>SUM(G37:G42)</f>
        <v>0</v>
      </c>
    </row>
    <row r="49" spans="1:7">
      <c r="A49" s="127">
        <v>5</v>
      </c>
      <c r="B49" s="479" t="s">
        <v>427</v>
      </c>
      <c r="C49" s="479"/>
      <c r="D49" s="138" t="s">
        <v>3</v>
      </c>
    </row>
    <row r="50" spans="1:7">
      <c r="B50" s="132"/>
      <c r="C50" s="132"/>
    </row>
    <row r="51" spans="1:7" ht="25.5">
      <c r="B51" s="115" t="s">
        <v>245</v>
      </c>
      <c r="C51" s="115" t="s">
        <v>246</v>
      </c>
      <c r="D51" s="136" t="s">
        <v>265</v>
      </c>
      <c r="E51" s="115" t="s">
        <v>747</v>
      </c>
      <c r="F51" s="115" t="s">
        <v>919</v>
      </c>
      <c r="G51" s="115" t="s">
        <v>518</v>
      </c>
    </row>
    <row r="52" spans="1:7">
      <c r="B52" s="113">
        <v>1</v>
      </c>
      <c r="C52" s="129" t="s">
        <v>428</v>
      </c>
      <c r="D52" s="137">
        <v>401</v>
      </c>
      <c r="E52" s="422">
        <f>85422+351000</f>
        <v>436422</v>
      </c>
      <c r="F52" s="113">
        <v>1356740</v>
      </c>
      <c r="G52" s="117">
        <f>E52-F52</f>
        <v>-920318</v>
      </c>
    </row>
    <row r="53" spans="1:7">
      <c r="B53" s="113">
        <v>2</v>
      </c>
      <c r="C53" s="129" t="s">
        <v>429</v>
      </c>
      <c r="D53" s="137">
        <v>403</v>
      </c>
      <c r="E53" s="113"/>
      <c r="F53" s="113"/>
      <c r="G53" s="117">
        <f>E53-F53</f>
        <v>0</v>
      </c>
    </row>
    <row r="54" spans="1:7">
      <c r="B54" s="113">
        <v>3</v>
      </c>
      <c r="C54" s="129" t="s">
        <v>430</v>
      </c>
      <c r="D54" s="137">
        <v>404</v>
      </c>
      <c r="E54" s="113"/>
      <c r="F54" s="113"/>
      <c r="G54" s="117">
        <f>E54-F54</f>
        <v>0</v>
      </c>
    </row>
    <row r="55" spans="1:7">
      <c r="B55" s="113"/>
      <c r="C55" s="130" t="s">
        <v>431</v>
      </c>
      <c r="D55" s="137"/>
      <c r="E55" s="115">
        <f>E52+E53+E54</f>
        <v>436422</v>
      </c>
      <c r="F55" s="115">
        <f>F52+F53+F54</f>
        <v>1356740</v>
      </c>
      <c r="G55" s="118">
        <f>G52+G53+G54</f>
        <v>-920318</v>
      </c>
    </row>
    <row r="56" spans="1:7" ht="9" customHeight="1"/>
    <row r="57" spans="1:7">
      <c r="A57" s="127">
        <v>6</v>
      </c>
      <c r="B57" s="479" t="s">
        <v>82</v>
      </c>
      <c r="C57" s="479"/>
      <c r="D57" s="138" t="s">
        <v>3</v>
      </c>
    </row>
    <row r="58" spans="1:7" ht="10.5" customHeight="1">
      <c r="B58" s="132"/>
      <c r="C58" s="132"/>
    </row>
    <row r="59" spans="1:7" ht="25.5">
      <c r="B59" s="115" t="s">
        <v>245</v>
      </c>
      <c r="C59" s="115" t="s">
        <v>246</v>
      </c>
      <c r="D59" s="136" t="s">
        <v>265</v>
      </c>
      <c r="E59" s="115" t="s">
        <v>747</v>
      </c>
      <c r="F59" s="115" t="s">
        <v>919</v>
      </c>
      <c r="G59" s="115" t="s">
        <v>518</v>
      </c>
    </row>
    <row r="60" spans="1:7">
      <c r="B60" s="113">
        <v>1</v>
      </c>
      <c r="C60" s="129" t="s">
        <v>432</v>
      </c>
      <c r="D60" s="137">
        <v>421</v>
      </c>
      <c r="E60" s="113">
        <v>0</v>
      </c>
      <c r="F60" s="113">
        <v>104621</v>
      </c>
      <c r="G60" s="113">
        <f>E60-F60</f>
        <v>-104621</v>
      </c>
    </row>
    <row r="61" spans="1:7">
      <c r="B61" s="113">
        <v>2</v>
      </c>
      <c r="C61" s="129" t="s">
        <v>433</v>
      </c>
      <c r="D61" s="137">
        <v>423</v>
      </c>
      <c r="E61" s="113">
        <v>0</v>
      </c>
      <c r="F61" s="113">
        <v>0</v>
      </c>
      <c r="G61" s="113">
        <f>E61-F61</f>
        <v>0</v>
      </c>
    </row>
    <row r="62" spans="1:7">
      <c r="B62" s="113"/>
      <c r="C62" s="130" t="s">
        <v>434</v>
      </c>
      <c r="D62" s="137"/>
      <c r="E62" s="115">
        <f>E60+E61</f>
        <v>0</v>
      </c>
      <c r="F62" s="115">
        <f>F60+F61</f>
        <v>104621</v>
      </c>
      <c r="G62" s="115">
        <f>G60+G61</f>
        <v>-104621</v>
      </c>
    </row>
    <row r="63" spans="1:7" ht="9.75" customHeight="1"/>
    <row r="64" spans="1:7">
      <c r="A64" s="127">
        <v>7</v>
      </c>
      <c r="B64" s="479" t="s">
        <v>83</v>
      </c>
      <c r="C64" s="479"/>
      <c r="D64" s="138" t="s">
        <v>3</v>
      </c>
    </row>
    <row r="65" spans="1:7">
      <c r="A65" s="127"/>
      <c r="B65" s="132"/>
      <c r="C65" s="132"/>
    </row>
    <row r="66" spans="1:7" ht="25.5">
      <c r="B66" s="115" t="s">
        <v>245</v>
      </c>
      <c r="C66" s="115" t="s">
        <v>246</v>
      </c>
      <c r="D66" s="136" t="s">
        <v>265</v>
      </c>
      <c r="E66" s="115" t="s">
        <v>747</v>
      </c>
      <c r="F66" s="115" t="s">
        <v>919</v>
      </c>
      <c r="G66" s="115" t="s">
        <v>518</v>
      </c>
    </row>
    <row r="67" spans="1:7" ht="25.5">
      <c r="B67" s="113">
        <v>1</v>
      </c>
      <c r="C67" s="119" t="s">
        <v>435</v>
      </c>
      <c r="D67" s="137">
        <v>431</v>
      </c>
      <c r="E67" s="117">
        <f>35711</f>
        <v>35711</v>
      </c>
      <c r="F67" s="117">
        <v>34874</v>
      </c>
      <c r="G67" s="117">
        <f>E67-F67</f>
        <v>837</v>
      </c>
    </row>
    <row r="68" spans="1:7">
      <c r="B68" s="113">
        <v>2</v>
      </c>
      <c r="C68" s="119" t="s">
        <v>436</v>
      </c>
      <c r="D68" s="137">
        <v>437</v>
      </c>
      <c r="E68" s="117"/>
      <c r="F68" s="117"/>
      <c r="G68" s="117">
        <f t="shared" ref="G68:G77" si="0">E68-F68</f>
        <v>0</v>
      </c>
    </row>
    <row r="69" spans="1:7">
      <c r="B69" s="113">
        <v>3</v>
      </c>
      <c r="C69" s="119" t="s">
        <v>437</v>
      </c>
      <c r="D69" s="137">
        <v>438</v>
      </c>
      <c r="E69" s="117"/>
      <c r="F69" s="117"/>
      <c r="G69" s="117">
        <f t="shared" si="0"/>
        <v>0</v>
      </c>
    </row>
    <row r="70" spans="1:7">
      <c r="B70" s="113">
        <v>4</v>
      </c>
      <c r="C70" s="119" t="s">
        <v>438</v>
      </c>
      <c r="D70" s="137">
        <v>441</v>
      </c>
      <c r="E70" s="117"/>
      <c r="F70" s="117"/>
      <c r="G70" s="117">
        <f t="shared" si="0"/>
        <v>0</v>
      </c>
    </row>
    <row r="71" spans="1:7">
      <c r="B71" s="113">
        <v>5</v>
      </c>
      <c r="C71" s="119" t="s">
        <v>439</v>
      </c>
      <c r="D71" s="137">
        <v>442</v>
      </c>
      <c r="E71" s="117">
        <f>9800</f>
        <v>9800</v>
      </c>
      <c r="F71" s="117">
        <v>9500</v>
      </c>
      <c r="G71" s="117">
        <f t="shared" si="0"/>
        <v>300</v>
      </c>
    </row>
    <row r="72" spans="1:7">
      <c r="B72" s="113">
        <v>6</v>
      </c>
      <c r="C72" s="119" t="s">
        <v>440</v>
      </c>
      <c r="D72" s="137">
        <v>443</v>
      </c>
      <c r="E72" s="117"/>
      <c r="F72" s="117"/>
      <c r="G72" s="117">
        <f t="shared" si="0"/>
        <v>0</v>
      </c>
    </row>
    <row r="73" spans="1:7">
      <c r="B73" s="113">
        <v>7</v>
      </c>
      <c r="C73" s="129" t="s">
        <v>441</v>
      </c>
      <c r="D73" s="137">
        <v>444</v>
      </c>
      <c r="E73" s="117"/>
      <c r="F73" s="117"/>
      <c r="G73" s="117">
        <f t="shared" si="0"/>
        <v>0</v>
      </c>
    </row>
    <row r="74" spans="1:7">
      <c r="B74" s="113">
        <v>8</v>
      </c>
      <c r="C74" s="129" t="s">
        <v>442</v>
      </c>
      <c r="D74" s="137">
        <v>445</v>
      </c>
      <c r="E74" s="290"/>
      <c r="F74" s="290">
        <v>75316</v>
      </c>
      <c r="G74" s="117">
        <f t="shared" si="0"/>
        <v>-75316</v>
      </c>
    </row>
    <row r="75" spans="1:7" ht="25.5">
      <c r="B75" s="113">
        <v>9</v>
      </c>
      <c r="C75" s="129" t="s">
        <v>443</v>
      </c>
      <c r="D75" s="137">
        <v>447</v>
      </c>
      <c r="E75" s="117">
        <v>1547022</v>
      </c>
      <c r="F75" s="117">
        <v>1424081</v>
      </c>
      <c r="G75" s="117">
        <f t="shared" si="0"/>
        <v>122941</v>
      </c>
    </row>
    <row r="76" spans="1:7">
      <c r="B76" s="113">
        <v>10</v>
      </c>
      <c r="C76" s="129" t="s">
        <v>444</v>
      </c>
      <c r="D76" s="137">
        <v>448</v>
      </c>
      <c r="E76" s="117"/>
      <c r="F76" s="117"/>
      <c r="G76" s="117">
        <f t="shared" si="0"/>
        <v>0</v>
      </c>
    </row>
    <row r="77" spans="1:7">
      <c r="B77" s="113">
        <v>11</v>
      </c>
      <c r="C77" s="129" t="s">
        <v>445</v>
      </c>
      <c r="D77" s="137">
        <v>449</v>
      </c>
      <c r="E77" s="117">
        <v>88500</v>
      </c>
      <c r="F77" s="117">
        <v>477410</v>
      </c>
      <c r="G77" s="117">
        <f t="shared" si="0"/>
        <v>-388910</v>
      </c>
    </row>
    <row r="78" spans="1:7">
      <c r="B78" s="113"/>
      <c r="C78" s="130" t="s">
        <v>446</v>
      </c>
      <c r="D78" s="137"/>
      <c r="E78" s="118">
        <f>SUM(E67:E77)</f>
        <v>1681033</v>
      </c>
      <c r="F78" s="118">
        <f>SUM(F67:F77)</f>
        <v>2021181</v>
      </c>
      <c r="G78" s="118">
        <f>SUM(G67:G77)</f>
        <v>-340148</v>
      </c>
    </row>
    <row r="80" spans="1:7">
      <c r="A80" s="127">
        <v>8</v>
      </c>
      <c r="B80" s="479" t="s">
        <v>447</v>
      </c>
      <c r="C80" s="479"/>
      <c r="D80" s="138" t="s">
        <v>3</v>
      </c>
    </row>
    <row r="81" spans="1:7">
      <c r="A81" s="127"/>
      <c r="B81" s="132"/>
      <c r="C81" s="132"/>
    </row>
    <row r="82" spans="1:7" ht="25.5">
      <c r="B82" s="115" t="s">
        <v>245</v>
      </c>
      <c r="C82" s="115" t="s">
        <v>246</v>
      </c>
      <c r="D82" s="136" t="s">
        <v>265</v>
      </c>
      <c r="E82" s="115" t="s">
        <v>747</v>
      </c>
      <c r="F82" s="115" t="s">
        <v>919</v>
      </c>
      <c r="G82" s="115" t="s">
        <v>518</v>
      </c>
    </row>
    <row r="83" spans="1:7" ht="25.5">
      <c r="B83" s="113">
        <v>1</v>
      </c>
      <c r="C83" s="129" t="s">
        <v>448</v>
      </c>
      <c r="D83" s="137">
        <v>451</v>
      </c>
      <c r="E83" s="117"/>
      <c r="F83" s="117"/>
      <c r="G83" s="117">
        <f t="shared" ref="G83:G89" si="1">E83-F83</f>
        <v>0</v>
      </c>
    </row>
    <row r="84" spans="1:7" ht="25.5">
      <c r="B84" s="113">
        <v>2</v>
      </c>
      <c r="C84" s="129" t="s">
        <v>449</v>
      </c>
      <c r="D84" s="137">
        <v>455</v>
      </c>
      <c r="E84" s="117"/>
      <c r="F84" s="117"/>
      <c r="G84" s="117">
        <f t="shared" si="1"/>
        <v>0</v>
      </c>
    </row>
    <row r="85" spans="1:7" ht="25.5">
      <c r="B85" s="113">
        <v>3</v>
      </c>
      <c r="C85" s="129" t="s">
        <v>454</v>
      </c>
      <c r="D85" s="137">
        <v>456</v>
      </c>
      <c r="E85" s="117"/>
      <c r="F85" s="117"/>
      <c r="G85" s="117">
        <f t="shared" si="1"/>
        <v>0</v>
      </c>
    </row>
    <row r="86" spans="1:7">
      <c r="B86" s="113">
        <v>4</v>
      </c>
      <c r="C86" s="129" t="s">
        <v>450</v>
      </c>
      <c r="D86" s="137">
        <v>457</v>
      </c>
      <c r="E86" s="117"/>
      <c r="F86" s="117">
        <v>0</v>
      </c>
      <c r="G86" s="117">
        <f t="shared" si="1"/>
        <v>0</v>
      </c>
    </row>
    <row r="87" spans="1:7">
      <c r="B87" s="113">
        <v>3</v>
      </c>
      <c r="C87" s="129" t="s">
        <v>451</v>
      </c>
      <c r="D87" s="137">
        <v>460</v>
      </c>
      <c r="E87" s="117"/>
      <c r="F87" s="117"/>
      <c r="G87" s="117">
        <f t="shared" si="1"/>
        <v>0</v>
      </c>
    </row>
    <row r="88" spans="1:7">
      <c r="B88" s="113">
        <v>4</v>
      </c>
      <c r="C88" s="129" t="s">
        <v>452</v>
      </c>
      <c r="D88" s="137">
        <v>464</v>
      </c>
      <c r="E88" s="117"/>
      <c r="F88" s="117"/>
      <c r="G88" s="117">
        <f t="shared" si="1"/>
        <v>0</v>
      </c>
    </row>
    <row r="89" spans="1:7">
      <c r="B89" s="113">
        <v>5</v>
      </c>
      <c r="C89" s="129" t="s">
        <v>453</v>
      </c>
      <c r="D89" s="137">
        <v>467</v>
      </c>
      <c r="E89" s="117"/>
      <c r="F89" s="117"/>
      <c r="G89" s="117">
        <f t="shared" si="1"/>
        <v>0</v>
      </c>
    </row>
    <row r="90" spans="1:7">
      <c r="B90" s="113"/>
      <c r="C90" s="130" t="s">
        <v>456</v>
      </c>
      <c r="D90" s="137"/>
      <c r="E90" s="118">
        <f>SUM(E83:E89)</f>
        <v>0</v>
      </c>
      <c r="F90" s="118">
        <f>SUM(F83:F89)</f>
        <v>0</v>
      </c>
      <c r="G90" s="118">
        <f>SUM(G83:G89)</f>
        <v>0</v>
      </c>
    </row>
    <row r="91" spans="1:7">
      <c r="B91" s="133"/>
      <c r="C91" s="131" t="s">
        <v>706</v>
      </c>
      <c r="D91" s="139"/>
      <c r="E91" s="135">
        <f>E90-E86</f>
        <v>0</v>
      </c>
      <c r="F91" s="135"/>
      <c r="G91" s="135"/>
    </row>
    <row r="92" spans="1:7" ht="9.75" customHeight="1">
      <c r="B92" s="133"/>
      <c r="C92" s="131"/>
      <c r="D92" s="139"/>
      <c r="E92" s="135"/>
      <c r="F92" s="135"/>
      <c r="G92" s="135"/>
    </row>
    <row r="93" spans="1:7">
      <c r="A93" s="127">
        <v>9</v>
      </c>
      <c r="B93" s="479" t="s">
        <v>455</v>
      </c>
      <c r="C93" s="479"/>
      <c r="D93" s="138" t="s">
        <v>3</v>
      </c>
    </row>
    <row r="94" spans="1:7">
      <c r="A94" s="127"/>
      <c r="B94" s="132"/>
      <c r="C94" s="132"/>
    </row>
    <row r="95" spans="1:7" ht="25.5">
      <c r="B95" s="115" t="s">
        <v>245</v>
      </c>
      <c r="C95" s="115" t="s">
        <v>246</v>
      </c>
      <c r="D95" s="136" t="s">
        <v>265</v>
      </c>
      <c r="E95" s="115" t="s">
        <v>747</v>
      </c>
      <c r="F95" s="115" t="s">
        <v>919</v>
      </c>
      <c r="G95" s="115" t="s">
        <v>518</v>
      </c>
    </row>
    <row r="96" spans="1:7">
      <c r="B96" s="113">
        <v>1</v>
      </c>
      <c r="C96" s="129" t="s">
        <v>457</v>
      </c>
      <c r="D96" s="137">
        <v>409</v>
      </c>
      <c r="E96" s="117"/>
      <c r="F96" s="117"/>
      <c r="G96" s="117">
        <f>E96-F96</f>
        <v>0</v>
      </c>
    </row>
    <row r="97" spans="1:7" ht="11.25" customHeight="1">
      <c r="B97" s="113"/>
      <c r="C97" s="129"/>
      <c r="D97" s="137"/>
      <c r="E97" s="117"/>
      <c r="F97" s="117"/>
      <c r="G97" s="117"/>
    </row>
    <row r="98" spans="1:7">
      <c r="B98" s="113"/>
      <c r="C98" s="130" t="s">
        <v>458</v>
      </c>
      <c r="D98" s="137"/>
      <c r="E98" s="118">
        <f>E96</f>
        <v>0</v>
      </c>
      <c r="F98" s="118">
        <f>F96</f>
        <v>0</v>
      </c>
      <c r="G98" s="118">
        <f>G96</f>
        <v>0</v>
      </c>
    </row>
    <row r="99" spans="1:7" ht="7.5" customHeight="1"/>
    <row r="100" spans="1:7">
      <c r="A100" s="127">
        <v>10</v>
      </c>
      <c r="B100" s="479" t="s">
        <v>459</v>
      </c>
      <c r="C100" s="479"/>
      <c r="D100" s="138" t="s">
        <v>3</v>
      </c>
    </row>
    <row r="101" spans="1:7" ht="9.75" customHeight="1">
      <c r="A101" s="127"/>
      <c r="B101" s="132"/>
      <c r="C101" s="132"/>
    </row>
    <row r="102" spans="1:7" ht="25.5">
      <c r="B102" s="115" t="s">
        <v>245</v>
      </c>
      <c r="C102" s="115" t="s">
        <v>246</v>
      </c>
      <c r="D102" s="136" t="s">
        <v>265</v>
      </c>
      <c r="E102" s="115" t="s">
        <v>747</v>
      </c>
      <c r="F102" s="115" t="s">
        <v>919</v>
      </c>
      <c r="G102" s="115" t="s">
        <v>518</v>
      </c>
    </row>
    <row r="103" spans="1:7">
      <c r="B103" s="113">
        <v>1</v>
      </c>
      <c r="C103" s="129" t="s">
        <v>461</v>
      </c>
      <c r="D103" s="137">
        <v>4661</v>
      </c>
      <c r="E103" s="117"/>
      <c r="F103" s="117"/>
      <c r="G103" s="117">
        <f>E103-F103</f>
        <v>0</v>
      </c>
    </row>
    <row r="104" spans="1:7">
      <c r="B104" s="113">
        <v>2</v>
      </c>
      <c r="C104" s="129" t="s">
        <v>463</v>
      </c>
      <c r="D104" s="137">
        <v>484</v>
      </c>
      <c r="E104" s="117"/>
      <c r="F104" s="117"/>
      <c r="G104" s="117">
        <f>E104-F104</f>
        <v>0</v>
      </c>
    </row>
    <row r="105" spans="1:7">
      <c r="B105" s="113">
        <v>3</v>
      </c>
      <c r="C105" s="129" t="s">
        <v>462</v>
      </c>
      <c r="D105" s="137">
        <v>488</v>
      </c>
      <c r="E105" s="117"/>
      <c r="F105" s="117"/>
      <c r="G105" s="117">
        <f>E105-F105</f>
        <v>0</v>
      </c>
    </row>
    <row r="106" spans="1:7">
      <c r="B106" s="113"/>
      <c r="C106" s="130" t="s">
        <v>460</v>
      </c>
      <c r="D106" s="137"/>
      <c r="E106" s="118">
        <f>E103+E104+E105</f>
        <v>0</v>
      </c>
      <c r="F106" s="118">
        <f>F103+F104+F105</f>
        <v>0</v>
      </c>
      <c r="G106" s="118">
        <f>G103+G104+G105</f>
        <v>0</v>
      </c>
    </row>
    <row r="107" spans="1:7" ht="9.75" customHeight="1"/>
    <row r="108" spans="1:7">
      <c r="A108" s="127">
        <v>11</v>
      </c>
      <c r="B108" s="479" t="s">
        <v>464</v>
      </c>
      <c r="C108" s="479"/>
      <c r="D108" s="138" t="s">
        <v>3</v>
      </c>
    </row>
    <row r="109" spans="1:7" ht="11.25" customHeight="1">
      <c r="A109" s="127"/>
      <c r="B109" s="132"/>
      <c r="C109" s="132"/>
    </row>
    <row r="110" spans="1:7" ht="25.5">
      <c r="B110" s="115" t="s">
        <v>245</v>
      </c>
      <c r="C110" s="115" t="s">
        <v>246</v>
      </c>
      <c r="D110" s="136" t="s">
        <v>265</v>
      </c>
      <c r="E110" s="115" t="s">
        <v>747</v>
      </c>
      <c r="F110" s="115" t="s">
        <v>919</v>
      </c>
      <c r="G110" s="115" t="s">
        <v>518</v>
      </c>
    </row>
    <row r="111" spans="1:7">
      <c r="B111" s="113">
        <v>1</v>
      </c>
      <c r="C111" s="129" t="s">
        <v>486</v>
      </c>
      <c r="D111" s="137">
        <v>4631</v>
      </c>
      <c r="E111" s="117"/>
      <c r="F111" s="117"/>
      <c r="G111" s="117">
        <f>E111-F111</f>
        <v>0</v>
      </c>
    </row>
    <row r="112" spans="1:7">
      <c r="B112" s="113"/>
      <c r="C112" s="130" t="s">
        <v>465</v>
      </c>
      <c r="D112" s="137"/>
      <c r="E112" s="118">
        <f>E111</f>
        <v>0</v>
      </c>
      <c r="F112" s="118">
        <f>F111</f>
        <v>0</v>
      </c>
      <c r="G112" s="118">
        <f>G111</f>
        <v>0</v>
      </c>
    </row>
    <row r="113" spans="1:7" ht="9.75" customHeight="1"/>
    <row r="114" spans="1:7">
      <c r="A114" s="127">
        <v>12</v>
      </c>
      <c r="B114" s="479" t="s">
        <v>467</v>
      </c>
      <c r="C114" s="479"/>
      <c r="D114" s="138" t="s">
        <v>3</v>
      </c>
    </row>
    <row r="115" spans="1:7" ht="11.25" customHeight="1">
      <c r="A115" s="127"/>
      <c r="B115" s="132"/>
      <c r="C115" s="132"/>
    </row>
    <row r="116" spans="1:7" ht="25.5">
      <c r="B116" s="115" t="s">
        <v>245</v>
      </c>
      <c r="C116" s="115" t="s">
        <v>246</v>
      </c>
      <c r="D116" s="136" t="s">
        <v>265</v>
      </c>
      <c r="E116" s="115" t="s">
        <v>747</v>
      </c>
      <c r="F116" s="115" t="s">
        <v>919</v>
      </c>
      <c r="G116" s="115" t="s">
        <v>518</v>
      </c>
    </row>
    <row r="117" spans="1:7">
      <c r="B117" s="113">
        <v>1</v>
      </c>
      <c r="C117" s="129" t="s">
        <v>468</v>
      </c>
      <c r="D117" s="137">
        <v>4681</v>
      </c>
      <c r="E117" s="113">
        <f>8361520.56</f>
        <v>8361520.5599999996</v>
      </c>
      <c r="F117" s="113">
        <v>8312402</v>
      </c>
      <c r="G117" s="117">
        <f>E117-F117</f>
        <v>49118.55999999959</v>
      </c>
    </row>
    <row r="118" spans="1:7">
      <c r="B118" s="113">
        <v>2</v>
      </c>
      <c r="C118" s="129" t="s">
        <v>471</v>
      </c>
      <c r="D118" s="137">
        <v>4682</v>
      </c>
      <c r="E118" s="113"/>
      <c r="F118" s="113"/>
      <c r="G118" s="117">
        <f t="shared" ref="G118:G123" si="2">E118-F118</f>
        <v>0</v>
      </c>
    </row>
    <row r="119" spans="1:7">
      <c r="B119" s="113">
        <v>3</v>
      </c>
      <c r="C119" s="129" t="s">
        <v>469</v>
      </c>
      <c r="D119" s="137">
        <v>46821</v>
      </c>
      <c r="E119" s="113"/>
      <c r="F119" s="113"/>
      <c r="G119" s="117">
        <f t="shared" si="2"/>
        <v>0</v>
      </c>
    </row>
    <row r="120" spans="1:7">
      <c r="B120" s="113">
        <v>4</v>
      </c>
      <c r="C120" s="129" t="s">
        <v>470</v>
      </c>
      <c r="D120" s="137">
        <v>46822</v>
      </c>
      <c r="E120" s="113"/>
      <c r="F120" s="113"/>
      <c r="G120" s="117">
        <f t="shared" si="2"/>
        <v>0</v>
      </c>
    </row>
    <row r="121" spans="1:7">
      <c r="B121" s="113">
        <v>5</v>
      </c>
      <c r="C121" s="129" t="s">
        <v>472</v>
      </c>
      <c r="D121" s="137">
        <v>460</v>
      </c>
      <c r="E121" s="113"/>
      <c r="F121" s="113"/>
      <c r="G121" s="117">
        <f t="shared" si="2"/>
        <v>0</v>
      </c>
    </row>
    <row r="122" spans="1:7">
      <c r="B122" s="113">
        <v>6</v>
      </c>
      <c r="C122" s="129" t="s">
        <v>473</v>
      </c>
      <c r="D122" s="137">
        <v>49468</v>
      </c>
      <c r="E122" s="117"/>
      <c r="F122" s="117"/>
      <c r="G122" s="117">
        <f t="shared" si="2"/>
        <v>0</v>
      </c>
    </row>
    <row r="123" spans="1:7">
      <c r="B123" s="113">
        <v>7</v>
      </c>
      <c r="C123" s="129" t="s">
        <v>474</v>
      </c>
      <c r="D123" s="137">
        <v>494682</v>
      </c>
      <c r="E123" s="117"/>
      <c r="F123" s="117"/>
      <c r="G123" s="117">
        <f t="shared" si="2"/>
        <v>0</v>
      </c>
    </row>
    <row r="124" spans="1:7" ht="25.5">
      <c r="B124" s="113"/>
      <c r="C124" s="130" t="s">
        <v>475</v>
      </c>
      <c r="D124" s="137"/>
      <c r="E124" s="118">
        <f>SUM(E117:E123)</f>
        <v>8361520.5599999996</v>
      </c>
      <c r="F124" s="118">
        <f>SUM(F117:F123)</f>
        <v>8312402</v>
      </c>
      <c r="G124" s="118">
        <f>SUM(G117:G123)</f>
        <v>49118.55999999959</v>
      </c>
    </row>
    <row r="125" spans="1:7" ht="9.75" customHeight="1">
      <c r="B125" s="133"/>
      <c r="C125" s="131"/>
      <c r="D125" s="139"/>
      <c r="E125" s="135"/>
      <c r="F125" s="135"/>
      <c r="G125" s="135"/>
    </row>
    <row r="126" spans="1:7">
      <c r="A126" s="127">
        <v>13</v>
      </c>
      <c r="B126" s="479" t="s">
        <v>414</v>
      </c>
      <c r="C126" s="479"/>
      <c r="D126" s="138" t="s">
        <v>3</v>
      </c>
    </row>
    <row r="127" spans="1:7" ht="10.5" customHeight="1">
      <c r="A127" s="127"/>
      <c r="B127" s="132"/>
      <c r="C127" s="132"/>
    </row>
    <row r="128" spans="1:7" ht="25.5">
      <c r="B128" s="115" t="s">
        <v>245</v>
      </c>
      <c r="C128" s="115" t="s">
        <v>246</v>
      </c>
      <c r="D128" s="136" t="s">
        <v>265</v>
      </c>
      <c r="E128" s="115" t="s">
        <v>747</v>
      </c>
      <c r="F128" s="115" t="s">
        <v>919</v>
      </c>
      <c r="G128" s="115" t="s">
        <v>518</v>
      </c>
    </row>
    <row r="129" spans="1:7">
      <c r="B129" s="113">
        <v>1</v>
      </c>
      <c r="C129" s="129" t="s">
        <v>476</v>
      </c>
      <c r="D129" s="137">
        <v>4683</v>
      </c>
      <c r="E129" s="117"/>
      <c r="F129" s="117"/>
      <c r="G129" s="117">
        <f>E129-F129</f>
        <v>0</v>
      </c>
    </row>
    <row r="130" spans="1:7">
      <c r="B130" s="113">
        <v>2</v>
      </c>
      <c r="C130" s="129" t="s">
        <v>424</v>
      </c>
      <c r="D130" s="137">
        <v>468301</v>
      </c>
      <c r="E130" s="117"/>
      <c r="F130" s="117"/>
      <c r="G130" s="117">
        <f>E130-F130</f>
        <v>0</v>
      </c>
    </row>
    <row r="131" spans="1:7" ht="27.6" customHeight="1">
      <c r="B131" s="113">
        <v>3</v>
      </c>
      <c r="C131" s="129" t="s">
        <v>477</v>
      </c>
      <c r="D131" s="137">
        <v>10101</v>
      </c>
      <c r="E131" s="117"/>
      <c r="F131" s="117"/>
      <c r="G131" s="117">
        <f>E131-F131</f>
        <v>0</v>
      </c>
    </row>
    <row r="132" spans="1:7" ht="25.5">
      <c r="B132" s="113"/>
      <c r="C132" s="130" t="s">
        <v>324</v>
      </c>
      <c r="D132" s="137"/>
      <c r="E132" s="118">
        <f>E129+E130+E131</f>
        <v>0</v>
      </c>
      <c r="F132" s="118">
        <f>F129+F130+F131</f>
        <v>0</v>
      </c>
      <c r="G132" s="118">
        <f>G129+G130+G131</f>
        <v>0</v>
      </c>
    </row>
    <row r="133" spans="1:7" ht="10.5" customHeight="1"/>
    <row r="134" spans="1:7">
      <c r="A134" s="127">
        <v>14</v>
      </c>
      <c r="B134" s="479" t="s">
        <v>40</v>
      </c>
      <c r="C134" s="479"/>
      <c r="D134" s="138" t="s">
        <v>3</v>
      </c>
    </row>
    <row r="135" spans="1:7" ht="10.5" customHeight="1">
      <c r="A135" s="127"/>
      <c r="B135" s="132"/>
      <c r="C135" s="132"/>
    </row>
    <row r="136" spans="1:7" ht="25.5">
      <c r="B136" s="115" t="s">
        <v>245</v>
      </c>
      <c r="C136" s="115" t="s">
        <v>246</v>
      </c>
      <c r="D136" s="136" t="s">
        <v>265</v>
      </c>
      <c r="E136" s="115" t="s">
        <v>747</v>
      </c>
      <c r="F136" s="115" t="s">
        <v>919</v>
      </c>
      <c r="G136" s="115" t="s">
        <v>518</v>
      </c>
    </row>
    <row r="137" spans="1:7">
      <c r="B137" s="115">
        <v>1</v>
      </c>
      <c r="C137" s="129" t="s">
        <v>478</v>
      </c>
      <c r="D137" s="137">
        <v>401</v>
      </c>
      <c r="E137" s="117">
        <v>11259652</v>
      </c>
      <c r="F137" s="117">
        <v>11259652</v>
      </c>
      <c r="G137" s="117">
        <f>E137-F137</f>
        <v>0</v>
      </c>
    </row>
    <row r="138" spans="1:7">
      <c r="B138" s="115">
        <v>2</v>
      </c>
      <c r="C138" s="129" t="s">
        <v>479</v>
      </c>
      <c r="D138" s="137">
        <v>403</v>
      </c>
      <c r="E138" s="117"/>
      <c r="F138" s="117"/>
      <c r="G138" s="117">
        <f t="shared" ref="G138:G147" si="3">E138-F138</f>
        <v>0</v>
      </c>
    </row>
    <row r="139" spans="1:7">
      <c r="B139" s="115">
        <v>3</v>
      </c>
      <c r="C139" s="129" t="s">
        <v>480</v>
      </c>
      <c r="D139" s="137">
        <v>404</v>
      </c>
      <c r="E139" s="117"/>
      <c r="F139" s="117"/>
      <c r="G139" s="117">
        <f t="shared" si="3"/>
        <v>0</v>
      </c>
    </row>
    <row r="140" spans="1:7">
      <c r="B140" s="115">
        <v>4</v>
      </c>
      <c r="C140" s="129" t="s">
        <v>481</v>
      </c>
      <c r="D140" s="137">
        <v>409</v>
      </c>
      <c r="E140" s="117"/>
      <c r="F140" s="117"/>
      <c r="G140" s="117">
        <f t="shared" si="3"/>
        <v>0</v>
      </c>
    </row>
    <row r="141" spans="1:7" ht="25.5">
      <c r="B141" s="115">
        <v>5</v>
      </c>
      <c r="C141" s="129" t="s">
        <v>448</v>
      </c>
      <c r="D141" s="137">
        <v>451</v>
      </c>
      <c r="E141" s="117"/>
      <c r="F141" s="117"/>
      <c r="G141" s="117">
        <f t="shared" si="3"/>
        <v>0</v>
      </c>
    </row>
    <row r="142" spans="1:7" ht="25.5">
      <c r="B142" s="115">
        <v>6</v>
      </c>
      <c r="C142" s="129" t="s">
        <v>449</v>
      </c>
      <c r="D142" s="137">
        <v>455</v>
      </c>
      <c r="E142" s="117"/>
      <c r="F142" s="117"/>
      <c r="G142" s="117">
        <f t="shared" si="3"/>
        <v>0</v>
      </c>
    </row>
    <row r="143" spans="1:7" ht="25.5">
      <c r="B143" s="115">
        <v>7</v>
      </c>
      <c r="C143" s="129" t="s">
        <v>454</v>
      </c>
      <c r="D143" s="137">
        <v>456</v>
      </c>
      <c r="E143" s="117"/>
      <c r="F143" s="117"/>
      <c r="G143" s="117">
        <f t="shared" si="3"/>
        <v>0</v>
      </c>
    </row>
    <row r="144" spans="1:7">
      <c r="B144" s="115">
        <v>8</v>
      </c>
      <c r="C144" s="129" t="s">
        <v>450</v>
      </c>
      <c r="D144" s="137">
        <v>457</v>
      </c>
      <c r="E144" s="117"/>
      <c r="F144" s="117"/>
      <c r="G144" s="117">
        <f t="shared" si="3"/>
        <v>0</v>
      </c>
    </row>
    <row r="145" spans="1:7">
      <c r="B145" s="115">
        <v>9</v>
      </c>
      <c r="C145" s="129" t="s">
        <v>482</v>
      </c>
      <c r="D145" s="137">
        <v>464</v>
      </c>
      <c r="E145" s="117"/>
      <c r="F145" s="117"/>
      <c r="G145" s="117">
        <f t="shared" si="3"/>
        <v>0</v>
      </c>
    </row>
    <row r="146" spans="1:7" ht="25.5">
      <c r="B146" s="115">
        <v>10</v>
      </c>
      <c r="C146" s="129" t="s">
        <v>484</v>
      </c>
      <c r="D146" s="137">
        <v>261</v>
      </c>
      <c r="E146" s="117">
        <v>24365085</v>
      </c>
      <c r="F146" s="117">
        <v>24365085</v>
      </c>
      <c r="G146" s="117">
        <f t="shared" si="3"/>
        <v>0</v>
      </c>
    </row>
    <row r="147" spans="1:7" ht="25.5">
      <c r="B147" s="115">
        <v>11</v>
      </c>
      <c r="C147" s="129" t="s">
        <v>333</v>
      </c>
      <c r="D147" s="137">
        <v>2961</v>
      </c>
      <c r="E147" s="117"/>
      <c r="F147" s="117"/>
      <c r="G147" s="117">
        <f t="shared" si="3"/>
        <v>0</v>
      </c>
    </row>
    <row r="148" spans="1:7">
      <c r="B148" s="113"/>
      <c r="C148" s="130" t="s">
        <v>483</v>
      </c>
      <c r="D148" s="137"/>
      <c r="E148" s="118">
        <f>SUM(E137:E147)</f>
        <v>35624737</v>
      </c>
      <c r="F148" s="118">
        <f>SUM(F137:F147)</f>
        <v>35624737</v>
      </c>
      <c r="G148" s="118">
        <f>SUM(G137:G147)</f>
        <v>0</v>
      </c>
    </row>
    <row r="149" spans="1:7">
      <c r="C149" s="128" t="s">
        <v>3</v>
      </c>
    </row>
    <row r="150" spans="1:7">
      <c r="A150" s="127">
        <v>15</v>
      </c>
      <c r="B150" s="479" t="s">
        <v>485</v>
      </c>
      <c r="C150" s="479"/>
      <c r="D150" s="138" t="s">
        <v>3</v>
      </c>
    </row>
    <row r="151" spans="1:7">
      <c r="A151" s="127"/>
      <c r="B151" s="132"/>
      <c r="C151" s="132"/>
    </row>
    <row r="152" spans="1:7" ht="25.5">
      <c r="B152" s="115" t="s">
        <v>245</v>
      </c>
      <c r="C152" s="115" t="s">
        <v>246</v>
      </c>
      <c r="D152" s="136" t="s">
        <v>265</v>
      </c>
      <c r="E152" s="115" t="s">
        <v>747</v>
      </c>
      <c r="F152" s="115" t="s">
        <v>919</v>
      </c>
      <c r="G152" s="115" t="s">
        <v>518</v>
      </c>
    </row>
    <row r="153" spans="1:7">
      <c r="B153" s="113">
        <v>1</v>
      </c>
      <c r="C153" s="129" t="s">
        <v>487</v>
      </c>
      <c r="D153" s="137">
        <v>4632</v>
      </c>
      <c r="E153" s="117"/>
      <c r="F153" s="117"/>
      <c r="G153" s="117">
        <f>E153-F153</f>
        <v>0</v>
      </c>
    </row>
    <row r="154" spans="1:7">
      <c r="B154" s="113"/>
      <c r="C154" s="129"/>
      <c r="D154" s="137"/>
      <c r="E154" s="117"/>
      <c r="F154" s="117"/>
      <c r="G154" s="117"/>
    </row>
    <row r="155" spans="1:7">
      <c r="B155" s="113"/>
      <c r="C155" s="130" t="s">
        <v>488</v>
      </c>
      <c r="D155" s="137"/>
      <c r="E155" s="118">
        <f>E153</f>
        <v>0</v>
      </c>
      <c r="F155" s="118">
        <f>F153</f>
        <v>0</v>
      </c>
      <c r="G155" s="118">
        <f>G153</f>
        <v>0</v>
      </c>
    </row>
    <row r="157" spans="1:7">
      <c r="A157" s="127">
        <v>16</v>
      </c>
      <c r="B157" s="479" t="s">
        <v>489</v>
      </c>
      <c r="C157" s="479"/>
      <c r="D157" s="138" t="s">
        <v>3</v>
      </c>
    </row>
    <row r="158" spans="1:7">
      <c r="A158" s="127"/>
      <c r="B158" s="132"/>
      <c r="C158" s="132"/>
    </row>
    <row r="159" spans="1:7" ht="25.5">
      <c r="B159" s="115" t="s">
        <v>245</v>
      </c>
      <c r="C159" s="115" t="s">
        <v>246</v>
      </c>
      <c r="D159" s="136" t="s">
        <v>265</v>
      </c>
      <c r="E159" s="115" t="s">
        <v>747</v>
      </c>
      <c r="F159" s="115" t="s">
        <v>919</v>
      </c>
      <c r="G159" s="115" t="s">
        <v>518</v>
      </c>
    </row>
    <row r="160" spans="1:7">
      <c r="B160" s="115">
        <v>1</v>
      </c>
      <c r="C160" s="129" t="s">
        <v>490</v>
      </c>
      <c r="D160" s="137">
        <v>4662</v>
      </c>
      <c r="E160" s="117"/>
      <c r="F160" s="117"/>
      <c r="G160" s="117">
        <f>E160-F160</f>
        <v>0</v>
      </c>
    </row>
    <row r="161" spans="1:7">
      <c r="B161" s="113">
        <v>2</v>
      </c>
      <c r="C161" s="129" t="s">
        <v>463</v>
      </c>
      <c r="D161" s="137">
        <v>484</v>
      </c>
      <c r="E161" s="117"/>
      <c r="F161" s="117"/>
      <c r="G161" s="117">
        <f>E161-F161</f>
        <v>0</v>
      </c>
    </row>
    <row r="162" spans="1:7">
      <c r="B162" s="113">
        <v>3</v>
      </c>
      <c r="C162" s="129" t="s">
        <v>462</v>
      </c>
      <c r="D162" s="137">
        <v>488</v>
      </c>
      <c r="E162" s="117"/>
      <c r="F162" s="117"/>
      <c r="G162" s="117">
        <f>E162-F162</f>
        <v>0</v>
      </c>
    </row>
    <row r="163" spans="1:7">
      <c r="B163" s="113"/>
      <c r="C163" s="129"/>
      <c r="D163" s="137"/>
      <c r="E163" s="117"/>
      <c r="F163" s="117"/>
      <c r="G163" s="117"/>
    </row>
    <row r="164" spans="1:7">
      <c r="B164" s="113"/>
      <c r="C164" s="130" t="s">
        <v>491</v>
      </c>
      <c r="D164" s="137"/>
      <c r="E164" s="118">
        <f>E160+E161+E162</f>
        <v>0</v>
      </c>
      <c r="F164" s="118">
        <f>F160+F161+F162</f>
        <v>0</v>
      </c>
      <c r="G164" s="118">
        <f>G160+G161+G162</f>
        <v>0</v>
      </c>
    </row>
    <row r="166" spans="1:7">
      <c r="A166" s="127">
        <v>17</v>
      </c>
      <c r="B166" s="479" t="s">
        <v>494</v>
      </c>
      <c r="C166" s="479"/>
      <c r="D166" s="138" t="s">
        <v>3</v>
      </c>
    </row>
    <row r="167" spans="1:7">
      <c r="A167" s="127"/>
      <c r="B167" s="132"/>
      <c r="C167" s="132"/>
    </row>
    <row r="168" spans="1:7" ht="25.5">
      <c r="B168" s="115" t="s">
        <v>245</v>
      </c>
      <c r="C168" s="115" t="s">
        <v>246</v>
      </c>
      <c r="D168" s="136" t="s">
        <v>265</v>
      </c>
      <c r="E168" s="115" t="s">
        <v>747</v>
      </c>
      <c r="F168" s="115" t="s">
        <v>919</v>
      </c>
      <c r="G168" s="115" t="s">
        <v>518</v>
      </c>
    </row>
    <row r="169" spans="1:7" ht="25.5">
      <c r="B169" s="113">
        <v>1</v>
      </c>
      <c r="C169" s="134" t="s">
        <v>492</v>
      </c>
      <c r="D169" s="133" t="s">
        <v>501</v>
      </c>
      <c r="E169" s="117"/>
      <c r="F169" s="117"/>
      <c r="G169" s="117">
        <f>E169-F169</f>
        <v>0</v>
      </c>
    </row>
    <row r="170" spans="1:7">
      <c r="B170" s="113"/>
      <c r="C170" s="130" t="s">
        <v>493</v>
      </c>
      <c r="D170" s="137"/>
      <c r="E170" s="118">
        <f>E169</f>
        <v>0</v>
      </c>
      <c r="F170" s="118">
        <f>F169</f>
        <v>0</v>
      </c>
      <c r="G170" s="118">
        <f>G169</f>
        <v>0</v>
      </c>
    </row>
    <row r="172" spans="1:7" ht="23.25" customHeight="1">
      <c r="A172" s="127">
        <v>18</v>
      </c>
      <c r="B172" s="479" t="s">
        <v>495</v>
      </c>
      <c r="C172" s="479"/>
      <c r="D172" s="138" t="s">
        <v>3</v>
      </c>
    </row>
    <row r="173" spans="1:7">
      <c r="A173" s="127"/>
      <c r="B173" s="132"/>
      <c r="C173" s="132"/>
    </row>
    <row r="174" spans="1:7" ht="25.5">
      <c r="B174" s="115" t="s">
        <v>245</v>
      </c>
      <c r="C174" s="115" t="s">
        <v>246</v>
      </c>
      <c r="D174" s="136" t="s">
        <v>265</v>
      </c>
      <c r="E174" s="115" t="s">
        <v>747</v>
      </c>
      <c r="F174" s="115" t="s">
        <v>919</v>
      </c>
      <c r="G174" s="115" t="s">
        <v>518</v>
      </c>
    </row>
    <row r="175" spans="1:7" ht="25.5">
      <c r="B175" s="113">
        <v>1</v>
      </c>
      <c r="C175" s="129" t="s">
        <v>497</v>
      </c>
      <c r="D175" s="113" t="s">
        <v>501</v>
      </c>
      <c r="E175" s="117"/>
      <c r="F175" s="117"/>
      <c r="G175" s="117">
        <f>E175-F175</f>
        <v>0</v>
      </c>
    </row>
    <row r="176" spans="1:7">
      <c r="B176" s="113"/>
      <c r="C176" s="130" t="s">
        <v>496</v>
      </c>
      <c r="D176" s="137"/>
      <c r="E176" s="118">
        <f>E175</f>
        <v>0</v>
      </c>
      <c r="F176" s="118">
        <f>F175</f>
        <v>0</v>
      </c>
      <c r="G176" s="118">
        <f>G175</f>
        <v>0</v>
      </c>
    </row>
    <row r="178" spans="1:7">
      <c r="A178" s="127">
        <v>19</v>
      </c>
      <c r="B178" s="479" t="s">
        <v>45</v>
      </c>
      <c r="C178" s="479"/>
      <c r="D178" s="138" t="s">
        <v>3</v>
      </c>
    </row>
    <row r="179" spans="1:7">
      <c r="A179" s="127"/>
      <c r="B179" s="132"/>
      <c r="C179" s="132"/>
    </row>
    <row r="180" spans="1:7" ht="25.5">
      <c r="B180" s="115" t="s">
        <v>245</v>
      </c>
      <c r="C180" s="115" t="s">
        <v>246</v>
      </c>
      <c r="D180" s="136" t="s">
        <v>265</v>
      </c>
      <c r="E180" s="115" t="s">
        <v>747</v>
      </c>
      <c r="F180" s="115" t="s">
        <v>919</v>
      </c>
      <c r="G180" s="115" t="s">
        <v>518</v>
      </c>
    </row>
    <row r="181" spans="1:7">
      <c r="B181" s="113">
        <v>1</v>
      </c>
      <c r="C181" s="129" t="s">
        <v>498</v>
      </c>
      <c r="D181" s="137">
        <v>101</v>
      </c>
      <c r="E181" s="290">
        <v>182915970</v>
      </c>
      <c r="F181" s="290">
        <v>182915970</v>
      </c>
      <c r="G181" s="117">
        <f>E181-F181</f>
        <v>0</v>
      </c>
    </row>
    <row r="182" spans="1:7">
      <c r="B182" s="113">
        <v>2</v>
      </c>
      <c r="C182" s="129" t="s">
        <v>499</v>
      </c>
      <c r="D182" s="137">
        <v>102</v>
      </c>
      <c r="E182" s="117"/>
      <c r="F182" s="117"/>
      <c r="G182" s="117">
        <f>E182-F182</f>
        <v>0</v>
      </c>
    </row>
    <row r="183" spans="1:7">
      <c r="B183" s="113"/>
      <c r="C183" s="130" t="s">
        <v>500</v>
      </c>
      <c r="D183" s="137"/>
      <c r="E183" s="118">
        <f>E181+E182</f>
        <v>182915970</v>
      </c>
      <c r="F183" s="118">
        <f>F181+F182</f>
        <v>182915970</v>
      </c>
      <c r="G183" s="118">
        <f>G181+G182</f>
        <v>0</v>
      </c>
    </row>
    <row r="185" spans="1:7">
      <c r="A185" s="127">
        <v>20</v>
      </c>
      <c r="B185" s="479" t="s">
        <v>502</v>
      </c>
      <c r="C185" s="479"/>
      <c r="D185" s="138" t="s">
        <v>3</v>
      </c>
    </row>
    <row r="186" spans="1:7">
      <c r="A186" s="127"/>
      <c r="B186" s="132"/>
      <c r="C186" s="132"/>
    </row>
    <row r="187" spans="1:7" ht="25.5">
      <c r="B187" s="115" t="s">
        <v>245</v>
      </c>
      <c r="C187" s="115" t="s">
        <v>246</v>
      </c>
      <c r="D187" s="136" t="s">
        <v>265</v>
      </c>
      <c r="E187" s="115" t="s">
        <v>747</v>
      </c>
      <c r="F187" s="115" t="s">
        <v>919</v>
      </c>
      <c r="G187" s="115" t="s">
        <v>518</v>
      </c>
    </row>
    <row r="188" spans="1:7">
      <c r="B188" s="113">
        <v>1</v>
      </c>
      <c r="C188" s="129" t="s">
        <v>503</v>
      </c>
      <c r="D188" s="137">
        <v>104</v>
      </c>
      <c r="E188" s="117"/>
      <c r="F188" s="117"/>
      <c r="G188" s="117">
        <f>E188-F188</f>
        <v>0</v>
      </c>
    </row>
    <row r="189" spans="1:7">
      <c r="B189" s="113">
        <v>2</v>
      </c>
      <c r="C189" s="129" t="s">
        <v>504</v>
      </c>
      <c r="D189" s="137">
        <v>105</v>
      </c>
      <c r="E189" s="117"/>
      <c r="F189" s="117"/>
      <c r="G189" s="117">
        <f>E189-F189</f>
        <v>0</v>
      </c>
    </row>
    <row r="190" spans="1:7">
      <c r="B190" s="113"/>
      <c r="C190" s="130" t="s">
        <v>505</v>
      </c>
      <c r="D190" s="137"/>
      <c r="E190" s="118">
        <f>E188+E189</f>
        <v>0</v>
      </c>
      <c r="F190" s="118">
        <f>F188+F189</f>
        <v>0</v>
      </c>
      <c r="G190" s="118">
        <f>G188+G189</f>
        <v>0</v>
      </c>
    </row>
    <row r="192" spans="1:7">
      <c r="A192" s="127">
        <v>21</v>
      </c>
      <c r="B192" s="479" t="s">
        <v>508</v>
      </c>
      <c r="C192" s="479"/>
      <c r="D192" s="138" t="s">
        <v>3</v>
      </c>
    </row>
    <row r="193" spans="1:7">
      <c r="A193" s="127"/>
      <c r="B193" s="132"/>
      <c r="C193" s="132"/>
    </row>
    <row r="194" spans="1:7" ht="25.5">
      <c r="B194" s="115" t="s">
        <v>245</v>
      </c>
      <c r="C194" s="115" t="s">
        <v>246</v>
      </c>
      <c r="D194" s="136" t="s">
        <v>265</v>
      </c>
      <c r="E194" s="115" t="s">
        <v>747</v>
      </c>
      <c r="F194" s="115" t="s">
        <v>919</v>
      </c>
      <c r="G194" s="115" t="s">
        <v>247</v>
      </c>
    </row>
    <row r="195" spans="1:7">
      <c r="B195" s="113">
        <v>1</v>
      </c>
      <c r="C195" s="129" t="s">
        <v>506</v>
      </c>
      <c r="D195" s="137">
        <v>103</v>
      </c>
      <c r="E195" s="117"/>
      <c r="F195" s="117"/>
      <c r="G195" s="117">
        <f>E195-F195</f>
        <v>0</v>
      </c>
    </row>
    <row r="196" spans="1:7">
      <c r="B196" s="113"/>
      <c r="C196" s="130" t="s">
        <v>507</v>
      </c>
      <c r="D196" s="137"/>
      <c r="E196" s="118">
        <f>E195</f>
        <v>0</v>
      </c>
      <c r="F196" s="118">
        <f>F195</f>
        <v>0</v>
      </c>
      <c r="G196" s="118">
        <f>G195</f>
        <v>0</v>
      </c>
    </row>
    <row r="198" spans="1:7">
      <c r="A198" s="127">
        <v>22</v>
      </c>
      <c r="B198" s="479" t="s">
        <v>6</v>
      </c>
      <c r="C198" s="479"/>
      <c r="D198" s="138" t="s">
        <v>3</v>
      </c>
    </row>
    <row r="199" spans="1:7">
      <c r="A199" s="127"/>
      <c r="B199" s="132"/>
      <c r="C199" s="132"/>
    </row>
    <row r="200" spans="1:7" ht="25.5">
      <c r="B200" s="115" t="s">
        <v>245</v>
      </c>
      <c r="C200" s="115" t="s">
        <v>246</v>
      </c>
      <c r="D200" s="136" t="s">
        <v>265</v>
      </c>
      <c r="E200" s="115" t="s">
        <v>747</v>
      </c>
      <c r="F200" s="115" t="s">
        <v>919</v>
      </c>
      <c r="G200" s="115" t="s">
        <v>518</v>
      </c>
    </row>
    <row r="201" spans="1:7">
      <c r="B201" s="113">
        <v>1</v>
      </c>
      <c r="C201" s="129" t="s">
        <v>6</v>
      </c>
      <c r="D201" s="137">
        <v>1073</v>
      </c>
      <c r="E201" s="117"/>
      <c r="F201" s="117"/>
      <c r="G201" s="117">
        <f>E201-F201</f>
        <v>0</v>
      </c>
    </row>
    <row r="202" spans="1:7">
      <c r="B202" s="113"/>
      <c r="C202" s="130" t="s">
        <v>509</v>
      </c>
      <c r="D202" s="137"/>
      <c r="E202" s="118">
        <f>E201</f>
        <v>0</v>
      </c>
      <c r="F202" s="118">
        <f>F201</f>
        <v>0</v>
      </c>
      <c r="G202" s="118">
        <f>G201</f>
        <v>0</v>
      </c>
    </row>
    <row r="204" spans="1:7">
      <c r="A204" s="127">
        <v>23</v>
      </c>
      <c r="B204" s="479" t="s">
        <v>5</v>
      </c>
      <c r="C204" s="479"/>
      <c r="D204" s="138" t="s">
        <v>3</v>
      </c>
    </row>
    <row r="205" spans="1:7">
      <c r="A205" s="127"/>
      <c r="B205" s="132"/>
      <c r="C205" s="132"/>
    </row>
    <row r="206" spans="1:7" ht="25.5">
      <c r="B206" s="115" t="s">
        <v>245</v>
      </c>
      <c r="C206" s="115" t="s">
        <v>246</v>
      </c>
      <c r="D206" s="136" t="s">
        <v>265</v>
      </c>
      <c r="E206" s="115" t="s">
        <v>747</v>
      </c>
      <c r="F206" s="115" t="s">
        <v>919</v>
      </c>
      <c r="G206" s="115" t="s">
        <v>518</v>
      </c>
    </row>
    <row r="207" spans="1:7">
      <c r="B207" s="113">
        <v>1</v>
      </c>
      <c r="C207" s="129" t="s">
        <v>5</v>
      </c>
      <c r="D207" s="137">
        <v>1071</v>
      </c>
      <c r="E207" s="117"/>
      <c r="F207" s="117"/>
      <c r="G207" s="117">
        <f>E207-F207</f>
        <v>0</v>
      </c>
    </row>
    <row r="208" spans="1:7">
      <c r="B208" s="113"/>
      <c r="C208" s="130" t="s">
        <v>510</v>
      </c>
      <c r="D208" s="137"/>
      <c r="E208" s="118">
        <f>E207</f>
        <v>0</v>
      </c>
      <c r="F208" s="118">
        <f>F207</f>
        <v>0</v>
      </c>
      <c r="G208" s="118">
        <f>G207</f>
        <v>0</v>
      </c>
    </row>
    <row r="211" spans="1:7">
      <c r="A211" s="127">
        <v>24</v>
      </c>
      <c r="B211" s="479" t="s">
        <v>7</v>
      </c>
      <c r="C211" s="479"/>
      <c r="D211" s="138" t="s">
        <v>3</v>
      </c>
    </row>
    <row r="212" spans="1:7">
      <c r="A212" s="127"/>
      <c r="B212" s="132"/>
      <c r="C212" s="132"/>
    </row>
    <row r="213" spans="1:7" ht="25.5">
      <c r="B213" s="115" t="s">
        <v>245</v>
      </c>
      <c r="C213" s="115" t="s">
        <v>246</v>
      </c>
      <c r="D213" s="136" t="s">
        <v>265</v>
      </c>
      <c r="E213" s="115" t="s">
        <v>747</v>
      </c>
      <c r="F213" s="115" t="s">
        <v>919</v>
      </c>
      <c r="G213" s="115" t="s">
        <v>518</v>
      </c>
    </row>
    <row r="214" spans="1:7">
      <c r="B214" s="113">
        <v>1</v>
      </c>
      <c r="C214" s="129" t="s">
        <v>511</v>
      </c>
      <c r="D214" s="137">
        <v>1071</v>
      </c>
      <c r="E214" s="290">
        <v>56568819</v>
      </c>
      <c r="F214" s="290">
        <v>56568819</v>
      </c>
      <c r="G214" s="117">
        <f>E214-F214</f>
        <v>0</v>
      </c>
    </row>
    <row r="215" spans="1:7">
      <c r="B215" s="113">
        <v>2</v>
      </c>
      <c r="C215" s="129" t="s">
        <v>512</v>
      </c>
      <c r="D215" s="137">
        <v>1078</v>
      </c>
      <c r="E215" s="290">
        <v>6216074</v>
      </c>
      <c r="F215" s="290">
        <v>6216074</v>
      </c>
      <c r="G215" s="117">
        <f>E215-F215</f>
        <v>0</v>
      </c>
    </row>
    <row r="216" spans="1:7">
      <c r="B216" s="113"/>
      <c r="C216" s="130" t="s">
        <v>513</v>
      </c>
      <c r="D216" s="137"/>
      <c r="E216" s="118">
        <f>E214+E215</f>
        <v>62784893</v>
      </c>
      <c r="F216" s="118">
        <f>F214+F215</f>
        <v>62784893</v>
      </c>
      <c r="G216" s="118">
        <f>G214+G215</f>
        <v>0</v>
      </c>
    </row>
    <row r="218" spans="1:7">
      <c r="A218" s="127">
        <v>25</v>
      </c>
      <c r="B218" s="479" t="s">
        <v>514</v>
      </c>
      <c r="C218" s="479"/>
      <c r="D218" s="138" t="s">
        <v>3</v>
      </c>
    </row>
    <row r="219" spans="1:7">
      <c r="A219" s="127"/>
      <c r="B219" s="132"/>
      <c r="C219" s="132"/>
    </row>
    <row r="220" spans="1:7" ht="25.5">
      <c r="B220" s="115" t="s">
        <v>245</v>
      </c>
      <c r="C220" s="115" t="s">
        <v>246</v>
      </c>
      <c r="D220" s="136" t="s">
        <v>265</v>
      </c>
      <c r="E220" s="115" t="s">
        <v>747</v>
      </c>
      <c r="F220" s="115" t="s">
        <v>919</v>
      </c>
      <c r="G220" s="115" t="s">
        <v>518</v>
      </c>
    </row>
    <row r="221" spans="1:7">
      <c r="B221" s="113">
        <v>1</v>
      </c>
      <c r="C221" s="129" t="s">
        <v>515</v>
      </c>
      <c r="D221" s="137">
        <v>108</v>
      </c>
      <c r="E221" s="290">
        <f>F221+F227</f>
        <v>-187596740</v>
      </c>
      <c r="F221" s="290">
        <f>-177997069</f>
        <v>-177997069</v>
      </c>
      <c r="G221" s="117">
        <f>E221-F221</f>
        <v>-9599671</v>
      </c>
    </row>
    <row r="222" spans="1:7">
      <c r="B222" s="113"/>
      <c r="C222" s="130" t="s">
        <v>513</v>
      </c>
      <c r="D222" s="137"/>
      <c r="E222" s="118">
        <f>E221</f>
        <v>-187596740</v>
      </c>
      <c r="F222" s="118">
        <f>F221</f>
        <v>-177997069</v>
      </c>
      <c r="G222" s="118">
        <f>G221</f>
        <v>-9599671</v>
      </c>
    </row>
    <row r="224" spans="1:7">
      <c r="A224" s="127">
        <v>26</v>
      </c>
      <c r="B224" s="479" t="s">
        <v>516</v>
      </c>
      <c r="C224" s="479"/>
      <c r="D224" s="138" t="s">
        <v>3</v>
      </c>
    </row>
    <row r="225" spans="1:7">
      <c r="A225" s="127"/>
      <c r="B225" s="132"/>
      <c r="C225" s="132"/>
    </row>
    <row r="226" spans="1:7" ht="25.5">
      <c r="B226" s="115" t="s">
        <v>245</v>
      </c>
      <c r="C226" s="115" t="s">
        <v>246</v>
      </c>
      <c r="D226" s="136" t="s">
        <v>265</v>
      </c>
      <c r="E226" s="115" t="s">
        <v>747</v>
      </c>
      <c r="F226" s="115" t="s">
        <v>919</v>
      </c>
      <c r="G226" s="115" t="s">
        <v>518</v>
      </c>
    </row>
    <row r="227" spans="1:7">
      <c r="B227" s="113">
        <v>1</v>
      </c>
      <c r="C227" s="129" t="s">
        <v>517</v>
      </c>
      <c r="D227" s="137">
        <v>109</v>
      </c>
      <c r="E227" s="117">
        <f>'P9- Shepnzime dhe te ardhura'!E212</f>
        <v>-3485877.32</v>
      </c>
      <c r="F227" s="117">
        <f>'P9- Shepnzime dhe te ardhura'!F212</f>
        <v>-9599671</v>
      </c>
      <c r="G227" s="117">
        <f>E227-F227</f>
        <v>6113793.6799999997</v>
      </c>
    </row>
    <row r="228" spans="1:7">
      <c r="B228" s="113"/>
      <c r="C228" s="130" t="s">
        <v>513</v>
      </c>
      <c r="D228" s="137"/>
      <c r="E228" s="118">
        <f>E227</f>
        <v>-3485877.32</v>
      </c>
      <c r="F228" s="118">
        <f>F227</f>
        <v>-9599671</v>
      </c>
      <c r="G228" s="118">
        <f>G227</f>
        <v>6113793.6799999997</v>
      </c>
    </row>
    <row r="230" spans="1:7">
      <c r="B230" s="113"/>
      <c r="C230" s="115" t="s">
        <v>519</v>
      </c>
      <c r="D230" s="137"/>
      <c r="E230" s="118">
        <f>E7+E24+E32+E43+E55+E62+E78+E90+E98+E106+E112+E124+E132+E148+E155+E164+E170+E176+E183+E190+E196+E202+E208+E216+E222+E228</f>
        <v>100721958.24000001</v>
      </c>
      <c r="F230" s="118">
        <f>F7+F24+F32+F43+F55+F62+F78+F90+F98+F106+F112+F124+F132+F148+F155+F164+F170+F176+F183+F190+F196+F202+F208+F216+F222+F228</f>
        <v>105523804</v>
      </c>
      <c r="G230" s="118">
        <f>G7+G24+G32+G43+G55+G62+G78+G90+G98+G106+G112+G124+G132+G148+G155+G164+G170+G176+G183+G190+G196+G202+G208+G216+G222+G228</f>
        <v>-4801845.7600000016</v>
      </c>
    </row>
    <row r="237" spans="1:7">
      <c r="E237" s="128" t="s">
        <v>3</v>
      </c>
    </row>
  </sheetData>
  <mergeCells count="26">
    <mergeCell ref="B108:C108"/>
    <mergeCell ref="B114:C114"/>
    <mergeCell ref="B166:C166"/>
    <mergeCell ref="B172:C172"/>
    <mergeCell ref="B64:C64"/>
    <mergeCell ref="B80:C80"/>
    <mergeCell ref="B198:C198"/>
    <mergeCell ref="B204:C204"/>
    <mergeCell ref="B49:C49"/>
    <mergeCell ref="B57:C57"/>
    <mergeCell ref="B150:C150"/>
    <mergeCell ref="B157:C157"/>
    <mergeCell ref="B126:C126"/>
    <mergeCell ref="B134:C134"/>
    <mergeCell ref="B93:C93"/>
    <mergeCell ref="B100:C100"/>
    <mergeCell ref="B1:C1"/>
    <mergeCell ref="B10:C10"/>
    <mergeCell ref="B26:C26"/>
    <mergeCell ref="B34:C34"/>
    <mergeCell ref="B218:C218"/>
    <mergeCell ref="B224:C224"/>
    <mergeCell ref="B178:C178"/>
    <mergeCell ref="B185:C185"/>
    <mergeCell ref="B192:C192"/>
    <mergeCell ref="B211:C211"/>
  </mergeCells>
  <phoneticPr fontId="3" type="noConversion"/>
  <pageMargins left="0.37" right="0.28999999999999998" top="0.55000000000000004" bottom="0.6" header="0.37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55"/>
  <sheetViews>
    <sheetView topLeftCell="B13" workbookViewId="0">
      <selection activeCell="M30" sqref="M30"/>
    </sheetView>
  </sheetViews>
  <sheetFormatPr defaultColWidth="4.7109375" defaultRowHeight="12.75"/>
  <cols>
    <col min="1" max="1" width="0.85546875" hidden="1" customWidth="1"/>
    <col min="2" max="2" width="1.140625" customWidth="1"/>
    <col min="3" max="3" width="6" customWidth="1"/>
    <col min="4" max="4" width="84.7109375" customWidth="1"/>
    <col min="5" max="5" width="3.140625" hidden="1" customWidth="1"/>
    <col min="6" max="6" width="1.5703125" customWidth="1"/>
  </cols>
  <sheetData>
    <row r="1" spans="2:6">
      <c r="B1" s="69"/>
      <c r="C1" s="70"/>
      <c r="D1" s="70"/>
      <c r="E1" s="70"/>
      <c r="F1" s="71"/>
    </row>
    <row r="2" spans="2:6" s="72" customFormat="1" ht="18" customHeight="1">
      <c r="B2" s="480" t="s">
        <v>192</v>
      </c>
      <c r="C2" s="481"/>
      <c r="D2" s="481"/>
      <c r="E2" s="482"/>
      <c r="F2" s="73"/>
    </row>
    <row r="3" spans="2:6" s="74" customFormat="1">
      <c r="B3" s="75"/>
      <c r="C3" s="76" t="s">
        <v>193</v>
      </c>
      <c r="D3" s="77"/>
      <c r="E3" s="78"/>
      <c r="F3" s="78"/>
    </row>
    <row r="4" spans="2:6" s="74" customFormat="1" ht="11.25">
      <c r="B4" s="75"/>
      <c r="C4" s="79"/>
      <c r="D4" s="80" t="s">
        <v>194</v>
      </c>
      <c r="E4" s="78"/>
      <c r="F4" s="78"/>
    </row>
    <row r="5" spans="2:6" s="74" customFormat="1" ht="11.25">
      <c r="B5" s="75"/>
      <c r="C5" s="79"/>
      <c r="D5" s="80" t="s">
        <v>195</v>
      </c>
      <c r="E5" s="78"/>
      <c r="F5" s="78"/>
    </row>
    <row r="6" spans="2:6" s="74" customFormat="1" ht="11.25">
      <c r="B6" s="75"/>
      <c r="C6" s="79"/>
      <c r="D6" s="80" t="s">
        <v>196</v>
      </c>
      <c r="E6" s="78"/>
      <c r="F6" s="78"/>
    </row>
    <row r="7" spans="2:6" s="74" customFormat="1" ht="11.25">
      <c r="B7" s="75"/>
      <c r="C7" s="79"/>
      <c r="D7" s="80" t="s">
        <v>197</v>
      </c>
      <c r="E7" s="78"/>
      <c r="F7" s="78"/>
    </row>
    <row r="8" spans="2:6" s="74" customFormat="1" ht="11.25">
      <c r="B8" s="75"/>
      <c r="C8" s="81"/>
      <c r="D8" s="80" t="s">
        <v>198</v>
      </c>
      <c r="E8" s="78"/>
      <c r="F8" s="78"/>
    </row>
    <row r="9" spans="2:6" s="74" customFormat="1" ht="11.25">
      <c r="B9" s="75"/>
      <c r="C9" s="82"/>
      <c r="D9" s="83" t="s">
        <v>199</v>
      </c>
      <c r="E9" s="78"/>
      <c r="F9" s="78"/>
    </row>
    <row r="10" spans="2:6" ht="5.25" customHeight="1">
      <c r="B10" s="84"/>
      <c r="C10" s="85"/>
      <c r="D10" s="86"/>
      <c r="E10" s="87"/>
      <c r="F10" s="87"/>
    </row>
    <row r="11" spans="2:6" ht="15.75">
      <c r="B11" s="84"/>
      <c r="C11" s="88" t="s">
        <v>200</v>
      </c>
      <c r="D11" s="89" t="s">
        <v>201</v>
      </c>
      <c r="E11" s="87"/>
      <c r="F11" s="87"/>
    </row>
    <row r="12" spans="2:6" ht="6" customHeight="1">
      <c r="B12" s="84"/>
      <c r="C12" s="90"/>
      <c r="D12" s="86"/>
      <c r="E12" s="87"/>
      <c r="F12" s="87"/>
    </row>
    <row r="13" spans="2:6">
      <c r="B13" s="84"/>
      <c r="C13" s="91">
        <v>1</v>
      </c>
      <c r="D13" s="92" t="s">
        <v>202</v>
      </c>
      <c r="E13" s="87"/>
      <c r="F13" s="87"/>
    </row>
    <row r="14" spans="2:6">
      <c r="B14" s="84"/>
      <c r="C14" s="91">
        <v>2</v>
      </c>
      <c r="D14" s="93" t="s">
        <v>203</v>
      </c>
      <c r="E14" s="87"/>
      <c r="F14" s="87"/>
    </row>
    <row r="15" spans="2:6">
      <c r="B15" s="84"/>
      <c r="C15" s="94">
        <v>3</v>
      </c>
      <c r="D15" s="93" t="s">
        <v>204</v>
      </c>
      <c r="E15" s="87"/>
      <c r="F15" s="87"/>
    </row>
    <row r="16" spans="2:6" s="95" customFormat="1">
      <c r="B16" s="96"/>
      <c r="C16" s="94">
        <v>4</v>
      </c>
      <c r="D16" s="93" t="s">
        <v>205</v>
      </c>
      <c r="E16" s="97"/>
      <c r="F16" s="97"/>
    </row>
    <row r="17" spans="2:6" s="95" customFormat="1">
      <c r="B17" s="96"/>
      <c r="C17" s="94"/>
      <c r="D17" s="92" t="s">
        <v>206</v>
      </c>
      <c r="E17" s="97"/>
      <c r="F17" s="97"/>
    </row>
    <row r="18" spans="2:6" s="95" customFormat="1">
      <c r="B18" s="96"/>
      <c r="C18" s="94"/>
      <c r="D18" s="93" t="s">
        <v>207</v>
      </c>
      <c r="E18" s="97"/>
      <c r="F18" s="97"/>
    </row>
    <row r="19" spans="2:6" s="95" customFormat="1">
      <c r="B19" s="96"/>
      <c r="C19" s="94"/>
      <c r="D19" s="92" t="s">
        <v>208</v>
      </c>
      <c r="E19" s="97"/>
      <c r="F19" s="97"/>
    </row>
    <row r="20" spans="2:6" s="95" customFormat="1">
      <c r="B20" s="96"/>
      <c r="C20" s="94"/>
      <c r="D20" s="93" t="s">
        <v>209</v>
      </c>
      <c r="E20" s="97"/>
      <c r="F20" s="97"/>
    </row>
    <row r="21" spans="2:6" s="95" customFormat="1">
      <c r="B21" s="96"/>
      <c r="C21" s="94"/>
      <c r="D21" s="92" t="s">
        <v>210</v>
      </c>
      <c r="E21" s="97"/>
      <c r="F21" s="97"/>
    </row>
    <row r="22" spans="2:6" s="95" customFormat="1">
      <c r="B22" s="96"/>
      <c r="C22" s="94"/>
      <c r="D22" s="93" t="s">
        <v>211</v>
      </c>
      <c r="E22" s="97"/>
      <c r="F22" s="97"/>
    </row>
    <row r="23" spans="2:6" s="95" customFormat="1">
      <c r="B23" s="96"/>
      <c r="C23" s="94"/>
      <c r="D23" s="93" t="s">
        <v>212</v>
      </c>
      <c r="E23" s="97"/>
      <c r="F23" s="97"/>
    </row>
    <row r="24" spans="2:6" s="95" customFormat="1">
      <c r="B24" s="96"/>
      <c r="C24" s="94"/>
      <c r="D24" s="93" t="s">
        <v>213</v>
      </c>
      <c r="E24" s="97"/>
      <c r="F24" s="97"/>
    </row>
    <row r="25" spans="2:6" s="95" customFormat="1">
      <c r="B25" s="96"/>
      <c r="C25" s="94"/>
      <c r="D25" s="92" t="s">
        <v>214</v>
      </c>
      <c r="E25" s="97"/>
      <c r="F25" s="97"/>
    </row>
    <row r="26" spans="2:6" s="95" customFormat="1">
      <c r="B26" s="96"/>
      <c r="C26" s="94"/>
      <c r="D26" s="93" t="s">
        <v>215</v>
      </c>
      <c r="E26" s="97"/>
      <c r="F26" s="97"/>
    </row>
    <row r="27" spans="2:6" s="95" customFormat="1">
      <c r="B27" s="96"/>
      <c r="C27" s="94"/>
      <c r="D27" s="92" t="s">
        <v>216</v>
      </c>
      <c r="E27" s="97"/>
      <c r="F27" s="97"/>
    </row>
    <row r="28" spans="2:6" s="95" customFormat="1">
      <c r="B28" s="96"/>
      <c r="C28" s="94"/>
      <c r="D28" s="93" t="s">
        <v>217</v>
      </c>
      <c r="E28" s="97"/>
      <c r="F28" s="97"/>
    </row>
    <row r="29" spans="2:6" s="95" customFormat="1">
      <c r="B29" s="96"/>
      <c r="C29" s="94"/>
      <c r="D29" s="92" t="s">
        <v>243</v>
      </c>
      <c r="E29" s="97"/>
      <c r="F29" s="97"/>
    </row>
    <row r="30" spans="2:6" s="95" customFormat="1" ht="15.75">
      <c r="B30" s="96"/>
      <c r="C30" s="88" t="s">
        <v>218</v>
      </c>
      <c r="D30" s="89" t="s">
        <v>219</v>
      </c>
      <c r="E30" s="97"/>
      <c r="F30" s="97"/>
    </row>
    <row r="31" spans="2:6" s="95" customFormat="1" ht="4.5" customHeight="1">
      <c r="B31" s="96"/>
      <c r="C31" s="94"/>
      <c r="D31" s="93"/>
      <c r="E31" s="97"/>
      <c r="F31" s="97"/>
    </row>
    <row r="32" spans="2:6" s="95" customFormat="1" ht="13.5" customHeight="1">
      <c r="B32" s="96"/>
      <c r="C32" s="94"/>
      <c r="D32" s="92" t="s">
        <v>220</v>
      </c>
      <c r="E32" s="97"/>
      <c r="F32" s="97"/>
    </row>
    <row r="33" spans="2:6" s="95" customFormat="1" ht="14.25" customHeight="1">
      <c r="B33" s="96"/>
      <c r="C33" s="94"/>
      <c r="D33" s="92" t="s">
        <v>221</v>
      </c>
      <c r="E33" s="97"/>
      <c r="F33" s="97"/>
    </row>
    <row r="34" spans="2:6" s="95" customFormat="1" ht="12" customHeight="1">
      <c r="B34" s="96"/>
      <c r="C34" s="94"/>
      <c r="D34" s="92" t="s">
        <v>222</v>
      </c>
      <c r="E34" s="97"/>
      <c r="F34" s="97"/>
    </row>
    <row r="35" spans="2:6" s="95" customFormat="1" ht="12.75" customHeight="1">
      <c r="B35" s="96"/>
      <c r="C35" s="94"/>
      <c r="D35" s="92" t="s">
        <v>223</v>
      </c>
      <c r="E35" s="97"/>
      <c r="F35" s="97"/>
    </row>
    <row r="36" spans="2:6" s="95" customFormat="1" ht="13.5" customHeight="1">
      <c r="B36" s="96"/>
      <c r="C36" s="94"/>
      <c r="D36" s="92" t="s">
        <v>224</v>
      </c>
      <c r="E36" s="97"/>
      <c r="F36" s="97"/>
    </row>
    <row r="37" spans="2:6" s="95" customFormat="1" ht="13.5" customHeight="1">
      <c r="B37" s="96"/>
      <c r="C37" s="94"/>
      <c r="D37" s="92" t="s">
        <v>225</v>
      </c>
      <c r="E37" s="97"/>
      <c r="F37" s="97"/>
    </row>
    <row r="38" spans="2:6" s="95" customFormat="1" ht="11.25" customHeight="1">
      <c r="B38" s="96"/>
      <c r="C38" s="94"/>
      <c r="D38" s="92" t="s">
        <v>226</v>
      </c>
      <c r="E38" s="97"/>
      <c r="F38" s="97"/>
    </row>
    <row r="39" spans="2:6" s="95" customFormat="1" ht="11.25" customHeight="1">
      <c r="B39" s="96"/>
      <c r="C39" s="94"/>
      <c r="D39" s="93" t="s">
        <v>227</v>
      </c>
      <c r="E39" s="97"/>
      <c r="F39" s="97"/>
    </row>
    <row r="40" spans="2:6" s="95" customFormat="1">
      <c r="B40" s="96"/>
      <c r="C40" s="94"/>
      <c r="D40" s="93" t="s">
        <v>228</v>
      </c>
      <c r="E40" s="97"/>
      <c r="F40" s="97"/>
    </row>
    <row r="41" spans="2:6" s="95" customFormat="1">
      <c r="B41" s="96"/>
      <c r="C41" s="94"/>
      <c r="D41" s="93" t="s">
        <v>229</v>
      </c>
      <c r="E41" s="97"/>
      <c r="F41" s="97"/>
    </row>
    <row r="42" spans="2:6" s="95" customFormat="1">
      <c r="B42" s="96"/>
      <c r="C42" s="94"/>
      <c r="D42" s="93" t="s">
        <v>230</v>
      </c>
      <c r="E42" s="97"/>
      <c r="F42" s="97"/>
    </row>
    <row r="43" spans="2:6" s="95" customFormat="1">
      <c r="B43" s="96"/>
      <c r="C43" s="94"/>
      <c r="D43" s="93" t="s">
        <v>231</v>
      </c>
      <c r="E43" s="97"/>
      <c r="F43" s="97"/>
    </row>
    <row r="44" spans="2:6" s="95" customFormat="1">
      <c r="B44" s="96"/>
      <c r="C44" s="94"/>
      <c r="D44" s="93" t="s">
        <v>232</v>
      </c>
      <c r="E44" s="97"/>
      <c r="F44" s="97"/>
    </row>
    <row r="45" spans="2:6" s="95" customFormat="1">
      <c r="B45" s="96"/>
      <c r="C45" s="94"/>
      <c r="D45" s="93" t="s">
        <v>233</v>
      </c>
      <c r="E45" s="97"/>
      <c r="F45" s="97"/>
    </row>
    <row r="46" spans="2:6" s="95" customFormat="1">
      <c r="B46" s="96"/>
      <c r="C46" s="94"/>
      <c r="D46" s="93" t="s">
        <v>234</v>
      </c>
      <c r="E46" s="97"/>
      <c r="F46" s="97"/>
    </row>
    <row r="47" spans="2:6" s="95" customFormat="1">
      <c r="B47" s="96"/>
      <c r="C47" s="94"/>
      <c r="D47" s="93" t="s">
        <v>235</v>
      </c>
      <c r="E47" s="97"/>
      <c r="F47" s="97"/>
    </row>
    <row r="48" spans="2:6" s="95" customFormat="1">
      <c r="B48" s="96"/>
      <c r="C48" s="94"/>
      <c r="D48" s="93" t="s">
        <v>236</v>
      </c>
      <c r="E48" s="97"/>
      <c r="F48" s="97"/>
    </row>
    <row r="49" spans="2:6" s="95" customFormat="1">
      <c r="B49" s="96"/>
      <c r="C49" s="94"/>
      <c r="D49" s="93" t="s">
        <v>237</v>
      </c>
      <c r="E49" s="97"/>
      <c r="F49" s="97"/>
    </row>
    <row r="50" spans="2:6" s="95" customFormat="1">
      <c r="B50" s="96"/>
      <c r="C50" s="94"/>
      <c r="D50" s="93" t="s">
        <v>238</v>
      </c>
      <c r="E50" s="97"/>
      <c r="F50" s="97"/>
    </row>
    <row r="51" spans="2:6" s="95" customFormat="1">
      <c r="B51" s="96"/>
      <c r="C51" s="94"/>
      <c r="D51" s="93" t="s">
        <v>239</v>
      </c>
      <c r="E51" s="97"/>
      <c r="F51" s="97"/>
    </row>
    <row r="52" spans="2:6" s="98" customFormat="1">
      <c r="B52" s="99"/>
      <c r="C52" s="100"/>
      <c r="D52" s="101" t="s">
        <v>240</v>
      </c>
      <c r="E52" s="102"/>
      <c r="F52" s="102"/>
    </row>
    <row r="53" spans="2:6">
      <c r="B53" s="84"/>
      <c r="C53" s="94"/>
      <c r="D53" s="93" t="s">
        <v>241</v>
      </c>
      <c r="E53" s="87"/>
      <c r="F53" s="87"/>
    </row>
    <row r="54" spans="2:6">
      <c r="B54" s="84"/>
      <c r="C54" s="85"/>
      <c r="D54" s="93" t="s">
        <v>242</v>
      </c>
      <c r="E54" s="87"/>
      <c r="F54" s="87"/>
    </row>
    <row r="55" spans="2:6">
      <c r="B55" s="103"/>
      <c r="C55" s="104"/>
      <c r="D55" s="104"/>
      <c r="E55" s="105"/>
      <c r="F55" s="105"/>
    </row>
  </sheetData>
  <mergeCells count="1">
    <mergeCell ref="B2:E2"/>
  </mergeCells>
  <phoneticPr fontId="3" type="noConversion"/>
  <pageMargins left="0.56000000000000005" right="0.7" top="0.64" bottom="0.18" header="0.22" footer="0.16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89"/>
  <sheetViews>
    <sheetView zoomScaleNormal="100" workbookViewId="0">
      <selection activeCell="M23" sqref="M23"/>
    </sheetView>
  </sheetViews>
  <sheetFormatPr defaultRowHeight="12.75"/>
  <cols>
    <col min="1" max="1" width="2.85546875" style="302" customWidth="1"/>
    <col min="2" max="2" width="9.140625" style="302"/>
    <col min="3" max="3" width="11.28515625" style="302" customWidth="1"/>
    <col min="4" max="4" width="14.7109375" style="302" customWidth="1"/>
    <col min="5" max="5" width="12.7109375" style="302" customWidth="1"/>
    <col min="6" max="6" width="12.42578125" style="302" customWidth="1"/>
    <col min="7" max="7" width="10.85546875" style="302" customWidth="1"/>
    <col min="8" max="8" width="10" style="302" customWidth="1"/>
    <col min="9" max="9" width="15.42578125" style="302" customWidth="1"/>
    <col min="10" max="10" width="14.5703125" style="302" customWidth="1"/>
    <col min="11" max="11" width="4.7109375" style="302" customWidth="1"/>
    <col min="12" max="15" width="9.140625" style="302"/>
    <col min="16" max="16" width="53.42578125" style="302" customWidth="1"/>
    <col min="17" max="16384" width="9.140625" style="302"/>
  </cols>
  <sheetData>
    <row r="1" spans="1:16">
      <c r="A1" s="333"/>
      <c r="B1" s="303" t="s">
        <v>925</v>
      </c>
      <c r="C1" s="304"/>
      <c r="D1" s="304"/>
      <c r="F1" s="333"/>
      <c r="G1" s="333"/>
      <c r="H1" s="333"/>
      <c r="I1" s="333"/>
      <c r="J1" s="333"/>
    </row>
    <row r="2" spans="1:16">
      <c r="A2" s="333"/>
      <c r="B2" s="303" t="s">
        <v>926</v>
      </c>
      <c r="C2" s="304"/>
      <c r="D2" s="304"/>
      <c r="F2" s="333"/>
      <c r="G2" s="333"/>
      <c r="H2" s="333"/>
      <c r="I2" s="333"/>
      <c r="J2" s="333"/>
    </row>
    <row r="3" spans="1:16">
      <c r="A3" s="333"/>
      <c r="B3" s="334"/>
      <c r="C3" s="333"/>
      <c r="D3" s="333"/>
      <c r="E3" s="333"/>
      <c r="F3" s="333"/>
      <c r="G3" s="333"/>
      <c r="H3" s="333"/>
      <c r="I3" s="334" t="s">
        <v>762</v>
      </c>
      <c r="J3" s="333"/>
    </row>
    <row r="4" spans="1:16">
      <c r="A4" s="333"/>
      <c r="B4" s="334"/>
      <c r="C4" s="333"/>
      <c r="D4" s="333"/>
      <c r="E4" s="333"/>
      <c r="F4" s="333"/>
      <c r="G4" s="333"/>
      <c r="H4" s="333"/>
      <c r="I4" s="333"/>
      <c r="J4" s="333"/>
    </row>
    <row r="5" spans="1:16">
      <c r="A5" s="335"/>
      <c r="B5" s="335"/>
      <c r="C5" s="335"/>
      <c r="D5" s="335"/>
      <c r="E5" s="335"/>
      <c r="F5" s="335"/>
      <c r="G5" s="335"/>
      <c r="H5" s="335"/>
      <c r="I5" s="336"/>
      <c r="J5" s="337" t="s">
        <v>763</v>
      </c>
      <c r="K5" s="307"/>
      <c r="L5" s="307"/>
      <c r="M5" s="307"/>
      <c r="N5" s="307"/>
      <c r="O5" s="307"/>
      <c r="P5" s="307"/>
    </row>
    <row r="6" spans="1:16" ht="15.75" customHeight="1">
      <c r="A6" s="493" t="s">
        <v>764</v>
      </c>
      <c r="B6" s="494"/>
      <c r="C6" s="494"/>
      <c r="D6" s="494"/>
      <c r="E6" s="494"/>
      <c r="F6" s="494"/>
      <c r="G6" s="494"/>
      <c r="H6" s="494"/>
      <c r="I6" s="494"/>
      <c r="J6" s="495"/>
      <c r="K6" s="338"/>
      <c r="L6" s="338"/>
      <c r="M6" s="338"/>
      <c r="N6" s="338"/>
      <c r="O6" s="338"/>
      <c r="P6" s="338"/>
    </row>
    <row r="7" spans="1:16" ht="26.25" customHeight="1" thickBot="1">
      <c r="A7" s="339"/>
      <c r="B7" s="510" t="s">
        <v>765</v>
      </c>
      <c r="C7" s="510"/>
      <c r="D7" s="510"/>
      <c r="E7" s="510"/>
      <c r="F7" s="511"/>
      <c r="G7" s="340" t="s">
        <v>766</v>
      </c>
      <c r="H7" s="340" t="s">
        <v>767</v>
      </c>
      <c r="I7" s="341" t="s">
        <v>744</v>
      </c>
      <c r="J7" s="341" t="s">
        <v>740</v>
      </c>
    </row>
    <row r="8" spans="1:16" ht="16.5" customHeight="1">
      <c r="A8" s="342">
        <v>1</v>
      </c>
      <c r="B8" s="512" t="s">
        <v>768</v>
      </c>
      <c r="C8" s="513"/>
      <c r="D8" s="513"/>
      <c r="E8" s="513"/>
      <c r="F8" s="513"/>
      <c r="G8" s="343">
        <v>70</v>
      </c>
      <c r="H8" s="343">
        <v>11100</v>
      </c>
      <c r="I8" s="421">
        <f>I9+I10+I11</f>
        <v>2217.4843900000001</v>
      </c>
      <c r="J8" s="421">
        <f>J9</f>
        <v>4896</v>
      </c>
    </row>
    <row r="9" spans="1:16" ht="16.5" customHeight="1">
      <c r="A9" s="344" t="s">
        <v>769</v>
      </c>
      <c r="B9" s="508" t="s">
        <v>770</v>
      </c>
      <c r="C9" s="508"/>
      <c r="D9" s="508"/>
      <c r="E9" s="508"/>
      <c r="F9" s="509"/>
      <c r="G9" s="345" t="s">
        <v>771</v>
      </c>
      <c r="H9" s="345">
        <v>11101</v>
      </c>
      <c r="I9" s="417">
        <f>('P9- Shepnzime dhe te ardhura'!E5+'P9- Shepnzime dhe te ardhura'!E6)/1000</f>
        <v>1503.9043899999999</v>
      </c>
      <c r="J9" s="417">
        <f>'[5]Aneks Statistikor'!$I$9</f>
        <v>4896</v>
      </c>
    </row>
    <row r="10" spans="1:16" ht="16.5" customHeight="1">
      <c r="A10" s="346" t="s">
        <v>772</v>
      </c>
      <c r="B10" s="508" t="s">
        <v>773</v>
      </c>
      <c r="C10" s="508"/>
      <c r="D10" s="508"/>
      <c r="E10" s="508"/>
      <c r="F10" s="509"/>
      <c r="G10" s="345">
        <v>704</v>
      </c>
      <c r="H10" s="345">
        <v>11102</v>
      </c>
      <c r="I10" s="417"/>
      <c r="J10" s="417"/>
    </row>
    <row r="11" spans="1:16" ht="16.5" customHeight="1">
      <c r="A11" s="346" t="s">
        <v>774</v>
      </c>
      <c r="B11" s="508" t="s">
        <v>775</v>
      </c>
      <c r="C11" s="508"/>
      <c r="D11" s="508"/>
      <c r="E11" s="508"/>
      <c r="F11" s="509"/>
      <c r="G11" s="347">
        <v>705</v>
      </c>
      <c r="H11" s="345">
        <v>11103</v>
      </c>
      <c r="I11" s="417">
        <f>'P9- Shepnzime dhe te ardhura'!E9/1000</f>
        <v>713.58</v>
      </c>
      <c r="J11" s="417">
        <f>'[2]P9- Shpenzime dhe te ardhura'!F9</f>
        <v>0</v>
      </c>
    </row>
    <row r="12" spans="1:16" ht="16.5" customHeight="1">
      <c r="A12" s="348">
        <v>2</v>
      </c>
      <c r="B12" s="503" t="s">
        <v>776</v>
      </c>
      <c r="C12" s="503"/>
      <c r="D12" s="503"/>
      <c r="E12" s="503"/>
      <c r="F12" s="504"/>
      <c r="G12" s="349">
        <v>708</v>
      </c>
      <c r="H12" s="350">
        <v>11104</v>
      </c>
      <c r="I12" s="417">
        <f>I13+I14+I15</f>
        <v>2215.8000000000002</v>
      </c>
      <c r="J12" s="417">
        <f>J13+J14+J15</f>
        <v>0</v>
      </c>
    </row>
    <row r="13" spans="1:16" ht="16.5" customHeight="1">
      <c r="A13" s="351" t="s">
        <v>769</v>
      </c>
      <c r="B13" s="508" t="s">
        <v>777</v>
      </c>
      <c r="C13" s="508"/>
      <c r="D13" s="508"/>
      <c r="E13" s="508"/>
      <c r="F13" s="509"/>
      <c r="G13" s="345">
        <v>7081</v>
      </c>
      <c r="H13" s="352">
        <v>111041</v>
      </c>
      <c r="I13" s="417">
        <f>'P9- Shepnzime dhe te ardhura'!E16/1000</f>
        <v>2215.8000000000002</v>
      </c>
      <c r="J13" s="417">
        <f>'[2]P9- Shpenzime dhe te ardhura'!F16</f>
        <v>0</v>
      </c>
      <c r="L13" s="420"/>
    </row>
    <row r="14" spans="1:16" ht="16.5" customHeight="1">
      <c r="A14" s="351" t="s">
        <v>778</v>
      </c>
      <c r="B14" s="508" t="s">
        <v>779</v>
      </c>
      <c r="C14" s="508"/>
      <c r="D14" s="508"/>
      <c r="E14" s="508"/>
      <c r="F14" s="509"/>
      <c r="G14" s="345">
        <v>7082</v>
      </c>
      <c r="H14" s="352">
        <v>111042</v>
      </c>
      <c r="I14" s="417">
        <f>'[2]P9- Shpenzime dhe te ardhura'!E17</f>
        <v>0</v>
      </c>
      <c r="J14" s="417">
        <f>'[2]P9- Shpenzime dhe te ardhura'!F17</f>
        <v>0</v>
      </c>
    </row>
    <row r="15" spans="1:16" ht="16.5" customHeight="1">
      <c r="A15" s="351" t="s">
        <v>780</v>
      </c>
      <c r="B15" s="508" t="s">
        <v>781</v>
      </c>
      <c r="C15" s="508"/>
      <c r="D15" s="508"/>
      <c r="E15" s="508"/>
      <c r="F15" s="509"/>
      <c r="G15" s="345">
        <v>7083</v>
      </c>
      <c r="H15" s="352">
        <v>111043</v>
      </c>
      <c r="I15" s="417">
        <f>'[2]P9- Shpenzime dhe te ardhura'!E18</f>
        <v>0</v>
      </c>
      <c r="J15" s="417">
        <f>'[2]P9- Shpenzime dhe te ardhura'!F18</f>
        <v>0</v>
      </c>
    </row>
    <row r="16" spans="1:16" ht="29.25" customHeight="1">
      <c r="A16" s="353">
        <v>3</v>
      </c>
      <c r="B16" s="503" t="s">
        <v>782</v>
      </c>
      <c r="C16" s="503"/>
      <c r="D16" s="503"/>
      <c r="E16" s="503"/>
      <c r="F16" s="504"/>
      <c r="G16" s="349">
        <v>71</v>
      </c>
      <c r="H16" s="350">
        <v>11201</v>
      </c>
      <c r="I16" s="417"/>
      <c r="J16" s="417"/>
    </row>
    <row r="17" spans="1:10" ht="16.5" customHeight="1">
      <c r="A17" s="354"/>
      <c r="B17" s="501" t="s">
        <v>783</v>
      </c>
      <c r="C17" s="501"/>
      <c r="D17" s="501"/>
      <c r="E17" s="501"/>
      <c r="F17" s="502"/>
      <c r="G17" s="355"/>
      <c r="H17" s="345">
        <v>112011</v>
      </c>
      <c r="I17" s="417"/>
      <c r="J17" s="418"/>
    </row>
    <row r="18" spans="1:10" ht="16.5" customHeight="1">
      <c r="A18" s="354"/>
      <c r="B18" s="501" t="s">
        <v>784</v>
      </c>
      <c r="C18" s="501"/>
      <c r="D18" s="501"/>
      <c r="E18" s="501"/>
      <c r="F18" s="502"/>
      <c r="G18" s="355"/>
      <c r="H18" s="345">
        <v>112012</v>
      </c>
      <c r="I18" s="417"/>
      <c r="J18" s="418"/>
    </row>
    <row r="19" spans="1:10" ht="16.5" customHeight="1">
      <c r="A19" s="356">
        <v>4</v>
      </c>
      <c r="B19" s="503" t="s">
        <v>785</v>
      </c>
      <c r="C19" s="503"/>
      <c r="D19" s="503"/>
      <c r="E19" s="503"/>
      <c r="F19" s="504"/>
      <c r="G19" s="357">
        <v>72</v>
      </c>
      <c r="H19" s="358">
        <v>11300</v>
      </c>
      <c r="I19" s="417">
        <f>I20</f>
        <v>0</v>
      </c>
      <c r="J19" s="417">
        <f>J20</f>
        <v>0</v>
      </c>
    </row>
    <row r="20" spans="1:10" ht="16.5" customHeight="1">
      <c r="A20" s="346"/>
      <c r="B20" s="505" t="s">
        <v>786</v>
      </c>
      <c r="C20" s="506"/>
      <c r="D20" s="506"/>
      <c r="E20" s="506"/>
      <c r="F20" s="506"/>
      <c r="G20" s="359"/>
      <c r="H20" s="360">
        <v>11301</v>
      </c>
      <c r="I20" s="417">
        <f>'[2]P9- Shpenzime dhe te ardhura'!E38</f>
        <v>0</v>
      </c>
      <c r="J20" s="417">
        <f>'[2]P9- Shpenzime dhe te ardhura'!F38</f>
        <v>0</v>
      </c>
    </row>
    <row r="21" spans="1:10" ht="16.5" customHeight="1">
      <c r="A21" s="361">
        <v>5</v>
      </c>
      <c r="B21" s="504" t="s">
        <v>787</v>
      </c>
      <c r="C21" s="507"/>
      <c r="D21" s="507"/>
      <c r="E21" s="507"/>
      <c r="F21" s="507"/>
      <c r="G21" s="362">
        <v>73</v>
      </c>
      <c r="H21" s="362">
        <v>11400</v>
      </c>
      <c r="I21" s="417">
        <f>'P9- Shepnzime dhe te ardhura'!E20/1000</f>
        <v>1000</v>
      </c>
      <c r="J21" s="417">
        <f>'[2]P9- Shpenzime dhe te ardhura'!F20</f>
        <v>0</v>
      </c>
    </row>
    <row r="22" spans="1:10" ht="16.5" customHeight="1">
      <c r="A22" s="363">
        <v>6</v>
      </c>
      <c r="B22" s="504" t="s">
        <v>788</v>
      </c>
      <c r="C22" s="507"/>
      <c r="D22" s="507"/>
      <c r="E22" s="507"/>
      <c r="F22" s="507"/>
      <c r="G22" s="362">
        <v>75</v>
      </c>
      <c r="H22" s="364">
        <v>11500</v>
      </c>
      <c r="I22" s="417">
        <f>'[2]P9- Shpenzime dhe te ardhura'!E21</f>
        <v>0</v>
      </c>
      <c r="J22" s="417">
        <f>'[5]Aneks Statistikor'!$I$22</f>
        <v>4</v>
      </c>
    </row>
    <row r="23" spans="1:10" ht="16.5" customHeight="1">
      <c r="A23" s="361">
        <v>7</v>
      </c>
      <c r="B23" s="503" t="s">
        <v>789</v>
      </c>
      <c r="C23" s="503"/>
      <c r="D23" s="503"/>
      <c r="E23" s="503"/>
      <c r="F23" s="504"/>
      <c r="G23" s="349">
        <v>77</v>
      </c>
      <c r="H23" s="349">
        <v>11600</v>
      </c>
      <c r="I23" s="417"/>
      <c r="J23" s="417">
        <f>'[2]P9- Shpenzime dhe te ardhura'!F23</f>
        <v>0</v>
      </c>
    </row>
    <row r="24" spans="1:10" ht="16.5" customHeight="1" thickBot="1">
      <c r="A24" s="365" t="s">
        <v>790</v>
      </c>
      <c r="B24" s="492" t="s">
        <v>791</v>
      </c>
      <c r="C24" s="492"/>
      <c r="D24" s="492"/>
      <c r="E24" s="492"/>
      <c r="F24" s="492"/>
      <c r="G24" s="366"/>
      <c r="H24" s="366">
        <v>11800</v>
      </c>
      <c r="I24" s="419">
        <f>I8+I12+I16+I19+I21+I22+I23</f>
        <v>5433.2843900000007</v>
      </c>
      <c r="J24" s="419">
        <f>J8+J12+J16+J19+J21+J22+J23</f>
        <v>4900</v>
      </c>
    </row>
    <row r="25" spans="1:10" ht="16.5" customHeight="1">
      <c r="A25" s="367"/>
      <c r="B25" s="368"/>
      <c r="C25" s="368"/>
      <c r="D25" s="368"/>
      <c r="E25" s="368"/>
      <c r="F25" s="368"/>
      <c r="G25" s="368"/>
      <c r="H25" s="368"/>
      <c r="I25" s="369"/>
      <c r="J25" s="369"/>
    </row>
    <row r="26" spans="1:10" ht="16.5" customHeight="1">
      <c r="A26" s="367"/>
      <c r="B26" s="368"/>
      <c r="C26" s="368"/>
      <c r="D26" s="368"/>
      <c r="E26" s="368"/>
      <c r="F26" s="368"/>
      <c r="G26" s="368"/>
      <c r="H26" s="368"/>
      <c r="I26" s="369"/>
      <c r="J26" s="369"/>
    </row>
    <row r="27" spans="1:10" ht="16.5" customHeight="1">
      <c r="A27" s="367"/>
      <c r="B27" s="368"/>
      <c r="C27" s="368"/>
      <c r="D27" s="368"/>
      <c r="E27" s="368"/>
      <c r="F27" s="368"/>
      <c r="G27" s="368"/>
      <c r="H27" s="368"/>
      <c r="I27" s="369"/>
      <c r="J27" s="369"/>
    </row>
    <row r="28" spans="1:10" ht="16.5" customHeight="1">
      <c r="A28" s="367"/>
      <c r="B28" s="368"/>
      <c r="C28" s="368"/>
      <c r="D28" s="368"/>
      <c r="E28" s="368"/>
      <c r="F28" s="368"/>
      <c r="G28" s="368"/>
      <c r="H28" s="368"/>
      <c r="I28" s="369" t="s">
        <v>761</v>
      </c>
      <c r="J28" s="369"/>
    </row>
    <row r="29" spans="1:10" ht="16.5" customHeight="1">
      <c r="A29" s="367"/>
      <c r="B29" s="368"/>
      <c r="C29" s="368"/>
      <c r="D29" s="368"/>
      <c r="E29" s="368"/>
      <c r="F29" s="368"/>
      <c r="G29" s="368"/>
      <c r="H29" s="368"/>
      <c r="I29" s="369"/>
      <c r="J29" s="369"/>
    </row>
    <row r="30" spans="1:10" ht="16.5" customHeight="1">
      <c r="A30" s="367"/>
      <c r="B30" s="368"/>
      <c r="C30" s="368"/>
      <c r="D30" s="368"/>
      <c r="E30" s="368"/>
      <c r="F30" s="368"/>
      <c r="G30" s="368"/>
      <c r="H30" s="368"/>
      <c r="I30" s="369"/>
      <c r="J30" s="369"/>
    </row>
    <row r="31" spans="1:10" ht="16.5" customHeight="1">
      <c r="A31" s="367"/>
      <c r="B31" s="368"/>
      <c r="C31" s="368"/>
      <c r="D31" s="368"/>
      <c r="E31" s="368"/>
      <c r="F31" s="368"/>
      <c r="G31" s="368"/>
      <c r="H31" s="368"/>
      <c r="I31" s="369"/>
      <c r="J31" s="369"/>
    </row>
    <row r="32" spans="1:10" ht="16.5" customHeight="1">
      <c r="A32" s="367"/>
      <c r="B32" s="368"/>
      <c r="C32" s="368"/>
      <c r="D32" s="368"/>
      <c r="E32" s="368"/>
      <c r="F32" s="368"/>
      <c r="G32" s="368"/>
      <c r="H32" s="368"/>
      <c r="I32" s="369"/>
      <c r="J32" s="369"/>
    </row>
    <row r="33" spans="1:10" ht="16.5" customHeight="1">
      <c r="A33" s="367"/>
      <c r="B33" s="368"/>
      <c r="C33" s="368"/>
      <c r="D33" s="368"/>
      <c r="E33" s="368"/>
      <c r="F33" s="368"/>
      <c r="G33" s="368"/>
      <c r="H33" s="368"/>
      <c r="I33" s="369"/>
      <c r="J33" s="369"/>
    </row>
    <row r="34" spans="1:10" ht="16.5" customHeight="1">
      <c r="A34" s="367"/>
      <c r="B34" s="368"/>
      <c r="C34" s="368"/>
      <c r="D34" s="368"/>
      <c r="E34" s="368"/>
      <c r="F34" s="368"/>
      <c r="G34" s="368"/>
      <c r="H34" s="368"/>
      <c r="I34" s="369"/>
      <c r="J34" s="369"/>
    </row>
    <row r="35" spans="1:10" ht="16.5" customHeight="1">
      <c r="A35" s="367"/>
      <c r="B35" s="368"/>
      <c r="C35" s="368"/>
      <c r="D35" s="368"/>
      <c r="E35" s="368"/>
      <c r="F35" s="368"/>
      <c r="G35" s="368"/>
      <c r="H35" s="368"/>
      <c r="I35" s="369"/>
      <c r="J35" s="369"/>
    </row>
    <row r="36" spans="1:10" ht="16.5" customHeight="1">
      <c r="A36" s="367"/>
      <c r="B36" s="368"/>
      <c r="C36" s="368"/>
      <c r="D36" s="368"/>
      <c r="E36" s="368"/>
      <c r="F36" s="368"/>
      <c r="G36" s="368"/>
      <c r="H36" s="368"/>
      <c r="I36" s="369"/>
      <c r="J36" s="369"/>
    </row>
    <row r="37" spans="1:10" ht="16.5" customHeight="1">
      <c r="A37" s="367"/>
      <c r="B37" s="368"/>
      <c r="C37" s="368"/>
      <c r="D37" s="368"/>
      <c r="E37" s="368"/>
      <c r="F37" s="368"/>
      <c r="G37" s="368"/>
      <c r="H37" s="368"/>
      <c r="I37" s="369"/>
      <c r="J37" s="369"/>
    </row>
    <row r="38" spans="1:10" ht="16.5" customHeight="1">
      <c r="A38" s="367"/>
      <c r="B38" s="368"/>
      <c r="C38" s="368"/>
      <c r="D38" s="368"/>
      <c r="E38" s="368"/>
      <c r="F38" s="368"/>
      <c r="G38" s="368"/>
      <c r="H38" s="368"/>
      <c r="I38" s="369"/>
      <c r="J38" s="369"/>
    </row>
    <row r="39" spans="1:10" ht="16.5" customHeight="1">
      <c r="A39" s="367"/>
      <c r="B39" s="368"/>
      <c r="C39" s="368"/>
      <c r="D39" s="368"/>
      <c r="E39" s="368"/>
      <c r="F39" s="368"/>
      <c r="G39" s="368"/>
      <c r="H39" s="368"/>
      <c r="I39" s="369"/>
      <c r="J39" s="369"/>
    </row>
    <row r="40" spans="1:10" ht="16.5" customHeight="1">
      <c r="A40" s="367"/>
      <c r="B40" s="368"/>
      <c r="C40" s="368"/>
      <c r="D40" s="368"/>
      <c r="E40" s="368"/>
      <c r="F40" s="368"/>
      <c r="G40" s="368"/>
      <c r="H40" s="368"/>
      <c r="I40" s="369"/>
      <c r="J40" s="369"/>
    </row>
    <row r="41" spans="1:10" ht="16.5" customHeight="1">
      <c r="A41" s="367"/>
      <c r="B41" s="368"/>
      <c r="C41" s="368"/>
      <c r="D41" s="368"/>
      <c r="E41" s="368"/>
      <c r="F41" s="368"/>
      <c r="G41" s="368"/>
      <c r="H41" s="368"/>
      <c r="I41" s="369"/>
      <c r="J41" s="369"/>
    </row>
    <row r="42" spans="1:10" ht="16.5" customHeight="1">
      <c r="A42" s="367"/>
      <c r="B42" s="368"/>
      <c r="C42" s="368"/>
      <c r="D42" s="368"/>
      <c r="E42" s="368"/>
      <c r="F42" s="368"/>
      <c r="G42" s="368"/>
      <c r="H42" s="368"/>
      <c r="I42" s="369"/>
      <c r="J42" s="369"/>
    </row>
    <row r="43" spans="1:10" ht="16.5" customHeight="1">
      <c r="A43" s="367"/>
      <c r="B43" s="368"/>
      <c r="C43" s="368"/>
      <c r="D43" s="368"/>
      <c r="E43" s="368"/>
      <c r="F43" s="368"/>
      <c r="G43" s="368"/>
      <c r="H43" s="368"/>
      <c r="I43" s="369"/>
      <c r="J43" s="369"/>
    </row>
    <row r="44" spans="1:10" ht="16.5" customHeight="1">
      <c r="A44" s="367"/>
      <c r="B44" s="368"/>
      <c r="C44" s="368"/>
      <c r="D44" s="368"/>
      <c r="E44" s="368"/>
      <c r="F44" s="368"/>
      <c r="G44" s="368"/>
      <c r="H44" s="368"/>
      <c r="I44" s="369"/>
      <c r="J44" s="369"/>
    </row>
    <row r="45" spans="1:10" ht="16.5" customHeight="1">
      <c r="A45" s="367"/>
      <c r="B45" s="368"/>
      <c r="C45" s="368"/>
      <c r="D45" s="368"/>
      <c r="E45" s="368"/>
      <c r="F45" s="368"/>
      <c r="G45" s="368"/>
      <c r="H45" s="368"/>
      <c r="I45" s="369"/>
      <c r="J45" s="369"/>
    </row>
    <row r="46" spans="1:10" ht="16.5" customHeight="1">
      <c r="A46" s="367"/>
      <c r="B46" s="368"/>
      <c r="C46" s="368"/>
      <c r="D46" s="368"/>
      <c r="E46" s="368"/>
      <c r="F46" s="368"/>
      <c r="G46" s="368"/>
      <c r="H46" s="368"/>
      <c r="I46" s="369"/>
      <c r="J46" s="369"/>
    </row>
    <row r="47" spans="1:10" ht="16.5" customHeight="1">
      <c r="A47" s="367"/>
      <c r="B47" s="368"/>
      <c r="C47" s="368"/>
      <c r="D47" s="368"/>
      <c r="E47" s="368"/>
      <c r="F47" s="368"/>
      <c r="G47" s="368"/>
      <c r="H47" s="368"/>
      <c r="I47" s="369"/>
      <c r="J47" s="369"/>
    </row>
    <row r="48" spans="1:10" ht="16.5" customHeight="1">
      <c r="A48" s="367"/>
      <c r="B48" s="368"/>
      <c r="C48" s="368"/>
      <c r="D48" s="368"/>
      <c r="E48" s="368"/>
      <c r="F48" s="368"/>
      <c r="G48" s="368"/>
      <c r="H48" s="368"/>
      <c r="I48" s="369"/>
      <c r="J48" s="369"/>
    </row>
    <row r="49" spans="1:16" ht="16.5" customHeight="1">
      <c r="A49" s="367"/>
      <c r="B49" s="368"/>
      <c r="C49" s="368"/>
      <c r="D49" s="368"/>
      <c r="E49" s="368"/>
      <c r="F49" s="368"/>
      <c r="G49" s="368"/>
      <c r="H49" s="368"/>
      <c r="I49" s="369"/>
      <c r="J49" s="369"/>
    </row>
    <row r="50" spans="1:16" ht="16.5" customHeight="1">
      <c r="A50" s="367"/>
      <c r="B50" s="368"/>
      <c r="C50" s="368"/>
      <c r="D50" s="368"/>
      <c r="E50" s="368"/>
      <c r="F50" s="368"/>
      <c r="G50" s="368"/>
      <c r="H50" s="368"/>
      <c r="I50" s="369"/>
      <c r="J50" s="369"/>
    </row>
    <row r="51" spans="1:16" ht="16.5" customHeight="1">
      <c r="A51" s="367"/>
      <c r="B51" s="368"/>
      <c r="C51" s="368"/>
      <c r="D51" s="368"/>
      <c r="E51" s="368"/>
      <c r="F51" s="368"/>
      <c r="G51" s="368"/>
      <c r="H51" s="368"/>
      <c r="I51" s="369"/>
      <c r="J51" s="369"/>
    </row>
    <row r="52" spans="1:16">
      <c r="A52" s="333"/>
      <c r="B52" s="303" t="s">
        <v>925</v>
      </c>
      <c r="C52" s="304"/>
      <c r="D52" s="304"/>
      <c r="F52" s="333"/>
      <c r="G52" s="333"/>
      <c r="H52" s="333"/>
      <c r="I52" s="333"/>
      <c r="J52" s="333"/>
    </row>
    <row r="53" spans="1:16">
      <c r="A53" s="333"/>
      <c r="B53" s="303" t="s">
        <v>926</v>
      </c>
      <c r="C53" s="304"/>
      <c r="D53" s="304"/>
      <c r="F53" s="333"/>
      <c r="G53" s="333"/>
      <c r="H53" s="333"/>
      <c r="I53" s="333"/>
      <c r="J53" s="333"/>
    </row>
    <row r="54" spans="1:16">
      <c r="A54" s="333"/>
      <c r="B54" s="334"/>
      <c r="C54" s="333"/>
      <c r="D54" s="333"/>
      <c r="E54" s="333"/>
      <c r="F54" s="333"/>
      <c r="G54" s="333"/>
      <c r="H54" s="333"/>
      <c r="I54" s="334" t="s">
        <v>792</v>
      </c>
      <c r="J54" s="333"/>
    </row>
    <row r="55" spans="1:16" ht="12.75" customHeight="1">
      <c r="A55" s="335"/>
      <c r="B55" s="335"/>
      <c r="C55" s="335"/>
      <c r="D55" s="335"/>
      <c r="E55" s="335"/>
      <c r="F55" s="335"/>
      <c r="G55" s="335"/>
      <c r="H55" s="335"/>
      <c r="I55" s="336"/>
      <c r="J55" s="337" t="s">
        <v>763</v>
      </c>
      <c r="K55" s="307"/>
      <c r="L55" s="307"/>
      <c r="M55" s="307"/>
      <c r="N55" s="307"/>
      <c r="O55" s="307"/>
      <c r="P55" s="307"/>
    </row>
    <row r="56" spans="1:16">
      <c r="A56" s="493" t="s">
        <v>764</v>
      </c>
      <c r="B56" s="494"/>
      <c r="C56" s="494"/>
      <c r="D56" s="494"/>
      <c r="E56" s="494"/>
      <c r="F56" s="494"/>
      <c r="G56" s="494"/>
      <c r="H56" s="494"/>
      <c r="I56" s="494"/>
      <c r="J56" s="495"/>
    </row>
    <row r="57" spans="1:16" ht="24.75" customHeight="1" thickBot="1">
      <c r="A57" s="370"/>
      <c r="B57" s="496" t="s">
        <v>793</v>
      </c>
      <c r="C57" s="497"/>
      <c r="D57" s="497"/>
      <c r="E57" s="497"/>
      <c r="F57" s="498"/>
      <c r="G57" s="371" t="s">
        <v>766</v>
      </c>
      <c r="H57" s="371" t="s">
        <v>767</v>
      </c>
      <c r="I57" s="372" t="s">
        <v>744</v>
      </c>
      <c r="J57" s="372" t="s">
        <v>740</v>
      </c>
    </row>
    <row r="58" spans="1:16" ht="16.5" customHeight="1">
      <c r="A58" s="373">
        <v>1</v>
      </c>
      <c r="B58" s="499" t="s">
        <v>794</v>
      </c>
      <c r="C58" s="500"/>
      <c r="D58" s="500"/>
      <c r="E58" s="500"/>
      <c r="F58" s="500"/>
      <c r="G58" s="374">
        <v>60</v>
      </c>
      <c r="H58" s="374">
        <v>12100</v>
      </c>
      <c r="I58" s="413">
        <f>I59+I60+I61+I62+I63</f>
        <v>-736.66</v>
      </c>
      <c r="J58" s="413">
        <f>J59+J60+J61+J62+J63</f>
        <v>-3005</v>
      </c>
    </row>
    <row r="59" spans="1:16" ht="16.5" customHeight="1">
      <c r="A59" s="375" t="s">
        <v>795</v>
      </c>
      <c r="B59" s="487" t="s">
        <v>796</v>
      </c>
      <c r="C59" s="487" t="s">
        <v>797</v>
      </c>
      <c r="D59" s="487"/>
      <c r="E59" s="487"/>
      <c r="F59" s="487"/>
      <c r="G59" s="376" t="s">
        <v>798</v>
      </c>
      <c r="H59" s="376">
        <v>12101</v>
      </c>
      <c r="I59" s="414"/>
      <c r="J59" s="414">
        <f>'[2]P9- Shpenzime dhe te ardhura'!F46+'[2]P9- Shpenzime dhe te ardhura'!F47</f>
        <v>0</v>
      </c>
    </row>
    <row r="60" spans="1:16" ht="12" customHeight="1">
      <c r="A60" s="375" t="s">
        <v>772</v>
      </c>
      <c r="B60" s="487" t="s">
        <v>799</v>
      </c>
      <c r="C60" s="487" t="s">
        <v>797</v>
      </c>
      <c r="D60" s="487"/>
      <c r="E60" s="487"/>
      <c r="F60" s="487"/>
      <c r="G60" s="376"/>
      <c r="H60" s="378">
        <v>12102</v>
      </c>
      <c r="I60" s="414"/>
      <c r="J60" s="415"/>
    </row>
    <row r="61" spans="1:16" ht="16.5" customHeight="1">
      <c r="A61" s="375" t="s">
        <v>774</v>
      </c>
      <c r="B61" s="487" t="s">
        <v>800</v>
      </c>
      <c r="C61" s="487" t="s">
        <v>797</v>
      </c>
      <c r="D61" s="487"/>
      <c r="E61" s="487"/>
      <c r="F61" s="487"/>
      <c r="G61" s="376" t="s">
        <v>801</v>
      </c>
      <c r="H61" s="376">
        <v>12103</v>
      </c>
      <c r="I61" s="414">
        <f>'P9- Shepnzime dhe te ardhura'!E48/1000</f>
        <v>-736.66</v>
      </c>
      <c r="J61" s="414">
        <f>'[2]P9- Shpenzime dhe te ardhura'!F49</f>
        <v>0</v>
      </c>
    </row>
    <row r="62" spans="1:16" ht="16.5" customHeight="1">
      <c r="A62" s="375" t="s">
        <v>802</v>
      </c>
      <c r="B62" s="490" t="s">
        <v>803</v>
      </c>
      <c r="C62" s="487" t="s">
        <v>797</v>
      </c>
      <c r="D62" s="487"/>
      <c r="E62" s="487"/>
      <c r="F62" s="487"/>
      <c r="G62" s="376"/>
      <c r="H62" s="378">
        <v>12104</v>
      </c>
      <c r="I62" s="414"/>
      <c r="J62" s="415"/>
    </row>
    <row r="63" spans="1:16" ht="16.5" customHeight="1">
      <c r="A63" s="375" t="s">
        <v>804</v>
      </c>
      <c r="B63" s="487" t="s">
        <v>805</v>
      </c>
      <c r="C63" s="487" t="s">
        <v>797</v>
      </c>
      <c r="D63" s="487"/>
      <c r="E63" s="487"/>
      <c r="F63" s="487"/>
      <c r="G63" s="376" t="s">
        <v>806</v>
      </c>
      <c r="H63" s="378">
        <v>12105</v>
      </c>
      <c r="I63" s="414">
        <f>'[2]P9- Shpenzime dhe te ardhura'!E50</f>
        <v>0</v>
      </c>
      <c r="J63" s="414">
        <f>-'[4]Aneks Statistikor'!$I$12</f>
        <v>-3005</v>
      </c>
    </row>
    <row r="64" spans="1:16" ht="16.5" customHeight="1">
      <c r="A64" s="380">
        <v>2</v>
      </c>
      <c r="B64" s="488" t="s">
        <v>807</v>
      </c>
      <c r="C64" s="488"/>
      <c r="D64" s="488"/>
      <c r="E64" s="488"/>
      <c r="F64" s="488"/>
      <c r="G64" s="381">
        <v>64</v>
      </c>
      <c r="H64" s="381">
        <v>12200</v>
      </c>
      <c r="I64" s="414">
        <f>I65+I66</f>
        <v>-1591.43</v>
      </c>
      <c r="J64" s="414">
        <f>J65+J66</f>
        <v>-700</v>
      </c>
    </row>
    <row r="65" spans="1:10" ht="16.5" customHeight="1">
      <c r="A65" s="382" t="s">
        <v>808</v>
      </c>
      <c r="B65" s="488" t="s">
        <v>809</v>
      </c>
      <c r="C65" s="491"/>
      <c r="D65" s="491"/>
      <c r="E65" s="491"/>
      <c r="F65" s="491"/>
      <c r="G65" s="378">
        <v>641</v>
      </c>
      <c r="H65" s="378">
        <v>12201</v>
      </c>
      <c r="I65" s="414">
        <f>'P9- Shepnzime dhe te ardhura'!E62/1000</f>
        <v>-1337.924</v>
      </c>
      <c r="J65" s="414">
        <f>-'[4]Aneks Statistikor'!$I$14</f>
        <v>-600</v>
      </c>
    </row>
    <row r="66" spans="1:10" ht="16.5" customHeight="1">
      <c r="A66" s="382" t="s">
        <v>810</v>
      </c>
      <c r="B66" s="491" t="s">
        <v>811</v>
      </c>
      <c r="C66" s="491"/>
      <c r="D66" s="491"/>
      <c r="E66" s="491"/>
      <c r="F66" s="491"/>
      <c r="G66" s="378">
        <v>644</v>
      </c>
      <c r="H66" s="378">
        <v>12202</v>
      </c>
      <c r="I66" s="414">
        <f>'P9- Shepnzime dhe te ardhura'!E72/1000</f>
        <v>-253.506</v>
      </c>
      <c r="J66" s="414">
        <f>-'[4]Aneks Statistikor'!$I$15</f>
        <v>-100</v>
      </c>
    </row>
    <row r="67" spans="1:10" ht="16.5" customHeight="1">
      <c r="A67" s="380">
        <v>3</v>
      </c>
      <c r="B67" s="488" t="s">
        <v>812</v>
      </c>
      <c r="C67" s="488"/>
      <c r="D67" s="488"/>
      <c r="E67" s="488"/>
      <c r="F67" s="488"/>
      <c r="G67" s="381">
        <v>68</v>
      </c>
      <c r="H67" s="381">
        <v>12300</v>
      </c>
      <c r="I67" s="414"/>
      <c r="J67" s="414"/>
    </row>
    <row r="68" spans="1:10" ht="16.5" customHeight="1">
      <c r="A68" s="380">
        <v>4</v>
      </c>
      <c r="B68" s="488" t="s">
        <v>813</v>
      </c>
      <c r="C68" s="488"/>
      <c r="D68" s="488"/>
      <c r="E68" s="488"/>
      <c r="F68" s="488"/>
      <c r="G68" s="381">
        <v>61</v>
      </c>
      <c r="H68" s="381">
        <v>12400</v>
      </c>
      <c r="I68" s="414">
        <f>I69+I70+I71+I72+I73+I74+I75+I76+I77+I78+I79+I80+I83</f>
        <v>-1223.0761</v>
      </c>
      <c r="J68" s="414">
        <f>J69+J70+J71+J72+J73+J74+J75+J76+J77+J78+J79+J80+J83</f>
        <v>-850</v>
      </c>
    </row>
    <row r="69" spans="1:10" ht="16.5" customHeight="1">
      <c r="A69" s="382" t="s">
        <v>769</v>
      </c>
      <c r="B69" s="484" t="s">
        <v>814</v>
      </c>
      <c r="C69" s="484"/>
      <c r="D69" s="484"/>
      <c r="E69" s="484"/>
      <c r="F69" s="484"/>
      <c r="G69" s="376"/>
      <c r="H69" s="376">
        <v>12401</v>
      </c>
      <c r="I69" s="414"/>
      <c r="J69" s="415"/>
    </row>
    <row r="70" spans="1:10" ht="16.5" customHeight="1">
      <c r="A70" s="382" t="s">
        <v>778</v>
      </c>
      <c r="B70" s="484" t="s">
        <v>815</v>
      </c>
      <c r="C70" s="484"/>
      <c r="D70" s="484"/>
      <c r="E70" s="484"/>
      <c r="F70" s="484"/>
      <c r="G70" s="383">
        <v>611</v>
      </c>
      <c r="H70" s="376">
        <v>12402</v>
      </c>
      <c r="I70" s="414"/>
      <c r="J70" s="414"/>
    </row>
    <row r="71" spans="1:10" ht="16.5" customHeight="1">
      <c r="A71" s="382" t="s">
        <v>780</v>
      </c>
      <c r="B71" s="484" t="s">
        <v>560</v>
      </c>
      <c r="C71" s="484"/>
      <c r="D71" s="484"/>
      <c r="E71" s="484"/>
      <c r="F71" s="484"/>
      <c r="G71" s="376">
        <v>613</v>
      </c>
      <c r="H71" s="376">
        <v>12403</v>
      </c>
      <c r="I71" s="414">
        <f>'[2]P9- Shpenzime dhe te ardhura'!E96</f>
        <v>0</v>
      </c>
      <c r="J71" s="414">
        <f>'[2]P9- Shpenzime dhe te ardhura'!F96</f>
        <v>0</v>
      </c>
    </row>
    <row r="72" spans="1:10" ht="16.5" customHeight="1">
      <c r="A72" s="382" t="s">
        <v>816</v>
      </c>
      <c r="B72" s="484" t="s">
        <v>817</v>
      </c>
      <c r="C72" s="484"/>
      <c r="D72" s="484"/>
      <c r="E72" s="484"/>
      <c r="F72" s="484"/>
      <c r="G72" s="383">
        <v>615</v>
      </c>
      <c r="H72" s="376">
        <v>12404</v>
      </c>
      <c r="I72" s="416"/>
      <c r="J72" s="416"/>
    </row>
    <row r="73" spans="1:10" ht="16.5" customHeight="1">
      <c r="A73" s="382" t="s">
        <v>818</v>
      </c>
      <c r="B73" s="484" t="s">
        <v>819</v>
      </c>
      <c r="C73" s="484"/>
      <c r="D73" s="484"/>
      <c r="E73" s="484"/>
      <c r="F73" s="484"/>
      <c r="G73" s="383">
        <v>616</v>
      </c>
      <c r="H73" s="376">
        <v>12405</v>
      </c>
      <c r="I73" s="414"/>
      <c r="J73" s="414"/>
    </row>
    <row r="74" spans="1:10" ht="16.5" customHeight="1">
      <c r="A74" s="382" t="s">
        <v>820</v>
      </c>
      <c r="B74" s="484" t="s">
        <v>821</v>
      </c>
      <c r="C74" s="484"/>
      <c r="D74" s="484"/>
      <c r="E74" s="484"/>
      <c r="F74" s="484"/>
      <c r="G74" s="383">
        <v>617</v>
      </c>
      <c r="H74" s="376">
        <v>12406</v>
      </c>
      <c r="I74" s="414">
        <f>'P9- Shepnzime dhe te ardhura'!E102/1000</f>
        <v>-900</v>
      </c>
      <c r="J74" s="414">
        <f>'[2]P9- Shpenzime dhe te ardhura'!F99</f>
        <v>0</v>
      </c>
    </row>
    <row r="75" spans="1:10" ht="16.5" customHeight="1">
      <c r="A75" s="382" t="s">
        <v>822</v>
      </c>
      <c r="B75" s="487" t="s">
        <v>823</v>
      </c>
      <c r="C75" s="487" t="s">
        <v>797</v>
      </c>
      <c r="D75" s="487"/>
      <c r="E75" s="487"/>
      <c r="F75" s="487"/>
      <c r="G75" s="383">
        <v>618</v>
      </c>
      <c r="H75" s="376">
        <v>12407</v>
      </c>
      <c r="I75" s="414">
        <f>'P9- Shepnzime dhe te ardhura'!E99/1000</f>
        <v>-310</v>
      </c>
      <c r="J75" s="414">
        <f>-'[4]Aneks Statistikor'!$I$24</f>
        <v>-835</v>
      </c>
    </row>
    <row r="76" spans="1:10" ht="16.5" customHeight="1">
      <c r="A76" s="382" t="s">
        <v>824</v>
      </c>
      <c r="B76" s="487" t="s">
        <v>825</v>
      </c>
      <c r="C76" s="487"/>
      <c r="D76" s="487"/>
      <c r="E76" s="487"/>
      <c r="F76" s="487"/>
      <c r="G76" s="383">
        <v>623</v>
      </c>
      <c r="H76" s="376">
        <v>12408</v>
      </c>
      <c r="I76" s="414">
        <f>'[2]P9- Shpenzime dhe te ardhura'!E104</f>
        <v>0</v>
      </c>
      <c r="J76" s="414">
        <f>'[2]P9- Shpenzime dhe te ardhura'!F104</f>
        <v>0</v>
      </c>
    </row>
    <row r="77" spans="1:10" ht="16.5" customHeight="1">
      <c r="A77" s="382" t="s">
        <v>826</v>
      </c>
      <c r="B77" s="487" t="s">
        <v>827</v>
      </c>
      <c r="C77" s="487"/>
      <c r="D77" s="487"/>
      <c r="E77" s="487"/>
      <c r="F77" s="487"/>
      <c r="G77" s="383">
        <v>624</v>
      </c>
      <c r="H77" s="376">
        <v>12409</v>
      </c>
      <c r="I77" s="414">
        <f>'[2]P9- Shpenzime dhe te ardhura'!E105</f>
        <v>0</v>
      </c>
      <c r="J77" s="414">
        <f>'[2]P9- Shpenzime dhe te ardhura'!F105</f>
        <v>0</v>
      </c>
    </row>
    <row r="78" spans="1:10" ht="16.5" customHeight="1">
      <c r="A78" s="382" t="s">
        <v>828</v>
      </c>
      <c r="B78" s="487" t="s">
        <v>829</v>
      </c>
      <c r="C78" s="487"/>
      <c r="D78" s="487"/>
      <c r="E78" s="487"/>
      <c r="F78" s="487"/>
      <c r="G78" s="383">
        <v>625</v>
      </c>
      <c r="H78" s="376">
        <v>12410</v>
      </c>
      <c r="I78" s="414"/>
      <c r="J78" s="414"/>
    </row>
    <row r="79" spans="1:10" ht="16.5" customHeight="1">
      <c r="A79" s="382" t="s">
        <v>830</v>
      </c>
      <c r="B79" s="487" t="s">
        <v>831</v>
      </c>
      <c r="C79" s="487"/>
      <c r="D79" s="487"/>
      <c r="E79" s="487"/>
      <c r="F79" s="487"/>
      <c r="G79" s="383">
        <v>626</v>
      </c>
      <c r="H79" s="376">
        <v>12411</v>
      </c>
      <c r="I79" s="414"/>
      <c r="J79" s="414"/>
    </row>
    <row r="80" spans="1:10" ht="16.5" customHeight="1">
      <c r="A80" s="384" t="s">
        <v>832</v>
      </c>
      <c r="B80" s="487" t="s">
        <v>833</v>
      </c>
      <c r="C80" s="487"/>
      <c r="D80" s="487"/>
      <c r="E80" s="487"/>
      <c r="F80" s="487"/>
      <c r="G80" s="383">
        <v>627</v>
      </c>
      <c r="H80" s="376">
        <v>12412</v>
      </c>
      <c r="I80" s="414"/>
      <c r="J80" s="414"/>
    </row>
    <row r="81" spans="1:10" ht="16.5" customHeight="1">
      <c r="A81" s="382"/>
      <c r="B81" s="489" t="s">
        <v>834</v>
      </c>
      <c r="C81" s="489"/>
      <c r="D81" s="489"/>
      <c r="E81" s="489"/>
      <c r="F81" s="489"/>
      <c r="G81" s="383">
        <v>6271</v>
      </c>
      <c r="H81" s="383">
        <v>124121</v>
      </c>
      <c r="I81" s="414"/>
      <c r="J81" s="414"/>
    </row>
    <row r="82" spans="1:10" ht="16.5" customHeight="1">
      <c r="A82" s="382"/>
      <c r="B82" s="489" t="s">
        <v>835</v>
      </c>
      <c r="C82" s="489"/>
      <c r="D82" s="489"/>
      <c r="E82" s="489"/>
      <c r="F82" s="489"/>
      <c r="G82" s="383">
        <v>6272</v>
      </c>
      <c r="H82" s="383">
        <v>124122</v>
      </c>
      <c r="I82" s="414"/>
      <c r="J82" s="414">
        <f>'[2]P9- Shpenzime dhe te ardhura'!F109/1000</f>
        <v>0</v>
      </c>
    </row>
    <row r="83" spans="1:10" ht="16.5" customHeight="1">
      <c r="A83" s="382" t="s">
        <v>836</v>
      </c>
      <c r="B83" s="487" t="s">
        <v>837</v>
      </c>
      <c r="C83" s="487"/>
      <c r="D83" s="487"/>
      <c r="E83" s="487"/>
      <c r="F83" s="487"/>
      <c r="G83" s="383">
        <v>628</v>
      </c>
      <c r="H83" s="383">
        <v>12413</v>
      </c>
      <c r="I83" s="414">
        <f>'P9- Shepnzime dhe te ardhura'!E110/1000</f>
        <v>-13.0761</v>
      </c>
      <c r="J83" s="414">
        <f>-'[4]Aneks Statistikor'!$I$32</f>
        <v>-15</v>
      </c>
    </row>
    <row r="84" spans="1:10" ht="16.5" customHeight="1">
      <c r="A84" s="380">
        <v>5</v>
      </c>
      <c r="B84" s="490" t="s">
        <v>838</v>
      </c>
      <c r="C84" s="487"/>
      <c r="D84" s="487"/>
      <c r="E84" s="487"/>
      <c r="F84" s="487"/>
      <c r="G84" s="377">
        <v>63</v>
      </c>
      <c r="H84" s="377">
        <v>12500</v>
      </c>
      <c r="I84" s="414">
        <f>I85+I86+I87+I88</f>
        <v>-18</v>
      </c>
      <c r="J84" s="414">
        <f>J85+J86+J87+J88</f>
        <v>0</v>
      </c>
    </row>
    <row r="85" spans="1:10" ht="16.5" customHeight="1">
      <c r="A85" s="382" t="s">
        <v>769</v>
      </c>
      <c r="B85" s="487" t="s">
        <v>839</v>
      </c>
      <c r="C85" s="487"/>
      <c r="D85" s="487"/>
      <c r="E85" s="487"/>
      <c r="F85" s="487"/>
      <c r="G85" s="383">
        <v>632</v>
      </c>
      <c r="H85" s="383">
        <v>12501</v>
      </c>
      <c r="I85" s="414">
        <f>'[2]P9- Shpenzime dhe te ardhura'!E112</f>
        <v>0</v>
      </c>
      <c r="J85" s="414">
        <f>'[2]P9- Shpenzime dhe te ardhura'!F112</f>
        <v>0</v>
      </c>
    </row>
    <row r="86" spans="1:10" ht="16.5" customHeight="1">
      <c r="A86" s="382" t="s">
        <v>778</v>
      </c>
      <c r="B86" s="487" t="s">
        <v>438</v>
      </c>
      <c r="C86" s="487"/>
      <c r="D86" s="487"/>
      <c r="E86" s="487"/>
      <c r="F86" s="487"/>
      <c r="G86" s="383">
        <v>633</v>
      </c>
      <c r="H86" s="383">
        <v>12502</v>
      </c>
      <c r="I86" s="414">
        <f>'[2]P9- Shpenzime dhe te ardhura'!E113</f>
        <v>0</v>
      </c>
      <c r="J86" s="414">
        <f>'[2]P9- Shpenzime dhe te ardhura'!F113</f>
        <v>0</v>
      </c>
    </row>
    <row r="87" spans="1:10" ht="16.5" customHeight="1">
      <c r="A87" s="382" t="s">
        <v>780</v>
      </c>
      <c r="B87" s="487" t="s">
        <v>840</v>
      </c>
      <c r="C87" s="487"/>
      <c r="D87" s="487"/>
      <c r="E87" s="487"/>
      <c r="F87" s="487"/>
      <c r="G87" s="383">
        <v>634</v>
      </c>
      <c r="H87" s="383">
        <v>12503</v>
      </c>
      <c r="I87" s="414"/>
      <c r="J87" s="414">
        <f>'[2]P9- Shpenzime dhe te ardhura'!F114</f>
        <v>0</v>
      </c>
    </row>
    <row r="88" spans="1:10" ht="16.5" customHeight="1">
      <c r="A88" s="382" t="s">
        <v>816</v>
      </c>
      <c r="B88" s="487" t="s">
        <v>841</v>
      </c>
      <c r="C88" s="487"/>
      <c r="D88" s="487"/>
      <c r="E88" s="487"/>
      <c r="F88" s="487"/>
      <c r="G88" s="383" t="s">
        <v>842</v>
      </c>
      <c r="H88" s="383">
        <v>12504</v>
      </c>
      <c r="I88" s="414">
        <f>'P9- Shepnzime dhe te ardhura'!E115/1000</f>
        <v>-18</v>
      </c>
      <c r="J88" s="414"/>
    </row>
    <row r="89" spans="1:10" ht="12.75" customHeight="1">
      <c r="A89" s="380" t="s">
        <v>843</v>
      </c>
      <c r="B89" s="488" t="s">
        <v>844</v>
      </c>
      <c r="C89" s="488"/>
      <c r="D89" s="488"/>
      <c r="E89" s="488"/>
      <c r="F89" s="488"/>
      <c r="G89" s="383"/>
      <c r="H89" s="383">
        <v>12600</v>
      </c>
      <c r="I89" s="414">
        <f>I58+I64+I67+I68+I84</f>
        <v>-3569.1661000000004</v>
      </c>
      <c r="J89" s="414">
        <f>J58+J64+J67+J68+J84</f>
        <v>-4555</v>
      </c>
    </row>
    <row r="90" spans="1:10" ht="16.5" customHeight="1">
      <c r="A90" s="385"/>
      <c r="B90" s="386" t="s">
        <v>845</v>
      </c>
      <c r="C90" s="387"/>
      <c r="D90" s="387"/>
      <c r="E90" s="387"/>
      <c r="F90" s="387"/>
      <c r="G90" s="387"/>
      <c r="H90" s="387"/>
      <c r="I90" s="388" t="s">
        <v>744</v>
      </c>
      <c r="J90" s="389" t="s">
        <v>740</v>
      </c>
    </row>
    <row r="91" spans="1:10" ht="16.5" customHeight="1">
      <c r="A91" s="390">
        <v>1</v>
      </c>
      <c r="B91" s="483" t="s">
        <v>846</v>
      </c>
      <c r="C91" s="483"/>
      <c r="D91" s="483"/>
      <c r="E91" s="483"/>
      <c r="F91" s="483"/>
      <c r="G91" s="377"/>
      <c r="H91" s="377">
        <v>14000</v>
      </c>
      <c r="I91" s="377"/>
      <c r="J91" s="379"/>
    </row>
    <row r="92" spans="1:10" ht="16.5" customHeight="1">
      <c r="A92" s="390">
        <v>2</v>
      </c>
      <c r="B92" s="483" t="s">
        <v>847</v>
      </c>
      <c r="C92" s="483"/>
      <c r="D92" s="483"/>
      <c r="E92" s="483"/>
      <c r="F92" s="483"/>
      <c r="G92" s="377"/>
      <c r="H92" s="377">
        <v>15000</v>
      </c>
      <c r="I92" s="377"/>
      <c r="J92" s="379"/>
    </row>
    <row r="93" spans="1:10" ht="16.5" customHeight="1">
      <c r="A93" s="391" t="s">
        <v>769</v>
      </c>
      <c r="B93" s="484" t="s">
        <v>848</v>
      </c>
      <c r="C93" s="484"/>
      <c r="D93" s="484"/>
      <c r="E93" s="484"/>
      <c r="F93" s="484"/>
      <c r="G93" s="377"/>
      <c r="H93" s="383">
        <v>15001</v>
      </c>
      <c r="I93" s="377"/>
      <c r="J93" s="379"/>
    </row>
    <row r="94" spans="1:10" ht="16.5" customHeight="1">
      <c r="A94" s="391"/>
      <c r="B94" s="485" t="s">
        <v>849</v>
      </c>
      <c r="C94" s="485"/>
      <c r="D94" s="485"/>
      <c r="E94" s="485"/>
      <c r="F94" s="485"/>
      <c r="G94" s="377"/>
      <c r="H94" s="383">
        <v>150011</v>
      </c>
      <c r="I94" s="377"/>
      <c r="J94" s="379"/>
    </row>
    <row r="95" spans="1:10" ht="16.5" customHeight="1">
      <c r="A95" s="392" t="s">
        <v>778</v>
      </c>
      <c r="B95" s="484" t="s">
        <v>850</v>
      </c>
      <c r="C95" s="484"/>
      <c r="D95" s="484"/>
      <c r="E95" s="484"/>
      <c r="F95" s="484"/>
      <c r="G95" s="377"/>
      <c r="H95" s="383">
        <v>15002</v>
      </c>
      <c r="I95" s="377"/>
      <c r="J95" s="379"/>
    </row>
    <row r="96" spans="1:10" ht="13.5" thickBot="1">
      <c r="A96" s="393"/>
      <c r="B96" s="486" t="s">
        <v>851</v>
      </c>
      <c r="C96" s="486"/>
      <c r="D96" s="486"/>
      <c r="E96" s="486"/>
      <c r="F96" s="486"/>
      <c r="G96" s="394"/>
      <c r="H96" s="395">
        <v>150021</v>
      </c>
      <c r="I96" s="394"/>
      <c r="J96" s="396"/>
    </row>
    <row r="97" spans="1:10">
      <c r="A97" s="311"/>
      <c r="B97" s="311"/>
      <c r="C97" s="311"/>
      <c r="D97" s="311"/>
      <c r="E97" s="311"/>
      <c r="F97" s="311"/>
      <c r="G97" s="311"/>
      <c r="H97" s="311"/>
      <c r="I97" s="397" t="s">
        <v>761</v>
      </c>
      <c r="J97" s="397"/>
    </row>
    <row r="98" spans="1:10" ht="15.75">
      <c r="A98" s="333"/>
      <c r="B98" s="333"/>
      <c r="C98" s="333"/>
      <c r="D98" s="333"/>
      <c r="E98" s="333"/>
      <c r="F98" s="333"/>
      <c r="G98" s="333"/>
      <c r="H98" s="333"/>
      <c r="I98" s="398"/>
      <c r="J98" s="398"/>
    </row>
    <row r="99" spans="1:10" ht="15.75">
      <c r="A99" s="333"/>
      <c r="B99" s="333"/>
      <c r="C99" s="333"/>
      <c r="D99" s="333"/>
      <c r="E99" s="333"/>
      <c r="F99" s="333"/>
      <c r="G99" s="333"/>
      <c r="H99" s="333"/>
      <c r="I99" s="333"/>
      <c r="J99" s="398"/>
    </row>
    <row r="100" spans="1:10" ht="15.75">
      <c r="A100" s="333"/>
      <c r="B100" s="333"/>
      <c r="C100" s="333"/>
      <c r="D100" s="333"/>
      <c r="E100" s="333"/>
      <c r="F100" s="333"/>
      <c r="G100" s="333"/>
      <c r="H100" s="333"/>
      <c r="I100" s="333"/>
      <c r="J100" s="398"/>
    </row>
    <row r="101" spans="1:10" ht="15.75">
      <c r="A101" s="333"/>
      <c r="B101" s="333"/>
      <c r="C101" s="333"/>
      <c r="D101" s="333"/>
      <c r="E101" s="333"/>
      <c r="F101" s="333"/>
      <c r="G101" s="333"/>
      <c r="H101" s="333"/>
      <c r="I101" s="333"/>
      <c r="J101" s="398"/>
    </row>
    <row r="102" spans="1:10" ht="15.75">
      <c r="A102" s="333"/>
      <c r="B102" s="399"/>
      <c r="C102" s="333"/>
      <c r="D102" s="333"/>
      <c r="E102" s="333"/>
      <c r="F102" s="333"/>
      <c r="G102" s="333"/>
      <c r="H102" s="333"/>
      <c r="I102" s="333"/>
      <c r="J102" s="398"/>
    </row>
    <row r="103" spans="1:10">
      <c r="A103" s="333"/>
      <c r="B103" s="399"/>
      <c r="C103" s="333"/>
      <c r="D103" s="333"/>
      <c r="E103" s="333"/>
      <c r="F103" s="333"/>
      <c r="G103" s="333"/>
      <c r="H103" s="333"/>
      <c r="I103" s="333"/>
      <c r="J103" s="333"/>
    </row>
    <row r="104" spans="1:10">
      <c r="A104" s="333"/>
      <c r="B104" s="399"/>
      <c r="C104" s="333"/>
      <c r="D104" s="333"/>
      <c r="E104" s="333"/>
      <c r="F104" s="333"/>
      <c r="G104" s="333"/>
      <c r="H104" s="333"/>
      <c r="I104" s="333"/>
      <c r="J104" s="333"/>
    </row>
    <row r="105" spans="1:10">
      <c r="A105" s="333"/>
      <c r="B105" s="399"/>
      <c r="C105" s="333"/>
      <c r="D105" s="333"/>
      <c r="E105" s="333"/>
      <c r="F105" s="333"/>
      <c r="G105" s="333"/>
      <c r="H105" s="333"/>
      <c r="I105" s="333"/>
      <c r="J105" s="333"/>
    </row>
    <row r="106" spans="1:10">
      <c r="A106" s="333"/>
      <c r="B106" s="333"/>
      <c r="C106" s="333"/>
      <c r="D106" s="333"/>
      <c r="E106" s="333"/>
      <c r="F106" s="333"/>
      <c r="G106" s="333"/>
      <c r="H106" s="333"/>
      <c r="I106" s="333"/>
      <c r="J106" s="333"/>
    </row>
    <row r="107" spans="1:10">
      <c r="A107" s="333"/>
      <c r="B107" s="333"/>
      <c r="C107" s="333"/>
      <c r="D107" s="333"/>
      <c r="E107" s="333"/>
      <c r="F107" s="333"/>
      <c r="G107" s="333"/>
      <c r="H107" s="333"/>
      <c r="I107" s="333"/>
      <c r="J107" s="333"/>
    </row>
    <row r="108" spans="1:10">
      <c r="A108" s="333"/>
      <c r="B108" s="333"/>
      <c r="C108" s="333"/>
      <c r="D108" s="333"/>
      <c r="E108" s="333"/>
      <c r="F108" s="333"/>
      <c r="G108" s="333"/>
      <c r="H108" s="333"/>
      <c r="I108" s="333"/>
      <c r="J108" s="333"/>
    </row>
    <row r="109" spans="1:10">
      <c r="A109" s="333"/>
      <c r="B109" s="333"/>
      <c r="C109" s="333"/>
      <c r="D109" s="333"/>
      <c r="E109" s="333"/>
      <c r="F109" s="333"/>
      <c r="G109" s="333"/>
      <c r="H109" s="333"/>
      <c r="I109" s="333"/>
      <c r="J109" s="333"/>
    </row>
    <row r="110" spans="1:10">
      <c r="A110" s="333"/>
      <c r="B110" s="333"/>
      <c r="C110" s="333"/>
      <c r="D110" s="333"/>
      <c r="E110" s="333"/>
      <c r="F110" s="333"/>
      <c r="G110" s="333"/>
      <c r="H110" s="333"/>
      <c r="I110" s="333"/>
      <c r="J110" s="333"/>
    </row>
    <row r="111" spans="1:10">
      <c r="A111" s="333"/>
      <c r="B111" s="333"/>
      <c r="C111" s="333"/>
      <c r="D111" s="333"/>
      <c r="E111" s="333"/>
      <c r="F111" s="333"/>
      <c r="G111" s="333"/>
      <c r="H111" s="333"/>
      <c r="I111" s="333"/>
      <c r="J111" s="333"/>
    </row>
    <row r="112" spans="1:10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</row>
    <row r="113" spans="1:10">
      <c r="A113" s="333"/>
      <c r="B113" s="333"/>
      <c r="C113" s="333"/>
      <c r="D113" s="333"/>
      <c r="E113" s="333"/>
      <c r="F113" s="333"/>
      <c r="G113" s="333"/>
      <c r="H113" s="333"/>
      <c r="I113" s="333"/>
      <c r="J113" s="333"/>
    </row>
    <row r="114" spans="1:10">
      <c r="A114" s="333"/>
      <c r="B114" s="333"/>
      <c r="C114" s="333"/>
      <c r="D114" s="333"/>
      <c r="E114" s="333"/>
      <c r="F114" s="333"/>
      <c r="G114" s="333"/>
      <c r="H114" s="333"/>
      <c r="I114" s="333"/>
      <c r="J114" s="333"/>
    </row>
    <row r="115" spans="1:10">
      <c r="A115" s="333"/>
      <c r="B115" s="333"/>
      <c r="C115" s="333"/>
      <c r="D115" s="333"/>
      <c r="E115" s="333"/>
      <c r="F115" s="333"/>
      <c r="G115" s="333"/>
      <c r="H115" s="333"/>
      <c r="I115" s="333"/>
      <c r="J115" s="333"/>
    </row>
    <row r="116" spans="1:10">
      <c r="A116" s="333"/>
      <c r="B116" s="333"/>
      <c r="C116" s="333"/>
      <c r="D116" s="333"/>
      <c r="E116" s="333"/>
      <c r="F116" s="333"/>
      <c r="G116" s="333"/>
      <c r="H116" s="333"/>
      <c r="I116" s="333"/>
      <c r="J116" s="333"/>
    </row>
    <row r="117" spans="1:10">
      <c r="A117" s="333"/>
      <c r="B117" s="333"/>
      <c r="C117" s="333"/>
      <c r="D117" s="333"/>
      <c r="E117" s="333"/>
      <c r="F117" s="333"/>
      <c r="G117" s="333"/>
      <c r="H117" s="333"/>
      <c r="I117" s="333"/>
      <c r="J117" s="333"/>
    </row>
    <row r="118" spans="1:10">
      <c r="A118" s="333"/>
      <c r="B118" s="333"/>
      <c r="C118" s="333"/>
      <c r="D118" s="333"/>
      <c r="E118" s="333"/>
      <c r="F118" s="333"/>
      <c r="G118" s="333"/>
      <c r="H118" s="333"/>
      <c r="I118" s="333"/>
      <c r="J118" s="333"/>
    </row>
    <row r="119" spans="1:10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</row>
    <row r="120" spans="1:10">
      <c r="A120" s="333"/>
      <c r="B120" s="333"/>
      <c r="C120" s="333"/>
      <c r="D120" s="333"/>
      <c r="E120" s="333"/>
      <c r="F120" s="333"/>
      <c r="G120" s="333"/>
      <c r="H120" s="333"/>
      <c r="I120" s="333"/>
      <c r="J120" s="333"/>
    </row>
    <row r="121" spans="1:10">
      <c r="A121" s="333"/>
      <c r="B121" s="333"/>
      <c r="C121" s="333"/>
      <c r="D121" s="333"/>
      <c r="E121" s="333"/>
      <c r="F121" s="333"/>
      <c r="G121" s="333"/>
      <c r="H121" s="333"/>
      <c r="I121" s="333"/>
      <c r="J121" s="333"/>
    </row>
    <row r="122" spans="1:10">
      <c r="A122" s="333"/>
      <c r="B122" s="333"/>
      <c r="C122" s="333"/>
      <c r="D122" s="333"/>
      <c r="E122" s="333"/>
      <c r="F122" s="333"/>
      <c r="G122" s="333"/>
      <c r="H122" s="333"/>
      <c r="I122" s="333"/>
      <c r="J122" s="333"/>
    </row>
    <row r="123" spans="1:10">
      <c r="A123" s="333"/>
      <c r="B123" s="333"/>
      <c r="C123" s="333"/>
      <c r="D123" s="333"/>
      <c r="E123" s="333"/>
      <c r="F123" s="333"/>
      <c r="G123" s="333"/>
      <c r="H123" s="333"/>
      <c r="I123" s="333"/>
      <c r="J123" s="333"/>
    </row>
    <row r="124" spans="1:10">
      <c r="A124" s="333"/>
      <c r="B124" s="333"/>
      <c r="C124" s="333"/>
      <c r="D124" s="333"/>
      <c r="E124" s="333"/>
      <c r="F124" s="333"/>
      <c r="G124" s="333"/>
      <c r="H124" s="333"/>
      <c r="I124" s="333"/>
      <c r="J124" s="333"/>
    </row>
    <row r="125" spans="1:10">
      <c r="A125" s="333"/>
      <c r="B125" s="333"/>
      <c r="C125" s="333"/>
      <c r="D125" s="333"/>
      <c r="E125" s="333"/>
      <c r="F125" s="333"/>
      <c r="G125" s="333"/>
      <c r="H125" s="333"/>
      <c r="I125" s="333"/>
      <c r="J125" s="333"/>
    </row>
    <row r="126" spans="1:10">
      <c r="A126" s="333"/>
      <c r="B126" s="333"/>
      <c r="C126" s="333"/>
      <c r="D126" s="333"/>
      <c r="E126" s="333"/>
      <c r="F126" s="333"/>
      <c r="G126" s="333"/>
      <c r="H126" s="333"/>
      <c r="I126" s="333"/>
      <c r="J126" s="333"/>
    </row>
    <row r="127" spans="1:10">
      <c r="A127" s="333"/>
      <c r="B127" s="333"/>
      <c r="C127" s="333"/>
      <c r="D127" s="333"/>
      <c r="E127" s="333"/>
      <c r="F127" s="333"/>
      <c r="G127" s="333"/>
      <c r="H127" s="333"/>
      <c r="I127" s="333"/>
      <c r="J127" s="333"/>
    </row>
    <row r="128" spans="1:10">
      <c r="A128" s="333"/>
      <c r="B128" s="333"/>
      <c r="C128" s="333"/>
      <c r="D128" s="333"/>
      <c r="E128" s="333"/>
      <c r="F128" s="333"/>
      <c r="G128" s="333"/>
      <c r="H128" s="333"/>
      <c r="I128" s="333"/>
      <c r="J128" s="333"/>
    </row>
    <row r="129" spans="1:10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</row>
    <row r="130" spans="1:10">
      <c r="A130" s="333"/>
      <c r="B130" s="333"/>
      <c r="C130" s="333"/>
      <c r="D130" s="333"/>
      <c r="E130" s="333"/>
      <c r="F130" s="333"/>
      <c r="G130" s="333"/>
      <c r="H130" s="333"/>
      <c r="I130" s="333"/>
      <c r="J130" s="333"/>
    </row>
    <row r="131" spans="1:10">
      <c r="A131" s="333"/>
      <c r="B131" s="333"/>
      <c r="C131" s="333"/>
      <c r="D131" s="333"/>
      <c r="E131" s="333"/>
      <c r="F131" s="333"/>
      <c r="G131" s="333"/>
      <c r="H131" s="333"/>
      <c r="I131" s="333"/>
      <c r="J131" s="333"/>
    </row>
    <row r="132" spans="1:10">
      <c r="A132" s="333"/>
      <c r="B132" s="333"/>
      <c r="C132" s="333"/>
      <c r="D132" s="333"/>
      <c r="E132" s="333"/>
      <c r="F132" s="333"/>
      <c r="G132" s="333"/>
      <c r="H132" s="333"/>
      <c r="I132" s="333"/>
      <c r="J132" s="333"/>
    </row>
    <row r="133" spans="1:10">
      <c r="A133" s="333"/>
      <c r="B133" s="333"/>
      <c r="C133" s="333"/>
      <c r="D133" s="333"/>
      <c r="E133" s="333"/>
      <c r="F133" s="333"/>
      <c r="G133" s="333"/>
      <c r="H133" s="333"/>
      <c r="I133" s="333"/>
      <c r="J133" s="333"/>
    </row>
    <row r="134" spans="1:10">
      <c r="A134" s="333"/>
      <c r="B134" s="333"/>
      <c r="C134" s="333"/>
      <c r="D134" s="333"/>
      <c r="E134" s="333"/>
      <c r="F134" s="333"/>
      <c r="G134" s="333"/>
      <c r="H134" s="333"/>
      <c r="I134" s="333"/>
      <c r="J134" s="333"/>
    </row>
    <row r="135" spans="1:10">
      <c r="A135" s="333"/>
      <c r="B135" s="333"/>
      <c r="C135" s="333"/>
      <c r="D135" s="333"/>
      <c r="E135" s="333"/>
      <c r="F135" s="333"/>
      <c r="G135" s="333"/>
      <c r="H135" s="333"/>
      <c r="I135" s="333"/>
      <c r="J135" s="333"/>
    </row>
    <row r="136" spans="1:10">
      <c r="A136" s="333"/>
      <c r="B136" s="333"/>
      <c r="C136" s="333"/>
      <c r="D136" s="333"/>
      <c r="E136" s="333"/>
      <c r="F136" s="333"/>
      <c r="G136" s="333"/>
      <c r="H136" s="333"/>
      <c r="I136" s="333"/>
      <c r="J136" s="333"/>
    </row>
    <row r="137" spans="1:10">
      <c r="A137" s="333"/>
      <c r="B137" s="333"/>
      <c r="C137" s="333"/>
      <c r="D137" s="333"/>
      <c r="E137" s="333"/>
      <c r="F137" s="333"/>
      <c r="G137" s="333"/>
      <c r="H137" s="333"/>
      <c r="I137" s="333"/>
      <c r="J137" s="333"/>
    </row>
    <row r="138" spans="1:10">
      <c r="A138" s="333"/>
      <c r="B138" s="333"/>
      <c r="C138" s="333"/>
      <c r="D138" s="333"/>
      <c r="E138" s="333"/>
      <c r="F138" s="333"/>
      <c r="G138" s="333"/>
      <c r="H138" s="333"/>
      <c r="I138" s="333"/>
      <c r="J138" s="333"/>
    </row>
    <row r="139" spans="1:10">
      <c r="A139" s="333"/>
      <c r="B139" s="333"/>
      <c r="C139" s="333"/>
      <c r="D139" s="333"/>
      <c r="E139" s="333"/>
      <c r="F139" s="333"/>
      <c r="G139" s="333"/>
      <c r="H139" s="333"/>
      <c r="I139" s="333"/>
      <c r="J139" s="333"/>
    </row>
    <row r="140" spans="1:10">
      <c r="A140" s="333"/>
      <c r="B140" s="333"/>
      <c r="C140" s="333"/>
      <c r="D140" s="333"/>
      <c r="E140" s="333"/>
      <c r="F140" s="333"/>
      <c r="G140" s="333"/>
      <c r="H140" s="333"/>
      <c r="I140" s="333"/>
      <c r="J140" s="333"/>
    </row>
    <row r="141" spans="1:10">
      <c r="A141" s="333"/>
      <c r="B141" s="333"/>
      <c r="C141" s="333"/>
      <c r="D141" s="333"/>
      <c r="E141" s="333"/>
      <c r="F141" s="333"/>
      <c r="G141" s="333"/>
      <c r="H141" s="333"/>
      <c r="I141" s="333"/>
      <c r="J141" s="333"/>
    </row>
    <row r="142" spans="1:10">
      <c r="A142" s="333"/>
      <c r="B142" s="333"/>
      <c r="C142" s="333"/>
      <c r="D142" s="333"/>
      <c r="E142" s="333"/>
      <c r="F142" s="333"/>
      <c r="G142" s="333"/>
      <c r="H142" s="333"/>
      <c r="I142" s="333"/>
      <c r="J142" s="333"/>
    </row>
    <row r="143" spans="1:10">
      <c r="A143" s="333"/>
      <c r="B143" s="333"/>
      <c r="C143" s="333"/>
      <c r="D143" s="333"/>
      <c r="E143" s="333"/>
      <c r="F143" s="333"/>
      <c r="G143" s="333"/>
      <c r="H143" s="333"/>
      <c r="I143" s="333"/>
      <c r="J143" s="333"/>
    </row>
    <row r="144" spans="1:10">
      <c r="A144" s="333"/>
      <c r="B144" s="333"/>
      <c r="C144" s="333"/>
      <c r="D144" s="333"/>
      <c r="E144" s="333"/>
      <c r="F144" s="333"/>
      <c r="G144" s="333"/>
      <c r="H144" s="333"/>
      <c r="I144" s="333"/>
      <c r="J144" s="333"/>
    </row>
    <row r="145" spans="1:10">
      <c r="A145" s="333"/>
      <c r="B145" s="333"/>
      <c r="C145" s="333"/>
      <c r="D145" s="333"/>
      <c r="E145" s="333"/>
      <c r="F145" s="333"/>
      <c r="G145" s="333"/>
      <c r="H145" s="333"/>
      <c r="I145" s="333"/>
      <c r="J145" s="333"/>
    </row>
    <row r="146" spans="1:10">
      <c r="A146" s="333"/>
      <c r="B146" s="333"/>
      <c r="C146" s="333"/>
      <c r="D146" s="333"/>
      <c r="E146" s="333"/>
      <c r="F146" s="333"/>
      <c r="G146" s="333"/>
      <c r="H146" s="333"/>
      <c r="I146" s="333"/>
      <c r="J146" s="333"/>
    </row>
    <row r="147" spans="1:10">
      <c r="A147" s="333"/>
      <c r="B147" s="333"/>
      <c r="C147" s="333"/>
      <c r="D147" s="333"/>
      <c r="E147" s="333"/>
      <c r="F147" s="333"/>
      <c r="G147" s="333"/>
      <c r="H147" s="333"/>
      <c r="I147" s="333"/>
      <c r="J147" s="333"/>
    </row>
    <row r="148" spans="1:10">
      <c r="A148" s="333"/>
      <c r="B148" s="333"/>
      <c r="C148" s="333"/>
      <c r="D148" s="333"/>
      <c r="E148" s="333"/>
      <c r="F148" s="333"/>
      <c r="G148" s="333"/>
      <c r="H148" s="333"/>
      <c r="I148" s="333"/>
      <c r="J148" s="333"/>
    </row>
    <row r="149" spans="1:10">
      <c r="A149" s="333"/>
      <c r="B149" s="333"/>
      <c r="C149" s="333"/>
      <c r="D149" s="333"/>
      <c r="E149" s="333"/>
      <c r="F149" s="333"/>
      <c r="G149" s="333"/>
      <c r="H149" s="333"/>
      <c r="I149" s="333"/>
      <c r="J149" s="333"/>
    </row>
    <row r="150" spans="1:10">
      <c r="A150" s="333"/>
      <c r="B150" s="333"/>
      <c r="C150" s="333"/>
      <c r="D150" s="333"/>
      <c r="E150" s="333"/>
      <c r="F150" s="333"/>
      <c r="G150" s="333"/>
      <c r="H150" s="333"/>
      <c r="I150" s="333"/>
      <c r="J150" s="333"/>
    </row>
    <row r="151" spans="1:10">
      <c r="A151" s="333"/>
      <c r="B151" s="333"/>
      <c r="C151" s="333"/>
      <c r="D151" s="333"/>
      <c r="E151" s="333"/>
      <c r="F151" s="333"/>
      <c r="G151" s="333"/>
      <c r="H151" s="333"/>
      <c r="I151" s="333"/>
      <c r="J151" s="333"/>
    </row>
    <row r="152" spans="1:10">
      <c r="A152" s="333"/>
      <c r="B152" s="333"/>
      <c r="C152" s="333"/>
      <c r="D152" s="333"/>
      <c r="E152" s="333"/>
      <c r="F152" s="333"/>
      <c r="G152" s="333"/>
      <c r="H152" s="333"/>
      <c r="I152" s="333"/>
      <c r="J152" s="333"/>
    </row>
    <row r="153" spans="1:10">
      <c r="A153" s="333"/>
      <c r="B153" s="333"/>
      <c r="C153" s="333"/>
      <c r="D153" s="333"/>
      <c r="E153" s="333"/>
      <c r="F153" s="333"/>
      <c r="G153" s="333"/>
      <c r="H153" s="333"/>
      <c r="I153" s="333"/>
      <c r="J153" s="333"/>
    </row>
    <row r="154" spans="1:10">
      <c r="A154" s="333"/>
      <c r="B154" s="333"/>
      <c r="C154" s="333"/>
      <c r="D154" s="333"/>
      <c r="E154" s="333"/>
      <c r="F154" s="333"/>
      <c r="G154" s="333"/>
      <c r="H154" s="333"/>
      <c r="I154" s="333"/>
      <c r="J154" s="333"/>
    </row>
    <row r="155" spans="1:10">
      <c r="A155" s="333"/>
      <c r="B155" s="333"/>
      <c r="C155" s="333"/>
      <c r="D155" s="333"/>
      <c r="E155" s="333"/>
      <c r="F155" s="333"/>
      <c r="G155" s="333"/>
      <c r="H155" s="333"/>
      <c r="I155" s="333"/>
      <c r="J155" s="333"/>
    </row>
    <row r="156" spans="1:10">
      <c r="A156" s="333"/>
      <c r="B156" s="333"/>
      <c r="C156" s="333"/>
      <c r="D156" s="333"/>
      <c r="E156" s="333"/>
      <c r="F156" s="333"/>
      <c r="G156" s="333"/>
      <c r="H156" s="333"/>
      <c r="I156" s="333"/>
      <c r="J156" s="333"/>
    </row>
    <row r="157" spans="1:10">
      <c r="A157" s="333"/>
      <c r="B157" s="333"/>
      <c r="C157" s="333"/>
      <c r="D157" s="333"/>
      <c r="E157" s="333"/>
      <c r="F157" s="333"/>
      <c r="G157" s="333"/>
      <c r="H157" s="333"/>
      <c r="I157" s="333"/>
      <c r="J157" s="333"/>
    </row>
    <row r="158" spans="1:10">
      <c r="A158" s="333"/>
      <c r="B158" s="333"/>
      <c r="C158" s="333"/>
      <c r="D158" s="333"/>
      <c r="E158" s="333"/>
      <c r="F158" s="333"/>
      <c r="G158" s="333"/>
      <c r="H158" s="333"/>
      <c r="I158" s="333"/>
      <c r="J158" s="333"/>
    </row>
    <row r="159" spans="1:10">
      <c r="A159" s="333"/>
      <c r="B159" s="333"/>
      <c r="C159" s="333"/>
      <c r="D159" s="333"/>
      <c r="E159" s="333"/>
      <c r="F159" s="333"/>
      <c r="G159" s="333"/>
      <c r="H159" s="333"/>
      <c r="I159" s="333"/>
      <c r="J159" s="333"/>
    </row>
    <row r="160" spans="1:10">
      <c r="A160" s="333"/>
      <c r="B160" s="333"/>
      <c r="C160" s="333"/>
      <c r="D160" s="333"/>
      <c r="E160" s="333"/>
      <c r="F160" s="333"/>
      <c r="G160" s="333"/>
      <c r="H160" s="333"/>
      <c r="I160" s="333"/>
      <c r="J160" s="333"/>
    </row>
    <row r="161" spans="1:10">
      <c r="A161" s="333"/>
      <c r="B161" s="333"/>
      <c r="C161" s="333"/>
      <c r="D161" s="333"/>
      <c r="E161" s="333"/>
      <c r="F161" s="333"/>
      <c r="G161" s="333"/>
      <c r="H161" s="333"/>
      <c r="I161" s="333"/>
      <c r="J161" s="333"/>
    </row>
    <row r="162" spans="1:10">
      <c r="A162" s="333"/>
      <c r="B162" s="333"/>
      <c r="C162" s="333"/>
      <c r="D162" s="333"/>
      <c r="E162" s="333"/>
      <c r="F162" s="333"/>
      <c r="G162" s="333"/>
      <c r="H162" s="333"/>
      <c r="I162" s="333"/>
      <c r="J162" s="333"/>
    </row>
    <row r="163" spans="1:10">
      <c r="A163" s="333"/>
      <c r="B163" s="333"/>
      <c r="C163" s="333"/>
      <c r="D163" s="333"/>
      <c r="E163" s="333"/>
      <c r="F163" s="333"/>
      <c r="G163" s="333"/>
      <c r="H163" s="333"/>
      <c r="I163" s="333"/>
      <c r="J163" s="333"/>
    </row>
    <row r="164" spans="1:10">
      <c r="A164" s="333"/>
      <c r="B164" s="333"/>
      <c r="C164" s="333"/>
      <c r="D164" s="333"/>
      <c r="E164" s="333"/>
      <c r="F164" s="333"/>
      <c r="G164" s="333"/>
      <c r="H164" s="333"/>
      <c r="I164" s="333"/>
      <c r="J164" s="333"/>
    </row>
    <row r="165" spans="1:10">
      <c r="A165" s="333"/>
      <c r="B165" s="333"/>
      <c r="C165" s="333"/>
      <c r="D165" s="333"/>
      <c r="E165" s="333"/>
      <c r="F165" s="333"/>
      <c r="G165" s="333"/>
      <c r="H165" s="333"/>
      <c r="I165" s="333"/>
      <c r="J165" s="333"/>
    </row>
    <row r="166" spans="1:10">
      <c r="A166" s="333"/>
      <c r="B166" s="333"/>
      <c r="C166" s="333"/>
      <c r="D166" s="333"/>
      <c r="E166" s="333"/>
      <c r="F166" s="333"/>
      <c r="G166" s="333"/>
      <c r="H166" s="333"/>
      <c r="I166" s="333"/>
      <c r="J166" s="333"/>
    </row>
    <row r="167" spans="1:10">
      <c r="A167" s="333"/>
      <c r="B167" s="333"/>
      <c r="C167" s="333"/>
      <c r="D167" s="333"/>
      <c r="E167" s="333"/>
      <c r="F167" s="333"/>
      <c r="G167" s="333"/>
      <c r="H167" s="333"/>
      <c r="I167" s="333"/>
      <c r="J167" s="333"/>
    </row>
    <row r="168" spans="1:10">
      <c r="A168" s="333"/>
      <c r="B168" s="333"/>
      <c r="C168" s="333"/>
      <c r="D168" s="333"/>
      <c r="E168" s="333"/>
      <c r="F168" s="333"/>
      <c r="G168" s="333"/>
      <c r="H168" s="333"/>
      <c r="I168" s="333"/>
      <c r="J168" s="333"/>
    </row>
    <row r="169" spans="1:10">
      <c r="A169" s="333"/>
      <c r="B169" s="333"/>
      <c r="C169" s="333"/>
      <c r="D169" s="333"/>
      <c r="E169" s="333"/>
      <c r="F169" s="333"/>
      <c r="G169" s="333"/>
      <c r="H169" s="333"/>
      <c r="I169" s="333"/>
      <c r="J169" s="333"/>
    </row>
    <row r="170" spans="1:10">
      <c r="A170" s="333"/>
      <c r="B170" s="333"/>
      <c r="C170" s="333"/>
      <c r="D170" s="333"/>
      <c r="E170" s="333"/>
      <c r="F170" s="333"/>
      <c r="G170" s="333"/>
      <c r="H170" s="333"/>
      <c r="I170" s="333"/>
      <c r="J170" s="333"/>
    </row>
    <row r="171" spans="1:10">
      <c r="A171" s="333"/>
      <c r="B171" s="333"/>
      <c r="C171" s="333"/>
      <c r="D171" s="333"/>
      <c r="E171" s="333"/>
      <c r="F171" s="333"/>
      <c r="G171" s="333"/>
      <c r="H171" s="333"/>
      <c r="I171" s="333"/>
      <c r="J171" s="333"/>
    </row>
    <row r="172" spans="1:10">
      <c r="A172" s="333"/>
      <c r="B172" s="333"/>
      <c r="C172" s="333"/>
      <c r="D172" s="333"/>
      <c r="E172" s="333"/>
      <c r="F172" s="333"/>
      <c r="G172" s="333"/>
      <c r="H172" s="333"/>
      <c r="I172" s="333"/>
      <c r="J172" s="333"/>
    </row>
    <row r="173" spans="1:10">
      <c r="A173" s="333"/>
      <c r="B173" s="333"/>
      <c r="C173" s="333"/>
      <c r="D173" s="333"/>
      <c r="E173" s="333"/>
      <c r="F173" s="333"/>
      <c r="G173" s="333"/>
      <c r="H173" s="333"/>
      <c r="I173" s="333"/>
      <c r="J173" s="333"/>
    </row>
    <row r="174" spans="1:10">
      <c r="A174" s="333"/>
      <c r="B174" s="333"/>
      <c r="C174" s="333"/>
      <c r="D174" s="333"/>
      <c r="E174" s="333"/>
      <c r="F174" s="333"/>
      <c r="G174" s="333"/>
      <c r="H174" s="333"/>
      <c r="I174" s="333"/>
      <c r="J174" s="333"/>
    </row>
    <row r="175" spans="1:10">
      <c r="A175" s="333"/>
      <c r="B175" s="333"/>
      <c r="C175" s="333"/>
      <c r="D175" s="333"/>
      <c r="E175" s="333"/>
      <c r="F175" s="333"/>
      <c r="G175" s="333"/>
      <c r="H175" s="333"/>
      <c r="I175" s="333"/>
      <c r="J175" s="333"/>
    </row>
    <row r="176" spans="1:10">
      <c r="A176" s="333"/>
      <c r="B176" s="333"/>
      <c r="C176" s="333"/>
      <c r="D176" s="333"/>
      <c r="E176" s="333"/>
      <c r="F176" s="333"/>
      <c r="G176" s="333"/>
      <c r="H176" s="333"/>
      <c r="I176" s="333"/>
      <c r="J176" s="333"/>
    </row>
    <row r="177" spans="1:10">
      <c r="A177" s="333"/>
      <c r="B177" s="333"/>
      <c r="C177" s="333"/>
      <c r="D177" s="333"/>
      <c r="E177" s="333"/>
      <c r="F177" s="333"/>
      <c r="G177" s="333"/>
      <c r="H177" s="333"/>
      <c r="I177" s="333"/>
      <c r="J177" s="333"/>
    </row>
    <row r="178" spans="1:10">
      <c r="A178" s="333"/>
      <c r="B178" s="333"/>
      <c r="C178" s="333"/>
      <c r="D178" s="333"/>
      <c r="E178" s="333"/>
      <c r="F178" s="333"/>
      <c r="G178" s="333"/>
      <c r="H178" s="333"/>
      <c r="I178" s="333"/>
      <c r="J178" s="333"/>
    </row>
    <row r="179" spans="1:10">
      <c r="A179" s="333"/>
      <c r="B179" s="333"/>
      <c r="C179" s="333"/>
      <c r="D179" s="333"/>
      <c r="E179" s="333"/>
      <c r="F179" s="333"/>
      <c r="G179" s="333"/>
      <c r="H179" s="333"/>
      <c r="I179" s="333"/>
      <c r="J179" s="333"/>
    </row>
    <row r="180" spans="1:10">
      <c r="A180" s="333"/>
      <c r="B180" s="333"/>
      <c r="C180" s="333"/>
      <c r="D180" s="333"/>
      <c r="E180" s="333"/>
      <c r="F180" s="333"/>
      <c r="G180" s="333"/>
      <c r="H180" s="333"/>
      <c r="I180" s="333"/>
      <c r="J180" s="333"/>
    </row>
    <row r="181" spans="1:10">
      <c r="A181" s="333"/>
      <c r="B181" s="333"/>
      <c r="C181" s="333"/>
      <c r="D181" s="333"/>
      <c r="E181" s="333"/>
      <c r="F181" s="333"/>
      <c r="G181" s="333"/>
      <c r="H181" s="333"/>
      <c r="I181" s="333"/>
      <c r="J181" s="333"/>
    </row>
    <row r="182" spans="1:10">
      <c r="A182" s="333"/>
      <c r="B182" s="333"/>
      <c r="C182" s="333"/>
      <c r="D182" s="333"/>
      <c r="E182" s="333"/>
      <c r="F182" s="333"/>
      <c r="G182" s="333"/>
      <c r="H182" s="333"/>
      <c r="I182" s="333"/>
      <c r="J182" s="333"/>
    </row>
    <row r="183" spans="1:10">
      <c r="A183" s="333"/>
      <c r="B183" s="333"/>
      <c r="C183" s="333"/>
      <c r="D183" s="333"/>
      <c r="E183" s="333"/>
      <c r="F183" s="333"/>
      <c r="G183" s="333"/>
      <c r="H183" s="333"/>
      <c r="I183" s="333"/>
      <c r="J183" s="333"/>
    </row>
    <row r="184" spans="1:10">
      <c r="A184" s="333"/>
      <c r="B184" s="333"/>
      <c r="C184" s="333"/>
      <c r="D184" s="333"/>
      <c r="E184" s="333"/>
      <c r="F184" s="333"/>
      <c r="G184" s="333"/>
      <c r="H184" s="333"/>
      <c r="I184" s="333"/>
      <c r="J184" s="333"/>
    </row>
    <row r="185" spans="1:10">
      <c r="A185" s="333"/>
      <c r="B185" s="333"/>
      <c r="C185" s="333"/>
      <c r="D185" s="333"/>
      <c r="E185" s="333"/>
      <c r="F185" s="333"/>
      <c r="G185" s="333"/>
      <c r="H185" s="333"/>
      <c r="I185" s="333"/>
      <c r="J185" s="333"/>
    </row>
    <row r="186" spans="1:10">
      <c r="A186" s="333"/>
      <c r="B186" s="333"/>
      <c r="C186" s="333"/>
      <c r="D186" s="333"/>
      <c r="E186" s="333"/>
      <c r="F186" s="333"/>
      <c r="G186" s="333"/>
      <c r="H186" s="333"/>
      <c r="I186" s="333"/>
      <c r="J186" s="333"/>
    </row>
    <row r="187" spans="1:10">
      <c r="A187" s="333"/>
      <c r="B187" s="333"/>
      <c r="C187" s="333"/>
      <c r="D187" s="333"/>
      <c r="E187" s="333"/>
      <c r="F187" s="333"/>
      <c r="G187" s="333"/>
      <c r="H187" s="333"/>
      <c r="I187" s="333"/>
      <c r="J187" s="333"/>
    </row>
    <row r="188" spans="1:10">
      <c r="A188" s="333"/>
      <c r="B188" s="333"/>
      <c r="C188" s="333"/>
      <c r="D188" s="333"/>
      <c r="E188" s="333"/>
      <c r="F188" s="333"/>
      <c r="G188" s="333"/>
      <c r="H188" s="333"/>
      <c r="I188" s="333"/>
      <c r="J188" s="333"/>
    </row>
    <row r="189" spans="1:10">
      <c r="A189" s="333"/>
      <c r="B189" s="333"/>
      <c r="C189" s="333"/>
      <c r="D189" s="333"/>
      <c r="E189" s="333"/>
      <c r="F189" s="333"/>
      <c r="G189" s="333"/>
      <c r="H189" s="333"/>
      <c r="I189" s="333"/>
      <c r="J189" s="333"/>
    </row>
  </sheetData>
  <mergeCells count="59"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A56:J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91:F91"/>
    <mergeCell ref="B79:F79"/>
    <mergeCell ref="B80:F80"/>
    <mergeCell ref="B81:F81"/>
    <mergeCell ref="B82:F82"/>
    <mergeCell ref="B83:F83"/>
    <mergeCell ref="B84:F84"/>
    <mergeCell ref="B92:F92"/>
    <mergeCell ref="B93:F93"/>
    <mergeCell ref="B94:F94"/>
    <mergeCell ref="B95:F95"/>
    <mergeCell ref="B96:F96"/>
    <mergeCell ref="B85:F85"/>
    <mergeCell ref="B86:F86"/>
    <mergeCell ref="B87:F87"/>
    <mergeCell ref="B88:F88"/>
    <mergeCell ref="B89:F89"/>
  </mergeCells>
  <pageMargins left="0.33" right="0.17" top="0.5" bottom="0.35" header="0.24" footer="0.24"/>
  <pageSetup scale="89" orientation="portrait" r:id="rId1"/>
  <headerFooter alignWithMargins="0"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6"/>
  <sheetViews>
    <sheetView topLeftCell="H28" workbookViewId="0">
      <selection activeCell="N10" sqref="N10"/>
    </sheetView>
  </sheetViews>
  <sheetFormatPr defaultRowHeight="12.75"/>
  <cols>
    <col min="1" max="1" width="0" style="302" hidden="1" customWidth="1"/>
    <col min="2" max="2" width="32.5703125" style="302" hidden="1" customWidth="1"/>
    <col min="3" max="3" width="17" style="302" hidden="1" customWidth="1"/>
    <col min="4" max="7" width="0" style="302" hidden="1" customWidth="1"/>
    <col min="8" max="8" width="3.7109375" style="302" customWidth="1"/>
    <col min="9" max="9" width="10.85546875" style="302" customWidth="1"/>
    <col min="10" max="10" width="33.85546875" style="302" customWidth="1"/>
    <col min="11" max="11" width="23.85546875" style="302" customWidth="1"/>
    <col min="12" max="16384" width="9.140625" style="302"/>
  </cols>
  <sheetData>
    <row r="1" spans="1:11">
      <c r="A1" s="334" t="s">
        <v>852</v>
      </c>
      <c r="B1" s="334" t="s">
        <v>853</v>
      </c>
      <c r="C1" s="334" t="s">
        <v>854</v>
      </c>
      <c r="I1" s="303" t="s">
        <v>925</v>
      </c>
      <c r="J1" s="304"/>
      <c r="K1" s="304"/>
    </row>
    <row r="2" spans="1:11">
      <c r="B2" s="334" t="s">
        <v>855</v>
      </c>
      <c r="C2" s="334" t="s">
        <v>855</v>
      </c>
      <c r="I2" s="303" t="s">
        <v>926</v>
      </c>
      <c r="J2" s="304"/>
      <c r="K2" s="304"/>
    </row>
    <row r="3" spans="1:11">
      <c r="B3" s="334"/>
      <c r="C3" s="334"/>
      <c r="I3" s="303"/>
      <c r="K3" s="334" t="s">
        <v>856</v>
      </c>
    </row>
    <row r="4" spans="1:11">
      <c r="B4" s="334"/>
      <c r="C4" s="334"/>
    </row>
    <row r="5" spans="1:11">
      <c r="B5" s="333" t="s">
        <v>857</v>
      </c>
      <c r="C5" s="333" t="s">
        <v>857</v>
      </c>
      <c r="H5" s="316"/>
      <c r="I5" s="316"/>
      <c r="J5" s="359" t="s">
        <v>858</v>
      </c>
      <c r="K5" s="359" t="s">
        <v>859</v>
      </c>
    </row>
    <row r="6" spans="1:11">
      <c r="B6" s="333" t="s">
        <v>860</v>
      </c>
      <c r="C6" s="333" t="s">
        <v>860</v>
      </c>
      <c r="H6" s="316">
        <v>1</v>
      </c>
      <c r="I6" s="359" t="s">
        <v>855</v>
      </c>
      <c r="J6" s="327" t="s">
        <v>857</v>
      </c>
      <c r="K6" s="327"/>
    </row>
    <row r="7" spans="1:11">
      <c r="B7" s="333" t="s">
        <v>861</v>
      </c>
      <c r="C7" s="333" t="s">
        <v>861</v>
      </c>
      <c r="H7" s="316">
        <v>2</v>
      </c>
      <c r="I7" s="359" t="s">
        <v>855</v>
      </c>
      <c r="J7" s="327" t="s">
        <v>862</v>
      </c>
      <c r="K7" s="316"/>
    </row>
    <row r="8" spans="1:11">
      <c r="B8" s="333" t="s">
        <v>863</v>
      </c>
      <c r="C8" s="333" t="s">
        <v>863</v>
      </c>
      <c r="H8" s="316">
        <v>3</v>
      </c>
      <c r="I8" s="359" t="s">
        <v>855</v>
      </c>
      <c r="J8" s="327" t="s">
        <v>864</v>
      </c>
      <c r="K8" s="316"/>
    </row>
    <row r="9" spans="1:11">
      <c r="B9" s="333" t="s">
        <v>865</v>
      </c>
      <c r="C9" s="333" t="s">
        <v>865</v>
      </c>
      <c r="H9" s="316">
        <v>4</v>
      </c>
      <c r="I9" s="359" t="s">
        <v>855</v>
      </c>
      <c r="J9" s="327" t="s">
        <v>863</v>
      </c>
      <c r="K9" s="316"/>
    </row>
    <row r="10" spans="1:11">
      <c r="B10" s="333" t="s">
        <v>866</v>
      </c>
      <c r="C10" s="333" t="s">
        <v>866</v>
      </c>
      <c r="H10" s="316">
        <v>5</v>
      </c>
      <c r="I10" s="359" t="s">
        <v>855</v>
      </c>
      <c r="J10" s="327" t="s">
        <v>865</v>
      </c>
      <c r="K10" s="412"/>
    </row>
    <row r="11" spans="1:11">
      <c r="B11" s="333" t="s">
        <v>867</v>
      </c>
      <c r="C11" s="333" t="s">
        <v>867</v>
      </c>
      <c r="H11" s="316">
        <v>6</v>
      </c>
      <c r="I11" s="359" t="s">
        <v>855</v>
      </c>
      <c r="J11" s="327" t="s">
        <v>866</v>
      </c>
      <c r="K11" s="316"/>
    </row>
    <row r="12" spans="1:11">
      <c r="B12" s="333" t="s">
        <v>868</v>
      </c>
      <c r="C12" s="333" t="s">
        <v>868</v>
      </c>
      <c r="H12" s="316">
        <v>7</v>
      </c>
      <c r="I12" s="359" t="s">
        <v>855</v>
      </c>
      <c r="J12" s="327" t="s">
        <v>869</v>
      </c>
      <c r="K12" s="316"/>
    </row>
    <row r="13" spans="1:11">
      <c r="B13" s="334" t="s">
        <v>870</v>
      </c>
      <c r="C13" s="334" t="s">
        <v>870</v>
      </c>
      <c r="H13" s="316">
        <v>8</v>
      </c>
      <c r="I13" s="359" t="s">
        <v>855</v>
      </c>
      <c r="J13" s="327" t="s">
        <v>868</v>
      </c>
      <c r="K13" s="425">
        <f>'P9- Shepnzime dhe te ardhura'!E10</f>
        <v>2217484.3899999997</v>
      </c>
    </row>
    <row r="14" spans="1:11">
      <c r="B14" s="334"/>
      <c r="C14" s="334"/>
      <c r="H14" s="359" t="s">
        <v>4</v>
      </c>
      <c r="I14" s="359"/>
      <c r="J14" s="359" t="s">
        <v>871</v>
      </c>
      <c r="K14" s="359"/>
    </row>
    <row r="15" spans="1:11">
      <c r="B15" s="333" t="s">
        <v>872</v>
      </c>
      <c r="C15" s="333" t="s">
        <v>872</v>
      </c>
      <c r="H15" s="316">
        <v>9</v>
      </c>
      <c r="I15" s="359" t="s">
        <v>870</v>
      </c>
      <c r="J15" s="327" t="s">
        <v>873</v>
      </c>
      <c r="K15" s="316"/>
    </row>
    <row r="16" spans="1:11">
      <c r="B16" s="333" t="s">
        <v>874</v>
      </c>
      <c r="C16" s="333" t="s">
        <v>874</v>
      </c>
      <c r="H16" s="316">
        <v>10</v>
      </c>
      <c r="I16" s="359" t="s">
        <v>870</v>
      </c>
      <c r="J16" s="327" t="s">
        <v>874</v>
      </c>
      <c r="K16" s="327"/>
    </row>
    <row r="17" spans="2:11">
      <c r="B17" s="333" t="s">
        <v>875</v>
      </c>
      <c r="C17" s="333" t="s">
        <v>875</v>
      </c>
      <c r="H17" s="316">
        <v>11</v>
      </c>
      <c r="I17" s="359" t="s">
        <v>870</v>
      </c>
      <c r="J17" s="327" t="s">
        <v>875</v>
      </c>
      <c r="K17" s="316"/>
    </row>
    <row r="18" spans="2:11">
      <c r="B18" s="333"/>
      <c r="C18" s="333"/>
      <c r="H18" s="359" t="s">
        <v>1</v>
      </c>
      <c r="I18" s="359"/>
      <c r="J18" s="359" t="s">
        <v>876</v>
      </c>
      <c r="K18" s="359"/>
    </row>
    <row r="19" spans="2:11">
      <c r="B19" s="334" t="s">
        <v>877</v>
      </c>
      <c r="C19" s="334" t="s">
        <v>877</v>
      </c>
      <c r="H19" s="316">
        <v>12</v>
      </c>
      <c r="I19" s="359" t="s">
        <v>877</v>
      </c>
      <c r="J19" s="327" t="s">
        <v>878</v>
      </c>
      <c r="K19" s="316"/>
    </row>
    <row r="20" spans="2:11">
      <c r="B20" s="333" t="s">
        <v>867</v>
      </c>
      <c r="C20" s="333" t="s">
        <v>867</v>
      </c>
      <c r="H20" s="316">
        <v>13</v>
      </c>
      <c r="I20" s="359" t="s">
        <v>877</v>
      </c>
      <c r="J20" s="359" t="s">
        <v>879</v>
      </c>
      <c r="K20" s="400"/>
    </row>
    <row r="21" spans="2:11">
      <c r="B21" s="333" t="s">
        <v>880</v>
      </c>
      <c r="C21" s="333" t="s">
        <v>880</v>
      </c>
      <c r="H21" s="316">
        <v>14</v>
      </c>
      <c r="I21" s="359" t="s">
        <v>877</v>
      </c>
      <c r="J21" s="327" t="s">
        <v>881</v>
      </c>
      <c r="K21" s="316"/>
    </row>
    <row r="22" spans="2:11">
      <c r="B22" s="333" t="s">
        <v>881</v>
      </c>
      <c r="C22" s="333" t="s">
        <v>881</v>
      </c>
      <c r="H22" s="316">
        <v>15</v>
      </c>
      <c r="I22" s="359" t="s">
        <v>877</v>
      </c>
      <c r="J22" s="327" t="s">
        <v>882</v>
      </c>
      <c r="K22" s="316"/>
    </row>
    <row r="23" spans="2:11">
      <c r="B23" s="333" t="s">
        <v>882</v>
      </c>
      <c r="C23" s="333" t="s">
        <v>882</v>
      </c>
      <c r="H23" s="316">
        <v>16</v>
      </c>
      <c r="I23" s="359" t="s">
        <v>877</v>
      </c>
      <c r="J23" s="327" t="s">
        <v>883</v>
      </c>
      <c r="K23" s="316"/>
    </row>
    <row r="24" spans="2:11">
      <c r="B24" s="333" t="s">
        <v>884</v>
      </c>
      <c r="C24" s="333" t="s">
        <v>884</v>
      </c>
      <c r="H24" s="316">
        <v>17</v>
      </c>
      <c r="I24" s="359" t="s">
        <v>877</v>
      </c>
      <c r="J24" s="327" t="s">
        <v>885</v>
      </c>
      <c r="K24" s="316"/>
    </row>
    <row r="25" spans="2:11">
      <c r="B25" s="333" t="s">
        <v>885</v>
      </c>
      <c r="C25" s="333" t="s">
        <v>885</v>
      </c>
      <c r="H25" s="316">
        <v>18</v>
      </c>
      <c r="I25" s="359" t="s">
        <v>877</v>
      </c>
      <c r="J25" s="327" t="s">
        <v>886</v>
      </c>
      <c r="K25" s="316"/>
    </row>
    <row r="26" spans="2:11">
      <c r="B26" s="333" t="s">
        <v>887</v>
      </c>
      <c r="C26" s="333" t="s">
        <v>887</v>
      </c>
      <c r="H26" s="316">
        <v>19</v>
      </c>
      <c r="I26" s="359" t="s">
        <v>877</v>
      </c>
      <c r="J26" s="327" t="s">
        <v>888</v>
      </c>
      <c r="K26" s="316"/>
    </row>
    <row r="27" spans="2:11">
      <c r="B27" s="333"/>
      <c r="C27" s="333"/>
      <c r="H27" s="359" t="s">
        <v>2</v>
      </c>
      <c r="I27" s="359"/>
      <c r="J27" s="359" t="s">
        <v>889</v>
      </c>
      <c r="K27" s="316"/>
    </row>
    <row r="28" spans="2:11">
      <c r="B28" s="333" t="s">
        <v>888</v>
      </c>
      <c r="C28" s="333" t="s">
        <v>888</v>
      </c>
      <c r="H28" s="316">
        <v>20</v>
      </c>
      <c r="I28" s="359" t="s">
        <v>890</v>
      </c>
      <c r="J28" s="327" t="s">
        <v>891</v>
      </c>
      <c r="K28" s="316"/>
    </row>
    <row r="29" spans="2:11">
      <c r="B29" s="334" t="s">
        <v>890</v>
      </c>
      <c r="C29" s="334" t="s">
        <v>890</v>
      </c>
      <c r="H29" s="316">
        <v>21</v>
      </c>
      <c r="I29" s="359" t="s">
        <v>890</v>
      </c>
      <c r="J29" s="327" t="s">
        <v>892</v>
      </c>
      <c r="K29" s="327"/>
    </row>
    <row r="30" spans="2:11">
      <c r="B30" s="333" t="s">
        <v>893</v>
      </c>
      <c r="C30" s="333" t="s">
        <v>893</v>
      </c>
      <c r="H30" s="316">
        <v>22</v>
      </c>
      <c r="I30" s="359" t="s">
        <v>890</v>
      </c>
      <c r="J30" s="327" t="s">
        <v>894</v>
      </c>
      <c r="K30" s="327"/>
    </row>
    <row r="31" spans="2:11">
      <c r="B31" s="333" t="s">
        <v>892</v>
      </c>
      <c r="C31" s="333" t="s">
        <v>892</v>
      </c>
      <c r="H31" s="316">
        <v>23</v>
      </c>
      <c r="I31" s="359" t="s">
        <v>890</v>
      </c>
      <c r="J31" s="327" t="s">
        <v>895</v>
      </c>
      <c r="K31" s="316"/>
    </row>
    <row r="32" spans="2:11">
      <c r="B32" s="333"/>
      <c r="C32" s="333"/>
      <c r="H32" s="359" t="s">
        <v>148</v>
      </c>
      <c r="I32" s="359"/>
      <c r="J32" s="359" t="s">
        <v>896</v>
      </c>
      <c r="K32" s="316"/>
    </row>
    <row r="33" spans="2:11">
      <c r="B33" s="333" t="s">
        <v>894</v>
      </c>
      <c r="C33" s="333" t="s">
        <v>894</v>
      </c>
      <c r="H33" s="316">
        <v>24</v>
      </c>
      <c r="I33" s="359" t="s">
        <v>897</v>
      </c>
      <c r="J33" s="327" t="s">
        <v>898</v>
      </c>
      <c r="K33" s="316"/>
    </row>
    <row r="34" spans="2:11">
      <c r="B34" s="333" t="s">
        <v>895</v>
      </c>
      <c r="C34" s="333" t="s">
        <v>895</v>
      </c>
      <c r="H34" s="316">
        <v>25</v>
      </c>
      <c r="I34" s="359" t="s">
        <v>897</v>
      </c>
      <c r="J34" s="327" t="s">
        <v>899</v>
      </c>
      <c r="K34" s="316"/>
    </row>
    <row r="35" spans="2:11">
      <c r="H35" s="316">
        <v>26</v>
      </c>
      <c r="I35" s="359" t="s">
        <v>897</v>
      </c>
      <c r="J35" s="327" t="s">
        <v>900</v>
      </c>
      <c r="K35" s="316"/>
    </row>
    <row r="36" spans="2:11">
      <c r="B36" s="334" t="s">
        <v>897</v>
      </c>
      <c r="C36" s="334" t="s">
        <v>897</v>
      </c>
      <c r="H36" s="316">
        <v>27</v>
      </c>
      <c r="I36" s="359" t="s">
        <v>897</v>
      </c>
      <c r="J36" s="327" t="s">
        <v>901</v>
      </c>
      <c r="K36" s="316"/>
    </row>
    <row r="37" spans="2:11">
      <c r="B37" s="333" t="s">
        <v>898</v>
      </c>
      <c r="C37" s="333" t="s">
        <v>898</v>
      </c>
      <c r="H37" s="316">
        <v>28</v>
      </c>
      <c r="I37" s="359" t="s">
        <v>897</v>
      </c>
      <c r="J37" s="327" t="s">
        <v>902</v>
      </c>
      <c r="K37" s="327"/>
    </row>
    <row r="38" spans="2:11">
      <c r="B38" s="333" t="s">
        <v>899</v>
      </c>
      <c r="C38" s="333" t="s">
        <v>899</v>
      </c>
      <c r="H38" s="316">
        <v>29</v>
      </c>
      <c r="I38" s="359" t="s">
        <v>897</v>
      </c>
      <c r="J38" s="401" t="s">
        <v>903</v>
      </c>
      <c r="K38" s="316"/>
    </row>
    <row r="39" spans="2:11">
      <c r="B39" s="333" t="s">
        <v>900</v>
      </c>
      <c r="C39" s="333" t="s">
        <v>900</v>
      </c>
      <c r="H39" s="316">
        <v>30</v>
      </c>
      <c r="I39" s="359" t="s">
        <v>897</v>
      </c>
      <c r="J39" s="327" t="s">
        <v>904</v>
      </c>
      <c r="K39" s="316"/>
    </row>
    <row r="40" spans="2:11">
      <c r="B40" s="333" t="s">
        <v>901</v>
      </c>
      <c r="C40" s="333" t="s">
        <v>901</v>
      </c>
      <c r="H40" s="316">
        <v>31</v>
      </c>
      <c r="I40" s="359" t="s">
        <v>897</v>
      </c>
      <c r="J40" s="327" t="s">
        <v>905</v>
      </c>
      <c r="K40" s="316"/>
    </row>
    <row r="41" spans="2:11">
      <c r="B41" s="333"/>
      <c r="C41" s="333"/>
      <c r="H41" s="316">
        <v>32</v>
      </c>
      <c r="I41" s="359" t="s">
        <v>897</v>
      </c>
      <c r="J41" s="327" t="s">
        <v>906</v>
      </c>
      <c r="K41" s="316"/>
    </row>
    <row r="42" spans="2:11">
      <c r="B42" s="333" t="s">
        <v>902</v>
      </c>
      <c r="C42" s="333" t="s">
        <v>902</v>
      </c>
      <c r="H42" s="316">
        <v>33</v>
      </c>
      <c r="I42" s="359" t="s">
        <v>897</v>
      </c>
      <c r="J42" s="327" t="s">
        <v>907</v>
      </c>
      <c r="K42" s="316"/>
    </row>
    <row r="43" spans="2:11">
      <c r="B43" s="333" t="s">
        <v>903</v>
      </c>
      <c r="C43" s="333" t="s">
        <v>903</v>
      </c>
      <c r="H43" s="402">
        <v>34</v>
      </c>
      <c r="I43" s="359" t="s">
        <v>897</v>
      </c>
      <c r="J43" s="327" t="s">
        <v>908</v>
      </c>
      <c r="K43" s="316"/>
    </row>
    <row r="44" spans="2:11">
      <c r="B44" s="333" t="s">
        <v>904</v>
      </c>
      <c r="C44" s="333" t="s">
        <v>904</v>
      </c>
      <c r="H44" s="359" t="s">
        <v>149</v>
      </c>
      <c r="I44" s="316"/>
      <c r="J44" s="359" t="s">
        <v>909</v>
      </c>
      <c r="K44" s="359"/>
    </row>
    <row r="45" spans="2:11">
      <c r="B45" s="333" t="s">
        <v>905</v>
      </c>
      <c r="C45" s="333" t="s">
        <v>905</v>
      </c>
      <c r="H45" s="316"/>
      <c r="I45" s="316"/>
      <c r="J45" s="359" t="s">
        <v>910</v>
      </c>
      <c r="K45" s="403"/>
    </row>
    <row r="46" spans="2:11">
      <c r="B46" s="333" t="s">
        <v>908</v>
      </c>
      <c r="C46" s="333" t="s">
        <v>908</v>
      </c>
    </row>
    <row r="48" spans="2:11">
      <c r="I48" s="404" t="s">
        <v>911</v>
      </c>
      <c r="J48" s="318"/>
      <c r="K48" s="359" t="s">
        <v>912</v>
      </c>
    </row>
    <row r="49" spans="8:15">
      <c r="I49" s="405"/>
      <c r="J49" s="406"/>
      <c r="K49" s="406"/>
    </row>
    <row r="50" spans="8:15">
      <c r="I50" s="407" t="s">
        <v>913</v>
      </c>
      <c r="J50" s="408"/>
      <c r="K50" s="316"/>
    </row>
    <row r="51" spans="8:15">
      <c r="I51" s="327" t="s">
        <v>914</v>
      </c>
      <c r="J51" s="316"/>
      <c r="K51" s="316">
        <v>3</v>
      </c>
    </row>
    <row r="52" spans="8:15">
      <c r="I52" s="316" t="s">
        <v>915</v>
      </c>
      <c r="J52" s="316"/>
      <c r="K52" s="316">
        <v>1</v>
      </c>
    </row>
    <row r="53" spans="8:15">
      <c r="I53" s="327" t="s">
        <v>916</v>
      </c>
      <c r="J53" s="316"/>
      <c r="K53" s="316"/>
    </row>
    <row r="54" spans="8:15">
      <c r="I54" s="409" t="s">
        <v>917</v>
      </c>
      <c r="J54" s="318"/>
      <c r="K54" s="316"/>
    </row>
    <row r="55" spans="8:15">
      <c r="I55" s="410"/>
      <c r="J55" s="411" t="s">
        <v>167</v>
      </c>
      <c r="K55" s="411">
        <f>SUM(K50:K54)</f>
        <v>4</v>
      </c>
    </row>
    <row r="57" spans="8:15">
      <c r="K57" s="334" t="s">
        <v>761</v>
      </c>
    </row>
    <row r="59" spans="8:15">
      <c r="I59" s="334" t="s">
        <v>918</v>
      </c>
    </row>
    <row r="61" spans="8:15">
      <c r="I61" s="334"/>
    </row>
    <row r="62" spans="8:15">
      <c r="H62" s="334"/>
      <c r="I62" s="334"/>
      <c r="J62" s="334"/>
      <c r="K62" s="334"/>
      <c r="L62" s="334"/>
      <c r="M62" s="334"/>
      <c r="N62" s="334"/>
      <c r="O62" s="334"/>
    </row>
    <row r="63" spans="8:15">
      <c r="H63" s="334"/>
      <c r="I63" s="334"/>
      <c r="J63" s="334"/>
      <c r="K63" s="334"/>
      <c r="L63" s="334"/>
      <c r="M63" s="334"/>
      <c r="N63" s="334"/>
      <c r="O63" s="334"/>
    </row>
    <row r="64" spans="8:15">
      <c r="I64" s="334"/>
      <c r="J64" s="334"/>
      <c r="K64" s="334"/>
      <c r="L64" s="334"/>
      <c r="M64" s="334"/>
      <c r="N64" s="334"/>
      <c r="O64" s="334"/>
    </row>
    <row r="65" spans="8:15">
      <c r="I65" s="334"/>
      <c r="J65" s="334"/>
      <c r="K65" s="334"/>
      <c r="L65" s="334"/>
      <c r="M65" s="334"/>
      <c r="N65" s="334"/>
      <c r="O65" s="334"/>
    </row>
    <row r="66" spans="8:15">
      <c r="H66" s="334"/>
      <c r="I66" s="334"/>
    </row>
  </sheetData>
  <pageMargins left="0.75" right="0.75" top="0.25" bottom="0.53" header="0.17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6"/>
  <sheetViews>
    <sheetView topLeftCell="A19" zoomScaleNormal="100" workbookViewId="0">
      <selection activeCell="D44" sqref="D44"/>
    </sheetView>
  </sheetViews>
  <sheetFormatPr defaultRowHeight="15"/>
  <cols>
    <col min="1" max="1" width="6" style="29" customWidth="1"/>
    <col min="2" max="2" width="3.7109375" style="29" customWidth="1"/>
    <col min="3" max="3" width="46.7109375" style="29" customWidth="1"/>
    <col min="4" max="4" width="10.140625" style="29" customWidth="1"/>
    <col min="5" max="5" width="14.28515625" style="29" customWidth="1"/>
    <col min="6" max="6" width="15.85546875" style="29" customWidth="1"/>
    <col min="7" max="7" width="11.42578125" style="29" customWidth="1"/>
    <col min="8" max="8" width="11.42578125" style="29" bestFit="1" customWidth="1"/>
    <col min="9" max="16384" width="9.140625" style="29"/>
  </cols>
  <sheetData>
    <row r="1" spans="1:7">
      <c r="A1" s="26"/>
      <c r="B1" s="26"/>
      <c r="C1" s="27" t="s">
        <v>0</v>
      </c>
      <c r="D1" s="27"/>
      <c r="E1" s="28"/>
      <c r="F1" s="28"/>
    </row>
    <row r="2" spans="1:7" ht="15.75" customHeight="1">
      <c r="A2" s="449"/>
      <c r="B2" s="451" t="s">
        <v>8</v>
      </c>
      <c r="C2" s="451"/>
      <c r="D2" s="451" t="s">
        <v>9</v>
      </c>
      <c r="E2" s="445" t="s">
        <v>744</v>
      </c>
      <c r="F2" s="445" t="s">
        <v>740</v>
      </c>
    </row>
    <row r="3" spans="1:7" ht="8.4499999999999993" customHeight="1">
      <c r="A3" s="450"/>
      <c r="B3" s="452"/>
      <c r="C3" s="452"/>
      <c r="D3" s="452"/>
      <c r="E3" s="446"/>
      <c r="F3" s="446"/>
    </row>
    <row r="4" spans="1:7" ht="16.899999999999999" customHeight="1">
      <c r="A4" s="30" t="s">
        <v>4</v>
      </c>
      <c r="B4" s="447" t="s">
        <v>10</v>
      </c>
      <c r="C4" s="448"/>
      <c r="D4" s="31"/>
      <c r="E4" s="60"/>
      <c r="F4" s="60"/>
    </row>
    <row r="5" spans="1:7" ht="16.899999999999999" customHeight="1">
      <c r="A5" s="30"/>
      <c r="B5" s="32">
        <v>1</v>
      </c>
      <c r="C5" s="33" t="s">
        <v>11</v>
      </c>
      <c r="D5" s="31">
        <v>0</v>
      </c>
      <c r="E5" s="60">
        <f>'P7- Pasqyart anekse-  Aktivi'!E12</f>
        <v>32778.1</v>
      </c>
      <c r="F5" s="60">
        <f>'P7- Pasqyart anekse-  Aktivi'!F12</f>
        <v>6053</v>
      </c>
    </row>
    <row r="6" spans="1:7" ht="16.899999999999999" customHeight="1">
      <c r="A6" s="30"/>
      <c r="B6" s="32">
        <v>2</v>
      </c>
      <c r="C6" s="33" t="s">
        <v>12</v>
      </c>
      <c r="D6" s="31"/>
      <c r="E6" s="60"/>
      <c r="F6" s="60"/>
    </row>
    <row r="7" spans="1:7" ht="16.899999999999999" customHeight="1">
      <c r="A7" s="30"/>
      <c r="B7" s="34" t="s">
        <v>51</v>
      </c>
      <c r="C7" s="35" t="s">
        <v>50</v>
      </c>
      <c r="D7" s="31">
        <v>0</v>
      </c>
      <c r="E7" s="60">
        <f>'P7- Pasqyart anekse-  Aktivi'!E23</f>
        <v>0</v>
      </c>
      <c r="F7" s="60">
        <f>'P7- Pasqyart anekse-  Aktivi'!F23</f>
        <v>0</v>
      </c>
    </row>
    <row r="8" spans="1:7" ht="16.899999999999999" customHeight="1">
      <c r="A8" s="30"/>
      <c r="B8" s="34" t="s">
        <v>52</v>
      </c>
      <c r="C8" s="35" t="s">
        <v>53</v>
      </c>
      <c r="D8" s="31">
        <v>0</v>
      </c>
      <c r="E8" s="60">
        <f>'P7- Pasqyart anekse-  Aktivi'!E32</f>
        <v>0</v>
      </c>
      <c r="F8" s="60">
        <f>'P7- Pasqyart anekse-  Aktivi'!F32</f>
        <v>0</v>
      </c>
    </row>
    <row r="9" spans="1:7" ht="16.899999999999999" customHeight="1">
      <c r="A9" s="30"/>
      <c r="B9" s="34"/>
      <c r="C9" s="33" t="s">
        <v>13</v>
      </c>
      <c r="D9" s="36">
        <v>0</v>
      </c>
      <c r="E9" s="61">
        <f>E7+E8</f>
        <v>0</v>
      </c>
      <c r="F9" s="61">
        <f>F7+F8</f>
        <v>0</v>
      </c>
    </row>
    <row r="10" spans="1:7" ht="16.899999999999999" customHeight="1">
      <c r="A10" s="30"/>
      <c r="B10" s="32">
        <v>3</v>
      </c>
      <c r="C10" s="33" t="s">
        <v>14</v>
      </c>
      <c r="D10" s="36"/>
      <c r="E10" s="61"/>
      <c r="F10" s="61"/>
    </row>
    <row r="11" spans="1:7" ht="16.899999999999999" customHeight="1">
      <c r="A11" s="30"/>
      <c r="B11" s="34" t="s">
        <v>51</v>
      </c>
      <c r="C11" s="35" t="s">
        <v>59</v>
      </c>
      <c r="D11" s="31">
        <v>0</v>
      </c>
      <c r="E11" s="60">
        <f>'P7- Pasqyart anekse-  Aktivi'!E45</f>
        <v>24314148</v>
      </c>
      <c r="F11" s="60">
        <f>'P7- Pasqyart anekse-  Aktivi'!F45</f>
        <v>23160695</v>
      </c>
    </row>
    <row r="12" spans="1:7" ht="16.899999999999999" customHeight="1">
      <c r="A12" s="30"/>
      <c r="B12" s="34" t="s">
        <v>52</v>
      </c>
      <c r="C12" s="35" t="s">
        <v>58</v>
      </c>
      <c r="D12" s="31">
        <v>0</v>
      </c>
      <c r="E12" s="60">
        <f>'P7- Pasqyart anekse-  Aktivi'!E75</f>
        <v>7558</v>
      </c>
      <c r="F12" s="60">
        <f>'P7- Pasqyart anekse-  Aktivi'!F75</f>
        <v>6518</v>
      </c>
    </row>
    <row r="13" spans="1:7" ht="16.899999999999999" customHeight="1">
      <c r="A13" s="30"/>
      <c r="B13" s="34" t="s">
        <v>54</v>
      </c>
      <c r="C13" s="35" t="s">
        <v>56</v>
      </c>
      <c r="D13" s="31">
        <v>0</v>
      </c>
      <c r="E13" s="60">
        <f>'P7- Pasqyart anekse-  Aktivi'!E83</f>
        <v>0</v>
      </c>
      <c r="F13" s="60">
        <f>'P7- Pasqyart anekse-  Aktivi'!F83</f>
        <v>0</v>
      </c>
    </row>
    <row r="14" spans="1:7" ht="16.899999999999999" customHeight="1">
      <c r="A14" s="30"/>
      <c r="B14" s="34" t="s">
        <v>55</v>
      </c>
      <c r="C14" s="35" t="s">
        <v>57</v>
      </c>
      <c r="D14" s="31">
        <v>0</v>
      </c>
      <c r="E14" s="60">
        <f>'P7- Pasqyart anekse-  Aktivi'!E89</f>
        <v>0</v>
      </c>
      <c r="F14" s="60">
        <f>'P7- Pasqyart anekse-  Aktivi'!F89</f>
        <v>0</v>
      </c>
    </row>
    <row r="15" spans="1:7" ht="16.899999999999999" customHeight="1">
      <c r="A15" s="30"/>
      <c r="B15" s="34"/>
      <c r="C15" s="33" t="s">
        <v>15</v>
      </c>
      <c r="D15" s="36">
        <v>0</v>
      </c>
      <c r="E15" s="61">
        <f>E11+E12+E13+E14</f>
        <v>24321706</v>
      </c>
      <c r="F15" s="61">
        <f>F11+F12+F13+F14</f>
        <v>23167213</v>
      </c>
      <c r="G15" s="148"/>
    </row>
    <row r="16" spans="1:7" ht="16.899999999999999" customHeight="1">
      <c r="A16" s="30"/>
      <c r="B16" s="32">
        <v>4</v>
      </c>
      <c r="C16" s="33" t="s">
        <v>16</v>
      </c>
      <c r="D16" s="31"/>
      <c r="E16" s="60"/>
      <c r="F16" s="60"/>
    </row>
    <row r="17" spans="1:9" ht="16.899999999999999" customHeight="1">
      <c r="A17" s="30"/>
      <c r="B17" s="34" t="s">
        <v>51</v>
      </c>
      <c r="C17" s="35" t="s">
        <v>60</v>
      </c>
      <c r="D17" s="31">
        <v>0</v>
      </c>
      <c r="E17" s="60">
        <f>'P7- Pasqyart anekse-  Aktivi'!E99</f>
        <v>22647944.399999999</v>
      </c>
      <c r="F17" s="423">
        <f>'P7- Pasqyart anekse-  Aktivi'!F99</f>
        <v>23384604</v>
      </c>
      <c r="I17" s="148"/>
    </row>
    <row r="18" spans="1:9" ht="16.899999999999999" customHeight="1">
      <c r="A18" s="30"/>
      <c r="B18" s="34" t="s">
        <v>52</v>
      </c>
      <c r="C18" s="35" t="s">
        <v>61</v>
      </c>
      <c r="D18" s="31">
        <v>0</v>
      </c>
      <c r="E18" s="60">
        <f>'P7- Pasqyart anekse-  Aktivi'!E108</f>
        <v>7187906.8000000007</v>
      </c>
      <c r="F18" s="60">
        <f>'P7- Pasqyart anekse-  Aktivi'!F108</f>
        <v>8656677</v>
      </c>
    </row>
    <row r="19" spans="1:9" ht="16.899999999999999" customHeight="1">
      <c r="A19" s="30"/>
      <c r="B19" s="34" t="s">
        <v>54</v>
      </c>
      <c r="C19" s="35" t="s">
        <v>62</v>
      </c>
      <c r="D19" s="31">
        <v>0</v>
      </c>
      <c r="E19" s="60">
        <f>'P7- Pasqyart anekse-  Aktivi'!E117</f>
        <v>1970307.48</v>
      </c>
      <c r="F19" s="60">
        <f>'P7- Pasqyart anekse-  Aktivi'!F117</f>
        <v>5788774</v>
      </c>
    </row>
    <row r="20" spans="1:9" ht="16.899999999999999" customHeight="1">
      <c r="A20" s="30"/>
      <c r="B20" s="34" t="s">
        <v>55</v>
      </c>
      <c r="C20" s="35" t="s">
        <v>63</v>
      </c>
      <c r="D20" s="31">
        <v>0</v>
      </c>
      <c r="E20" s="60">
        <f>'P7- Pasqyart anekse-  Aktivi'!E124</f>
        <v>0</v>
      </c>
      <c r="F20" s="60">
        <f>'P7- Pasqyart anekse-  Aktivi'!F124</f>
        <v>0</v>
      </c>
    </row>
    <row r="21" spans="1:9" ht="16.899999999999999" customHeight="1">
      <c r="A21" s="30"/>
      <c r="B21" s="34" t="s">
        <v>64</v>
      </c>
      <c r="C21" s="35" t="s">
        <v>65</v>
      </c>
      <c r="D21" s="31">
        <v>0</v>
      </c>
      <c r="E21" s="60">
        <f>'P7- Pasqyart anekse-  Aktivi'!E134</f>
        <v>0</v>
      </c>
      <c r="F21" s="60">
        <f>'P7- Pasqyart anekse-  Aktivi'!F134</f>
        <v>0</v>
      </c>
    </row>
    <row r="22" spans="1:9" ht="16.899999999999999" customHeight="1">
      <c r="A22" s="30"/>
      <c r="B22" s="34"/>
      <c r="C22" s="33" t="s">
        <v>17</v>
      </c>
      <c r="D22" s="36">
        <v>0</v>
      </c>
      <c r="E22" s="61">
        <f>E21+E20+E19+E18+E17</f>
        <v>31806158.68</v>
      </c>
      <c r="F22" s="61">
        <f>F21+F20+F19+F18+F17</f>
        <v>37830055</v>
      </c>
      <c r="G22" s="148"/>
    </row>
    <row r="23" spans="1:9" ht="16.899999999999999" customHeight="1">
      <c r="A23" s="30"/>
      <c r="B23" s="32">
        <v>5</v>
      </c>
      <c r="C23" s="33" t="s">
        <v>18</v>
      </c>
      <c r="D23" s="31">
        <v>0</v>
      </c>
      <c r="E23" s="61">
        <f>'P7- Pasqyart anekse-  Aktivi'!E140</f>
        <v>0</v>
      </c>
      <c r="F23" s="61">
        <f>'P7- Pasqyart anekse-  Aktivi'!F140</f>
        <v>0</v>
      </c>
    </row>
    <row r="24" spans="1:9" ht="16.899999999999999" customHeight="1">
      <c r="A24" s="30"/>
      <c r="B24" s="32">
        <v>6</v>
      </c>
      <c r="C24" s="33" t="s">
        <v>19</v>
      </c>
      <c r="D24" s="31">
        <v>0</v>
      </c>
      <c r="E24" s="61">
        <f>'P7- Pasqyart anekse-  Aktivi'!E151</f>
        <v>0</v>
      </c>
      <c r="F24" s="61">
        <f>'P7- Pasqyart anekse-  Aktivi'!F151</f>
        <v>0</v>
      </c>
      <c r="I24" s="29" t="s">
        <v>3</v>
      </c>
    </row>
    <row r="25" spans="1:9" ht="16.899999999999999" customHeight="1">
      <c r="A25" s="30"/>
      <c r="B25" s="32">
        <v>7</v>
      </c>
      <c r="C25" s="33" t="s">
        <v>20</v>
      </c>
      <c r="D25" s="31">
        <v>0</v>
      </c>
      <c r="E25" s="61">
        <f>'P7- Pasqyart anekse-  Aktivi'!E160</f>
        <v>0</v>
      </c>
      <c r="F25" s="61">
        <f>'P7- Pasqyart anekse-  Aktivi'!F160</f>
        <v>0</v>
      </c>
    </row>
    <row r="26" spans="1:9" ht="16.899999999999999" customHeight="1">
      <c r="A26" s="30"/>
      <c r="B26" s="32"/>
      <c r="C26" s="33" t="s">
        <v>176</v>
      </c>
      <c r="D26" s="36">
        <v>0</v>
      </c>
      <c r="E26" s="61">
        <f>E5+E9+E15+E22+E23+E24+E25</f>
        <v>56160642.780000001</v>
      </c>
      <c r="F26" s="61">
        <f>F5+F9+F15+F22+F23+F24+F25</f>
        <v>61003321</v>
      </c>
      <c r="H26" s="37"/>
    </row>
    <row r="27" spans="1:9" ht="16.899999999999999" customHeight="1">
      <c r="A27" s="30" t="s">
        <v>1</v>
      </c>
      <c r="B27" s="32"/>
      <c r="C27" s="33" t="s">
        <v>21</v>
      </c>
      <c r="D27" s="31"/>
      <c r="E27" s="60"/>
      <c r="F27" s="60"/>
    </row>
    <row r="28" spans="1:9" ht="16.899999999999999" customHeight="1">
      <c r="A28" s="30"/>
      <c r="B28" s="32">
        <v>1</v>
      </c>
      <c r="C28" s="33" t="s">
        <v>23</v>
      </c>
      <c r="D28" s="31"/>
      <c r="E28" s="60"/>
      <c r="F28" s="60"/>
    </row>
    <row r="29" spans="1:9" ht="16.899999999999999" customHeight="1">
      <c r="A29" s="30"/>
      <c r="B29" s="34" t="s">
        <v>51</v>
      </c>
      <c r="C29" s="35" t="s">
        <v>66</v>
      </c>
      <c r="D29" s="31">
        <v>0</v>
      </c>
      <c r="E29" s="60">
        <f>'P7- Pasqyart anekse-  Aktivi'!E167</f>
        <v>0</v>
      </c>
      <c r="F29" s="60">
        <f>'P7- Pasqyart anekse-  Aktivi'!F167</f>
        <v>0</v>
      </c>
    </row>
    <row r="30" spans="1:9" ht="16.899999999999999" customHeight="1">
      <c r="A30" s="30"/>
      <c r="B30" s="34" t="s">
        <v>52</v>
      </c>
      <c r="C30" s="35" t="s">
        <v>67</v>
      </c>
      <c r="D30" s="31">
        <v>0</v>
      </c>
      <c r="E30" s="60">
        <f>'P7- Pasqyart anekse-  Aktivi'!E174</f>
        <v>0</v>
      </c>
      <c r="F30" s="60">
        <f>'P7- Pasqyart anekse-  Aktivi'!F174</f>
        <v>0</v>
      </c>
    </row>
    <row r="31" spans="1:9" ht="16.899999999999999" customHeight="1">
      <c r="A31" s="30"/>
      <c r="B31" s="34" t="s">
        <v>54</v>
      </c>
      <c r="C31" s="35" t="s">
        <v>68</v>
      </c>
      <c r="D31" s="31">
        <v>0</v>
      </c>
      <c r="E31" s="60">
        <f>'P7- Pasqyart anekse-  Aktivi'!E181</f>
        <v>0</v>
      </c>
      <c r="F31" s="60">
        <f>'P7- Pasqyart anekse-  Aktivi'!F181</f>
        <v>0</v>
      </c>
    </row>
    <row r="32" spans="1:9" ht="16.899999999999999" customHeight="1">
      <c r="A32" s="30"/>
      <c r="B32" s="34" t="s">
        <v>55</v>
      </c>
      <c r="C32" s="35" t="s">
        <v>69</v>
      </c>
      <c r="D32" s="31">
        <v>0</v>
      </c>
      <c r="E32" s="60">
        <f>'P7- Pasqyart anekse-  Aktivi'!E194</f>
        <v>0</v>
      </c>
      <c r="F32" s="60">
        <f>'P7- Pasqyart anekse-  Aktivi'!F194</f>
        <v>0</v>
      </c>
    </row>
    <row r="33" spans="1:8" ht="16.899999999999999" customHeight="1">
      <c r="A33" s="30"/>
      <c r="B33" s="32"/>
      <c r="C33" s="33" t="s">
        <v>22</v>
      </c>
      <c r="D33" s="36">
        <v>0</v>
      </c>
      <c r="E33" s="61">
        <f>E29+E30+E31+E32</f>
        <v>0</v>
      </c>
      <c r="F33" s="61">
        <f>F29+F30+F31+F32</f>
        <v>0</v>
      </c>
    </row>
    <row r="34" spans="1:8" ht="17.25" customHeight="1">
      <c r="A34" s="30"/>
      <c r="B34" s="32">
        <v>2</v>
      </c>
      <c r="C34" s="33" t="s">
        <v>70</v>
      </c>
      <c r="D34" s="31"/>
      <c r="E34" s="60"/>
      <c r="F34" s="60"/>
    </row>
    <row r="35" spans="1:8" ht="16.899999999999999" customHeight="1">
      <c r="A35" s="30"/>
      <c r="B35" s="34" t="s">
        <v>51</v>
      </c>
      <c r="C35" s="38" t="s">
        <v>71</v>
      </c>
      <c r="D35" s="31">
        <v>0</v>
      </c>
      <c r="E35" s="60">
        <f>'P7- Pasqyart anekse-  Aktivi'!E201</f>
        <v>12063360</v>
      </c>
      <c r="F35" s="60">
        <f>'P7- Pasqyart anekse-  Aktivi'!F201</f>
        <v>12063360</v>
      </c>
    </row>
    <row r="36" spans="1:8" ht="16.899999999999999" customHeight="1">
      <c r="A36" s="30"/>
      <c r="B36" s="34" t="s">
        <v>52</v>
      </c>
      <c r="C36" s="35" t="s">
        <v>72</v>
      </c>
      <c r="D36" s="31">
        <v>0</v>
      </c>
      <c r="E36" s="60">
        <f>'P7- Pasqyart anekse-  Aktivi'!E212</f>
        <v>30975689</v>
      </c>
      <c r="F36" s="60">
        <f>'P7- Pasqyart anekse-  Aktivi'!F212</f>
        <v>30975689</v>
      </c>
    </row>
    <row r="37" spans="1:8" ht="16.899999999999999" customHeight="1">
      <c r="A37" s="30"/>
      <c r="B37" s="34" t="s">
        <v>54</v>
      </c>
      <c r="C37" s="35" t="s">
        <v>73</v>
      </c>
      <c r="D37" s="31">
        <v>0</v>
      </c>
      <c r="E37" s="60">
        <f>'P7- Pasqyart anekse-  Aktivi'!E223</f>
        <v>151248</v>
      </c>
      <c r="F37" s="60">
        <f>'P7- Pasqyart anekse-  Aktivi'!F223</f>
        <v>151248</v>
      </c>
    </row>
    <row r="38" spans="1:8" ht="16.899999999999999" customHeight="1">
      <c r="A38" s="30"/>
      <c r="B38" s="34" t="s">
        <v>55</v>
      </c>
      <c r="C38" s="35" t="s">
        <v>74</v>
      </c>
      <c r="D38" s="31">
        <v>0</v>
      </c>
      <c r="E38" s="60">
        <f>'P7- Pasqyart anekse-  Aktivi'!E233</f>
        <v>1371018</v>
      </c>
      <c r="F38" s="60">
        <f>'P7- Pasqyart anekse-  Aktivi'!F233</f>
        <v>1330186</v>
      </c>
    </row>
    <row r="39" spans="1:8" ht="16.899999999999999" customHeight="1">
      <c r="A39" s="30"/>
      <c r="B39" s="32"/>
      <c r="C39" s="33" t="s">
        <v>13</v>
      </c>
      <c r="D39" s="36">
        <v>0</v>
      </c>
      <c r="E39" s="61">
        <f>E35+E36+E37+E38</f>
        <v>44561315</v>
      </c>
      <c r="F39" s="61">
        <f>F35+F36+F37+F38</f>
        <v>44520483</v>
      </c>
      <c r="H39" s="37"/>
    </row>
    <row r="40" spans="1:8" ht="16.899999999999999" customHeight="1">
      <c r="A40" s="30"/>
      <c r="B40" s="32">
        <v>3</v>
      </c>
      <c r="C40" s="33" t="s">
        <v>24</v>
      </c>
      <c r="D40" s="31">
        <v>0</v>
      </c>
      <c r="E40" s="61">
        <f>'P7- Pasqyart anekse-  Aktivi'!E241</f>
        <v>0</v>
      </c>
      <c r="F40" s="61">
        <f>'P7- Pasqyart anekse-  Aktivi'!F241</f>
        <v>0</v>
      </c>
    </row>
    <row r="41" spans="1:8" ht="16.899999999999999" customHeight="1">
      <c r="A41" s="30"/>
      <c r="B41" s="32">
        <v>4</v>
      </c>
      <c r="C41" s="33" t="s">
        <v>25</v>
      </c>
      <c r="D41" s="31"/>
      <c r="E41" s="60"/>
      <c r="F41" s="60"/>
    </row>
    <row r="42" spans="1:8" ht="16.899999999999999" customHeight="1">
      <c r="A42" s="30"/>
      <c r="B42" s="34" t="s">
        <v>51</v>
      </c>
      <c r="C42" s="35" t="s">
        <v>77</v>
      </c>
      <c r="D42" s="31">
        <v>0</v>
      </c>
      <c r="E42" s="60">
        <f>'P7- Pasqyart anekse-  Aktivi'!E249</f>
        <v>0</v>
      </c>
      <c r="F42" s="60">
        <f>'P7- Pasqyart anekse-  Aktivi'!F249</f>
        <v>0</v>
      </c>
    </row>
    <row r="43" spans="1:8" ht="16.899999999999999" customHeight="1">
      <c r="A43" s="30"/>
      <c r="B43" s="34" t="s">
        <v>52</v>
      </c>
      <c r="C43" s="35" t="s">
        <v>75</v>
      </c>
      <c r="D43" s="31">
        <v>0</v>
      </c>
      <c r="E43" s="60">
        <f>'P7- Pasqyart anekse-  Aktivi'!E257</f>
        <v>0</v>
      </c>
      <c r="F43" s="60">
        <f>'P7- Pasqyart anekse-  Aktivi'!F257</f>
        <v>0</v>
      </c>
    </row>
    <row r="44" spans="1:8" ht="16.899999999999999" customHeight="1">
      <c r="A44" s="30"/>
      <c r="B44" s="34" t="s">
        <v>54</v>
      </c>
      <c r="C44" s="35" t="s">
        <v>76</v>
      </c>
      <c r="D44" s="31">
        <v>0</v>
      </c>
      <c r="E44" s="60">
        <f>'P7- Pasqyart anekse-  Aktivi'!E268</f>
        <v>0</v>
      </c>
      <c r="F44" s="60">
        <f>'P7- Pasqyart anekse-  Aktivi'!F268</f>
        <v>0</v>
      </c>
    </row>
    <row r="45" spans="1:8" ht="16.899999999999999" customHeight="1">
      <c r="A45" s="30"/>
      <c r="B45" s="32"/>
      <c r="C45" s="33" t="s">
        <v>26</v>
      </c>
      <c r="D45" s="36">
        <v>0</v>
      </c>
      <c r="E45" s="61">
        <f>E42+E43+E44</f>
        <v>0</v>
      </c>
      <c r="F45" s="61">
        <f>F42+F43+F44</f>
        <v>0</v>
      </c>
    </row>
    <row r="46" spans="1:8" ht="16.899999999999999" customHeight="1">
      <c r="A46" s="30"/>
      <c r="B46" s="32">
        <v>5</v>
      </c>
      <c r="C46" s="33" t="s">
        <v>28</v>
      </c>
      <c r="D46" s="31">
        <v>0</v>
      </c>
      <c r="E46" s="60">
        <f>'P7- Pasqyart anekse-  Aktivi'!E275</f>
        <v>0</v>
      </c>
      <c r="F46" s="60">
        <f>'P7- Pasqyart anekse-  Aktivi'!F275</f>
        <v>0</v>
      </c>
      <c r="H46" s="37"/>
    </row>
    <row r="47" spans="1:8" ht="16.899999999999999" customHeight="1">
      <c r="A47" s="30"/>
      <c r="B47" s="32">
        <v>6</v>
      </c>
      <c r="C47" s="33" t="s">
        <v>27</v>
      </c>
      <c r="D47" s="31">
        <v>0</v>
      </c>
      <c r="E47" s="60">
        <f>'P7- Pasqyart anekse-  Aktivi'!E281</f>
        <v>0</v>
      </c>
      <c r="F47" s="60">
        <f>'P7- Pasqyart anekse-  Aktivi'!F281</f>
        <v>0</v>
      </c>
    </row>
    <row r="48" spans="1:8" ht="16.899999999999999" customHeight="1">
      <c r="A48" s="30"/>
      <c r="B48" s="32"/>
      <c r="C48" s="33" t="s">
        <v>29</v>
      </c>
      <c r="D48" s="36">
        <v>0</v>
      </c>
      <c r="E48" s="61">
        <f>E33+E39+E40+E45+E46+E47</f>
        <v>44561315</v>
      </c>
      <c r="F48" s="61">
        <f>F33+F39+F40+F45+F46+F47</f>
        <v>44520483</v>
      </c>
    </row>
    <row r="49" spans="1:6" ht="16.899999999999999" customHeight="1">
      <c r="A49" s="39"/>
      <c r="B49" s="34"/>
      <c r="C49" s="33" t="s">
        <v>30</v>
      </c>
      <c r="D49" s="36">
        <v>0</v>
      </c>
      <c r="E49" s="62">
        <f>E26+E48</f>
        <v>100721957.78</v>
      </c>
      <c r="F49" s="62">
        <f>F26+F48</f>
        <v>105523804</v>
      </c>
    </row>
    <row r="50" spans="1:6">
      <c r="E50" s="37"/>
    </row>
    <row r="51" spans="1:6">
      <c r="E51" s="37"/>
    </row>
    <row r="52" spans="1:6">
      <c r="E52" s="148"/>
      <c r="F52" s="148"/>
    </row>
    <row r="53" spans="1:6">
      <c r="E53" s="148"/>
    </row>
    <row r="55" spans="1:6">
      <c r="E55" s="37"/>
    </row>
    <row r="56" spans="1:6">
      <c r="E56" s="148"/>
    </row>
  </sheetData>
  <mergeCells count="6">
    <mergeCell ref="F2:F3"/>
    <mergeCell ref="B4:C4"/>
    <mergeCell ref="A2:A3"/>
    <mergeCell ref="B2:C3"/>
    <mergeCell ref="D2:D3"/>
    <mergeCell ref="E2:E3"/>
  </mergeCells>
  <phoneticPr fontId="3" type="noConversion"/>
  <pageMargins left="0.44" right="0.38" top="0.17" bottom="0.43" header="0.17" footer="0.43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0"/>
  <sheetViews>
    <sheetView topLeftCell="A25" zoomScaleNormal="100" workbookViewId="0">
      <selection activeCell="H33" sqref="H33"/>
    </sheetView>
  </sheetViews>
  <sheetFormatPr defaultRowHeight="15"/>
  <cols>
    <col min="1" max="1" width="4.140625" style="29" customWidth="1"/>
    <col min="2" max="2" width="3.7109375" style="29" customWidth="1"/>
    <col min="3" max="3" width="46.7109375" style="29" customWidth="1"/>
    <col min="4" max="4" width="10.140625" style="29" customWidth="1"/>
    <col min="5" max="5" width="15.28515625" style="29" customWidth="1"/>
    <col min="6" max="6" width="15" style="29" customWidth="1"/>
    <col min="7" max="7" width="9.140625" style="29"/>
    <col min="8" max="8" width="11.42578125" style="29" bestFit="1" customWidth="1"/>
    <col min="9" max="16384" width="9.140625" style="29"/>
  </cols>
  <sheetData>
    <row r="1" spans="1:9">
      <c r="A1" s="26"/>
      <c r="B1" s="26"/>
      <c r="C1" s="27" t="s">
        <v>0</v>
      </c>
      <c r="D1" s="27"/>
      <c r="E1" s="28"/>
      <c r="F1" s="28"/>
    </row>
    <row r="2" spans="1:9" ht="15.75" customHeight="1">
      <c r="A2" s="449"/>
      <c r="B2" s="451" t="s">
        <v>31</v>
      </c>
      <c r="C2" s="451"/>
      <c r="D2" s="451" t="s">
        <v>9</v>
      </c>
      <c r="E2" s="445" t="s">
        <v>744</v>
      </c>
      <c r="F2" s="445" t="s">
        <v>740</v>
      </c>
    </row>
    <row r="3" spans="1:9" ht="15.75" customHeight="1">
      <c r="A3" s="450"/>
      <c r="B3" s="452"/>
      <c r="C3" s="452"/>
      <c r="D3" s="452"/>
      <c r="E3" s="446"/>
      <c r="F3" s="446"/>
    </row>
    <row r="4" spans="1:9" ht="16.899999999999999" customHeight="1">
      <c r="A4" s="30" t="s">
        <v>4</v>
      </c>
      <c r="B4" s="447" t="s">
        <v>32</v>
      </c>
      <c r="C4" s="448"/>
      <c r="D4" s="31"/>
      <c r="E4" s="63"/>
      <c r="F4" s="63"/>
    </row>
    <row r="5" spans="1:9" ht="16.899999999999999" customHeight="1">
      <c r="A5" s="30"/>
      <c r="B5" s="32">
        <v>1</v>
      </c>
      <c r="C5" s="33" t="s">
        <v>33</v>
      </c>
      <c r="D5" s="31">
        <v>0</v>
      </c>
      <c r="E5" s="63">
        <f>'P8- Pasqyart anekse-  Pasivi'!E7</f>
        <v>0</v>
      </c>
      <c r="F5" s="63">
        <f>'P8- Pasqyart anekse-  Pasivi'!F7</f>
        <v>0</v>
      </c>
    </row>
    <row r="6" spans="1:9" ht="16.899999999999999" customHeight="1">
      <c r="A6" s="30"/>
      <c r="B6" s="32">
        <v>2</v>
      </c>
      <c r="C6" s="33" t="s">
        <v>34</v>
      </c>
      <c r="D6" s="31"/>
      <c r="E6" s="63"/>
      <c r="F6" s="63"/>
    </row>
    <row r="7" spans="1:9" ht="16.899999999999999" customHeight="1">
      <c r="A7" s="30"/>
      <c r="B7" s="34" t="s">
        <v>51</v>
      </c>
      <c r="C7" s="35" t="s">
        <v>78</v>
      </c>
      <c r="D7" s="31">
        <v>0</v>
      </c>
      <c r="E7" s="63">
        <f>'P8- Pasqyart anekse-  Pasivi'!E24</f>
        <v>0</v>
      </c>
      <c r="F7" s="63">
        <f>'P8- Pasqyart anekse-  Pasivi'!F24</f>
        <v>0</v>
      </c>
    </row>
    <row r="8" spans="1:9" ht="16.899999999999999" customHeight="1">
      <c r="A8" s="30"/>
      <c r="B8" s="34" t="s">
        <v>52</v>
      </c>
      <c r="C8" s="35" t="s">
        <v>79</v>
      </c>
      <c r="D8" s="31">
        <v>0</v>
      </c>
      <c r="E8" s="63">
        <f>'P8- Pasqyart anekse-  Pasivi'!E32</f>
        <v>0</v>
      </c>
      <c r="F8" s="63">
        <f>'P8- Pasqyart anekse-  Pasivi'!F32</f>
        <v>0</v>
      </c>
    </row>
    <row r="9" spans="1:9" ht="16.899999999999999" customHeight="1">
      <c r="A9" s="30"/>
      <c r="B9" s="34" t="s">
        <v>54</v>
      </c>
      <c r="C9" s="35" t="s">
        <v>80</v>
      </c>
      <c r="D9" s="31">
        <v>0</v>
      </c>
      <c r="E9" s="63">
        <f>'P8- Pasqyart anekse-  Pasivi'!E43</f>
        <v>0</v>
      </c>
      <c r="F9" s="63">
        <f>'P8- Pasqyart anekse-  Pasivi'!F43</f>
        <v>0</v>
      </c>
    </row>
    <row r="10" spans="1:9" ht="16.899999999999999" customHeight="1">
      <c r="A10" s="30"/>
      <c r="B10" s="34"/>
      <c r="C10" s="33" t="s">
        <v>13</v>
      </c>
      <c r="D10" s="36">
        <v>0</v>
      </c>
      <c r="E10" s="64">
        <f>E7+E8+E9</f>
        <v>0</v>
      </c>
      <c r="F10" s="64">
        <f>F7+F8+F9</f>
        <v>0</v>
      </c>
    </row>
    <row r="11" spans="1:9" ht="16.899999999999999" customHeight="1">
      <c r="A11" s="30"/>
      <c r="B11" s="32">
        <v>3</v>
      </c>
      <c r="C11" s="33" t="s">
        <v>35</v>
      </c>
      <c r="D11" s="31"/>
      <c r="E11" s="63"/>
      <c r="F11" s="63"/>
    </row>
    <row r="12" spans="1:9" ht="16.899999999999999" customHeight="1">
      <c r="A12" s="30"/>
      <c r="B12" s="34" t="s">
        <v>51</v>
      </c>
      <c r="C12" s="35" t="s">
        <v>81</v>
      </c>
      <c r="D12" s="31">
        <v>0</v>
      </c>
      <c r="E12" s="63">
        <f>'P8- Pasqyart anekse-  Pasivi'!E55</f>
        <v>436422</v>
      </c>
      <c r="F12" s="63">
        <f>'P8- Pasqyart anekse-  Pasivi'!F55</f>
        <v>1356740</v>
      </c>
    </row>
    <row r="13" spans="1:9" ht="16.899999999999999" customHeight="1">
      <c r="A13" s="30"/>
      <c r="B13" s="34" t="s">
        <v>52</v>
      </c>
      <c r="C13" s="35" t="s">
        <v>82</v>
      </c>
      <c r="D13" s="31">
        <v>0</v>
      </c>
      <c r="E13" s="63">
        <f>'P8- Pasqyart anekse-  Pasivi'!E62</f>
        <v>0</v>
      </c>
      <c r="F13" s="63">
        <f>'P8- Pasqyart anekse-  Pasivi'!F62</f>
        <v>104621</v>
      </c>
      <c r="I13" s="29" t="s">
        <v>3</v>
      </c>
    </row>
    <row r="14" spans="1:9" ht="16.899999999999999" customHeight="1">
      <c r="A14" s="30"/>
      <c r="B14" s="34" t="s">
        <v>54</v>
      </c>
      <c r="C14" s="35" t="s">
        <v>83</v>
      </c>
      <c r="D14" s="31">
        <v>0</v>
      </c>
      <c r="E14" s="63">
        <f>'P8- Pasqyart anekse-  Pasivi'!E78</f>
        <v>1681033</v>
      </c>
      <c r="F14" s="63">
        <f>'P8- Pasqyart anekse-  Pasivi'!F78</f>
        <v>2021181</v>
      </c>
    </row>
    <row r="15" spans="1:9" ht="16.899999999999999" customHeight="1">
      <c r="A15" s="30"/>
      <c r="B15" s="34" t="s">
        <v>55</v>
      </c>
      <c r="C15" s="35" t="s">
        <v>84</v>
      </c>
      <c r="D15" s="31">
        <v>0</v>
      </c>
      <c r="E15" s="63">
        <f>'P8- Pasqyart anekse-  Pasivi'!E90</f>
        <v>0</v>
      </c>
      <c r="F15" s="63">
        <f>'P8- Pasqyart anekse-  Pasivi'!F90</f>
        <v>0</v>
      </c>
    </row>
    <row r="16" spans="1:9" ht="16.899999999999999" customHeight="1">
      <c r="A16" s="30"/>
      <c r="B16" s="34" t="s">
        <v>64</v>
      </c>
      <c r="C16" s="35" t="s">
        <v>85</v>
      </c>
      <c r="D16" s="31">
        <v>0</v>
      </c>
      <c r="E16" s="63">
        <f>'P8- Pasqyart anekse-  Pasivi'!E98</f>
        <v>0</v>
      </c>
      <c r="F16" s="63">
        <f>'P8- Pasqyart anekse-  Pasivi'!F98</f>
        <v>0</v>
      </c>
    </row>
    <row r="17" spans="1:8" ht="16.899999999999999" customHeight="1">
      <c r="A17" s="30"/>
      <c r="B17" s="34"/>
      <c r="C17" s="33" t="s">
        <v>15</v>
      </c>
      <c r="D17" s="36">
        <v>0</v>
      </c>
      <c r="E17" s="64">
        <f>E12+E13+E14+E15+E16</f>
        <v>2117455</v>
      </c>
      <c r="F17" s="64">
        <f>F12+F13+F14+F15+F16</f>
        <v>3482542</v>
      </c>
    </row>
    <row r="18" spans="1:8" ht="16.899999999999999" customHeight="1">
      <c r="A18" s="30"/>
      <c r="B18" s="32">
        <v>4</v>
      </c>
      <c r="C18" s="33" t="s">
        <v>36</v>
      </c>
      <c r="D18" s="31">
        <v>0</v>
      </c>
      <c r="E18" s="64">
        <f>'P8- Pasqyart anekse-  Pasivi'!E106</f>
        <v>0</v>
      </c>
      <c r="F18" s="64">
        <f>'P8- Pasqyart anekse-  Pasivi'!F106</f>
        <v>0</v>
      </c>
    </row>
    <row r="19" spans="1:8" ht="16.899999999999999" customHeight="1">
      <c r="A19" s="30"/>
      <c r="B19" s="32">
        <v>5</v>
      </c>
      <c r="C19" s="33" t="s">
        <v>37</v>
      </c>
      <c r="D19" s="31">
        <v>0</v>
      </c>
      <c r="E19" s="64">
        <f>'P8- Pasqyart anekse-  Pasivi'!E112</f>
        <v>0</v>
      </c>
      <c r="F19" s="64">
        <f>'P8- Pasqyart anekse-  Pasivi'!F112</f>
        <v>0</v>
      </c>
    </row>
    <row r="20" spans="1:8" ht="16.899999999999999" customHeight="1">
      <c r="A20" s="30"/>
      <c r="B20" s="34"/>
      <c r="C20" s="33" t="s">
        <v>173</v>
      </c>
      <c r="D20" s="36">
        <v>0</v>
      </c>
      <c r="E20" s="64">
        <f>E5+E10+E17+E18+E19</f>
        <v>2117455</v>
      </c>
      <c r="F20" s="64">
        <f>F5+F10+F17+F18+F19</f>
        <v>3482542</v>
      </c>
      <c r="G20" s="292"/>
    </row>
    <row r="21" spans="1:8" ht="16.899999999999999" customHeight="1">
      <c r="A21" s="30" t="s">
        <v>1</v>
      </c>
      <c r="B21" s="32"/>
      <c r="C21" s="33" t="s">
        <v>38</v>
      </c>
      <c r="D21" s="31"/>
      <c r="E21" s="63"/>
      <c r="F21" s="63"/>
    </row>
    <row r="22" spans="1:8" ht="16.899999999999999" customHeight="1">
      <c r="A22" s="30"/>
      <c r="B22" s="32">
        <v>1</v>
      </c>
      <c r="C22" s="33" t="s">
        <v>39</v>
      </c>
      <c r="D22" s="31"/>
      <c r="E22" s="63"/>
      <c r="F22" s="63"/>
    </row>
    <row r="23" spans="1:8" ht="16.899999999999999" customHeight="1">
      <c r="A23" s="30"/>
      <c r="B23" s="34" t="s">
        <v>51</v>
      </c>
      <c r="C23" s="35" t="s">
        <v>86</v>
      </c>
      <c r="D23" s="31">
        <v>0</v>
      </c>
      <c r="E23" s="63">
        <f>'P8- Pasqyart anekse-  Pasivi'!E124</f>
        <v>8361520.5599999996</v>
      </c>
      <c r="F23" s="63">
        <f>'P8- Pasqyart anekse-  Pasivi'!F124</f>
        <v>8312402</v>
      </c>
    </row>
    <row r="24" spans="1:8" ht="16.899999999999999" customHeight="1">
      <c r="A24" s="30"/>
      <c r="B24" s="34" t="s">
        <v>52</v>
      </c>
      <c r="C24" s="35" t="s">
        <v>87</v>
      </c>
      <c r="D24" s="31">
        <v>0</v>
      </c>
      <c r="E24" s="63">
        <f>'P8- Pasqyart anekse-  Pasivi'!E132</f>
        <v>0</v>
      </c>
      <c r="F24" s="63">
        <v>0</v>
      </c>
    </row>
    <row r="25" spans="1:8" ht="16.899999999999999" customHeight="1">
      <c r="A25" s="30"/>
      <c r="B25" s="32"/>
      <c r="C25" s="33" t="s">
        <v>22</v>
      </c>
      <c r="D25" s="36">
        <v>0</v>
      </c>
      <c r="E25" s="64">
        <f>E23+E24</f>
        <v>8361520.5599999996</v>
      </c>
      <c r="F25" s="64">
        <f>F23+F24</f>
        <v>8312402</v>
      </c>
    </row>
    <row r="26" spans="1:8" ht="16.899999999999999" customHeight="1">
      <c r="A26" s="30"/>
      <c r="B26" s="32">
        <v>2</v>
      </c>
      <c r="C26" s="33" t="s">
        <v>40</v>
      </c>
      <c r="D26" s="31">
        <v>0</v>
      </c>
      <c r="E26" s="64">
        <f>'P8- Pasqyart anekse-  Pasivi'!E148</f>
        <v>35624737</v>
      </c>
      <c r="F26" s="64">
        <f>'P8- Pasqyart anekse-  Pasivi'!F148</f>
        <v>35624737</v>
      </c>
    </row>
    <row r="27" spans="1:8" ht="16.899999999999999" customHeight="1">
      <c r="A27" s="30"/>
      <c r="B27" s="32">
        <v>3</v>
      </c>
      <c r="C27" s="33" t="s">
        <v>41</v>
      </c>
      <c r="D27" s="31">
        <v>0</v>
      </c>
      <c r="E27" s="64">
        <f>'P8- Pasqyart anekse-  Pasivi'!E155</f>
        <v>0</v>
      </c>
      <c r="F27" s="64">
        <f>'P8- Pasqyart anekse-  Pasivi'!F155</f>
        <v>0</v>
      </c>
      <c r="H27" s="37"/>
    </row>
    <row r="28" spans="1:8" ht="16.899999999999999" customHeight="1">
      <c r="A28" s="30"/>
      <c r="B28" s="32">
        <v>4</v>
      </c>
      <c r="C28" s="33" t="s">
        <v>36</v>
      </c>
      <c r="D28" s="31">
        <v>0</v>
      </c>
      <c r="E28" s="64">
        <f>'P8- Pasqyart anekse-  Pasivi'!E164</f>
        <v>0</v>
      </c>
      <c r="F28" s="64">
        <f>'P8- Pasqyart anekse-  Pasivi'!F164</f>
        <v>0</v>
      </c>
    </row>
    <row r="29" spans="1:8" ht="16.899999999999999" customHeight="1">
      <c r="A29" s="30"/>
      <c r="B29" s="32"/>
      <c r="C29" s="33" t="s">
        <v>172</v>
      </c>
      <c r="D29" s="36">
        <v>0</v>
      </c>
      <c r="E29" s="64">
        <f>E25+E26+E27+E28</f>
        <v>43986257.560000002</v>
      </c>
      <c r="F29" s="64">
        <f>F25+F26+F27+F28</f>
        <v>43937139</v>
      </c>
    </row>
    <row r="30" spans="1:8" ht="16.899999999999999" customHeight="1">
      <c r="A30" s="30"/>
      <c r="B30" s="32"/>
      <c r="C30" s="33" t="s">
        <v>171</v>
      </c>
      <c r="D30" s="36">
        <v>0</v>
      </c>
      <c r="E30" s="64">
        <f>E20+E29</f>
        <v>46103712.560000002</v>
      </c>
      <c r="F30" s="64">
        <f>F20+F29</f>
        <v>47419681</v>
      </c>
    </row>
    <row r="31" spans="1:8" ht="16.899999999999999" customHeight="1">
      <c r="A31" s="30" t="s">
        <v>2</v>
      </c>
      <c r="B31" s="32"/>
      <c r="C31" s="33" t="s">
        <v>42</v>
      </c>
      <c r="D31" s="36"/>
      <c r="E31" s="64"/>
      <c r="F31" s="64"/>
    </row>
    <row r="32" spans="1:8" ht="29.25" customHeight="1">
      <c r="A32" s="30"/>
      <c r="B32" s="57">
        <v>1</v>
      </c>
      <c r="C32" s="58" t="s">
        <v>43</v>
      </c>
      <c r="D32" s="31">
        <v>0</v>
      </c>
      <c r="E32" s="67">
        <f>'P8- Pasqyart anekse-  Pasivi'!E170</f>
        <v>0</v>
      </c>
      <c r="F32" s="67">
        <f>'P8- Pasqyart anekse-  Pasivi'!F170</f>
        <v>0</v>
      </c>
      <c r="H32" s="37"/>
    </row>
    <row r="33" spans="1:8" ht="32.25" customHeight="1">
      <c r="A33" s="30"/>
      <c r="B33" s="57">
        <v>2</v>
      </c>
      <c r="C33" s="58" t="s">
        <v>44</v>
      </c>
      <c r="D33" s="31">
        <v>0</v>
      </c>
      <c r="E33" s="67">
        <f>'P8- Pasqyart anekse-  Pasivi'!E176</f>
        <v>0</v>
      </c>
      <c r="F33" s="67">
        <f>'P8- Pasqyart anekse-  Pasivi'!F176</f>
        <v>0</v>
      </c>
      <c r="H33" s="37"/>
    </row>
    <row r="34" spans="1:8" ht="16.899999999999999" customHeight="1">
      <c r="A34" s="30"/>
      <c r="B34" s="59">
        <v>3</v>
      </c>
      <c r="C34" s="35" t="s">
        <v>45</v>
      </c>
      <c r="D34" s="31">
        <v>0</v>
      </c>
      <c r="E34" s="67">
        <f>'P8- Pasqyart anekse-  Pasivi'!E183</f>
        <v>182915970</v>
      </c>
      <c r="F34" s="67">
        <f>'P8- Pasqyart anekse-  Pasivi'!F183</f>
        <v>182915970</v>
      </c>
      <c r="H34" s="37"/>
    </row>
    <row r="35" spans="1:8" ht="16.899999999999999" customHeight="1">
      <c r="A35" s="30"/>
      <c r="B35" s="59">
        <v>4</v>
      </c>
      <c r="C35" s="35" t="s">
        <v>46</v>
      </c>
      <c r="D35" s="31">
        <v>0</v>
      </c>
      <c r="E35" s="67">
        <f>'P8- Pasqyart anekse-  Pasivi'!E190</f>
        <v>0</v>
      </c>
      <c r="F35" s="67">
        <f>'P8- Pasqyart anekse-  Pasivi'!F190</f>
        <v>0</v>
      </c>
      <c r="H35" s="37"/>
    </row>
    <row r="36" spans="1:8" ht="16.899999999999999" customHeight="1">
      <c r="A36" s="30"/>
      <c r="B36" s="59">
        <v>5</v>
      </c>
      <c r="C36" s="35" t="s">
        <v>47</v>
      </c>
      <c r="D36" s="31">
        <v>0</v>
      </c>
      <c r="E36" s="67">
        <f>'P8- Pasqyart anekse-  Pasivi'!E196</f>
        <v>0</v>
      </c>
      <c r="F36" s="67">
        <f>'P8- Pasqyart anekse-  Pasivi'!F196</f>
        <v>0</v>
      </c>
      <c r="H36" s="37"/>
    </row>
    <row r="37" spans="1:8" ht="16.899999999999999" customHeight="1">
      <c r="A37" s="30"/>
      <c r="B37" s="59">
        <v>6</v>
      </c>
      <c r="C37" s="35" t="s">
        <v>6</v>
      </c>
      <c r="D37" s="31">
        <v>0</v>
      </c>
      <c r="E37" s="67">
        <f>'P8- Pasqyart anekse-  Pasivi'!E202</f>
        <v>0</v>
      </c>
      <c r="F37" s="67">
        <f>'P8- Pasqyart anekse-  Pasivi'!F202</f>
        <v>0</v>
      </c>
      <c r="H37" s="37"/>
    </row>
    <row r="38" spans="1:8" ht="16.899999999999999" customHeight="1">
      <c r="A38" s="30"/>
      <c r="B38" s="59">
        <v>7</v>
      </c>
      <c r="C38" s="35" t="s">
        <v>5</v>
      </c>
      <c r="D38" s="31">
        <v>0</v>
      </c>
      <c r="E38" s="67">
        <f>'P8- Pasqyart anekse-  Pasivi'!E208</f>
        <v>0</v>
      </c>
      <c r="F38" s="67">
        <f>'P8- Pasqyart anekse-  Pasivi'!F208</f>
        <v>0</v>
      </c>
      <c r="H38" s="37"/>
    </row>
    <row r="39" spans="1:8" ht="16.899999999999999" customHeight="1">
      <c r="A39" s="30"/>
      <c r="B39" s="59">
        <v>8</v>
      </c>
      <c r="C39" s="38" t="s">
        <v>7</v>
      </c>
      <c r="D39" s="31">
        <v>0</v>
      </c>
      <c r="E39" s="67">
        <f>'P8- Pasqyart anekse-  Pasivi'!E216</f>
        <v>62784893</v>
      </c>
      <c r="F39" s="67">
        <f>'P8- Pasqyart anekse-  Pasivi'!F216</f>
        <v>62784893</v>
      </c>
      <c r="H39" s="37"/>
    </row>
    <row r="40" spans="1:8" ht="16.899999999999999" customHeight="1">
      <c r="A40" s="30"/>
      <c r="B40" s="59">
        <v>9</v>
      </c>
      <c r="C40" s="35" t="s">
        <v>48</v>
      </c>
      <c r="D40" s="31">
        <v>0</v>
      </c>
      <c r="E40" s="67">
        <f>'P8- Pasqyart anekse-  Pasivi'!E222</f>
        <v>-187596740</v>
      </c>
      <c r="F40" s="67">
        <f>'P8- Pasqyart anekse-  Pasivi'!F221</f>
        <v>-177997069</v>
      </c>
      <c r="H40" s="37"/>
    </row>
    <row r="41" spans="1:8" ht="16.899999999999999" customHeight="1">
      <c r="A41" s="30"/>
      <c r="B41" s="59">
        <v>10</v>
      </c>
      <c r="C41" s="35" t="s">
        <v>49</v>
      </c>
      <c r="D41" s="31">
        <v>0</v>
      </c>
      <c r="E41" s="67">
        <f>'P8- Pasqyart anekse-  Pasivi'!E228</f>
        <v>-3485877.32</v>
      </c>
      <c r="F41" s="67">
        <f>'P8- Pasqyart anekse-  Pasivi'!F227</f>
        <v>-9599671</v>
      </c>
      <c r="H41" s="37"/>
    </row>
    <row r="42" spans="1:8" ht="16.899999999999999" customHeight="1">
      <c r="A42" s="30"/>
      <c r="B42" s="59"/>
      <c r="C42" s="33" t="s">
        <v>174</v>
      </c>
      <c r="D42" s="36">
        <v>0</v>
      </c>
      <c r="E42" s="68">
        <f>E32+E33+E34+E35+E36+E37+E38+E39+E40+E41</f>
        <v>54618245.68</v>
      </c>
      <c r="F42" s="68">
        <f>F32+F33+F34+F35+F36+F37+F38+F39+F40+F41</f>
        <v>58104123</v>
      </c>
      <c r="H42" s="37"/>
    </row>
    <row r="43" spans="1:8" ht="16.899999999999999" customHeight="1">
      <c r="A43" s="30"/>
      <c r="B43" s="32"/>
      <c r="C43" s="35"/>
      <c r="D43" s="31"/>
      <c r="E43" s="63"/>
      <c r="F43" s="63"/>
    </row>
    <row r="44" spans="1:8" ht="16.899999999999999" customHeight="1">
      <c r="A44" s="30"/>
      <c r="B44" s="453" t="s">
        <v>175</v>
      </c>
      <c r="C44" s="454"/>
      <c r="D44" s="36">
        <v>0</v>
      </c>
      <c r="E44" s="64">
        <f>E42+E30</f>
        <v>100721958.24000001</v>
      </c>
      <c r="F44" s="64">
        <f>F42+F30</f>
        <v>105523804</v>
      </c>
    </row>
    <row r="45" spans="1:8">
      <c r="E45" s="37"/>
    </row>
    <row r="46" spans="1:8">
      <c r="E46" s="37">
        <f>E44-'P1- Aktivi detajuar 12'!E49</f>
        <v>0.46000000834465027</v>
      </c>
      <c r="F46" s="37">
        <f>F44-'P1- Aktivi detajuar 12'!F49</f>
        <v>0</v>
      </c>
    </row>
    <row r="47" spans="1:8">
      <c r="E47" s="37"/>
    </row>
    <row r="49" spans="5:5">
      <c r="E49" s="37"/>
    </row>
    <row r="50" spans="5:5">
      <c r="E50" s="37"/>
    </row>
  </sheetData>
  <mergeCells count="7">
    <mergeCell ref="B44:C44"/>
    <mergeCell ref="F2:F3"/>
    <mergeCell ref="B4:C4"/>
    <mergeCell ref="A2:A3"/>
    <mergeCell ref="B2:C3"/>
    <mergeCell ref="D2:D3"/>
    <mergeCell ref="E2:E3"/>
  </mergeCells>
  <phoneticPr fontId="3" type="noConversion"/>
  <pageMargins left="0.52" right="0.25" top="0.75" bottom="0.43" header="0.28000000000000003" footer="0.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BD36"/>
  <sheetViews>
    <sheetView workbookViewId="0">
      <selection activeCell="G21" sqref="G21"/>
    </sheetView>
  </sheetViews>
  <sheetFormatPr defaultRowHeight="15"/>
  <cols>
    <col min="1" max="1" width="3.42578125" style="148" customWidth="1"/>
    <col min="2" max="2" width="5.5703125" style="154" customWidth="1"/>
    <col min="3" max="3" width="55.7109375" style="164" customWidth="1"/>
    <col min="4" max="4" width="18" style="148" customWidth="1"/>
    <col min="5" max="5" width="17.140625" style="148" customWidth="1"/>
    <col min="6" max="12" width="9.140625" style="148"/>
    <col min="13" max="13" width="39.28515625" style="148" customWidth="1"/>
    <col min="14" max="14" width="10.7109375" style="148" customWidth="1"/>
    <col min="15" max="15" width="9.140625" style="148"/>
    <col min="16" max="16" width="11.7109375" style="148" customWidth="1"/>
    <col min="17" max="18" width="9.140625" style="148"/>
    <col min="19" max="19" width="11.42578125" style="148" customWidth="1"/>
    <col min="20" max="21" width="9.140625" style="148"/>
    <col min="22" max="22" width="10.28515625" style="148" customWidth="1"/>
    <col min="23" max="23" width="11" style="148" customWidth="1"/>
    <col min="24" max="24" width="11.140625" style="148" customWidth="1"/>
    <col min="25" max="26" width="9.140625" style="148"/>
    <col min="27" max="27" width="40.42578125" style="148" customWidth="1"/>
    <col min="28" max="33" width="9.140625" style="148"/>
    <col min="34" max="34" width="32" style="148" customWidth="1"/>
    <col min="35" max="35" width="9.140625" style="148"/>
    <col min="36" max="36" width="13.140625" style="148" customWidth="1"/>
    <col min="37" max="38" width="9.140625" style="148"/>
    <col min="39" max="39" width="40.85546875" style="148" customWidth="1"/>
    <col min="40" max="40" width="13" style="148" customWidth="1"/>
    <col min="41" max="42" width="9.140625" style="148"/>
    <col min="43" max="43" width="35" style="148" customWidth="1"/>
    <col min="44" max="44" width="10.85546875" style="148" customWidth="1"/>
    <col min="45" max="45" width="10.7109375" style="148" customWidth="1"/>
    <col min="46" max="46" width="1.7109375" style="148" customWidth="1"/>
    <col min="47" max="47" width="28.85546875" style="148" customWidth="1"/>
    <col min="48" max="56" width="9.140625" style="148"/>
    <col min="57" max="57" width="12.28515625" style="148" customWidth="1"/>
    <col min="58" max="62" width="9.140625" style="148"/>
    <col min="63" max="63" width="10.42578125" style="148" customWidth="1"/>
    <col min="64" max="65" width="11.140625" style="148" bestFit="1" customWidth="1"/>
    <col min="66" max="66" width="10.140625" style="148" bestFit="1" customWidth="1"/>
    <col min="67" max="69" width="9.140625" style="148"/>
    <col min="70" max="70" width="11.140625" style="148" bestFit="1" customWidth="1"/>
    <col min="71" max="79" width="9.140625" style="148"/>
    <col min="80" max="81" width="11.140625" style="148" bestFit="1" customWidth="1"/>
    <col min="82" max="16384" width="9.140625" style="148"/>
  </cols>
  <sheetData>
    <row r="1" spans="2:56">
      <c r="B1" s="455" t="s">
        <v>130</v>
      </c>
      <c r="C1" s="455"/>
      <c r="D1" s="455"/>
      <c r="E1" s="455"/>
    </row>
    <row r="2" spans="2:56">
      <c r="C2" s="155"/>
      <c r="D2" s="156"/>
      <c r="E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AB2" s="156"/>
      <c r="AC2" s="156"/>
      <c r="AD2" s="156"/>
      <c r="AE2" s="156"/>
      <c r="AJ2" s="156"/>
      <c r="AR2" s="156"/>
      <c r="BD2" s="156"/>
    </row>
    <row r="3" spans="2:56" ht="31.15" customHeight="1">
      <c r="B3" s="157" t="s">
        <v>117</v>
      </c>
      <c r="C3" s="157" t="s">
        <v>130</v>
      </c>
      <c r="D3" s="158" t="s">
        <v>125</v>
      </c>
      <c r="E3" s="158" t="s">
        <v>126</v>
      </c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AB3" s="156"/>
      <c r="AC3" s="156"/>
      <c r="AD3" s="156"/>
      <c r="AE3" s="156"/>
      <c r="AJ3" s="156"/>
      <c r="AR3" s="156"/>
      <c r="BD3" s="156"/>
    </row>
    <row r="4" spans="2:56" ht="19.899999999999999" customHeight="1">
      <c r="B4" s="157" t="s">
        <v>4</v>
      </c>
      <c r="C4" s="159" t="s">
        <v>127</v>
      </c>
      <c r="D4" s="60"/>
      <c r="E4" s="60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AB4" s="156"/>
      <c r="AC4" s="156"/>
      <c r="AD4" s="156"/>
      <c r="AE4" s="156"/>
      <c r="AJ4" s="156"/>
      <c r="AR4" s="156"/>
      <c r="BD4" s="156"/>
    </row>
    <row r="5" spans="2:56" ht="19.899999999999999" customHeight="1">
      <c r="B5" s="160">
        <v>1</v>
      </c>
      <c r="C5" s="161" t="s">
        <v>131</v>
      </c>
      <c r="D5" s="60">
        <f>'P3-Fitim-12 Sipas Natyres'!E26</f>
        <v>-3485877.32</v>
      </c>
      <c r="E5" s="60">
        <f>-9599671</f>
        <v>-9599671</v>
      </c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AB5" s="156"/>
      <c r="AC5" s="156"/>
      <c r="AD5" s="156"/>
      <c r="AE5" s="156"/>
      <c r="AJ5" s="156"/>
      <c r="AR5" s="156"/>
      <c r="BD5" s="156"/>
    </row>
    <row r="6" spans="2:56" ht="19.899999999999999" customHeight="1">
      <c r="B6" s="160">
        <v>2</v>
      </c>
      <c r="C6" s="161" t="s">
        <v>132</v>
      </c>
      <c r="D6" s="60">
        <f>D7+D8+D9+D10</f>
        <v>0</v>
      </c>
      <c r="E6" s="60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AB6" s="156"/>
      <c r="AC6" s="156"/>
      <c r="AD6" s="156"/>
      <c r="AE6" s="156"/>
      <c r="AJ6" s="156"/>
      <c r="AR6" s="156"/>
      <c r="BD6" s="156"/>
    </row>
    <row r="7" spans="2:56" ht="19.899999999999999" customHeight="1">
      <c r="B7" s="160"/>
      <c r="C7" s="162" t="s">
        <v>139</v>
      </c>
      <c r="D7" s="60">
        <f>-'P3-Fitim-12 Sipas Natyres'!E15</f>
        <v>0</v>
      </c>
      <c r="E7" s="60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AB7" s="156"/>
      <c r="AC7" s="156"/>
      <c r="AD7" s="156"/>
      <c r="AE7" s="156"/>
      <c r="AJ7" s="156"/>
      <c r="AR7" s="156"/>
      <c r="BD7" s="156"/>
    </row>
    <row r="8" spans="2:56" ht="19.899999999999999" customHeight="1">
      <c r="B8" s="160"/>
      <c r="C8" s="162" t="s">
        <v>704</v>
      </c>
      <c r="D8" s="60"/>
      <c r="E8" s="60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AB8" s="156"/>
      <c r="AC8" s="156"/>
      <c r="AD8" s="156"/>
      <c r="AE8" s="156"/>
      <c r="AJ8" s="156"/>
      <c r="AR8" s="156"/>
      <c r="BD8" s="156"/>
    </row>
    <row r="9" spans="2:56" ht="19.899999999999999" customHeight="1">
      <c r="B9" s="160"/>
      <c r="C9" s="162" t="s">
        <v>140</v>
      </c>
      <c r="D9" s="60">
        <v>0</v>
      </c>
      <c r="E9" s="60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AB9" s="156"/>
      <c r="AC9" s="156"/>
      <c r="AD9" s="156"/>
      <c r="AE9" s="156"/>
      <c r="AJ9" s="156"/>
      <c r="AR9" s="156"/>
      <c r="BD9" s="156"/>
    </row>
    <row r="10" spans="2:56" ht="19.899999999999999" customHeight="1">
      <c r="B10" s="160"/>
      <c r="C10" s="162" t="s">
        <v>141</v>
      </c>
      <c r="D10" s="60">
        <v>0</v>
      </c>
      <c r="E10" s="60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AB10" s="156"/>
      <c r="AC10" s="156"/>
      <c r="AD10" s="156"/>
      <c r="AE10" s="156"/>
      <c r="AJ10" s="156"/>
      <c r="AR10" s="156"/>
      <c r="BD10" s="156"/>
    </row>
    <row r="11" spans="2:56" ht="33" customHeight="1">
      <c r="B11" s="160">
        <v>3</v>
      </c>
      <c r="C11" s="159" t="s">
        <v>190</v>
      </c>
      <c r="D11" s="60">
        <f>'P1- Aktivi detajuar 12'!F15-'P1- Aktivi detajuar 12'!E15</f>
        <v>-1154493</v>
      </c>
      <c r="E11" s="60">
        <f>-385521</f>
        <v>-385521</v>
      </c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AB11" s="156"/>
      <c r="AC11" s="156"/>
      <c r="AD11" s="156"/>
      <c r="AE11" s="156"/>
      <c r="AJ11" s="156"/>
      <c r="AR11" s="156"/>
      <c r="BD11" s="156"/>
    </row>
    <row r="12" spans="2:56" ht="23.25" customHeight="1">
      <c r="B12" s="160">
        <v>4</v>
      </c>
      <c r="C12" s="159" t="s">
        <v>191</v>
      </c>
      <c r="D12" s="60">
        <f>'P1- Aktivi detajuar 12'!F22-'P1- Aktivi detajuar 12'!E22</f>
        <v>6023896.3200000003</v>
      </c>
      <c r="E12" s="60">
        <f>9297478</f>
        <v>9297478</v>
      </c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AB12" s="156"/>
      <c r="AC12" s="156"/>
      <c r="AD12" s="156"/>
      <c r="AE12" s="156"/>
      <c r="AJ12" s="156"/>
      <c r="AR12" s="156"/>
      <c r="BD12" s="156"/>
    </row>
    <row r="13" spans="2:56" ht="29.25" customHeight="1">
      <c r="B13" s="160">
        <v>5</v>
      </c>
      <c r="C13" s="161" t="s">
        <v>189</v>
      </c>
      <c r="D13" s="60">
        <f>'P2- Pasivi i detajauar 12 '!E30-'P2- Pasivi i detajauar 12 '!F30</f>
        <v>-1315968.4399999976</v>
      </c>
      <c r="E13" s="60">
        <f>678667</f>
        <v>678667</v>
      </c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AB13" s="156"/>
      <c r="AC13" s="156"/>
      <c r="AD13" s="156"/>
      <c r="AE13" s="156"/>
      <c r="AJ13" s="156"/>
      <c r="AR13" s="156"/>
      <c r="BD13" s="156"/>
    </row>
    <row r="14" spans="2:56" ht="24" customHeight="1">
      <c r="B14" s="160">
        <v>6</v>
      </c>
      <c r="C14" s="161" t="s">
        <v>133</v>
      </c>
      <c r="D14" s="60">
        <v>0</v>
      </c>
      <c r="E14" s="60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AB14" s="156"/>
      <c r="AC14" s="156"/>
      <c r="AD14" s="156"/>
      <c r="AE14" s="156"/>
      <c r="AJ14" s="156"/>
      <c r="AR14" s="156"/>
      <c r="BD14" s="156"/>
    </row>
    <row r="15" spans="2:56" ht="19.899999999999999" customHeight="1">
      <c r="B15" s="160">
        <v>7</v>
      </c>
      <c r="C15" s="161" t="s">
        <v>142</v>
      </c>
      <c r="D15" s="60"/>
      <c r="E15" s="60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AB15" s="156"/>
      <c r="AC15" s="156"/>
      <c r="AD15" s="156"/>
      <c r="AE15" s="156"/>
      <c r="AJ15" s="156"/>
      <c r="AR15" s="156"/>
      <c r="BD15" s="156"/>
    </row>
    <row r="16" spans="2:56" ht="19.899999999999999" customHeight="1">
      <c r="B16" s="160">
        <v>8</v>
      </c>
      <c r="C16" s="161" t="s">
        <v>143</v>
      </c>
      <c r="D16" s="60">
        <f>-('P1- Aktivi detajuar 12'!E20-'P1- Aktivi detajuar 12'!F20)</f>
        <v>0</v>
      </c>
      <c r="E16" s="60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AB16" s="156"/>
      <c r="AC16" s="156"/>
      <c r="AD16" s="156"/>
      <c r="AE16" s="156"/>
      <c r="AJ16" s="156"/>
      <c r="AR16" s="156"/>
      <c r="BD16" s="156"/>
    </row>
    <row r="17" spans="2:56" ht="27" customHeight="1">
      <c r="B17" s="157" t="s">
        <v>4</v>
      </c>
      <c r="C17" s="163" t="s">
        <v>153</v>
      </c>
      <c r="D17" s="61">
        <f>D5+D6+D11+D12+D13+D14+D15+D16</f>
        <v>67557.560000002384</v>
      </c>
      <c r="E17" s="61">
        <f>E5+E6+E11+E12+E13+E14+E15+E16</f>
        <v>-9047</v>
      </c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AB17" s="156"/>
      <c r="AC17" s="156"/>
      <c r="AD17" s="156"/>
      <c r="AE17" s="156"/>
      <c r="AJ17" s="156"/>
      <c r="AR17" s="156"/>
      <c r="BD17" s="156"/>
    </row>
    <row r="18" spans="2:56" ht="19.899999999999999" customHeight="1">
      <c r="B18" s="160"/>
      <c r="C18" s="162"/>
      <c r="D18" s="60"/>
      <c r="E18" s="60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AB18" s="156"/>
      <c r="AC18" s="156"/>
      <c r="AD18" s="156"/>
      <c r="AE18" s="156"/>
      <c r="AJ18" s="156"/>
      <c r="AR18" s="156"/>
      <c r="BD18" s="156"/>
    </row>
    <row r="19" spans="2:56" ht="19.899999999999999" customHeight="1">
      <c r="B19" s="157" t="s">
        <v>1</v>
      </c>
      <c r="C19" s="159" t="s">
        <v>144</v>
      </c>
      <c r="D19" s="60"/>
      <c r="E19" s="60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AB19" s="156"/>
      <c r="AC19" s="156"/>
      <c r="AD19" s="156"/>
      <c r="AE19" s="156"/>
      <c r="AJ19" s="156"/>
      <c r="AR19" s="156"/>
      <c r="BD19" s="156"/>
    </row>
    <row r="20" spans="2:56" ht="19.899999999999999" customHeight="1">
      <c r="B20" s="160">
        <v>9</v>
      </c>
      <c r="C20" s="161" t="s">
        <v>134</v>
      </c>
      <c r="D20" s="60">
        <v>0</v>
      </c>
      <c r="E20" s="60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AB20" s="156"/>
      <c r="AC20" s="156"/>
      <c r="AD20" s="156"/>
      <c r="AE20" s="156"/>
      <c r="AJ20" s="156"/>
      <c r="AR20" s="156"/>
      <c r="BD20" s="156"/>
    </row>
    <row r="21" spans="2:56" ht="19.899999999999999" customHeight="1">
      <c r="B21" s="160">
        <v>10</v>
      </c>
      <c r="C21" s="159" t="s">
        <v>705</v>
      </c>
      <c r="D21" s="60">
        <f>-'LEVIZJA  e AQT'!G23</f>
        <v>-40832</v>
      </c>
      <c r="E21" s="60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AB21" s="156"/>
      <c r="AC21" s="156"/>
      <c r="AD21" s="156"/>
      <c r="AE21" s="156"/>
      <c r="AJ21" s="156"/>
      <c r="AR21" s="156"/>
      <c r="BD21" s="156"/>
    </row>
    <row r="22" spans="2:56" ht="19.899999999999999" customHeight="1">
      <c r="B22" s="160">
        <v>11</v>
      </c>
      <c r="C22" s="161" t="s">
        <v>703</v>
      </c>
      <c r="D22" s="60"/>
      <c r="E22" s="60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AB22" s="156"/>
      <c r="AC22" s="156"/>
      <c r="AD22" s="156"/>
      <c r="AE22" s="156"/>
      <c r="AJ22" s="156"/>
      <c r="AR22" s="156"/>
      <c r="BD22" s="156"/>
    </row>
    <row r="23" spans="2:56" ht="19.899999999999999" customHeight="1">
      <c r="B23" s="160">
        <v>12</v>
      </c>
      <c r="C23" s="161" t="s">
        <v>145</v>
      </c>
      <c r="D23" s="60">
        <v>0</v>
      </c>
      <c r="E23" s="60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AB23" s="156"/>
      <c r="AC23" s="156"/>
      <c r="AD23" s="156"/>
      <c r="AE23" s="156"/>
      <c r="AJ23" s="156"/>
      <c r="AR23" s="156"/>
      <c r="BD23" s="156"/>
    </row>
    <row r="24" spans="2:56" ht="19.899999999999999" customHeight="1">
      <c r="B24" s="160">
        <v>13</v>
      </c>
      <c r="C24" s="161" t="s">
        <v>128</v>
      </c>
      <c r="D24" s="60">
        <v>0</v>
      </c>
      <c r="E24" s="60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AB24" s="156"/>
      <c r="AC24" s="156"/>
      <c r="AD24" s="156"/>
      <c r="AE24" s="156"/>
      <c r="AJ24" s="156"/>
      <c r="AR24" s="156"/>
      <c r="BD24" s="156"/>
    </row>
    <row r="25" spans="2:56" ht="27" customHeight="1">
      <c r="B25" s="157" t="s">
        <v>1</v>
      </c>
      <c r="C25" s="159" t="s">
        <v>152</v>
      </c>
      <c r="D25" s="61">
        <f>D20+D21+D22+D23+D24</f>
        <v>-40832</v>
      </c>
      <c r="E25" s="61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AB25" s="156"/>
      <c r="AC25" s="156"/>
      <c r="AD25" s="156"/>
      <c r="AE25" s="156"/>
      <c r="AJ25" s="156"/>
      <c r="AR25" s="156"/>
      <c r="BD25" s="156"/>
    </row>
    <row r="26" spans="2:56" ht="15" customHeight="1">
      <c r="B26" s="160"/>
      <c r="C26" s="159"/>
      <c r="D26" s="60"/>
      <c r="E26" s="60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AB26" s="156"/>
      <c r="AC26" s="156"/>
      <c r="AD26" s="156"/>
      <c r="AE26" s="156"/>
      <c r="AJ26" s="156"/>
      <c r="AR26" s="156"/>
      <c r="BD26" s="156"/>
    </row>
    <row r="27" spans="2:56" ht="19.899999999999999" customHeight="1">
      <c r="B27" s="157" t="s">
        <v>2</v>
      </c>
      <c r="C27" s="159" t="s">
        <v>135</v>
      </c>
      <c r="D27" s="60"/>
      <c r="E27" s="60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AB27" s="156"/>
      <c r="AC27" s="156"/>
      <c r="AD27" s="156"/>
      <c r="AE27" s="156"/>
      <c r="AJ27" s="156"/>
      <c r="AR27" s="156"/>
      <c r="BD27" s="156"/>
    </row>
    <row r="28" spans="2:56" ht="19.899999999999999" customHeight="1">
      <c r="B28" s="160">
        <v>14</v>
      </c>
      <c r="C28" s="161" t="s">
        <v>137</v>
      </c>
      <c r="D28" s="60">
        <v>0</v>
      </c>
      <c r="E28" s="60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AB28" s="156"/>
      <c r="AC28" s="156"/>
      <c r="AD28" s="156"/>
      <c r="AE28" s="156"/>
      <c r="AJ28" s="156"/>
      <c r="AR28" s="156"/>
      <c r="BD28" s="156"/>
    </row>
    <row r="29" spans="2:56" ht="19.899999999999999" customHeight="1">
      <c r="B29" s="160">
        <v>15</v>
      </c>
      <c r="C29" s="161" t="s">
        <v>702</v>
      </c>
      <c r="D29" s="60"/>
      <c r="E29" s="60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AB29" s="156"/>
      <c r="AC29" s="156"/>
      <c r="AD29" s="156"/>
      <c r="AE29" s="156"/>
      <c r="AJ29" s="156"/>
      <c r="AR29" s="156"/>
      <c r="BD29" s="156"/>
    </row>
    <row r="30" spans="2:56" ht="19.899999999999999" customHeight="1">
      <c r="B30" s="160">
        <v>16</v>
      </c>
      <c r="C30" s="161" t="s">
        <v>129</v>
      </c>
      <c r="D30" s="60">
        <v>0</v>
      </c>
      <c r="E30" s="60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AB30" s="156"/>
      <c r="AC30" s="156"/>
      <c r="AD30" s="156"/>
      <c r="AE30" s="156"/>
      <c r="AJ30" s="156"/>
      <c r="AR30" s="156"/>
      <c r="BD30" s="156"/>
    </row>
    <row r="31" spans="2:56" ht="19.899999999999999" customHeight="1">
      <c r="B31" s="160">
        <v>17</v>
      </c>
      <c r="C31" s="161" t="s">
        <v>136</v>
      </c>
      <c r="D31" s="60">
        <v>0</v>
      </c>
      <c r="E31" s="60"/>
    </row>
    <row r="32" spans="2:56" ht="19.899999999999999" customHeight="1">
      <c r="B32" s="157" t="s">
        <v>2</v>
      </c>
      <c r="C32" s="159" t="s">
        <v>147</v>
      </c>
      <c r="D32" s="61">
        <f>D28+D29+D30+D31</f>
        <v>0</v>
      </c>
      <c r="E32" s="61"/>
    </row>
    <row r="33" spans="2:5" ht="19.899999999999999" customHeight="1">
      <c r="B33" s="160"/>
      <c r="C33" s="159"/>
      <c r="D33" s="60"/>
      <c r="E33" s="60"/>
    </row>
    <row r="34" spans="2:5" ht="19.899999999999999" customHeight="1">
      <c r="B34" s="157" t="s">
        <v>148</v>
      </c>
      <c r="C34" s="159" t="s">
        <v>146</v>
      </c>
      <c r="D34" s="61">
        <f>D17+D25</f>
        <v>26725.560000002384</v>
      </c>
      <c r="E34" s="61">
        <f>E17+E25</f>
        <v>-9047</v>
      </c>
    </row>
    <row r="35" spans="2:5" ht="19.899999999999999" customHeight="1">
      <c r="B35" s="160" t="s">
        <v>149</v>
      </c>
      <c r="C35" s="161" t="s">
        <v>138</v>
      </c>
      <c r="D35" s="60">
        <f>'P7- Pasqyart anekse-  Aktivi'!F12</f>
        <v>6053</v>
      </c>
      <c r="E35" s="60">
        <v>15100</v>
      </c>
    </row>
    <row r="36" spans="2:5" ht="19.899999999999999" customHeight="1">
      <c r="B36" s="157" t="s">
        <v>150</v>
      </c>
      <c r="C36" s="159" t="s">
        <v>151</v>
      </c>
      <c r="D36" s="61">
        <f>D34+D35-1</f>
        <v>32777.560000002384</v>
      </c>
      <c r="E36" s="61">
        <f>E34+E35</f>
        <v>6053</v>
      </c>
    </row>
  </sheetData>
  <mergeCells count="1">
    <mergeCell ref="B1:E1"/>
  </mergeCells>
  <phoneticPr fontId="3" type="noConversion"/>
  <pageMargins left="0.23" right="0.25" top="0.46" bottom="0.76" header="0.21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BJ31"/>
  <sheetViews>
    <sheetView workbookViewId="0">
      <selection activeCell="H27" sqref="H27"/>
    </sheetView>
  </sheetViews>
  <sheetFormatPr defaultRowHeight="15"/>
  <cols>
    <col min="1" max="1" width="3.42578125" style="29" customWidth="1"/>
    <col min="2" max="2" width="4.7109375" style="46" customWidth="1"/>
    <col min="3" max="3" width="51" style="55" customWidth="1"/>
    <col min="4" max="4" width="13.42578125" style="56" customWidth="1"/>
    <col min="5" max="5" width="11.28515625" style="29" customWidth="1"/>
    <col min="6" max="6" width="13.42578125" style="29" customWidth="1"/>
    <col min="7" max="7" width="11.28515625" style="29" bestFit="1" customWidth="1"/>
    <col min="8" max="18" width="9.140625" style="29"/>
    <col min="19" max="19" width="39.28515625" style="29" customWidth="1"/>
    <col min="20" max="20" width="10.7109375" style="29" customWidth="1"/>
    <col min="21" max="21" width="9.140625" style="29"/>
    <col min="22" max="22" width="11.7109375" style="29" customWidth="1"/>
    <col min="23" max="24" width="9.140625" style="29"/>
    <col min="25" max="25" width="11.42578125" style="29" customWidth="1"/>
    <col min="26" max="27" width="9.140625" style="29"/>
    <col min="28" max="28" width="10.28515625" style="29" customWidth="1"/>
    <col min="29" max="29" width="11" style="29" customWidth="1"/>
    <col min="30" max="30" width="11.140625" style="29" customWidth="1"/>
    <col min="31" max="32" width="9.140625" style="29"/>
    <col min="33" max="33" width="40.42578125" style="29" customWidth="1"/>
    <col min="34" max="39" width="9.140625" style="29"/>
    <col min="40" max="40" width="32" style="29" customWidth="1"/>
    <col min="41" max="41" width="9.140625" style="29"/>
    <col min="42" max="42" width="13.140625" style="29" customWidth="1"/>
    <col min="43" max="44" width="9.140625" style="29"/>
    <col min="45" max="45" width="40.85546875" style="29" customWidth="1"/>
    <col min="46" max="46" width="13" style="29" customWidth="1"/>
    <col min="47" max="48" width="9.140625" style="29"/>
    <col min="49" max="49" width="35" style="29" customWidth="1"/>
    <col min="50" max="50" width="10.85546875" style="29" customWidth="1"/>
    <col min="51" max="51" width="10.7109375" style="29" customWidth="1"/>
    <col min="52" max="52" width="1.7109375" style="29" customWidth="1"/>
    <col min="53" max="53" width="28.85546875" style="29" customWidth="1"/>
    <col min="54" max="62" width="9.140625" style="29"/>
    <col min="63" max="63" width="12.28515625" style="29" customWidth="1"/>
    <col min="64" max="68" width="9.140625" style="29"/>
    <col min="69" max="69" width="10.42578125" style="29" customWidth="1"/>
    <col min="70" max="71" width="11.140625" style="29" bestFit="1" customWidth="1"/>
    <col min="72" max="72" width="10.140625" style="29" bestFit="1" customWidth="1"/>
    <col min="73" max="75" width="9.140625" style="29"/>
    <col min="76" max="76" width="11.140625" style="29" bestFit="1" customWidth="1"/>
    <col min="77" max="85" width="9.140625" style="29"/>
    <col min="86" max="87" width="11.140625" style="29" bestFit="1" customWidth="1"/>
    <col min="88" max="16384" width="9.140625" style="29"/>
  </cols>
  <sheetData>
    <row r="3" spans="2:62">
      <c r="B3" s="456" t="s">
        <v>116</v>
      </c>
      <c r="C3" s="456"/>
      <c r="D3" s="456"/>
      <c r="E3" s="456"/>
      <c r="F3" s="456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H3" s="45"/>
      <c r="AI3" s="45"/>
      <c r="AJ3" s="45"/>
      <c r="AK3" s="45"/>
      <c r="AP3" s="45"/>
      <c r="AX3" s="45"/>
      <c r="BJ3" s="45"/>
    </row>
    <row r="4" spans="2:62">
      <c r="B4" s="456" t="s">
        <v>88</v>
      </c>
      <c r="C4" s="456"/>
      <c r="D4" s="456"/>
      <c r="E4" s="456"/>
      <c r="F4" s="456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H4" s="45"/>
      <c r="AI4" s="45"/>
      <c r="AJ4" s="45"/>
      <c r="AK4" s="45"/>
      <c r="AP4" s="45"/>
      <c r="AX4" s="45"/>
      <c r="BJ4" s="45"/>
    </row>
    <row r="5" spans="2:62">
      <c r="C5" s="47"/>
      <c r="D5" s="40"/>
      <c r="E5" s="45"/>
      <c r="F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H5" s="45"/>
      <c r="AI5" s="45"/>
      <c r="AJ5" s="45"/>
      <c r="AK5" s="45"/>
      <c r="AP5" s="45"/>
      <c r="AX5" s="45"/>
      <c r="BJ5" s="45"/>
    </row>
    <row r="6" spans="2:62" ht="38.450000000000003" customHeight="1">
      <c r="B6" s="41" t="s">
        <v>117</v>
      </c>
      <c r="C6" s="41" t="s">
        <v>91</v>
      </c>
      <c r="D6" s="41" t="s">
        <v>92</v>
      </c>
      <c r="E6" s="48" t="s">
        <v>89</v>
      </c>
      <c r="F6" s="48" t="s">
        <v>90</v>
      </c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H6" s="45"/>
      <c r="AI6" s="45"/>
      <c r="AJ6" s="45"/>
      <c r="AK6" s="45"/>
      <c r="AP6" s="45"/>
      <c r="AX6" s="45"/>
      <c r="BJ6" s="45"/>
    </row>
    <row r="7" spans="2:62" ht="25.15" customHeight="1">
      <c r="B7" s="41">
        <v>1</v>
      </c>
      <c r="C7" s="49" t="s">
        <v>93</v>
      </c>
      <c r="D7" s="50" t="s">
        <v>94</v>
      </c>
      <c r="E7" s="60">
        <f>'P9- Shepnzime dhe te ardhura'!E10</f>
        <v>2217484.3899999997</v>
      </c>
      <c r="F7" s="60">
        <f>'P9- Shepnzime dhe te ardhura'!F10</f>
        <v>3362252</v>
      </c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H7" s="45"/>
      <c r="AI7" s="45"/>
      <c r="AJ7" s="45"/>
      <c r="AK7" s="45"/>
      <c r="AP7" s="45"/>
      <c r="AX7" s="45"/>
      <c r="BJ7" s="45"/>
    </row>
    <row r="8" spans="2:62" ht="25.15" customHeight="1">
      <c r="B8" s="41">
        <v>2</v>
      </c>
      <c r="C8" s="49" t="s">
        <v>95</v>
      </c>
      <c r="D8" s="50" t="s">
        <v>115</v>
      </c>
      <c r="E8" s="60">
        <f>'P9- Shepnzime dhe te ardhura'!E24</f>
        <v>3215800</v>
      </c>
      <c r="F8" s="60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H8" s="45"/>
      <c r="AI8" s="45"/>
      <c r="AJ8" s="45"/>
      <c r="AK8" s="45"/>
      <c r="AP8" s="45"/>
      <c r="AX8" s="45"/>
      <c r="BJ8" s="45"/>
    </row>
    <row r="9" spans="2:62" ht="30" customHeight="1">
      <c r="B9" s="41">
        <v>3</v>
      </c>
      <c r="C9" s="49" t="s">
        <v>96</v>
      </c>
      <c r="D9" s="50">
        <v>71</v>
      </c>
      <c r="E9" s="60">
        <f>'P9- Shepnzime dhe te ardhura'!E31</f>
        <v>-5287236.7799999993</v>
      </c>
      <c r="F9" s="60">
        <f>'P9- Shepnzime dhe te ardhura'!F31</f>
        <v>-9269137</v>
      </c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H9" s="45"/>
      <c r="AI9" s="45"/>
      <c r="AJ9" s="45"/>
      <c r="AK9" s="45"/>
      <c r="AP9" s="45"/>
      <c r="AX9" s="45"/>
      <c r="BJ9" s="45"/>
    </row>
    <row r="10" spans="2:62" ht="30" customHeight="1">
      <c r="B10" s="41">
        <v>4</v>
      </c>
      <c r="C10" s="49" t="s">
        <v>640</v>
      </c>
      <c r="D10" s="50" t="s">
        <v>641</v>
      </c>
      <c r="E10" s="60">
        <f>'P9- Shepnzime dhe te ardhura'!E39</f>
        <v>0</v>
      </c>
      <c r="F10" s="60">
        <f>'P9- Shepnzime dhe te ardhura'!F39</f>
        <v>0</v>
      </c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H10" s="45"/>
      <c r="AI10" s="45"/>
      <c r="AJ10" s="45"/>
      <c r="AK10" s="45"/>
      <c r="AP10" s="45"/>
      <c r="AX10" s="45"/>
      <c r="BJ10" s="45"/>
    </row>
    <row r="11" spans="2:62" ht="25.15" customHeight="1">
      <c r="B11" s="41">
        <v>5</v>
      </c>
      <c r="C11" s="49" t="s">
        <v>97</v>
      </c>
      <c r="D11" s="50" t="s">
        <v>112</v>
      </c>
      <c r="E11" s="60">
        <f>'P9- Shepnzime dhe te ardhura'!E55</f>
        <v>-736660</v>
      </c>
      <c r="F11" s="60">
        <f>'P9- Shepnzime dhe te ardhura'!F55</f>
        <v>-28340</v>
      </c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H11" s="45"/>
      <c r="AI11" s="45"/>
      <c r="AJ11" s="45"/>
      <c r="AK11" s="45"/>
      <c r="AP11" s="45"/>
      <c r="AX11" s="45"/>
      <c r="BJ11" s="45"/>
    </row>
    <row r="12" spans="2:62" ht="25.15" customHeight="1">
      <c r="B12" s="41">
        <v>6</v>
      </c>
      <c r="C12" s="49" t="s">
        <v>98</v>
      </c>
      <c r="D12" s="50"/>
      <c r="E12" s="60"/>
      <c r="F12" s="60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H12" s="45"/>
      <c r="AI12" s="45"/>
      <c r="AJ12" s="45"/>
      <c r="AK12" s="45"/>
      <c r="AP12" s="45"/>
      <c r="AX12" s="45"/>
      <c r="BJ12" s="45"/>
    </row>
    <row r="13" spans="2:62" ht="25.15" customHeight="1">
      <c r="B13" s="41"/>
      <c r="C13" s="52" t="s">
        <v>102</v>
      </c>
      <c r="D13" s="50" t="s">
        <v>113</v>
      </c>
      <c r="E13" s="60">
        <f>'P9- Shepnzime dhe te ardhura'!E65</f>
        <v>-1337924</v>
      </c>
      <c r="F13" s="60">
        <f>'P9- Shepnzime dhe te ardhura'!F65</f>
        <v>-1494000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H13" s="45"/>
      <c r="AI13" s="45"/>
      <c r="AJ13" s="45"/>
      <c r="AK13" s="45"/>
      <c r="AP13" s="45"/>
      <c r="AX13" s="45"/>
      <c r="BJ13" s="45"/>
    </row>
    <row r="14" spans="2:62" ht="25.15" customHeight="1">
      <c r="B14" s="41"/>
      <c r="C14" s="52" t="s">
        <v>103</v>
      </c>
      <c r="D14" s="50">
        <v>644</v>
      </c>
      <c r="E14" s="60">
        <f>'P9- Shepnzime dhe te ardhura'!E73</f>
        <v>-253506</v>
      </c>
      <c r="F14" s="60">
        <f>'P9- Shepnzime dhe te ardhura'!F73</f>
        <v>-249498</v>
      </c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H14" s="45"/>
      <c r="AI14" s="45"/>
      <c r="AJ14" s="45"/>
      <c r="AK14" s="45"/>
      <c r="AP14" s="45"/>
      <c r="AX14" s="45"/>
      <c r="BJ14" s="45"/>
    </row>
    <row r="15" spans="2:62" ht="25.15" customHeight="1">
      <c r="B15" s="41">
        <v>7</v>
      </c>
      <c r="C15" s="49" t="s">
        <v>99</v>
      </c>
      <c r="D15" s="50" t="s">
        <v>100</v>
      </c>
      <c r="E15" s="60">
        <f>'P9- Shepnzime dhe te ardhura'!E82</f>
        <v>0</v>
      </c>
      <c r="F15" s="60">
        <f>'P9- Shepnzime dhe te ardhura'!F82</f>
        <v>0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H15" s="45"/>
      <c r="AI15" s="45"/>
      <c r="AJ15" s="45"/>
      <c r="AK15" s="45"/>
      <c r="AP15" s="45"/>
      <c r="AX15" s="45"/>
      <c r="BJ15" s="45"/>
    </row>
    <row r="16" spans="2:62" ht="25.15" customHeight="1">
      <c r="B16" s="41">
        <v>8</v>
      </c>
      <c r="C16" s="49" t="s">
        <v>101</v>
      </c>
      <c r="D16" s="50" t="s">
        <v>114</v>
      </c>
      <c r="E16" s="60">
        <f>'P9- Shepnzime dhe te ardhura'!E129</f>
        <v>-1251094.1000000001</v>
      </c>
      <c r="F16" s="60">
        <v>-24424091</v>
      </c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H16" s="45"/>
      <c r="AI16" s="45"/>
      <c r="AJ16" s="45"/>
      <c r="AK16" s="45"/>
      <c r="AP16" s="45"/>
      <c r="AX16" s="45"/>
      <c r="BJ16" s="45"/>
    </row>
    <row r="17" spans="2:62" ht="25.15" customHeight="1">
      <c r="B17" s="42">
        <v>9</v>
      </c>
      <c r="C17" s="51" t="s">
        <v>642</v>
      </c>
      <c r="D17" s="30"/>
      <c r="E17" s="61">
        <f>E7+E8+E9+E10+E11+E13+E14+E15+E16</f>
        <v>-3433136.4899999998</v>
      </c>
      <c r="F17" s="61">
        <f>F7+F8+F9+F10+F11+F13+F14+F15+F16</f>
        <v>-32102814</v>
      </c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H17" s="45"/>
      <c r="AI17" s="45"/>
      <c r="AJ17" s="45"/>
      <c r="AK17" s="45"/>
      <c r="AP17" s="45"/>
      <c r="AX17" s="45"/>
      <c r="BJ17" s="45"/>
    </row>
    <row r="18" spans="2:62" ht="27.6" customHeight="1">
      <c r="B18" s="41">
        <v>10</v>
      </c>
      <c r="C18" s="49" t="s">
        <v>118</v>
      </c>
      <c r="D18" s="50" t="s">
        <v>111</v>
      </c>
      <c r="E18" s="60">
        <f>'P9- Shepnzime dhe te ardhura'!E146</f>
        <v>0</v>
      </c>
      <c r="F18" s="60">
        <f>'P9- Shepnzime dhe te ardhura'!F146</f>
        <v>0</v>
      </c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H18" s="45"/>
      <c r="AI18" s="45"/>
      <c r="AJ18" s="45"/>
      <c r="AK18" s="45"/>
      <c r="AP18" s="45"/>
      <c r="AX18" s="45"/>
      <c r="BJ18" s="45"/>
    </row>
    <row r="19" spans="2:62" ht="25.15" customHeight="1">
      <c r="B19" s="41">
        <v>11</v>
      </c>
      <c r="C19" s="49" t="s">
        <v>119</v>
      </c>
      <c r="D19" s="50" t="s">
        <v>110</v>
      </c>
      <c r="E19" s="60">
        <f>'P9- Shepnzime dhe te ardhura'!E154</f>
        <v>0</v>
      </c>
      <c r="F19" s="60">
        <f>'P9- Shepnzime dhe te ardhura'!F154</f>
        <v>0</v>
      </c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H19" s="45"/>
      <c r="AI19" s="45"/>
      <c r="AJ19" s="45"/>
      <c r="AK19" s="45"/>
      <c r="AP19" s="45"/>
      <c r="AX19" s="45"/>
      <c r="BJ19" s="45"/>
    </row>
    <row r="20" spans="2:62" ht="25.15" customHeight="1">
      <c r="B20" s="41">
        <v>12</v>
      </c>
      <c r="C20" s="49" t="s">
        <v>120</v>
      </c>
      <c r="D20" s="30"/>
      <c r="E20" s="61"/>
      <c r="F20" s="61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H20" s="45"/>
      <c r="AI20" s="45"/>
      <c r="AJ20" s="45"/>
      <c r="AK20" s="45"/>
      <c r="AP20" s="45"/>
      <c r="AX20" s="45"/>
      <c r="BJ20" s="45"/>
    </row>
    <row r="21" spans="2:62" ht="28.15" customHeight="1">
      <c r="B21" s="41">
        <v>12.1</v>
      </c>
      <c r="C21" s="52" t="s">
        <v>124</v>
      </c>
      <c r="D21" s="53" t="s">
        <v>109</v>
      </c>
      <c r="E21" s="60">
        <f>'P9- Shepnzime dhe te ardhura'!E168</f>
        <v>0</v>
      </c>
      <c r="F21" s="60">
        <f>'P9- Shepnzime dhe te ardhura'!F168</f>
        <v>0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H21" s="45"/>
      <c r="AI21" s="45"/>
      <c r="AJ21" s="45"/>
      <c r="AK21" s="45"/>
      <c r="AP21" s="45"/>
      <c r="AX21" s="45"/>
      <c r="BJ21" s="45"/>
    </row>
    <row r="22" spans="2:62" ht="25.15" customHeight="1">
      <c r="B22" s="41">
        <v>12.2</v>
      </c>
      <c r="C22" s="52" t="s">
        <v>121</v>
      </c>
      <c r="D22" s="54">
        <v>767667</v>
      </c>
      <c r="E22" s="60">
        <f>'P9- Shepnzime dhe te ardhura'!E175</f>
        <v>-3631.36</v>
      </c>
      <c r="F22" s="60">
        <f>'P9- Shepnzime dhe te ardhura'!F126</f>
        <v>0</v>
      </c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H22" s="45"/>
      <c r="AI22" s="45"/>
      <c r="AJ22" s="45"/>
      <c r="AK22" s="45"/>
      <c r="AP22" s="45"/>
      <c r="AX22" s="45"/>
      <c r="BJ22" s="45"/>
    </row>
    <row r="23" spans="2:62" ht="25.15" customHeight="1">
      <c r="B23" s="41">
        <v>12.3</v>
      </c>
      <c r="C23" s="52" t="s">
        <v>104</v>
      </c>
      <c r="D23" s="54">
        <v>769669</v>
      </c>
      <c r="E23" s="60">
        <f>'P9- Shepnzime dhe te ardhura'!E182</f>
        <v>-49109.47</v>
      </c>
      <c r="F23" s="60">
        <f>'P9- Shepnzime dhe te ardhura'!F182</f>
        <v>31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H23" s="45"/>
      <c r="AI23" s="45"/>
      <c r="AJ23" s="45"/>
      <c r="AK23" s="45"/>
      <c r="AP23" s="45"/>
      <c r="AX23" s="45"/>
      <c r="BJ23" s="45"/>
    </row>
    <row r="24" spans="2:62" ht="25.15" customHeight="1">
      <c r="B24" s="41">
        <v>12.4</v>
      </c>
      <c r="C24" s="52" t="s">
        <v>105</v>
      </c>
      <c r="D24" s="54">
        <v>768668</v>
      </c>
      <c r="E24" s="60">
        <f>'P9- Shepnzime dhe te ardhura'!E189</f>
        <v>0</v>
      </c>
      <c r="F24" s="60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H24" s="45"/>
      <c r="AI24" s="45"/>
      <c r="AJ24" s="45"/>
      <c r="AK24" s="45"/>
      <c r="AP24" s="45"/>
      <c r="AX24" s="45"/>
      <c r="BJ24" s="45"/>
    </row>
    <row r="25" spans="2:62" ht="29.45" customHeight="1">
      <c r="B25" s="42">
        <v>13</v>
      </c>
      <c r="C25" s="51" t="s">
        <v>122</v>
      </c>
      <c r="D25" s="30"/>
      <c r="E25" s="61">
        <f>E21+E22+E23+E24</f>
        <v>-52740.83</v>
      </c>
      <c r="F25" s="61">
        <f>F21+F22+F23+F24</f>
        <v>31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H25" s="45"/>
      <c r="AI25" s="45"/>
      <c r="AJ25" s="45"/>
      <c r="AK25" s="45"/>
      <c r="AP25" s="45"/>
      <c r="AX25" s="45"/>
      <c r="BJ25" s="45"/>
    </row>
    <row r="26" spans="2:62" ht="25.15" customHeight="1">
      <c r="B26" s="41">
        <v>14</v>
      </c>
      <c r="C26" s="49" t="s">
        <v>123</v>
      </c>
      <c r="D26" s="50"/>
      <c r="E26" s="60">
        <f>E17+E18+E19+E25</f>
        <v>-3485877.32</v>
      </c>
      <c r="F26" s="60">
        <f>F17+F18+F19+F25</f>
        <v>-32102783</v>
      </c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H26" s="45"/>
      <c r="AI26" s="45"/>
      <c r="AJ26" s="45"/>
      <c r="AK26" s="45"/>
      <c r="AP26" s="45"/>
      <c r="AX26" s="45"/>
      <c r="BJ26" s="45"/>
    </row>
    <row r="27" spans="2:62" ht="25.15" customHeight="1">
      <c r="B27" s="41">
        <v>15</v>
      </c>
      <c r="C27" s="49" t="s">
        <v>106</v>
      </c>
      <c r="D27" s="50">
        <v>69</v>
      </c>
      <c r="E27" s="60">
        <f>'P9- Shepnzime dhe te ardhura'!E206</f>
        <v>0</v>
      </c>
      <c r="F27" s="60">
        <f>'P9- Shepnzime dhe te ardhura'!F206</f>
        <v>0</v>
      </c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H27" s="45"/>
      <c r="AI27" s="45"/>
      <c r="AJ27" s="45"/>
      <c r="AK27" s="45"/>
      <c r="AP27" s="45"/>
      <c r="AX27" s="45"/>
      <c r="BJ27" s="45"/>
    </row>
    <row r="28" spans="2:62" ht="25.15" customHeight="1">
      <c r="B28" s="41">
        <v>16</v>
      </c>
      <c r="C28" s="49" t="s">
        <v>107</v>
      </c>
      <c r="D28" s="50"/>
      <c r="E28" s="60">
        <f>E26+E27</f>
        <v>-3485877.32</v>
      </c>
      <c r="F28" s="60">
        <f>F26+F27</f>
        <v>-32102783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H28" s="45"/>
      <c r="AI28" s="45"/>
      <c r="AJ28" s="45"/>
      <c r="AK28" s="45"/>
      <c r="AP28" s="45"/>
      <c r="AX28" s="45"/>
      <c r="BJ28" s="45"/>
    </row>
    <row r="29" spans="2:62" ht="25.15" customHeight="1">
      <c r="B29" s="41">
        <v>17</v>
      </c>
      <c r="C29" s="49" t="s">
        <v>108</v>
      </c>
      <c r="D29" s="50"/>
      <c r="E29" s="60">
        <v>0</v>
      </c>
      <c r="F29" s="60">
        <v>0</v>
      </c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H29" s="45"/>
      <c r="AI29" s="45"/>
      <c r="AJ29" s="45"/>
      <c r="AK29" s="45"/>
      <c r="AP29" s="45"/>
      <c r="AX29" s="45"/>
      <c r="BJ29" s="45"/>
    </row>
    <row r="30" spans="2:62">
      <c r="E30" s="37"/>
    </row>
    <row r="31" spans="2:62">
      <c r="F31" s="37"/>
    </row>
  </sheetData>
  <mergeCells count="2">
    <mergeCell ref="B3:F3"/>
    <mergeCell ref="B4:F4"/>
  </mergeCells>
  <phoneticPr fontId="0" type="noConversion"/>
  <pageMargins left="0.27" right="0.25" top="0.69" bottom="0.94" header="0.48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opLeftCell="A16" workbookViewId="0">
      <selection activeCell="E29" sqref="E29"/>
    </sheetView>
  </sheetViews>
  <sheetFormatPr defaultRowHeight="15"/>
  <cols>
    <col min="1" max="1" width="1.28515625" style="29" customWidth="1"/>
    <col min="2" max="2" width="35.5703125" style="29" customWidth="1"/>
    <col min="3" max="3" width="11.7109375" style="29" customWidth="1"/>
    <col min="4" max="4" width="7.85546875" style="29" customWidth="1"/>
    <col min="5" max="5" width="10.140625" style="29" customWidth="1"/>
    <col min="6" max="6" width="11.5703125" style="29" customWidth="1"/>
    <col min="7" max="7" width="11.7109375" style="29" customWidth="1"/>
    <col min="8" max="8" width="12.42578125" style="29" customWidth="1"/>
    <col min="9" max="9" width="12.5703125" style="29" customWidth="1"/>
    <col min="10" max="10" width="9.28515625" style="29" customWidth="1"/>
    <col min="11" max="11" width="12.140625" style="29" customWidth="1"/>
    <col min="12" max="12" width="10" style="29" bestFit="1" customWidth="1"/>
    <col min="13" max="16384" width="9.140625" style="29"/>
  </cols>
  <sheetData>
    <row r="1" spans="2:11">
      <c r="B1" s="456" t="s">
        <v>188</v>
      </c>
      <c r="C1" s="456"/>
      <c r="D1" s="456"/>
      <c r="E1" s="456"/>
      <c r="F1" s="456"/>
      <c r="G1" s="456"/>
      <c r="H1" s="456"/>
      <c r="I1" s="456"/>
      <c r="J1" s="456"/>
      <c r="K1" s="456"/>
    </row>
    <row r="3" spans="2:11" ht="19.149999999999999" customHeight="1">
      <c r="B3" s="39"/>
      <c r="C3" s="453" t="s">
        <v>169</v>
      </c>
      <c r="D3" s="457"/>
      <c r="E3" s="457"/>
      <c r="F3" s="457"/>
      <c r="G3" s="457"/>
      <c r="H3" s="457"/>
      <c r="I3" s="454"/>
      <c r="J3" s="39"/>
      <c r="K3" s="39"/>
    </row>
    <row r="4" spans="2:11" ht="58.5" customHeight="1">
      <c r="B4" s="39"/>
      <c r="C4" s="41" t="s">
        <v>45</v>
      </c>
      <c r="D4" s="41" t="s">
        <v>46</v>
      </c>
      <c r="E4" s="41" t="s">
        <v>164</v>
      </c>
      <c r="F4" s="41" t="s">
        <v>168</v>
      </c>
      <c r="G4" s="41" t="s">
        <v>165</v>
      </c>
      <c r="H4" s="41" t="s">
        <v>166</v>
      </c>
      <c r="I4" s="42" t="s">
        <v>167</v>
      </c>
      <c r="J4" s="41" t="s">
        <v>170</v>
      </c>
      <c r="K4" s="42" t="s">
        <v>167</v>
      </c>
    </row>
    <row r="5" spans="2:11" ht="22.9" customHeight="1">
      <c r="B5" s="43" t="s">
        <v>737</v>
      </c>
      <c r="C5" s="65">
        <v>213084823</v>
      </c>
      <c r="D5" s="65">
        <v>0</v>
      </c>
      <c r="E5" s="65">
        <v>0</v>
      </c>
      <c r="F5" s="65">
        <v>62784893</v>
      </c>
      <c r="G5" s="65">
        <v>0</v>
      </c>
      <c r="H5" s="65">
        <f>-177997069</f>
        <v>-177997069</v>
      </c>
      <c r="I5" s="65">
        <f>SUM(C5:H5)</f>
        <v>97872647</v>
      </c>
      <c r="J5" s="65"/>
      <c r="K5" s="65">
        <f>I5+J5</f>
        <v>97872647</v>
      </c>
    </row>
    <row r="6" spans="2:11" ht="20.45" customHeight="1">
      <c r="B6" s="44" t="s">
        <v>154</v>
      </c>
      <c r="C6" s="65"/>
      <c r="D6" s="65"/>
      <c r="E6" s="65"/>
      <c r="F6" s="65"/>
      <c r="G6" s="65"/>
      <c r="H6" s="65">
        <v>0</v>
      </c>
      <c r="I6" s="65">
        <f t="shared" ref="I6:I23" si="0">SUM(C6:H6)</f>
        <v>0</v>
      </c>
      <c r="J6" s="65"/>
      <c r="K6" s="65">
        <f t="shared" ref="K6:K23" si="1">I6+J6</f>
        <v>0</v>
      </c>
    </row>
    <row r="7" spans="2:11" ht="19.149999999999999" customHeight="1">
      <c r="B7" s="43" t="s">
        <v>155</v>
      </c>
      <c r="C7" s="66">
        <f>C5+C6</f>
        <v>213084823</v>
      </c>
      <c r="D7" s="66">
        <f t="shared" ref="D7:K7" si="2">D5+D6</f>
        <v>0</v>
      </c>
      <c r="E7" s="66">
        <f t="shared" si="2"/>
        <v>0</v>
      </c>
      <c r="F7" s="66">
        <f t="shared" si="2"/>
        <v>62784893</v>
      </c>
      <c r="G7" s="66">
        <f t="shared" si="2"/>
        <v>0</v>
      </c>
      <c r="H7" s="66">
        <f t="shared" si="2"/>
        <v>-177997069</v>
      </c>
      <c r="I7" s="66">
        <f>I5+I6</f>
        <v>97872647</v>
      </c>
      <c r="J7" s="66">
        <f t="shared" si="2"/>
        <v>0</v>
      </c>
      <c r="K7" s="66">
        <f t="shared" si="2"/>
        <v>97872647</v>
      </c>
    </row>
    <row r="8" spans="2:11" ht="33.75" customHeight="1">
      <c r="B8" s="44" t="s">
        <v>159</v>
      </c>
      <c r="C8" s="65"/>
      <c r="D8" s="65"/>
      <c r="E8" s="65"/>
      <c r="F8" s="65"/>
      <c r="G8" s="65">
        <v>0</v>
      </c>
      <c r="H8" s="65"/>
      <c r="I8" s="65">
        <f t="shared" si="0"/>
        <v>0</v>
      </c>
      <c r="J8" s="65"/>
      <c r="K8" s="65">
        <f t="shared" si="1"/>
        <v>0</v>
      </c>
    </row>
    <row r="9" spans="2:11" ht="46.5" customHeight="1">
      <c r="B9" s="44" t="s">
        <v>187</v>
      </c>
      <c r="C9" s="65"/>
      <c r="D9" s="65"/>
      <c r="E9" s="65"/>
      <c r="F9" s="65"/>
      <c r="G9" s="65">
        <v>0</v>
      </c>
      <c r="H9" s="65"/>
      <c r="I9" s="65">
        <f t="shared" si="0"/>
        <v>0</v>
      </c>
      <c r="J9" s="65"/>
      <c r="K9" s="65">
        <f t="shared" si="1"/>
        <v>0</v>
      </c>
    </row>
    <row r="10" spans="2:11" ht="18.75" customHeight="1">
      <c r="B10" s="44" t="s">
        <v>742</v>
      </c>
      <c r="C10" s="65">
        <f>-30168853</f>
        <v>-30168853</v>
      </c>
      <c r="D10" s="65"/>
      <c r="E10" s="65"/>
      <c r="F10" s="65"/>
      <c r="G10" s="65"/>
      <c r="H10" s="65"/>
      <c r="I10" s="65"/>
      <c r="J10" s="65"/>
      <c r="K10" s="65">
        <f>SUM(C10:J10)</f>
        <v>-30168853</v>
      </c>
    </row>
    <row r="11" spans="2:11" ht="19.149999999999999" customHeight="1">
      <c r="B11" s="44" t="s">
        <v>156</v>
      </c>
      <c r="C11" s="65"/>
      <c r="D11" s="65"/>
      <c r="E11" s="65"/>
      <c r="F11" s="65"/>
      <c r="G11" s="65"/>
      <c r="H11" s="65">
        <f>-9599671</f>
        <v>-9599671</v>
      </c>
      <c r="I11" s="65">
        <f t="shared" si="0"/>
        <v>-9599671</v>
      </c>
      <c r="J11" s="65"/>
      <c r="K11" s="65">
        <f t="shared" si="1"/>
        <v>-9599671</v>
      </c>
    </row>
    <row r="12" spans="2:11" ht="16.899999999999999" customHeight="1">
      <c r="B12" s="44" t="s">
        <v>157</v>
      </c>
      <c r="C12" s="65"/>
      <c r="D12" s="65"/>
      <c r="E12" s="65"/>
      <c r="F12" s="65"/>
      <c r="G12" s="65"/>
      <c r="H12" s="65"/>
      <c r="I12" s="65">
        <f t="shared" si="0"/>
        <v>0</v>
      </c>
      <c r="J12" s="65"/>
      <c r="K12" s="65">
        <f t="shared" si="1"/>
        <v>0</v>
      </c>
    </row>
    <row r="13" spans="2:11" ht="29.25" customHeight="1">
      <c r="B13" s="44" t="s">
        <v>158</v>
      </c>
      <c r="C13" s="65"/>
      <c r="D13" s="65"/>
      <c r="E13" s="65"/>
      <c r="F13" s="65">
        <v>0</v>
      </c>
      <c r="G13" s="65"/>
      <c r="H13" s="65">
        <v>0</v>
      </c>
      <c r="I13" s="65">
        <f t="shared" si="0"/>
        <v>0</v>
      </c>
      <c r="J13" s="65"/>
      <c r="K13" s="65">
        <f t="shared" si="1"/>
        <v>0</v>
      </c>
    </row>
    <row r="14" spans="2:11" ht="21" customHeight="1">
      <c r="B14" s="44" t="s">
        <v>162</v>
      </c>
      <c r="C14" s="65">
        <v>0</v>
      </c>
      <c r="D14" s="65">
        <v>0</v>
      </c>
      <c r="E14" s="65"/>
      <c r="F14" s="65"/>
      <c r="G14" s="65"/>
      <c r="H14" s="65"/>
      <c r="I14" s="65">
        <f t="shared" si="0"/>
        <v>0</v>
      </c>
      <c r="J14" s="65"/>
      <c r="K14" s="65">
        <f t="shared" si="1"/>
        <v>0</v>
      </c>
    </row>
    <row r="15" spans="2:11" ht="20.45" customHeight="1">
      <c r="B15" s="43" t="s">
        <v>741</v>
      </c>
      <c r="C15" s="66">
        <f t="shared" ref="C15:K15" si="3">SUM(C7:C14)</f>
        <v>182915970</v>
      </c>
      <c r="D15" s="66">
        <f t="shared" si="3"/>
        <v>0</v>
      </c>
      <c r="E15" s="66">
        <f t="shared" si="3"/>
        <v>0</v>
      </c>
      <c r="F15" s="66">
        <f t="shared" si="3"/>
        <v>62784893</v>
      </c>
      <c r="G15" s="66">
        <f t="shared" si="3"/>
        <v>0</v>
      </c>
      <c r="H15" s="66">
        <f t="shared" si="3"/>
        <v>-187596740</v>
      </c>
      <c r="I15" s="66">
        <f t="shared" si="3"/>
        <v>88272976</v>
      </c>
      <c r="J15" s="66">
        <f t="shared" si="3"/>
        <v>0</v>
      </c>
      <c r="K15" s="66">
        <f t="shared" si="3"/>
        <v>58104123</v>
      </c>
    </row>
    <row r="16" spans="2:11" ht="16.149999999999999" customHeight="1">
      <c r="B16" s="44"/>
      <c r="C16" s="65"/>
      <c r="D16" s="65"/>
      <c r="E16" s="65"/>
      <c r="F16" s="65"/>
      <c r="G16" s="65" t="s">
        <v>3</v>
      </c>
      <c r="H16" s="65"/>
      <c r="I16" s="65"/>
      <c r="J16" s="65"/>
      <c r="K16" s="65"/>
    </row>
    <row r="17" spans="2:12" ht="36" customHeight="1">
      <c r="B17" s="44" t="s">
        <v>159</v>
      </c>
      <c r="C17" s="65"/>
      <c r="D17" s="65"/>
      <c r="E17" s="65"/>
      <c r="F17" s="65"/>
      <c r="G17" s="65">
        <v>0</v>
      </c>
      <c r="H17" s="65" t="s">
        <v>3</v>
      </c>
      <c r="I17" s="65">
        <f t="shared" si="0"/>
        <v>0</v>
      </c>
      <c r="J17" s="65"/>
      <c r="K17" s="65">
        <f t="shared" si="1"/>
        <v>0</v>
      </c>
    </row>
    <row r="18" spans="2:12" ht="46.5" customHeight="1">
      <c r="B18" s="44" t="s">
        <v>160</v>
      </c>
      <c r="C18" s="65"/>
      <c r="D18" s="65"/>
      <c r="E18" s="65"/>
      <c r="F18" s="65"/>
      <c r="G18" s="65">
        <v>0</v>
      </c>
      <c r="H18" s="65"/>
      <c r="I18" s="65">
        <f t="shared" si="0"/>
        <v>0</v>
      </c>
      <c r="J18" s="65"/>
      <c r="K18" s="65">
        <f t="shared" si="1"/>
        <v>0</v>
      </c>
    </row>
    <row r="19" spans="2:12" ht="13.9" customHeight="1">
      <c r="B19" s="44" t="s">
        <v>742</v>
      </c>
      <c r="C19" s="65"/>
      <c r="D19" s="65"/>
      <c r="E19" s="65"/>
      <c r="F19" s="65"/>
      <c r="G19" s="65"/>
      <c r="H19" s="65"/>
      <c r="I19" s="65">
        <f>C19</f>
        <v>0</v>
      </c>
      <c r="J19" s="65"/>
      <c r="K19" s="65">
        <f>I19</f>
        <v>0</v>
      </c>
    </row>
    <row r="20" spans="2:12" ht="20.45" customHeight="1">
      <c r="B20" s="44" t="s">
        <v>161</v>
      </c>
      <c r="C20" s="65"/>
      <c r="D20" s="65"/>
      <c r="E20" s="65"/>
      <c r="F20" s="65"/>
      <c r="G20" s="65"/>
      <c r="H20" s="65">
        <f>'P2- Pasivi i detajauar 12 '!E41</f>
        <v>-3485877.32</v>
      </c>
      <c r="I20" s="65">
        <f t="shared" si="0"/>
        <v>-3485877.32</v>
      </c>
      <c r="J20" s="65"/>
      <c r="K20" s="65">
        <f t="shared" si="1"/>
        <v>-3485877.32</v>
      </c>
    </row>
    <row r="21" spans="2:12" ht="16.899999999999999" customHeight="1">
      <c r="B21" s="44" t="s">
        <v>157</v>
      </c>
      <c r="C21" s="65"/>
      <c r="D21" s="65"/>
      <c r="E21" s="65"/>
      <c r="F21" s="65"/>
      <c r="G21" s="65"/>
      <c r="H21" s="65"/>
      <c r="I21" s="65">
        <f t="shared" si="0"/>
        <v>0</v>
      </c>
      <c r="J21" s="65"/>
      <c r="K21" s="65">
        <f t="shared" si="1"/>
        <v>0</v>
      </c>
    </row>
    <row r="22" spans="2:12" ht="16.149999999999999" customHeight="1">
      <c r="B22" s="44" t="s">
        <v>162</v>
      </c>
      <c r="C22" s="65"/>
      <c r="D22" s="65">
        <v>0</v>
      </c>
      <c r="E22" s="65"/>
      <c r="F22" s="65"/>
      <c r="G22" s="65"/>
      <c r="H22" s="65"/>
      <c r="I22" s="65">
        <f t="shared" si="0"/>
        <v>0</v>
      </c>
      <c r="J22" s="65"/>
      <c r="K22" s="65">
        <f t="shared" si="1"/>
        <v>0</v>
      </c>
    </row>
    <row r="23" spans="2:12" ht="18.600000000000001" customHeight="1">
      <c r="B23" s="44" t="s">
        <v>163</v>
      </c>
      <c r="C23" s="65"/>
      <c r="D23" s="65"/>
      <c r="E23" s="65">
        <v>0</v>
      </c>
      <c r="F23" s="65"/>
      <c r="G23" s="65"/>
      <c r="H23" s="65"/>
      <c r="I23" s="65">
        <f t="shared" si="0"/>
        <v>0</v>
      </c>
      <c r="J23" s="65"/>
      <c r="K23" s="65">
        <f t="shared" si="1"/>
        <v>0</v>
      </c>
    </row>
    <row r="24" spans="2:12" ht="20.45" customHeight="1">
      <c r="B24" s="43" t="s">
        <v>920</v>
      </c>
      <c r="C24" s="66">
        <f>SUM(C15:C23)</f>
        <v>182915970</v>
      </c>
      <c r="D24" s="66">
        <f t="shared" ref="D24:K24" si="4">SUM(D15:D23)</f>
        <v>0</v>
      </c>
      <c r="E24" s="66">
        <f t="shared" si="4"/>
        <v>0</v>
      </c>
      <c r="F24" s="66">
        <f t="shared" si="4"/>
        <v>62784893</v>
      </c>
      <c r="G24" s="66">
        <f t="shared" si="4"/>
        <v>0</v>
      </c>
      <c r="H24" s="66">
        <f>SUM(H15:H23)</f>
        <v>-191082617.31999999</v>
      </c>
      <c r="I24" s="66">
        <f>SUM(I15:I23)</f>
        <v>84787098.680000007</v>
      </c>
      <c r="J24" s="66">
        <f t="shared" si="4"/>
        <v>0</v>
      </c>
      <c r="K24" s="66">
        <f t="shared" si="4"/>
        <v>54618245.68</v>
      </c>
      <c r="L24" s="148"/>
    </row>
    <row r="27" spans="2:12">
      <c r="J27" s="332">
        <f>K24-'P2- Pasivi i detajauar 12 '!E42</f>
        <v>0</v>
      </c>
    </row>
  </sheetData>
  <mergeCells count="2">
    <mergeCell ref="C3:I3"/>
    <mergeCell ref="B1:K1"/>
  </mergeCells>
  <phoneticPr fontId="3" type="noConversion"/>
  <pageMargins left="0.2" right="0.26" top="0.17" bottom="0.42" header="0.19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0" workbookViewId="0">
      <selection activeCell="I41" sqref="I41"/>
    </sheetView>
  </sheetViews>
  <sheetFormatPr defaultRowHeight="11.25"/>
  <cols>
    <col min="1" max="1" width="28.5703125" style="74" customWidth="1"/>
    <col min="2" max="2" width="14.85546875" style="74" customWidth="1"/>
    <col min="3" max="3" width="7.140625" style="74" customWidth="1"/>
    <col min="4" max="4" width="11.28515625" style="74" customWidth="1"/>
    <col min="5" max="5" width="8.28515625" style="74" customWidth="1"/>
    <col min="6" max="6" width="7.140625" style="74" customWidth="1"/>
    <col min="7" max="7" width="11.42578125" style="74" bestFit="1" customWidth="1"/>
    <col min="8" max="8" width="11" style="74" customWidth="1"/>
    <col min="9" max="9" width="9.5703125" style="74" customWidth="1"/>
    <col min="10" max="10" width="11.85546875" style="74" customWidth="1"/>
    <col min="11" max="11" width="12.85546875" style="74" customWidth="1"/>
    <col min="12" max="16384" width="9.140625" style="74"/>
  </cols>
  <sheetData>
    <row r="1" spans="1:11" ht="17.25" customHeight="1">
      <c r="A1" s="458" t="s">
        <v>646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</row>
    <row r="2" spans="1:11" ht="4.5" hidden="1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24.75" customHeight="1">
      <c r="A3" s="168"/>
      <c r="B3" s="459" t="s">
        <v>647</v>
      </c>
      <c r="C3" s="461" t="s">
        <v>648</v>
      </c>
      <c r="D3" s="462"/>
      <c r="E3" s="462"/>
      <c r="F3" s="462"/>
      <c r="G3" s="463"/>
      <c r="H3" s="461" t="s">
        <v>649</v>
      </c>
      <c r="I3" s="462"/>
      <c r="J3" s="463"/>
      <c r="K3" s="459" t="s">
        <v>650</v>
      </c>
    </row>
    <row r="4" spans="1:11" ht="45">
      <c r="A4" s="170"/>
      <c r="B4" s="460"/>
      <c r="C4" s="169" t="s">
        <v>651</v>
      </c>
      <c r="D4" s="169" t="s">
        <v>652</v>
      </c>
      <c r="E4" s="169" t="s">
        <v>653</v>
      </c>
      <c r="F4" s="171" t="s">
        <v>654</v>
      </c>
      <c r="G4" s="172" t="s">
        <v>655</v>
      </c>
      <c r="H4" s="169" t="s">
        <v>656</v>
      </c>
      <c r="I4" s="169" t="s">
        <v>657</v>
      </c>
      <c r="J4" s="169" t="s">
        <v>655</v>
      </c>
      <c r="K4" s="460"/>
    </row>
    <row r="5" spans="1:11" ht="21" customHeight="1">
      <c r="A5" s="173" t="s">
        <v>658</v>
      </c>
      <c r="B5" s="174">
        <f t="shared" ref="B5:J5" si="0">SUM(B6:B11)</f>
        <v>0</v>
      </c>
      <c r="C5" s="174">
        <f t="shared" si="0"/>
        <v>0</v>
      </c>
      <c r="D5" s="174">
        <f t="shared" si="0"/>
        <v>0</v>
      </c>
      <c r="E5" s="174">
        <f t="shared" si="0"/>
        <v>0</v>
      </c>
      <c r="F5" s="174">
        <f t="shared" si="0"/>
        <v>0</v>
      </c>
      <c r="G5" s="174">
        <f t="shared" si="0"/>
        <v>0</v>
      </c>
      <c r="H5" s="174">
        <f t="shared" si="0"/>
        <v>0</v>
      </c>
      <c r="I5" s="174">
        <f t="shared" si="0"/>
        <v>0</v>
      </c>
      <c r="J5" s="174">
        <f t="shared" si="0"/>
        <v>0</v>
      </c>
      <c r="K5" s="174">
        <f>B5+G5-J5</f>
        <v>0</v>
      </c>
    </row>
    <row r="6" spans="1:11" ht="15" customHeight="1">
      <c r="A6" s="173" t="s">
        <v>659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</row>
    <row r="7" spans="1:11" ht="28.5" customHeight="1">
      <c r="A7" s="175" t="s">
        <v>660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</row>
    <row r="8" spans="1:11" ht="30.75" customHeight="1">
      <c r="A8" s="177" t="s">
        <v>661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1" ht="15.75" customHeight="1">
      <c r="A9" s="173" t="s">
        <v>662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</row>
    <row r="10" spans="1:11" ht="16.5" customHeight="1">
      <c r="A10" s="173" t="s">
        <v>663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1" ht="19.5" customHeight="1">
      <c r="A11" s="173" t="s">
        <v>664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</row>
    <row r="12" spans="1:11" ht="16.5" customHeight="1">
      <c r="A12" s="178" t="s">
        <v>665</v>
      </c>
      <c r="B12" s="179">
        <f t="shared" ref="B12:I12" si="1">SUM(B13:B22)</f>
        <v>71340144</v>
      </c>
      <c r="C12" s="179">
        <f t="shared" si="1"/>
        <v>0</v>
      </c>
      <c r="D12" s="179">
        <f t="shared" si="1"/>
        <v>0</v>
      </c>
      <c r="E12" s="179">
        <f t="shared" si="1"/>
        <v>40832</v>
      </c>
      <c r="F12" s="179">
        <f t="shared" si="1"/>
        <v>0</v>
      </c>
      <c r="G12" s="179">
        <f t="shared" si="1"/>
        <v>40832</v>
      </c>
      <c r="H12" s="179">
        <f t="shared" si="1"/>
        <v>0</v>
      </c>
      <c r="I12" s="179">
        <f t="shared" si="1"/>
        <v>0</v>
      </c>
      <c r="J12" s="179">
        <f>H12+I12</f>
        <v>0</v>
      </c>
      <c r="K12" s="180">
        <f>B12+G12-J12</f>
        <v>71380976</v>
      </c>
    </row>
    <row r="13" spans="1:11" ht="15.75" customHeight="1">
      <c r="A13" s="173" t="s">
        <v>666</v>
      </c>
      <c r="B13" s="180">
        <v>12063360</v>
      </c>
      <c r="C13" s="180"/>
      <c r="D13" s="180"/>
      <c r="E13" s="180"/>
      <c r="F13" s="180"/>
      <c r="G13" s="180">
        <f t="shared" ref="G13:G18" si="2">C13+D13+E13+F13</f>
        <v>0</v>
      </c>
      <c r="H13" s="180"/>
      <c r="I13" s="180"/>
      <c r="J13" s="180">
        <f>H13+I13</f>
        <v>0</v>
      </c>
      <c r="K13" s="180">
        <f t="shared" ref="K13:K22" si="3">B13+G13-J13</f>
        <v>12063360</v>
      </c>
    </row>
    <row r="14" spans="1:11" ht="18.75" customHeight="1">
      <c r="A14" s="173" t="s">
        <v>667</v>
      </c>
      <c r="B14" s="180">
        <v>56630188</v>
      </c>
      <c r="C14" s="180"/>
      <c r="D14" s="181"/>
      <c r="E14" s="180"/>
      <c r="F14" s="180"/>
      <c r="G14" s="180">
        <f t="shared" si="2"/>
        <v>0</v>
      </c>
      <c r="H14" s="180"/>
      <c r="I14" s="180"/>
      <c r="J14" s="180">
        <f t="shared" ref="J14:J22" si="4">H14+I14</f>
        <v>0</v>
      </c>
      <c r="K14" s="180">
        <f>B14+G14-J14</f>
        <v>56630188</v>
      </c>
    </row>
    <row r="15" spans="1:11" ht="18" customHeight="1">
      <c r="A15" s="173" t="s">
        <v>668</v>
      </c>
      <c r="B15" s="180"/>
      <c r="C15" s="180"/>
      <c r="D15" s="180"/>
      <c r="E15" s="180"/>
      <c r="F15" s="180"/>
      <c r="G15" s="180">
        <f t="shared" si="2"/>
        <v>0</v>
      </c>
      <c r="H15" s="180"/>
      <c r="I15" s="180"/>
      <c r="J15" s="180">
        <f t="shared" si="4"/>
        <v>0</v>
      </c>
      <c r="K15" s="180">
        <f t="shared" si="3"/>
        <v>0</v>
      </c>
    </row>
    <row r="16" spans="1:11" ht="15" customHeight="1">
      <c r="A16" s="182" t="s">
        <v>669</v>
      </c>
      <c r="B16" s="180"/>
      <c r="C16" s="180"/>
      <c r="D16" s="180"/>
      <c r="E16" s="180"/>
      <c r="F16" s="180"/>
      <c r="G16" s="180">
        <f t="shared" si="2"/>
        <v>0</v>
      </c>
      <c r="H16" s="180"/>
      <c r="I16" s="180"/>
      <c r="J16" s="180">
        <f t="shared" si="4"/>
        <v>0</v>
      </c>
      <c r="K16" s="180">
        <f t="shared" si="3"/>
        <v>0</v>
      </c>
    </row>
    <row r="17" spans="1:11" ht="18" customHeight="1">
      <c r="A17" s="173" t="s">
        <v>670</v>
      </c>
      <c r="B17" s="180">
        <v>662039</v>
      </c>
      <c r="C17" s="180"/>
      <c r="D17" s="180"/>
      <c r="E17" s="180"/>
      <c r="F17" s="180"/>
      <c r="G17" s="180">
        <f t="shared" si="2"/>
        <v>0</v>
      </c>
      <c r="H17" s="180"/>
      <c r="I17" s="180"/>
      <c r="J17" s="180">
        <f t="shared" si="4"/>
        <v>0</v>
      </c>
      <c r="K17" s="180">
        <f t="shared" si="3"/>
        <v>662039</v>
      </c>
    </row>
    <row r="18" spans="1:11" ht="16.5" customHeight="1">
      <c r="A18" s="173" t="s">
        <v>671</v>
      </c>
      <c r="B18" s="180">
        <v>1306485</v>
      </c>
      <c r="C18" s="180"/>
      <c r="D18" s="180"/>
      <c r="E18" s="180">
        <f>40832</f>
        <v>40832</v>
      </c>
      <c r="F18" s="180"/>
      <c r="G18" s="180">
        <f t="shared" si="2"/>
        <v>40832</v>
      </c>
      <c r="H18" s="180"/>
      <c r="I18" s="180">
        <v>0</v>
      </c>
      <c r="J18" s="180">
        <f t="shared" si="4"/>
        <v>0</v>
      </c>
      <c r="K18" s="180">
        <f t="shared" si="3"/>
        <v>1347317</v>
      </c>
    </row>
    <row r="19" spans="1:11" ht="16.5" customHeight="1">
      <c r="A19" s="173" t="s">
        <v>672</v>
      </c>
      <c r="B19" s="180"/>
      <c r="C19" s="180"/>
      <c r="D19" s="180"/>
      <c r="E19" s="180"/>
      <c r="F19" s="180"/>
      <c r="G19" s="180">
        <f>C19+D19+E19+F19</f>
        <v>0</v>
      </c>
      <c r="H19" s="180"/>
      <c r="I19" s="180"/>
      <c r="J19" s="180">
        <f t="shared" si="4"/>
        <v>0</v>
      </c>
      <c r="K19" s="180">
        <f t="shared" si="3"/>
        <v>0</v>
      </c>
    </row>
    <row r="20" spans="1:11" ht="15.75" customHeight="1">
      <c r="A20" s="173" t="s">
        <v>673</v>
      </c>
      <c r="B20" s="180"/>
      <c r="C20" s="180"/>
      <c r="D20" s="180"/>
      <c r="E20" s="180"/>
      <c r="F20" s="180"/>
      <c r="G20" s="180">
        <f>C20+D20+E20+F20</f>
        <v>0</v>
      </c>
      <c r="H20" s="180"/>
      <c r="I20" s="180"/>
      <c r="J20" s="180">
        <f t="shared" si="4"/>
        <v>0</v>
      </c>
      <c r="K20" s="180">
        <f t="shared" si="3"/>
        <v>0</v>
      </c>
    </row>
    <row r="21" spans="1:11" ht="15.75" customHeight="1">
      <c r="A21" s="173" t="s">
        <v>674</v>
      </c>
      <c r="B21" s="180">
        <v>678072</v>
      </c>
      <c r="C21" s="180"/>
      <c r="D21" s="180"/>
      <c r="E21" s="180"/>
      <c r="F21" s="180"/>
      <c r="G21" s="180">
        <f>C21+D21+E21+F21</f>
        <v>0</v>
      </c>
      <c r="H21" s="180"/>
      <c r="I21" s="180"/>
      <c r="J21" s="180">
        <f t="shared" si="4"/>
        <v>0</v>
      </c>
      <c r="K21" s="180">
        <f t="shared" si="3"/>
        <v>678072</v>
      </c>
    </row>
    <row r="22" spans="1:11" ht="17.25" customHeight="1">
      <c r="A22" s="173" t="s">
        <v>675</v>
      </c>
      <c r="B22" s="180"/>
      <c r="C22" s="180"/>
      <c r="D22" s="180"/>
      <c r="E22" s="180"/>
      <c r="F22" s="180"/>
      <c r="G22" s="180">
        <f>C22+D22+E22+F22</f>
        <v>0</v>
      </c>
      <c r="H22" s="180"/>
      <c r="I22" s="180"/>
      <c r="J22" s="180">
        <f t="shared" si="4"/>
        <v>0</v>
      </c>
      <c r="K22" s="180">
        <f t="shared" si="3"/>
        <v>0</v>
      </c>
    </row>
    <row r="23" spans="1:11">
      <c r="A23" s="173" t="s">
        <v>676</v>
      </c>
      <c r="B23" s="183">
        <f>B5+B12</f>
        <v>71340144</v>
      </c>
      <c r="C23" s="183">
        <f t="shared" ref="C23:J23" si="5">C5+C12</f>
        <v>0</v>
      </c>
      <c r="D23" s="183">
        <f>D5+D12</f>
        <v>0</v>
      </c>
      <c r="E23" s="183">
        <f t="shared" si="5"/>
        <v>40832</v>
      </c>
      <c r="F23" s="183">
        <f t="shared" si="5"/>
        <v>0</v>
      </c>
      <c r="G23" s="180">
        <f>C23+D23+E23+F23</f>
        <v>40832</v>
      </c>
      <c r="H23" s="183">
        <f t="shared" si="5"/>
        <v>0</v>
      </c>
      <c r="I23" s="183">
        <f t="shared" si="5"/>
        <v>0</v>
      </c>
      <c r="J23" s="183">
        <f t="shared" si="5"/>
        <v>0</v>
      </c>
      <c r="K23" s="180">
        <f>B23+G23-J23</f>
        <v>71380976</v>
      </c>
    </row>
  </sheetData>
  <mergeCells count="5">
    <mergeCell ref="A1:K1"/>
    <mergeCell ref="B3:B4"/>
    <mergeCell ref="C3:G3"/>
    <mergeCell ref="H3:J3"/>
    <mergeCell ref="K3:K4"/>
  </mergeCells>
  <phoneticPr fontId="3" type="noConversion"/>
  <pageMargins left="0.38" right="0.15" top="1" bottom="1" header="0.5" footer="0.5"/>
  <pageSetup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K3" sqref="K3"/>
    </sheetView>
  </sheetViews>
  <sheetFormatPr defaultRowHeight="15.95" customHeight="1"/>
  <cols>
    <col min="1" max="1" width="18.28515625" style="223" customWidth="1"/>
    <col min="2" max="2" width="0.5703125" style="223" customWidth="1"/>
    <col min="3" max="3" width="13.140625" style="223" customWidth="1"/>
    <col min="4" max="4" width="0.5703125" style="223" customWidth="1"/>
    <col min="5" max="5" width="10.42578125" style="223" customWidth="1"/>
    <col min="6" max="6" width="0.5703125" style="223" customWidth="1"/>
    <col min="7" max="7" width="8.42578125" style="223" customWidth="1"/>
    <col min="8" max="8" width="0.5703125" style="223" customWidth="1"/>
    <col min="9" max="9" width="7.85546875" style="223" customWidth="1"/>
    <col min="10" max="10" width="0.5703125" style="223" customWidth="1"/>
    <col min="11" max="11" width="13.140625" style="223" customWidth="1"/>
    <col min="12" max="12" width="0.5703125" style="223" customWidth="1"/>
    <col min="13" max="13" width="10.140625" style="223" customWidth="1"/>
    <col min="14" max="14" width="0.7109375" style="223" customWidth="1"/>
    <col min="15" max="15" width="9.85546875" style="223" customWidth="1"/>
    <col min="16" max="16384" width="9.140625" style="223"/>
  </cols>
  <sheetData>
    <row r="1" spans="1:15" ht="15.95" customHeight="1">
      <c r="C1" s="230"/>
      <c r="D1" s="230"/>
    </row>
    <row r="2" spans="1:15" ht="15.95" customHeight="1">
      <c r="A2" s="244" t="s">
        <v>927</v>
      </c>
      <c r="B2" s="244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.9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.95" customHeight="1">
      <c r="A4" s="245" t="s">
        <v>724</v>
      </c>
      <c r="B4" s="245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.95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ht="15.95" customHeight="1">
      <c r="A6" s="464" t="s">
        <v>745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</row>
    <row r="7" spans="1:15" ht="15.95" customHeight="1">
      <c r="A7" s="246"/>
      <c r="B7" s="246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</row>
    <row r="8" spans="1:15" ht="50.25" customHeight="1" thickBot="1">
      <c r="A8" s="248" t="s">
        <v>246</v>
      </c>
      <c r="B8" s="249"/>
      <c r="C8" s="250" t="s">
        <v>725</v>
      </c>
      <c r="D8" s="251"/>
      <c r="E8" s="252" t="s">
        <v>726</v>
      </c>
      <c r="F8" s="251"/>
      <c r="G8" s="250" t="s">
        <v>727</v>
      </c>
      <c r="H8" s="251"/>
      <c r="I8" s="253" t="s">
        <v>353</v>
      </c>
      <c r="J8" s="254"/>
      <c r="K8" s="250" t="s">
        <v>728</v>
      </c>
      <c r="L8" s="254"/>
      <c r="M8" s="255" t="s">
        <v>360</v>
      </c>
      <c r="N8" s="254"/>
      <c r="O8" s="255" t="s">
        <v>167</v>
      </c>
    </row>
    <row r="9" spans="1:15" ht="15.95" customHeight="1" thickTop="1">
      <c r="A9" s="256" t="s">
        <v>729</v>
      </c>
      <c r="B9" s="257"/>
      <c r="C9" s="258"/>
      <c r="D9" s="259"/>
      <c r="E9" s="258"/>
      <c r="F9" s="259"/>
      <c r="G9" s="258"/>
      <c r="H9" s="259"/>
      <c r="I9" s="258"/>
      <c r="J9" s="259"/>
      <c r="K9" s="258"/>
      <c r="L9" s="259"/>
      <c r="M9" s="258"/>
      <c r="N9" s="259"/>
      <c r="O9" s="258"/>
    </row>
    <row r="10" spans="1:15" ht="15.95" customHeight="1">
      <c r="A10" s="260" t="s">
        <v>746</v>
      </c>
      <c r="B10" s="261"/>
      <c r="C10" s="262">
        <v>12063360</v>
      </c>
      <c r="D10" s="263"/>
      <c r="E10" s="262">
        <v>56630188</v>
      </c>
      <c r="F10" s="263"/>
      <c r="G10" s="262">
        <v>0</v>
      </c>
      <c r="H10" s="263"/>
      <c r="I10" s="262">
        <v>662039</v>
      </c>
      <c r="J10" s="263"/>
      <c r="K10" s="264">
        <v>1306485</v>
      </c>
      <c r="L10" s="263"/>
      <c r="M10" s="262">
        <v>678072</v>
      </c>
      <c r="N10" s="263"/>
      <c r="O10" s="262">
        <f>SUM(C10:N10)</f>
        <v>71340144</v>
      </c>
    </row>
    <row r="11" spans="1:15" ht="15.95" customHeight="1">
      <c r="A11" s="265" t="s">
        <v>730</v>
      </c>
      <c r="B11" s="266"/>
      <c r="C11" s="267"/>
      <c r="D11" s="268"/>
      <c r="E11" s="267">
        <v>0</v>
      </c>
      <c r="F11" s="268"/>
      <c r="G11" s="267"/>
      <c r="H11" s="268"/>
      <c r="I11" s="267">
        <f>'[1]LEVIZJA  e AQT'!D15</f>
        <v>0</v>
      </c>
      <c r="J11" s="268"/>
      <c r="K11" s="269">
        <v>40832</v>
      </c>
      <c r="L11" s="268"/>
      <c r="M11" s="270">
        <f>SUM(A11:J11)</f>
        <v>0</v>
      </c>
      <c r="N11" s="268"/>
      <c r="O11" s="270">
        <f>SUM(C11:L11)</f>
        <v>40832</v>
      </c>
    </row>
    <row r="12" spans="1:15" ht="15.95" customHeight="1">
      <c r="A12" s="271" t="s">
        <v>731</v>
      </c>
      <c r="B12" s="272"/>
      <c r="C12" s="273"/>
      <c r="D12" s="274"/>
      <c r="E12" s="273"/>
      <c r="F12" s="274"/>
      <c r="G12" s="273"/>
      <c r="H12" s="274"/>
      <c r="I12" s="273">
        <v>0</v>
      </c>
      <c r="J12" s="274"/>
      <c r="K12" s="275">
        <v>0</v>
      </c>
      <c r="L12" s="274"/>
      <c r="M12" s="273">
        <v>0</v>
      </c>
      <c r="N12" s="274"/>
      <c r="O12" s="273">
        <f>SUM(C12:N12)</f>
        <v>0</v>
      </c>
    </row>
    <row r="13" spans="1:15" ht="15.95" customHeight="1" thickBot="1">
      <c r="A13" s="276" t="s">
        <v>747</v>
      </c>
      <c r="B13" s="277"/>
      <c r="C13" s="278">
        <f>C10+C11-C12</f>
        <v>12063360</v>
      </c>
      <c r="D13" s="279"/>
      <c r="E13" s="278">
        <f>E10+E11-E12</f>
        <v>56630188</v>
      </c>
      <c r="F13" s="259"/>
      <c r="G13" s="278">
        <f>G10+G11-G12</f>
        <v>0</v>
      </c>
      <c r="H13" s="259"/>
      <c r="I13" s="278">
        <f>I10+I11-I12</f>
        <v>662039</v>
      </c>
      <c r="J13" s="259"/>
      <c r="K13" s="278">
        <f>K10+K11-K12</f>
        <v>1347317</v>
      </c>
      <c r="L13" s="259"/>
      <c r="M13" s="278">
        <f>M10+M11-M12</f>
        <v>678072</v>
      </c>
      <c r="N13" s="259"/>
      <c r="O13" s="278">
        <f>O10+O11-O12</f>
        <v>71380976</v>
      </c>
    </row>
    <row r="14" spans="1:15" ht="15.95" customHeight="1" thickTop="1">
      <c r="A14" s="256" t="s">
        <v>732</v>
      </c>
      <c r="B14" s="257"/>
      <c r="C14" s="258"/>
      <c r="D14" s="259"/>
      <c r="E14" s="258"/>
      <c r="F14" s="259"/>
      <c r="G14" s="258"/>
      <c r="H14" s="259"/>
      <c r="I14" s="258"/>
      <c r="J14" s="259"/>
      <c r="K14" s="258"/>
      <c r="L14" s="259"/>
      <c r="M14" s="258"/>
      <c r="N14" s="259"/>
      <c r="O14" s="258"/>
    </row>
    <row r="15" spans="1:15" ht="15.95" customHeight="1">
      <c r="A15" s="260" t="s">
        <v>748</v>
      </c>
      <c r="B15" s="261"/>
      <c r="C15" s="262">
        <v>0</v>
      </c>
      <c r="D15" s="263"/>
      <c r="E15" s="262">
        <v>25654499</v>
      </c>
      <c r="F15" s="263"/>
      <c r="G15" s="262">
        <v>0</v>
      </c>
      <c r="H15" s="263"/>
      <c r="I15" s="280">
        <v>510791</v>
      </c>
      <c r="J15" s="281"/>
      <c r="K15" s="282">
        <v>654371</v>
      </c>
      <c r="L15" s="281"/>
      <c r="M15" s="262">
        <v>0</v>
      </c>
      <c r="N15" s="281"/>
      <c r="O15" s="262">
        <f>SUM(C15:L15)</f>
        <v>26819661</v>
      </c>
    </row>
    <row r="16" spans="1:15" ht="15.95" customHeight="1">
      <c r="A16" s="283" t="s">
        <v>733</v>
      </c>
      <c r="B16" s="284"/>
      <c r="C16" s="258">
        <v>0</v>
      </c>
      <c r="D16" s="259"/>
      <c r="E16" s="258"/>
      <c r="F16" s="259"/>
      <c r="G16" s="258">
        <v>0</v>
      </c>
      <c r="H16" s="259"/>
      <c r="I16" s="285"/>
      <c r="J16" s="286"/>
      <c r="K16" s="287"/>
      <c r="L16" s="286"/>
      <c r="M16" s="258">
        <f>SUM(A16:J16)</f>
        <v>0</v>
      </c>
      <c r="N16" s="286"/>
      <c r="O16" s="258">
        <f>SUM(C16:L16)</f>
        <v>0</v>
      </c>
    </row>
    <row r="17" spans="1:15" ht="15.95" customHeight="1">
      <c r="A17" s="265" t="s">
        <v>731</v>
      </c>
      <c r="B17" s="266"/>
      <c r="C17" s="267">
        <v>0</v>
      </c>
      <c r="D17" s="268"/>
      <c r="E17" s="267"/>
      <c r="F17" s="288"/>
      <c r="G17" s="270"/>
      <c r="H17" s="288"/>
      <c r="I17" s="267">
        <v>0</v>
      </c>
      <c r="J17" s="268"/>
      <c r="K17" s="289"/>
      <c r="L17" s="268"/>
      <c r="M17" s="270">
        <v>0</v>
      </c>
      <c r="N17" s="268"/>
      <c r="O17" s="270">
        <f>SUM(C17:N17)</f>
        <v>0</v>
      </c>
    </row>
    <row r="18" spans="1:15" ht="15.95" customHeight="1" thickBot="1">
      <c r="A18" s="276" t="s">
        <v>749</v>
      </c>
      <c r="B18" s="277"/>
      <c r="C18" s="278">
        <f>C15+C16-C17</f>
        <v>0</v>
      </c>
      <c r="D18" s="279"/>
      <c r="E18" s="278">
        <f>E15+E16-E17</f>
        <v>25654499</v>
      </c>
      <c r="F18" s="259"/>
      <c r="G18" s="278">
        <f>G15+G16-G17</f>
        <v>0</v>
      </c>
      <c r="H18" s="259"/>
      <c r="I18" s="278">
        <f>I15+I16-I17</f>
        <v>510791</v>
      </c>
      <c r="J18" s="279"/>
      <c r="K18" s="278">
        <f>K15+K16-K17</f>
        <v>654371</v>
      </c>
      <c r="L18" s="279"/>
      <c r="M18" s="278">
        <f>M15+M16-M17</f>
        <v>0</v>
      </c>
      <c r="N18" s="279"/>
      <c r="O18" s="278">
        <f>O15+O16-O17</f>
        <v>26819661</v>
      </c>
    </row>
    <row r="19" spans="1:15" ht="15.95" customHeight="1" thickTop="1">
      <c r="A19" s="283"/>
      <c r="B19" s="284"/>
      <c r="C19" s="258"/>
      <c r="D19" s="259"/>
      <c r="E19" s="258"/>
      <c r="F19" s="259"/>
      <c r="G19" s="258"/>
      <c r="H19" s="259"/>
      <c r="I19" s="258"/>
      <c r="J19" s="259"/>
      <c r="K19" s="258"/>
      <c r="L19" s="259"/>
      <c r="M19" s="258"/>
      <c r="N19" s="259"/>
      <c r="O19" s="258"/>
    </row>
    <row r="20" spans="1:15" ht="15.95" customHeight="1">
      <c r="A20" s="294" t="s">
        <v>750</v>
      </c>
      <c r="B20" s="295"/>
      <c r="C20" s="296">
        <f>+C10-C15</f>
        <v>12063360</v>
      </c>
      <c r="D20" s="297"/>
      <c r="E20" s="296">
        <f>+E10-E15</f>
        <v>30975689</v>
      </c>
      <c r="F20" s="297"/>
      <c r="G20" s="296">
        <f>+G10-G15</f>
        <v>0</v>
      </c>
      <c r="H20" s="297"/>
      <c r="I20" s="296">
        <f>+I10-I15</f>
        <v>151248</v>
      </c>
      <c r="J20" s="297"/>
      <c r="K20" s="296">
        <f>+K10-K15</f>
        <v>652114</v>
      </c>
      <c r="L20" s="296">
        <f>+L10-L15</f>
        <v>0</v>
      </c>
      <c r="M20" s="296">
        <f>+M10-M15</f>
        <v>678072</v>
      </c>
      <c r="N20" s="297"/>
      <c r="O20" s="296">
        <f>SUM(C20:N20)</f>
        <v>44520483</v>
      </c>
    </row>
    <row r="21" spans="1:15" ht="15.95" customHeight="1" thickBot="1">
      <c r="A21" s="298" t="s">
        <v>751</v>
      </c>
      <c r="B21" s="299"/>
      <c r="C21" s="300">
        <f>+C13-C18</f>
        <v>12063360</v>
      </c>
      <c r="D21" s="301"/>
      <c r="E21" s="300">
        <f>+E13-E18</f>
        <v>30975689</v>
      </c>
      <c r="F21" s="301"/>
      <c r="G21" s="300">
        <f>+G13-G18</f>
        <v>0</v>
      </c>
      <c r="H21" s="301"/>
      <c r="I21" s="300">
        <f>+I13-I18</f>
        <v>151248</v>
      </c>
      <c r="J21" s="301"/>
      <c r="K21" s="300">
        <f>+K13-K18</f>
        <v>692946</v>
      </c>
      <c r="L21" s="301"/>
      <c r="M21" s="300">
        <f>+M13-M18</f>
        <v>678072</v>
      </c>
      <c r="N21" s="301"/>
      <c r="O21" s="300">
        <f>+O13-O18</f>
        <v>44561315</v>
      </c>
    </row>
    <row r="22" spans="1:15" ht="15.95" customHeight="1" thickTop="1"/>
  </sheetData>
  <mergeCells count="1">
    <mergeCell ref="A6:O6"/>
  </mergeCells>
  <phoneticPr fontId="3" type="noConversion"/>
  <pageMargins left="0.57999999999999996" right="0.65" top="1" bottom="1" header="0.5" footer="0.5"/>
  <pageSetup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9"/>
  <sheetViews>
    <sheetView workbookViewId="0">
      <selection activeCell="C8" sqref="C8"/>
    </sheetView>
  </sheetViews>
  <sheetFormatPr defaultRowHeight="12.75"/>
  <cols>
    <col min="1" max="1" width="1.7109375" customWidth="1"/>
    <col min="2" max="2" width="32.7109375" customWidth="1"/>
    <col min="3" max="3" width="10.85546875" bestFit="1" customWidth="1"/>
    <col min="5" max="5" width="10.140625" bestFit="1" customWidth="1"/>
    <col min="7" max="7" width="9.85546875" customWidth="1"/>
    <col min="9" max="9" width="10.85546875" bestFit="1" customWidth="1"/>
    <col min="11" max="11" width="10.5703125" customWidth="1"/>
    <col min="12" max="12" width="12.28515625" customWidth="1"/>
    <col min="18" max="18" width="10.42578125" customWidth="1"/>
    <col min="19" max="20" width="11.140625" bestFit="1" customWidth="1"/>
    <col min="21" max="21" width="10.140625" bestFit="1" customWidth="1"/>
    <col min="25" max="25" width="11.140625" bestFit="1" customWidth="1"/>
    <col min="35" max="36" width="11.140625" bestFit="1" customWidth="1"/>
  </cols>
  <sheetData>
    <row r="1" spans="2:37" ht="15">
      <c r="B1" s="184"/>
      <c r="E1" s="185" t="s">
        <v>677</v>
      </c>
      <c r="K1" s="186"/>
      <c r="O1" s="187"/>
      <c r="P1" s="187"/>
      <c r="Q1" s="187"/>
      <c r="R1" s="187"/>
      <c r="S1" s="188"/>
      <c r="T1" s="189"/>
      <c r="AI1" s="190"/>
      <c r="AJ1" s="191"/>
      <c r="AK1" s="192"/>
    </row>
    <row r="2" spans="2:37">
      <c r="D2" s="193"/>
      <c r="E2" s="193"/>
      <c r="F2" s="193"/>
      <c r="G2" s="193"/>
      <c r="K2" s="194" t="s">
        <v>678</v>
      </c>
      <c r="O2" s="187"/>
      <c r="P2" s="187"/>
      <c r="Q2" s="187"/>
      <c r="R2" s="187"/>
      <c r="S2" s="188"/>
      <c r="T2" s="189"/>
      <c r="AI2" s="190"/>
      <c r="AJ2" s="191"/>
      <c r="AK2" s="192"/>
    </row>
    <row r="3" spans="2:37" ht="45" customHeight="1">
      <c r="B3" s="195" t="s">
        <v>679</v>
      </c>
      <c r="C3" s="465" t="s">
        <v>680</v>
      </c>
      <c r="D3" s="196"/>
      <c r="E3" s="197" t="s">
        <v>681</v>
      </c>
      <c r="F3" s="166"/>
      <c r="G3" s="198"/>
      <c r="H3" s="199"/>
      <c r="I3" s="200"/>
      <c r="J3" s="199" t="s">
        <v>682</v>
      </c>
      <c r="K3" s="201"/>
      <c r="L3" s="465" t="s">
        <v>683</v>
      </c>
      <c r="O3" s="187"/>
      <c r="P3" s="187"/>
      <c r="Q3" s="187"/>
      <c r="R3" s="187"/>
      <c r="S3" s="188"/>
      <c r="T3" s="189"/>
      <c r="AI3" s="190"/>
      <c r="AJ3" s="191"/>
      <c r="AK3" s="192"/>
    </row>
    <row r="4" spans="2:37">
      <c r="B4" s="202"/>
      <c r="C4" s="466"/>
      <c r="D4" s="203"/>
      <c r="E4" s="204"/>
      <c r="F4" s="205"/>
      <c r="G4" s="204"/>
      <c r="H4" s="206"/>
      <c r="I4" s="204"/>
      <c r="J4" s="204"/>
      <c r="K4" s="207"/>
      <c r="L4" s="466"/>
      <c r="O4" s="187"/>
      <c r="P4" s="187"/>
      <c r="Q4" s="187"/>
      <c r="R4" s="187"/>
      <c r="S4" s="188"/>
      <c r="T4" s="189"/>
      <c r="AI4" s="190"/>
      <c r="AJ4" s="191"/>
      <c r="AK4" s="192"/>
    </row>
    <row r="5" spans="2:37">
      <c r="B5" s="208"/>
      <c r="C5" s="466"/>
      <c r="D5" s="209" t="s">
        <v>684</v>
      </c>
      <c r="E5" s="209" t="s">
        <v>685</v>
      </c>
      <c r="F5" s="209"/>
      <c r="G5" s="210"/>
      <c r="H5" s="210" t="s">
        <v>686</v>
      </c>
      <c r="I5" s="210" t="s">
        <v>686</v>
      </c>
      <c r="J5" s="210" t="s">
        <v>686</v>
      </c>
      <c r="K5" s="211"/>
      <c r="L5" s="466"/>
      <c r="O5" s="187"/>
      <c r="P5" s="187"/>
      <c r="Q5" s="187"/>
      <c r="R5" s="187"/>
      <c r="S5" s="188"/>
      <c r="T5" s="189"/>
      <c r="AI5" s="190"/>
      <c r="AJ5" s="191"/>
      <c r="AK5" s="192"/>
    </row>
    <row r="6" spans="2:37">
      <c r="B6" s="212" t="s">
        <v>687</v>
      </c>
      <c r="C6" s="466"/>
      <c r="D6" s="210" t="s">
        <v>688</v>
      </c>
      <c r="E6" s="210" t="s">
        <v>689</v>
      </c>
      <c r="F6" s="210"/>
      <c r="G6" s="210" t="s">
        <v>690</v>
      </c>
      <c r="H6" s="210" t="s">
        <v>691</v>
      </c>
      <c r="I6" s="210" t="s">
        <v>692</v>
      </c>
      <c r="J6" s="210" t="s">
        <v>693</v>
      </c>
      <c r="K6" s="211" t="s">
        <v>690</v>
      </c>
      <c r="L6" s="466"/>
      <c r="O6" s="187"/>
      <c r="P6" s="187"/>
      <c r="Q6" s="187"/>
      <c r="R6" s="187"/>
      <c r="S6" s="188"/>
      <c r="T6" s="189"/>
      <c r="AI6" s="190"/>
      <c r="AJ6" s="191"/>
      <c r="AK6" s="192"/>
    </row>
    <row r="7" spans="2:37">
      <c r="B7" s="213"/>
      <c r="C7" s="467"/>
      <c r="D7" s="214" t="s">
        <v>694</v>
      </c>
      <c r="E7" s="214"/>
      <c r="F7" s="214"/>
      <c r="G7" s="214"/>
      <c r="H7" s="214" t="s">
        <v>695</v>
      </c>
      <c r="I7" s="214" t="s">
        <v>696</v>
      </c>
      <c r="J7" s="214" t="s">
        <v>697</v>
      </c>
      <c r="K7" s="215"/>
      <c r="L7" s="467"/>
      <c r="O7" s="187"/>
      <c r="P7" s="187"/>
      <c r="Q7" s="187"/>
      <c r="R7" s="187"/>
      <c r="S7" s="188"/>
      <c r="T7" s="189"/>
      <c r="AI7" s="190"/>
      <c r="AJ7" s="191"/>
      <c r="AK7" s="192"/>
    </row>
    <row r="8" spans="2:37">
      <c r="B8" s="213" t="s">
        <v>698</v>
      </c>
      <c r="C8" s="216">
        <v>47413910</v>
      </c>
      <c r="D8" s="217"/>
      <c r="E8" s="217"/>
      <c r="F8" s="217"/>
      <c r="G8" s="218">
        <f t="shared" ref="G8:G17" si="0">D8+E8+F8</f>
        <v>0</v>
      </c>
      <c r="H8" s="217"/>
      <c r="I8" s="217">
        <v>21759411</v>
      </c>
      <c r="J8" s="217"/>
      <c r="K8" s="219">
        <f>I8</f>
        <v>21759411</v>
      </c>
      <c r="L8" s="218">
        <f>C8+G8-K8</f>
        <v>25654499</v>
      </c>
      <c r="O8" s="187"/>
      <c r="P8" s="187"/>
      <c r="Q8" s="187"/>
      <c r="R8" s="187"/>
      <c r="S8" s="188"/>
      <c r="T8" s="189"/>
      <c r="AI8" s="190"/>
      <c r="AJ8" s="191"/>
      <c r="AK8" s="192"/>
    </row>
    <row r="9" spans="2:37">
      <c r="B9" s="220" t="s">
        <v>699</v>
      </c>
      <c r="C9" s="218">
        <v>0</v>
      </c>
      <c r="D9" s="218"/>
      <c r="E9" s="218"/>
      <c r="F9" s="218"/>
      <c r="G9" s="218">
        <f t="shared" si="0"/>
        <v>0</v>
      </c>
      <c r="H9" s="218"/>
      <c r="I9" s="218">
        <v>0</v>
      </c>
      <c r="J9" s="218"/>
      <c r="K9" s="221">
        <f t="shared" ref="K9:K17" si="1">H9+I9+J9</f>
        <v>0</v>
      </c>
      <c r="L9" s="218">
        <f>C9+G9-K9</f>
        <v>0</v>
      </c>
      <c r="O9" s="187"/>
      <c r="P9" s="187"/>
      <c r="Q9" s="187"/>
      <c r="R9" s="187"/>
      <c r="S9" s="188"/>
      <c r="T9" s="189"/>
      <c r="AB9" s="222"/>
      <c r="AI9" s="190"/>
      <c r="AJ9" s="191"/>
      <c r="AK9" s="192"/>
    </row>
    <row r="10" spans="2:37">
      <c r="B10" s="165" t="s">
        <v>700</v>
      </c>
      <c r="C10" s="218">
        <v>510791</v>
      </c>
      <c r="D10" s="218"/>
      <c r="E10" s="218"/>
      <c r="F10" s="218"/>
      <c r="G10" s="218">
        <f t="shared" si="0"/>
        <v>0</v>
      </c>
      <c r="H10" s="218"/>
      <c r="I10" s="218"/>
      <c r="J10" s="218"/>
      <c r="K10" s="221">
        <f t="shared" si="1"/>
        <v>0</v>
      </c>
      <c r="L10" s="218">
        <f t="shared" ref="L10:L17" si="2">C10+G10-K10</f>
        <v>510791</v>
      </c>
      <c r="O10" s="187"/>
      <c r="P10" s="187"/>
      <c r="Q10" s="187"/>
      <c r="R10" s="187"/>
      <c r="S10" s="188"/>
      <c r="T10" s="189"/>
      <c r="AI10" s="190"/>
      <c r="AJ10" s="191"/>
      <c r="AK10" s="192"/>
    </row>
    <row r="11" spans="2:37">
      <c r="B11" s="165" t="s">
        <v>701</v>
      </c>
      <c r="C11" s="218">
        <v>654371</v>
      </c>
      <c r="D11" s="218"/>
      <c r="E11" s="218"/>
      <c r="F11" s="218"/>
      <c r="G11" s="218">
        <f t="shared" si="0"/>
        <v>0</v>
      </c>
      <c r="H11" s="218"/>
      <c r="I11" s="218"/>
      <c r="J11" s="218"/>
      <c r="K11" s="221">
        <f t="shared" si="1"/>
        <v>0</v>
      </c>
      <c r="L11" s="218">
        <f t="shared" si="2"/>
        <v>654371</v>
      </c>
      <c r="O11" s="187"/>
      <c r="P11" s="187"/>
      <c r="Q11" s="187"/>
      <c r="R11" s="187"/>
      <c r="S11" s="188"/>
      <c r="T11" s="189"/>
      <c r="AI11" s="190"/>
      <c r="AJ11" s="191"/>
      <c r="AK11" s="192"/>
    </row>
    <row r="12" spans="2:37">
      <c r="B12" s="165" t="s">
        <v>359</v>
      </c>
      <c r="C12" s="218"/>
      <c r="D12" s="218"/>
      <c r="E12" s="218"/>
      <c r="F12" s="218"/>
      <c r="G12" s="218">
        <f t="shared" si="0"/>
        <v>0</v>
      </c>
      <c r="H12" s="218"/>
      <c r="I12" s="218"/>
      <c r="J12" s="218"/>
      <c r="K12" s="221">
        <f t="shared" si="1"/>
        <v>0</v>
      </c>
      <c r="L12" s="218">
        <f t="shared" si="2"/>
        <v>0</v>
      </c>
      <c r="O12" s="187"/>
      <c r="P12" s="187"/>
      <c r="Q12" s="187"/>
      <c r="R12" s="187"/>
      <c r="S12" s="188"/>
      <c r="T12" s="189"/>
      <c r="AI12" s="190"/>
      <c r="AJ12" s="191"/>
      <c r="AK12" s="192"/>
    </row>
    <row r="13" spans="2:37">
      <c r="B13" s="165"/>
      <c r="C13" s="218"/>
      <c r="D13" s="218"/>
      <c r="E13" s="218"/>
      <c r="F13" s="218"/>
      <c r="G13" s="218">
        <f t="shared" si="0"/>
        <v>0</v>
      </c>
      <c r="H13" s="218"/>
      <c r="I13" s="218"/>
      <c r="J13" s="218"/>
      <c r="K13" s="221">
        <f t="shared" si="1"/>
        <v>0</v>
      </c>
      <c r="L13" s="218">
        <f t="shared" si="2"/>
        <v>0</v>
      </c>
      <c r="O13" s="187"/>
      <c r="P13" s="187"/>
      <c r="Q13" s="187"/>
      <c r="R13" s="187"/>
      <c r="S13" s="188"/>
      <c r="T13" s="189"/>
      <c r="AB13" s="222"/>
      <c r="AI13" s="190"/>
      <c r="AJ13" s="191"/>
      <c r="AK13" s="192"/>
    </row>
    <row r="14" spans="2:37">
      <c r="B14" s="165"/>
      <c r="C14" s="218"/>
      <c r="D14" s="218"/>
      <c r="E14" s="218"/>
      <c r="F14" s="218"/>
      <c r="G14" s="218">
        <f t="shared" si="0"/>
        <v>0</v>
      </c>
      <c r="H14" s="218"/>
      <c r="I14" s="218"/>
      <c r="J14" s="218"/>
      <c r="K14" s="221">
        <f t="shared" si="1"/>
        <v>0</v>
      </c>
      <c r="L14" s="218">
        <f t="shared" si="2"/>
        <v>0</v>
      </c>
      <c r="O14" s="187"/>
      <c r="P14" s="187"/>
      <c r="Q14" s="187"/>
      <c r="R14" s="187"/>
      <c r="S14" s="188"/>
      <c r="T14" s="189"/>
      <c r="AI14" s="190"/>
      <c r="AJ14" s="191"/>
      <c r="AK14" s="192"/>
    </row>
    <row r="15" spans="2:37">
      <c r="B15" s="165"/>
      <c r="C15" s="218"/>
      <c r="D15" s="218"/>
      <c r="E15" s="218"/>
      <c r="F15" s="218"/>
      <c r="G15" s="218">
        <f t="shared" si="0"/>
        <v>0</v>
      </c>
      <c r="H15" s="218"/>
      <c r="I15" s="218"/>
      <c r="J15" s="218"/>
      <c r="K15" s="221">
        <f t="shared" si="1"/>
        <v>0</v>
      </c>
      <c r="L15" s="218">
        <f t="shared" si="2"/>
        <v>0</v>
      </c>
      <c r="O15" s="187"/>
      <c r="P15" s="187"/>
      <c r="Q15" s="187"/>
      <c r="R15" s="187"/>
      <c r="S15" s="188"/>
      <c r="T15" s="189"/>
      <c r="AI15" s="190"/>
      <c r="AJ15" s="191"/>
      <c r="AK15" s="192"/>
    </row>
    <row r="16" spans="2:37">
      <c r="B16" s="165"/>
      <c r="C16" s="218"/>
      <c r="D16" s="218"/>
      <c r="E16" s="218"/>
      <c r="F16" s="218"/>
      <c r="G16" s="218">
        <f t="shared" si="0"/>
        <v>0</v>
      </c>
      <c r="H16" s="218"/>
      <c r="I16" s="218"/>
      <c r="J16" s="218"/>
      <c r="K16" s="221">
        <f t="shared" si="1"/>
        <v>0</v>
      </c>
      <c r="L16" s="218">
        <f t="shared" si="2"/>
        <v>0</v>
      </c>
      <c r="O16" s="187"/>
      <c r="P16" s="187"/>
      <c r="Q16" s="187"/>
      <c r="R16" s="187"/>
      <c r="S16" s="188"/>
      <c r="T16" s="189"/>
      <c r="AI16" s="190"/>
      <c r="AJ16" s="191"/>
      <c r="AK16" s="192"/>
    </row>
    <row r="17" spans="2:37">
      <c r="B17" s="165"/>
      <c r="C17" s="218"/>
      <c r="D17" s="218"/>
      <c r="E17" s="218"/>
      <c r="F17" s="218"/>
      <c r="G17" s="218">
        <f t="shared" si="0"/>
        <v>0</v>
      </c>
      <c r="H17" s="218"/>
      <c r="I17" s="218"/>
      <c r="J17" s="218"/>
      <c r="K17" s="221">
        <f t="shared" si="1"/>
        <v>0</v>
      </c>
      <c r="L17" s="218">
        <f t="shared" si="2"/>
        <v>0</v>
      </c>
      <c r="O17" s="187"/>
      <c r="P17" s="187"/>
      <c r="Q17" s="187"/>
      <c r="R17" s="187"/>
      <c r="S17" s="188"/>
      <c r="T17" s="189"/>
      <c r="AI17" s="190"/>
      <c r="AJ17" s="191"/>
      <c r="AK17" s="192"/>
    </row>
    <row r="18" spans="2:37">
      <c r="B18" s="165"/>
      <c r="C18" s="218">
        <f>SUM(C8:C17)</f>
        <v>48579072</v>
      </c>
      <c r="D18" s="218">
        <f t="shared" ref="D18:L18" si="3">SUM(D8:D17)</f>
        <v>0</v>
      </c>
      <c r="E18" s="218">
        <f t="shared" si="3"/>
        <v>0</v>
      </c>
      <c r="F18" s="218">
        <f t="shared" si="3"/>
        <v>0</v>
      </c>
      <c r="G18" s="218">
        <f t="shared" si="3"/>
        <v>0</v>
      </c>
      <c r="H18" s="218">
        <f t="shared" si="3"/>
        <v>0</v>
      </c>
      <c r="I18" s="218">
        <f t="shared" si="3"/>
        <v>21759411</v>
      </c>
      <c r="J18" s="218">
        <f t="shared" si="3"/>
        <v>0</v>
      </c>
      <c r="K18" s="218">
        <f t="shared" si="3"/>
        <v>21759411</v>
      </c>
      <c r="L18" s="218">
        <f t="shared" si="3"/>
        <v>26819661</v>
      </c>
      <c r="O18" s="187"/>
      <c r="P18" s="187"/>
      <c r="Q18" s="187"/>
      <c r="R18" s="187"/>
      <c r="S18" s="188"/>
      <c r="T18" s="189"/>
      <c r="AI18" s="190"/>
      <c r="AJ18" s="191"/>
      <c r="AK18" s="192"/>
    </row>
    <row r="19" spans="2:37">
      <c r="K19" s="186"/>
      <c r="O19" s="187"/>
      <c r="P19" s="187"/>
      <c r="Q19" s="187"/>
      <c r="R19" s="187"/>
      <c r="S19" s="188"/>
      <c r="T19" s="189"/>
      <c r="AI19" s="190"/>
      <c r="AJ19" s="191"/>
      <c r="AK19" s="192"/>
    </row>
  </sheetData>
  <mergeCells count="2">
    <mergeCell ref="C3:C7"/>
    <mergeCell ref="L3:L7"/>
  </mergeCells>
  <phoneticPr fontId="3" type="noConversion"/>
  <pageMargins left="0.23" right="0.26" top="0.65" bottom="1" header="0.5" footer="0.5"/>
  <pageSetup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P0-BILANCI 12 (Hyrje)</vt:lpstr>
      <vt:lpstr>P1- Aktivi detajuar 12</vt:lpstr>
      <vt:lpstr>P2- Pasivi i detajauar 12 </vt:lpstr>
      <vt:lpstr>P4- Fluks. mon.- indirekte kons</vt:lpstr>
      <vt:lpstr>P3-Fitim-12 Sipas Natyres</vt:lpstr>
      <vt:lpstr>P5- Ndrysh.kap. kons</vt:lpstr>
      <vt:lpstr>LEVIZJA  e AQT</vt:lpstr>
      <vt:lpstr>Levizja e AQT + Shpenzime</vt:lpstr>
      <vt:lpstr>Amortizimi 2010</vt:lpstr>
      <vt:lpstr>AAM</vt:lpstr>
      <vt:lpstr>Shpenzimet e panjohura</vt:lpstr>
      <vt:lpstr>P9- Shepnzime dhe te ardhura</vt:lpstr>
      <vt:lpstr>P7- Pasqyart anekse-  Aktivi</vt:lpstr>
      <vt:lpstr>P8- Pasqyart anekse-  Pasivi</vt:lpstr>
      <vt:lpstr>P6-Shen Shpejguese</vt:lpstr>
      <vt:lpstr>Aneks Statistikor</vt:lpstr>
      <vt:lpstr>aktivitet per BM</vt:lpstr>
      <vt:lpstr>'Aneks Statistikor'!Print_Area</vt:lpstr>
      <vt:lpstr>'P1- Aktivi detajuar 12'!Print_Area</vt:lpstr>
      <vt:lpstr>'P2- Pasivi i detajauar 12 '!Print_Area</vt:lpstr>
    </vt:vector>
  </TitlesOfParts>
  <Company>Filanto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Filanto</dc:creator>
  <cp:lastModifiedBy>user</cp:lastModifiedBy>
  <cp:lastPrinted>2013-03-29T20:32:45Z</cp:lastPrinted>
  <dcterms:created xsi:type="dcterms:W3CDTF">1998-11-21T10:12:38Z</dcterms:created>
  <dcterms:modified xsi:type="dcterms:W3CDTF">2019-02-09T17:16:10Z</dcterms:modified>
</cp:coreProperties>
</file>