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VU 2011" sheetId="1" r:id="rId1"/>
  </sheets>
  <calcPr calcId="124519"/>
</workbook>
</file>

<file path=xl/calcChain.xml><?xml version="1.0" encoding="utf-8"?>
<calcChain xmlns="http://schemas.openxmlformats.org/spreadsheetml/2006/main">
  <c r="E11" i="1"/>
  <c r="F11"/>
  <c r="E12"/>
  <c r="F12"/>
  <c r="F13"/>
  <c r="F14"/>
  <c r="E16"/>
  <c r="F16"/>
  <c r="F17"/>
  <c r="F20"/>
  <c r="E23"/>
  <c r="F24"/>
  <c r="F25"/>
  <c r="F29"/>
  <c r="F30"/>
  <c r="E31"/>
  <c r="F31"/>
  <c r="E32"/>
  <c r="F32"/>
  <c r="F33"/>
  <c r="F35"/>
  <c r="E36"/>
  <c r="F39"/>
  <c r="F40"/>
  <c r="E42"/>
  <c r="F42"/>
  <c r="E43"/>
  <c r="F43"/>
  <c r="E44"/>
  <c r="E45"/>
  <c r="F45"/>
  <c r="E46"/>
  <c r="F46"/>
  <c r="E47"/>
  <c r="F47"/>
  <c r="E48"/>
  <c r="F48"/>
  <c r="E49"/>
  <c r="F49"/>
  <c r="E50"/>
  <c r="F50"/>
  <c r="F52"/>
  <c r="F54"/>
  <c r="F55"/>
  <c r="B64"/>
  <c r="E73"/>
  <c r="E76"/>
  <c r="E79"/>
  <c r="E13" s="1"/>
  <c r="E86"/>
  <c r="E91" s="1"/>
  <c r="E116" s="1"/>
  <c r="L96"/>
  <c r="M96"/>
  <c r="K97"/>
  <c r="M97"/>
  <c r="M98"/>
  <c r="E99"/>
  <c r="E19" s="1"/>
  <c r="E24" s="1"/>
  <c r="D374" s="1"/>
  <c r="J99"/>
  <c r="K99"/>
  <c r="L99"/>
  <c r="M99"/>
  <c r="L101"/>
  <c r="M101" s="1"/>
  <c r="M102"/>
  <c r="O102"/>
  <c r="P102"/>
  <c r="M103"/>
  <c r="J104"/>
  <c r="K104"/>
  <c r="L104"/>
  <c r="E105"/>
  <c r="E20" s="1"/>
  <c r="M105"/>
  <c r="M106"/>
  <c r="M107"/>
  <c r="M108"/>
  <c r="J109"/>
  <c r="K109"/>
  <c r="L109"/>
  <c r="M109"/>
  <c r="E111"/>
  <c r="J111"/>
  <c r="K111"/>
  <c r="L111"/>
  <c r="M112"/>
  <c r="J113"/>
  <c r="K113"/>
  <c r="L113"/>
  <c r="E114"/>
  <c r="F116"/>
  <c r="E125"/>
  <c r="S126"/>
  <c r="T126" s="1"/>
  <c r="R127"/>
  <c r="E128"/>
  <c r="E29" s="1"/>
  <c r="R128"/>
  <c r="S128"/>
  <c r="J129"/>
  <c r="K129"/>
  <c r="L129"/>
  <c r="M129"/>
  <c r="N129"/>
  <c r="O129"/>
  <c r="P129"/>
  <c r="Q129"/>
  <c r="R129"/>
  <c r="S129"/>
  <c r="E132"/>
  <c r="E135" s="1"/>
  <c r="J137"/>
  <c r="J139"/>
  <c r="E146"/>
  <c r="E35" s="1"/>
  <c r="E39" s="1"/>
  <c r="E308" s="1"/>
  <c r="E311" s="1"/>
  <c r="E151"/>
  <c r="J157"/>
  <c r="J158"/>
  <c r="J159"/>
  <c r="J160"/>
  <c r="J161"/>
  <c r="J162"/>
  <c r="J163"/>
  <c r="J164"/>
  <c r="E165"/>
  <c r="J165"/>
  <c r="F167"/>
  <c r="F169"/>
  <c r="F170"/>
  <c r="B175"/>
  <c r="E180"/>
  <c r="K182" s="1"/>
  <c r="K183" s="1"/>
  <c r="K184" s="1"/>
  <c r="L180"/>
  <c r="E182"/>
  <c r="L182"/>
  <c r="L183"/>
  <c r="P183"/>
  <c r="L184"/>
  <c r="K188"/>
  <c r="L188" s="1"/>
  <c r="O188"/>
  <c r="K189"/>
  <c r="L189"/>
  <c r="E190"/>
  <c r="K190"/>
  <c r="L190" s="1"/>
  <c r="L191" s="1"/>
  <c r="E191"/>
  <c r="F191"/>
  <c r="K191"/>
  <c r="N191"/>
  <c r="O191"/>
  <c r="E193"/>
  <c r="D193" s="1"/>
  <c r="F193"/>
  <c r="J193"/>
  <c r="K193"/>
  <c r="M193"/>
  <c r="N193"/>
  <c r="O193"/>
  <c r="K199"/>
  <c r="L199"/>
  <c r="E202"/>
  <c r="F202"/>
  <c r="E204"/>
  <c r="K198" s="1"/>
  <c r="F204"/>
  <c r="L198" s="1"/>
  <c r="E208"/>
  <c r="F208"/>
  <c r="R211"/>
  <c r="S211"/>
  <c r="E213"/>
  <c r="F213"/>
  <c r="R213"/>
  <c r="S213"/>
  <c r="E214"/>
  <c r="F214"/>
  <c r="B279"/>
  <c r="E284"/>
  <c r="E286"/>
  <c r="E288"/>
  <c r="E289"/>
  <c r="E294"/>
  <c r="E295"/>
  <c r="E300"/>
  <c r="E304" s="1"/>
  <c r="E315"/>
  <c r="E316"/>
  <c r="F318"/>
  <c r="F319"/>
  <c r="E320"/>
  <c r="F320"/>
  <c r="B326"/>
  <c r="H330"/>
  <c r="H331"/>
  <c r="D332"/>
  <c r="E332"/>
  <c r="F332"/>
  <c r="G332"/>
  <c r="H332"/>
  <c r="G333"/>
  <c r="H333"/>
  <c r="H334"/>
  <c r="H335"/>
  <c r="H336"/>
  <c r="D337"/>
  <c r="E337"/>
  <c r="F337"/>
  <c r="G337"/>
  <c r="H337"/>
  <c r="I337"/>
  <c r="H338"/>
  <c r="G339"/>
  <c r="H339" s="1"/>
  <c r="H345" s="1"/>
  <c r="H340"/>
  <c r="H341"/>
  <c r="G342"/>
  <c r="H343"/>
  <c r="H344"/>
  <c r="D345"/>
  <c r="E345"/>
  <c r="F345"/>
  <c r="G345"/>
  <c r="B350"/>
  <c r="E357"/>
  <c r="E360"/>
  <c r="E368"/>
  <c r="E374"/>
  <c r="E377"/>
  <c r="E381"/>
  <c r="E384"/>
  <c r="D387"/>
  <c r="E387"/>
  <c r="D395"/>
  <c r="E395"/>
  <c r="F395"/>
  <c r="D398"/>
  <c r="E398"/>
  <c r="E401"/>
  <c r="D404"/>
  <c r="E404"/>
  <c r="J345" l="1"/>
  <c r="I345"/>
  <c r="K209"/>
  <c r="K213"/>
  <c r="E139"/>
  <c r="E167" s="1"/>
  <c r="E30"/>
  <c r="E169"/>
  <c r="E170"/>
  <c r="L193"/>
  <c r="L209"/>
  <c r="L213"/>
  <c r="N214" s="1"/>
  <c r="M104"/>
  <c r="M113" s="1"/>
  <c r="M111"/>
  <c r="D368"/>
  <c r="E290"/>
  <c r="E33"/>
  <c r="E14"/>
  <c r="E291" s="1"/>
  <c r="D204"/>
  <c r="E40" l="1"/>
  <c r="E292"/>
  <c r="Q111"/>
  <c r="O111"/>
  <c r="E17"/>
  <c r="O113"/>
  <c r="Q113"/>
  <c r="P113"/>
  <c r="M214"/>
  <c r="M213"/>
  <c r="E293"/>
  <c r="E296" s="1"/>
  <c r="E313" s="1"/>
  <c r="E318" l="1"/>
  <c r="E319"/>
  <c r="D357"/>
  <c r="D360"/>
  <c r="E25"/>
  <c r="D381"/>
  <c r="D384"/>
  <c r="E52"/>
  <c r="E54" s="1"/>
  <c r="D377" l="1"/>
  <c r="E55"/>
  <c r="D401"/>
</calcChain>
</file>

<file path=xl/comments1.xml><?xml version="1.0" encoding="utf-8"?>
<comments xmlns="http://schemas.openxmlformats.org/spreadsheetml/2006/main">
  <authors>
    <author>User</author>
  </authors>
  <commentList>
    <comment ref="C2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Hua, bono, mbitërheqje
dhe hua të tjera
afatshkurtra (deri në 12
muaj,) të marra për
qëllime financimi (në
shumën e marrë, dhe jo
në shumën e një kufiri të
përcaktuar)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Huat afatshkurtra dhe
parapagimet e
arkëtuara, të klasifikuara
sipas grupeve kryesore.
Në shënimet
shpjeguese jepet
informacion shtesë mbi
detyrimet ndaj
aksionarave, njësive të
tjera të grupit dhe
palëve të lidhura</t>
        </r>
      </text>
    </comment>
    <comment ref="C3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Detyrimet, për të cilat
koha dhe shuma e
realizimit të tyre është e
pasigurt; mund të
realizohen brenda 12
muajve të ardhshëm ose
gjatë ciklit normal të
biznesit të njësisë
ekonomike raportuese
(për shembull,
provizionet e garancisë,
provizionet e
ristrukturimit, provizionet
për shpenzimet e
mundshme, që lidhen me
procese gjyqësore etj.)</t>
        </r>
      </text>
    </comment>
    <comment ref="C3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Një pjesë e pasiveve,afatgjata (hua, bono, dhe
qira financiare etj.) që
duhen paguar në një
periudhë jo më herët se
12 muaj (pjesa
afatshkurtra e të njëjtës
huamarrje regjistrohet në
zërin “kthimi/pagesa e
huamarrjeve afatgjata
gjatë periudhës kontabël
të ardhshme”)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Në shënimet shpjeguese
do të jepet informacionshtesë
mbi detyrimet ndaj
aksionarëve, njësive të
tjera të grupit dhe palëve
të lidhura</t>
        </r>
      </text>
    </comment>
    <comment ref="C3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Pasivet, koha dhe shuma
e realizimit të të cilave
nuk është e sigurt; mund
të realizohen më vonë se
12 muaj nga data e
mbylljes së bilancit (për
shembull, provizionet për
skemat e pensioneve,
provizionet për
shpenzimet e mundshme,
që lidhen me procese
gjyqësore etj.</t>
        </r>
      </text>
    </comment>
    <comment ref="C3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Asistencë në formën e
grandeve që nuk është
njohur akoma në të
ardhurat</t>
        </r>
      </text>
    </comment>
    <comment ref="C6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Mjete monetare në arkë
dhe bankë, llogari
rrjedhëse, investime në
tregun e parasë dhe
tregje të tjera shumë
likuide</t>
        </r>
      </text>
    </comment>
    <comment ref="C7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Derivativë dhe letra me
vlerë, të mbajtura për
tregtim (aksione, bono,
bono korporative,
zotërime në fonde
investimesh etj.)</t>
        </r>
      </text>
    </comment>
    <comment ref="C7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Llogari/Kërkesa të
arkëtueshme
afatshkurtra, letra me
vlerë dhe investime të
tjera financiare, të
mbajtura jo për tregtim.
Shënimet japin
informacion- shtesë mbi
kërkesat e arkëtueshme
nga aksionarët, njësi të
tjera të grupit dhe palë
të tjera të lidhura</t>
        </r>
      </text>
    </comment>
    <comment ref="C8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Inventari, sipas
përkufizimit të SKK 4, i
klasifikuar sipas
grupeve kryesore</t>
        </r>
      </text>
    </comment>
    <comment ref="C10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Ndërtesa, struktura,
rrugë dhe investime në
objekte me qira</t>
        </r>
      </text>
    </comment>
    <comment ref="C103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Pajisje prodhimi, mjete
transporti dhe makineri
e pajisje të tjera</t>
        </r>
      </text>
    </comment>
    <comment ref="C10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Mobiliet dhe pajisjet e
zyrave</t>
        </r>
      </text>
    </comment>
    <comment ref="C1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Hua, bono, mbitërheqje
dhe hua të tjera
afatshkurtra (deri në 12
muaj,) të marra për
qëllime financimi (në
shumën e marrë, dhe jo
në shumën e një kufiri të
përcaktuar)</t>
        </r>
      </text>
    </comment>
    <comment ref="C12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Pjesa e huave afatgjata
dhe detyrimeve të
qirasë financiare që do
të paguhen brenda 12
muajve të ardhshëm</t>
        </r>
      </text>
    </comment>
    <comment ref="C12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Bono të konvertueshme
afatshkurtra ose
aksionet e preferuara,
që mund të konvertohen
në aksione të njësisë
ekonomike raportuese.</t>
        </r>
      </text>
    </comment>
    <comment ref="C12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Huat afatshkurtra dhe
parapagimet e
arkëtuara, të klasifikuara
sipas grupeve kryesore.
Në shënimet
shpjeguese jepet
informacion shtesë mbi
detyrimet ndaj
aksionarave, njësive të
tjera të grupit dhe
palëve të lidhura</t>
        </r>
      </text>
    </comment>
    <comment ref="C13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Asistencë në formën e
grandeve, që nuk është
njohur akoma si e ardhur</t>
        </r>
      </text>
    </comment>
    <comment ref="C13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Detyrimet, për të cilat
koha dhe shuma e
realizimit të tyre është e
pasigurt; mund të
realizohen brenda 12
muajve të ardhshëm ose
gjatë ciklit normal të
biznesit të njësisë
ekonomike raportuese
(për shembull,
provizionet e garancisë,
provizionet e
ristrukturimit, provizionet
për shpenzimet e
mundshme, që lidhen me
procese gjyqësore etj.)</t>
        </r>
      </text>
    </comment>
    <comment ref="C14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Një pjesë e pasiveve afatgjata (hua, bono, dhe
qira financiare etj.) që
duhen paguar në një
periudhë jo më herët se
12 muaj (pjesa
afatshkurtra e të njëjtës
huamarrje regjistrohet në
zërin “kthimi/pagesa e
huamarrjeve afatgjata
gjatë periudhës kontabël
të ardhshme”)</t>
        </r>
      </text>
    </comment>
    <comment ref="C14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Bono të konvertueshme
afatgjata ose aksionet e
preferuara që mund të
konvertohen në aksione
të shoqërisë</t>
        </r>
      </text>
    </comment>
    <comment ref="C17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Të ardhurat e përftuara nga shitja e
produkteve, mallrave dhe shërbimeve gjatë
periudhës kontabël (të vlerësuara sipas SKK
8 Të ardhurat)</t>
        </r>
      </text>
    </comment>
    <comment ref="C18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Të ardhurat që përftohen jo rregullisht gjatë
rrjedhës normale të veprimtarisë ekonomike,
duke përfshirë fitimet nga shitja e aktiveve afatgjata materiale dhe aktiveve afatgjata jomateriale, investimet në pasuri të patundshme, gjobat për vonesa; fitimi neto që vjen nga ndryshimet e kursit të këmbimit,ndryshimet në llogaritë/kërkesat e arkëtueshme dhe detyrimet për t’u paguar furnitorëve (nëse rezulton një humbje neto,ajo njihet në zërin “Shpenzime të tjera nga
veprimtaritë e shfrytëzimit”)</t>
        </r>
      </text>
    </comment>
    <comment ref="C18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Ndryshimet në inventarin e produkteve të
gatshme dhe punës në proces, ku pakësimet
e pozicioneve njihen si shpenzime dhe rritjet
e pozicioneve si pakësim i shpenzimeve(shpenzime negative)</t>
        </r>
      </text>
    </comment>
  </commentList>
</comments>
</file>

<file path=xl/sharedStrings.xml><?xml version="1.0" encoding="utf-8"?>
<sst xmlns="http://schemas.openxmlformats.org/spreadsheetml/2006/main" count="521" uniqueCount="372">
  <si>
    <t>Vlera kontabile per aksion</t>
  </si>
  <si>
    <t>Çmimi aksionit ne treg</t>
  </si>
  <si>
    <t>b)Raporti çmim/vlere kont. per aksion</t>
  </si>
  <si>
    <t>Fitimi per aksion</t>
  </si>
  <si>
    <t>Çmimi i aksionit te zak. ne treg</t>
  </si>
  <si>
    <t>a)Raporti çmim/fitim per aksion</t>
  </si>
  <si>
    <t>RAPORTET E TREGUT</t>
  </si>
  <si>
    <t>V</t>
  </si>
  <si>
    <t>Kapitali i vet</t>
  </si>
  <si>
    <t>Fitimet pas tatimit</t>
  </si>
  <si>
    <t>d)Raporti i kthimi nga kap. i vet(ROE)</t>
  </si>
  <si>
    <t>Totali i aktiveve</t>
  </si>
  <si>
    <t>c)Raporti i kthimi nga invest.  (ROI)</t>
  </si>
  <si>
    <t>Shitjet gjithsej</t>
  </si>
  <si>
    <t>Fitimi para shpenzimeve financiare(interesave)dhe tatimit</t>
  </si>
  <si>
    <t>b.1)Raporti fitimit marzhinal neto</t>
  </si>
  <si>
    <t>Fitimi para tatimit</t>
  </si>
  <si>
    <t>b.0)Raporti fitimit marzhinal neto</t>
  </si>
  <si>
    <t>Shitje gjithsej</t>
  </si>
  <si>
    <t>Shitje-kos.mall.te shitura</t>
  </si>
  <si>
    <t>(vetem per shoqerite tregetare)</t>
  </si>
  <si>
    <t>a)Raporti fitimit marzhinal bruto</t>
  </si>
  <si>
    <t>RAPORTET E RENTABILITETIT</t>
  </si>
  <si>
    <t>IV</t>
  </si>
  <si>
    <t>Shpenzimet per interesa</t>
  </si>
  <si>
    <t>Fitimet para interesave dhe taksave</t>
  </si>
  <si>
    <t>c)Raparti i mbulimit te interesave</t>
  </si>
  <si>
    <t>Totali i kapitalevete veta</t>
  </si>
  <si>
    <t>Totali borzhit(detyrime gjithsej)</t>
  </si>
  <si>
    <t>b)Raporti i borxhit mbi kapitalin e vet</t>
  </si>
  <si>
    <t>Aktive gjithsej</t>
  </si>
  <si>
    <t>a)Raporti i borxhit</t>
  </si>
  <si>
    <t>RAPORTET E LEVES FINANC.</t>
  </si>
  <si>
    <t>III</t>
  </si>
  <si>
    <t>d)Raporti i qarkullimit aktive gjithsej</t>
  </si>
  <si>
    <t>AQT-te gjithsej(vlera neto)</t>
  </si>
  <si>
    <t>c)Raporti i qarkullimit AQT-ve</t>
  </si>
  <si>
    <t>Inventari mesater</t>
  </si>
  <si>
    <t>Kosto e mallrave te shitur</t>
  </si>
  <si>
    <t>b)Raporti i qarkullimit te inventarit</t>
  </si>
  <si>
    <r>
      <t>Shitjet gjithsej kredi</t>
    </r>
    <r>
      <rPr>
        <sz val="11"/>
        <color theme="1"/>
        <rFont val="Calibri"/>
        <family val="2"/>
        <scheme val="minor"/>
      </rPr>
      <t>/365</t>
    </r>
  </si>
  <si>
    <t>Llogarite per tu arketuar</t>
  </si>
  <si>
    <t>a)Periudha mesatare e arketimeve</t>
  </si>
  <si>
    <t>RAPORTET E AKTIVEVE</t>
  </si>
  <si>
    <t>II</t>
  </si>
  <si>
    <t>Pasivet rrjedhese</t>
  </si>
  <si>
    <t>Aktive qarkulluese-Inventarin</t>
  </si>
  <si>
    <t>(me likujditete qe jane nen 90 dite)</t>
  </si>
  <si>
    <t>b)Raporti i likujditetit (prova acide)</t>
  </si>
  <si>
    <t>Pasive rrjedhese</t>
  </si>
  <si>
    <t>Aktive qarkulluese</t>
  </si>
  <si>
    <t>a)Raporti rrjedhes</t>
  </si>
  <si>
    <t xml:space="preserve"> </t>
  </si>
  <si>
    <t>RAPORTET E LIKUJDITETIT</t>
  </si>
  <si>
    <t>I</t>
  </si>
  <si>
    <t>Komente</t>
  </si>
  <si>
    <t>Viti paraardhës 31.12.2010</t>
  </si>
  <si>
    <t>Viti raportues        31.12.2011</t>
  </si>
  <si>
    <t>Raporte te analizes financiare</t>
  </si>
  <si>
    <t>Diferenca</t>
  </si>
  <si>
    <t>Pozicioni më 31 Dhjetor 2011</t>
  </si>
  <si>
    <t>Aksione te thesarit te riblera</t>
  </si>
  <si>
    <t>Rritje e rezervës së kapitalit</t>
  </si>
  <si>
    <t>Emetimi i kuotave(aksioneve)</t>
  </si>
  <si>
    <t>Dividentët e paguar</t>
  </si>
  <si>
    <t>Fitimi neto për periudhën kontabël</t>
  </si>
  <si>
    <t>Pozicioni më 31 Dhjetor 2010</t>
  </si>
  <si>
    <t>Pozicioni I rregulluar</t>
  </si>
  <si>
    <t>Efekti ndryshimeve ne politikat kontabël</t>
  </si>
  <si>
    <t>Pozicioni më 31 Dhjetor 2009</t>
  </si>
  <si>
    <t>Kontrolli</t>
  </si>
  <si>
    <t>Totali</t>
  </si>
  <si>
    <t>Fitimi/humbja pashpërndarë</t>
  </si>
  <si>
    <t xml:space="preserve">Rezerva ligjore statusore </t>
  </si>
  <si>
    <t>Primi i aksionit</t>
  </si>
  <si>
    <t>Kapitali i rregjistruar(aksionar)</t>
  </si>
  <si>
    <t>(Në një pasqyre të pakonsoliduar)</t>
  </si>
  <si>
    <t>PASQYRA  E NDRYSHIMEVE NE KAPITAL</t>
  </si>
  <si>
    <t>Duhet te jete</t>
  </si>
  <si>
    <t>Gabimi</t>
  </si>
  <si>
    <t>Mjetet monetare në fund të periudhës kontabël</t>
  </si>
  <si>
    <t>Mjetet monetare në fillim të periudhës kontabël</t>
  </si>
  <si>
    <t>Rritja/rënia neto e mjeteve monetare</t>
  </si>
  <si>
    <t>Mjete monetare neto e përdorur në aktivitetet financiare</t>
  </si>
  <si>
    <t>Dividendët e paguar</t>
  </si>
  <si>
    <t>Pagesat e detyrimeve të qirasë financiare</t>
  </si>
  <si>
    <t>Hyrje nga huamarrje afatgjata</t>
  </si>
  <si>
    <t>Hyrje nga emetimi i kapitalit aksioner</t>
  </si>
  <si>
    <t>Fluksi monetar nga veprimtaritë financiare</t>
  </si>
  <si>
    <t>Mjete monetare neto e përdorur në aktivitetet investuese</t>
  </si>
  <si>
    <t>Dividendët e arkëtuar</t>
  </si>
  <si>
    <t>Interesi i arkëtuar</t>
  </si>
  <si>
    <t>Të ardhura nga shitja e pajisjeve</t>
  </si>
  <si>
    <t>Blerja e aktiveve afatgjata materiale</t>
  </si>
  <si>
    <t>Blerja e shoqërisë së kontrolluar X minus paratë e arkëtuara</t>
  </si>
  <si>
    <t>Fluksi monetar nga veprimtaritë investuese</t>
  </si>
  <si>
    <t>Mjete monetare neto nga aktivitetet e shfrytëzimit</t>
  </si>
  <si>
    <t>Tatim mbi fitimin i paguar</t>
  </si>
  <si>
    <t>Interesi i paguar</t>
  </si>
  <si>
    <t>Mjete monetare të përfituara nga aktivitetet</t>
  </si>
  <si>
    <t>Rritje/rënie në tepricën e detyrimeve, për t’u paguar nga aktiviteti</t>
  </si>
  <si>
    <t>Rritje/rënie në tepricën inventarit</t>
  </si>
  <si>
    <t/>
  </si>
  <si>
    <t>Rritje/rënie në tepricën e kërkesave të arkëtueshme nga aktiviteti, si dhe kërkesave të arkëtueshme të tjera</t>
  </si>
  <si>
    <t>Shpenzime për interesa</t>
  </si>
  <si>
    <t>Të ardhura nga investimet(shitja dhe renja ne vlere e AAM-ve)</t>
  </si>
  <si>
    <t>Humbje nga këmbimet valutore</t>
  </si>
  <si>
    <t>Amortizimin</t>
  </si>
  <si>
    <t>Rregullime për:</t>
  </si>
  <si>
    <t>Fluksi monetar nga veprimtaritë e shfrytëzimit</t>
  </si>
  <si>
    <t>Shenime</t>
  </si>
  <si>
    <t xml:space="preserve">Pasqyra e fluksit monetar – Metoda indirekte </t>
  </si>
  <si>
    <t>MM neto e përdorur në veprimtaritë financiare</t>
  </si>
  <si>
    <t>Dividendë të paguar</t>
  </si>
  <si>
    <t>Të ardhura nga huamarrje afatgjata</t>
  </si>
  <si>
    <t>Të ardhura nga emetimi i kapitalit aksionar</t>
  </si>
  <si>
    <t>Fluksi monetar nga aktivitetet financiare</t>
  </si>
  <si>
    <t>MM neto të përdorura në veprimtaritë investuese</t>
  </si>
  <si>
    <t>Të ardhurat nga shitja e pajisjeve</t>
  </si>
  <si>
    <t>Blerja e njësisë së kontrolluar X minus paratë e Arkëtuara</t>
  </si>
  <si>
    <t>MM neto nga veprimtaritë e shfrytëzimit</t>
  </si>
  <si>
    <t>MM të ardhura nga veprimtaritë</t>
  </si>
  <si>
    <t>MM të paguara ndaj furnitorëve dhe punonjësve</t>
  </si>
  <si>
    <t>Mjetet monetare (MM) të arkëtuara nga klientët</t>
  </si>
  <si>
    <t>Viti paraardhes</t>
  </si>
  <si>
    <t>Viti raportues</t>
  </si>
  <si>
    <t>Pasqyra e fluksit monetar – Metoda direkte Periudha</t>
  </si>
  <si>
    <t>Nr</t>
  </si>
  <si>
    <t>Elementët e pasqyrave të konsoliduara</t>
  </si>
  <si>
    <t>Fitmi (humbja) neto e viti financiar (13-14)</t>
  </si>
  <si>
    <t xml:space="preserve">Shpenzimet e tatimit mbi fitimin </t>
  </si>
  <si>
    <t>Fitimi (humbja) para tatimit (8+/-12)</t>
  </si>
  <si>
    <t>Totali i të ardhurave dhe shpenzimeve financiare (11.1+/-11.2+/-11.3+/-11.4)</t>
  </si>
  <si>
    <t xml:space="preserve">11.4 Të ardhura dhe shpenzime të tjera financiare </t>
  </si>
  <si>
    <t xml:space="preserve">11.3 Fitimet (humbjet) nga kursi i këmbimi </t>
  </si>
  <si>
    <t xml:space="preserve">11.2 Të ardhurat dhe shpenzimet nga interesi </t>
  </si>
  <si>
    <t>11.1 Të ardhurat dhe shpenzimet financiare nga investime të tjera financiare afatgjata</t>
  </si>
  <si>
    <t>Të ardhurat dhe shpenzimet financiare</t>
  </si>
  <si>
    <t>Të ardhurat dhe shpenzimet financiare nga njësitë e kontrolluara</t>
  </si>
  <si>
    <t>Të ardhurat dhe shpenzimet financiare nga pjesëmarrjet</t>
  </si>
  <si>
    <t>Fitmi (humbja) nga veprimtaritë e shfrytëzimit</t>
  </si>
  <si>
    <t>Shpenzime të tjera të zakonshme</t>
  </si>
  <si>
    <t>Të ardhurat e tjera nga veprimtaritë e shfrytëzimit</t>
  </si>
  <si>
    <t>Shpenzimet administrative</t>
  </si>
  <si>
    <t>Shpenzimet e shitjes</t>
  </si>
  <si>
    <t>Fitimi (humbja ) bruto (1-2)</t>
  </si>
  <si>
    <t>Kosto e prodhimit / blerjes së mallrave të shitura</t>
  </si>
  <si>
    <t xml:space="preserve">Shitjet neto </t>
  </si>
  <si>
    <t>Përshkrimi i Elementëve</t>
  </si>
  <si>
    <t>(Bazuar në klasifikimin e Shpenzimeve sipas Funksioneve)</t>
  </si>
  <si>
    <t>B- PASQYRA E TË ARDHURAVE DHE SHPENZIMEVE</t>
  </si>
  <si>
    <t>FITIMI NETO I USHTRIMIT(I-V)</t>
  </si>
  <si>
    <t>VI</t>
  </si>
  <si>
    <t>Kontrolli me shumen e fitimit neto ne bilanc</t>
  </si>
  <si>
    <t>Shuma</t>
  </si>
  <si>
    <t>Shpenzimi i tatim fitimit-10%</t>
  </si>
  <si>
    <t>Shpenzime te tjera rrjedhese</t>
  </si>
  <si>
    <t>FITIMI (HUMBJA) TATIMORE(I+II-III)</t>
  </si>
  <si>
    <t>Fitmi (humbja) neto e vitit financiar (14-15)</t>
  </si>
  <si>
    <t>Tatime,taksa dhe derdhje te ngjashme</t>
  </si>
  <si>
    <t>PJESA E HUMBJES SE MBARTUR(-)</t>
  </si>
  <si>
    <t>Shpenzimet e tatimit mbi fitimin 69</t>
  </si>
  <si>
    <t>Te tjera sherbime</t>
  </si>
  <si>
    <t>Te tjera</t>
  </si>
  <si>
    <t>Qera</t>
  </si>
  <si>
    <t>Shpenzime pa dok. ose jo te rregullta</t>
  </si>
  <si>
    <t>Fitimi (humbja) para tatimit (9+/-13)</t>
  </si>
  <si>
    <t>Telefoni, internet</t>
  </si>
  <si>
    <t>Provizione qe nuk njihen</t>
  </si>
  <si>
    <t>Energji,uje,etj</t>
  </si>
  <si>
    <t>Gjoba,penalitete,demshperblime</t>
  </si>
  <si>
    <t>Totali i të ardhurave dhe shpenzimeve financiare (12.1+/-12.2+/-12.3+/-12.4)</t>
  </si>
  <si>
    <t>Furnitura,nentrajtime dhe sherbime</t>
  </si>
  <si>
    <t>Shpezime pritje e dhurime tej kufirit tatimor</t>
  </si>
  <si>
    <t>12.4 Të ardhura dhe shpenzime të tjera financiare 768, 668</t>
  </si>
  <si>
    <t>Shpenzime te tjera</t>
  </si>
  <si>
    <t>Amortizime tej normave fiskale(AAM-te e shitura)</t>
  </si>
  <si>
    <t>12.3 Fitimet (humbjet) nga kursi i këmbimi 769, 669</t>
  </si>
  <si>
    <t>SHPENZIME TE PAZBRITESHME (+)</t>
  </si>
  <si>
    <t>12.2 Të ardhurat dhe shpenzimet nga interesat 767, 667</t>
  </si>
  <si>
    <t>FITIMI NETO PARA TATIMIT</t>
  </si>
  <si>
    <t>12.1 Të ardhurat dhe shpenzimet financiare nga investime të tjera financiare afatgjata</t>
  </si>
  <si>
    <t>Analize e shpenzimeve te tjera</t>
  </si>
  <si>
    <t>Percaktimi i rezultatit tatimor-Shpenzime per tatim fitimin</t>
  </si>
  <si>
    <t xml:space="preserve"> Të ardhurat dhe shpenzimet financiare nga pjesëmarrjet</t>
  </si>
  <si>
    <t xml:space="preserve"> Të ardhurat dhe shpenzimet financiare nga njësitë e kontrolluara</t>
  </si>
  <si>
    <t>Fitimi apo humbja nga veprimtaria kryesore (1+2+/-3-8)</t>
  </si>
  <si>
    <t>Puntor</t>
  </si>
  <si>
    <t>Totali i shpenzimeve (shuma 4 - 7)</t>
  </si>
  <si>
    <t>Teknike</t>
  </si>
  <si>
    <t xml:space="preserve">Shpenzime të tjera </t>
  </si>
  <si>
    <t>Specialist me arsim universitar</t>
  </si>
  <si>
    <t>Zhvlerësimet Inventarit -rimarrjet</t>
  </si>
  <si>
    <t>Administrator, menaxher</t>
  </si>
  <si>
    <t>Zhvlerësimet AAM-ve</t>
  </si>
  <si>
    <t>Zhvlerësimet</t>
  </si>
  <si>
    <t>Sgurime punedhenesi</t>
  </si>
  <si>
    <t>Paga</t>
  </si>
  <si>
    <t>Numer mesatari</t>
  </si>
  <si>
    <t xml:space="preserve">Amortizimi i AAM-ve </t>
  </si>
  <si>
    <t>Ushtrimi 2009 (000 leke)</t>
  </si>
  <si>
    <t>Ushtrimi 2010(000 leke)</t>
  </si>
  <si>
    <t>Kategorite</t>
  </si>
  <si>
    <t>Shpenzimet per sigurimet shoqërore dhe shëndetsore</t>
  </si>
  <si>
    <t>Pagat e personelit</t>
  </si>
  <si>
    <t>Kosto e punës</t>
  </si>
  <si>
    <t>Te ardhurat te tjera(AAM)</t>
  </si>
  <si>
    <t xml:space="preserve">Materialet dhe mallrat e konsumuara </t>
  </si>
  <si>
    <t>Te ardhurat nga shitja e mallrave</t>
  </si>
  <si>
    <t>.</t>
  </si>
  <si>
    <t>Ndryshimet në inventarin e produkteve të gatshme dhe prodhimit në proçes</t>
  </si>
  <si>
    <t>Mallra</t>
  </si>
  <si>
    <t>Te ardhurat nga kryerja e sherbimeve</t>
  </si>
  <si>
    <t>Të ardhura të tjera nga veprimtaritë e shfrytëzimit(Puna e kryer nga njesia ekonomike raportuese për qëllimet e veta dhe e kapitalizuar</t>
  </si>
  <si>
    <t>Lende te para, materiale</t>
  </si>
  <si>
    <t>Te ardhurat nga shitja e produkteve</t>
  </si>
  <si>
    <t>Shitjet neto</t>
  </si>
  <si>
    <t>Te ardhurat</t>
  </si>
  <si>
    <t>Emertimi</t>
  </si>
  <si>
    <t>Shënime</t>
  </si>
  <si>
    <t>Spjegime dhe komente per zera te ndryshem te bilancit</t>
  </si>
  <si>
    <t>(Bazuar në klasifikimin e Shpenzimeve sipas Natyrës)</t>
  </si>
  <si>
    <t>A- PASQYRA E TË ARDHURAVE DHE SHPENZIMEVE</t>
  </si>
  <si>
    <t>Kontrolli kuadrimit aktiv-pasiv</t>
  </si>
  <si>
    <t>TOTALI I DETYRIMEVE KAPITALIT (I,II,III)</t>
  </si>
  <si>
    <t>Divident i shperndare</t>
  </si>
  <si>
    <t>TOTALI I KAPITALIT (III)</t>
  </si>
  <si>
    <t>Fitimi (humbja) e vitit financiar</t>
  </si>
  <si>
    <t>Fitimet(humbja) e pashpërndara</t>
  </si>
  <si>
    <t>Rezerva të tjera</t>
  </si>
  <si>
    <t>Rezerva ligjore</t>
  </si>
  <si>
    <t>Rezerva statutore</t>
  </si>
  <si>
    <t>Njësitë ose aksionet e thesarit (negative)</t>
  </si>
  <si>
    <t>Ndryshimi 2011/2010</t>
  </si>
  <si>
    <t>Kapitali që i përket aksionarëve të shoqërisë mëmë (përdoret vetëm në PF të konsoliduara)</t>
  </si>
  <si>
    <t>Deviacioni pa fitimin e vitit 2011</t>
  </si>
  <si>
    <t>Aksionet e pakicës ( përdoret vetëm në pasqyrat financiare të konsoliduara )</t>
  </si>
  <si>
    <t>Shih pasqyren e levizjes se kapitaleve</t>
  </si>
  <si>
    <t>KAPITALI</t>
  </si>
  <si>
    <t>TOTALI I DETYRIMEVE</t>
  </si>
  <si>
    <t>TOTALI I DETYR. AFATGJATA (II)</t>
  </si>
  <si>
    <t>Grantet dhe të ardhurat e shtyra</t>
  </si>
  <si>
    <t>Provizionet afatgjata</t>
  </si>
  <si>
    <t>Huamarrje të tjera afatgjata</t>
  </si>
  <si>
    <t>Totali 1</t>
  </si>
  <si>
    <t>(ii) Bonot e konvertueshme</t>
  </si>
  <si>
    <t>(i) Hua, bono dhe detyrime nga qeraja financiare</t>
  </si>
  <si>
    <t>Huatë afatgjata</t>
  </si>
  <si>
    <t>DETYRIME AFATGJATA</t>
  </si>
  <si>
    <t>Ndryshim gjendje</t>
  </si>
  <si>
    <t>TOTALI I DETYR. AFATSHKURTRA (I)</t>
  </si>
  <si>
    <t>Gjendja 31.12.2010</t>
  </si>
  <si>
    <t>Provizionet afatshkurtra</t>
  </si>
  <si>
    <t>Sistemim jomonetar</t>
  </si>
  <si>
    <t>Tatim fitimi llogaritur</t>
  </si>
  <si>
    <t>Totali 3</t>
  </si>
  <si>
    <t>Paguar gjate vitit</t>
  </si>
  <si>
    <t>(v) Parapagimet e arkëtuara</t>
  </si>
  <si>
    <t>Gendja 01.01.2011</t>
  </si>
  <si>
    <t>(iv) Hua të tjera</t>
  </si>
  <si>
    <t>Tatim fitimi</t>
  </si>
  <si>
    <t>(iii) Detyrimet tatimore+sig.shoqerore e te tjera taksa</t>
  </si>
  <si>
    <t>(ii) Të pagueshme ndaj punonjësve</t>
  </si>
  <si>
    <t>(i) Të pagueshme ndaj furnitorëve</t>
  </si>
  <si>
    <t>Kestet  afatgjate (2011…..)</t>
  </si>
  <si>
    <t>Huatë dhe parapagimet</t>
  </si>
  <si>
    <t>Kestet per vitin 2010</t>
  </si>
  <si>
    <t>Totali 2</t>
  </si>
  <si>
    <t>Nga kjo</t>
  </si>
  <si>
    <t>(iii) Bono të konvertueshme</t>
  </si>
  <si>
    <t>Hua afatgjate 31.12.2009</t>
  </si>
  <si>
    <t>(ii) Kthimet / ripagesat e huave afatgjata</t>
  </si>
  <si>
    <t>leke</t>
  </si>
  <si>
    <t>Euro</t>
  </si>
  <si>
    <t>Leke</t>
  </si>
  <si>
    <t>(i) Huatë dhe obligacionet afatshkurtra</t>
  </si>
  <si>
    <t>Riklasifikimi i kredive 2011</t>
  </si>
  <si>
    <t>Huamarrjet</t>
  </si>
  <si>
    <t>Derivativët</t>
  </si>
  <si>
    <t>DETYRIMET AFATSHKURTRA</t>
  </si>
  <si>
    <t>DETYRIMET DHE KAPITALI</t>
  </si>
  <si>
    <t>PASIVI</t>
  </si>
  <si>
    <t>B</t>
  </si>
  <si>
    <t>TOTALI I AKTIVEVE (I + II)</t>
  </si>
  <si>
    <t>TOTALI I AKTIVEVE AFATGJATA (II)</t>
  </si>
  <si>
    <t>Vlera neto e AAM-ve 31.12.2011</t>
  </si>
  <si>
    <t>E</t>
  </si>
  <si>
    <t>Aktive të tjera afatgjata</t>
  </si>
  <si>
    <t>Kapital aksionar i papaguar</t>
  </si>
  <si>
    <t>Vlera neto e AAM-ve 01.01.2011</t>
  </si>
  <si>
    <t>D</t>
  </si>
  <si>
    <t>Totali 4</t>
  </si>
  <si>
    <t>(iii) Aktive të tjera afatgjata jomateriale</t>
  </si>
  <si>
    <t>Zhvleresimi AAM-ve 31.12.2011</t>
  </si>
  <si>
    <t>(ii) Shpenzimet e zhvillimit</t>
  </si>
  <si>
    <t xml:space="preserve">Pakesimet </t>
  </si>
  <si>
    <t>(i) Emri i mirë</t>
  </si>
  <si>
    <t xml:space="preserve">Shtesat </t>
  </si>
  <si>
    <t>Aktivet afatgjata jomateriale</t>
  </si>
  <si>
    <t>Zhvleresimi AAM-ve 01.01.2011</t>
  </si>
  <si>
    <t>C</t>
  </si>
  <si>
    <t>Aktivet Biologjike afatgjata</t>
  </si>
  <si>
    <t>Amortizimi i AAM-ve 31.121.2011</t>
  </si>
  <si>
    <t>(iv) Aktive afatgjata mat. klasif. per shitje (me vl.kontab.)</t>
  </si>
  <si>
    <t>Amortizimi per daljet e AAM-ve</t>
  </si>
  <si>
    <t>(iii) Makineri dhe pajisje</t>
  </si>
  <si>
    <t xml:space="preserve">Amortizimi ushtrimit </t>
  </si>
  <si>
    <t>(ii) Ndërtesa</t>
  </si>
  <si>
    <t>Amortizimi AAM-ve 01.01.2011</t>
  </si>
  <si>
    <t>(i) Toka</t>
  </si>
  <si>
    <t>Aktive afatgjata materiale</t>
  </si>
  <si>
    <t>Kosto e AAM-ve 31.12.2011</t>
  </si>
  <si>
    <t>Totali 1.</t>
  </si>
  <si>
    <t>(iv) Llogari / Kërkesa të arkëtueshme afatgjata</t>
  </si>
  <si>
    <t>(iii) Aksione dhe letra të tjera me vlerë</t>
  </si>
  <si>
    <t>Kosto e AAM-ve me 01.01.2011</t>
  </si>
  <si>
    <t>A</t>
  </si>
  <si>
    <t>(ii) Aksione dhe investime të tjera në pjesëmarrje</t>
  </si>
  <si>
    <t>(i) Pjesëmarrje të tjera në njësi të kontrolluara (vetëm në PF)</t>
  </si>
  <si>
    <t>Aktivet afatgjata klasifikuar per shitje(Makiberi,mjete trasporti ,te tjera)</t>
  </si>
  <si>
    <t>Ndertesa</t>
  </si>
  <si>
    <t>Toka</t>
  </si>
  <si>
    <t>Gjendjet dhe levizjet</t>
  </si>
  <si>
    <t>Investimet financiare afatgjata</t>
  </si>
  <si>
    <t>AKTIVET AFATGJATA</t>
  </si>
  <si>
    <t>Gjendja dhe ndryshimet e AAM-ve, amortizimet dhe zhvleresimet</t>
  </si>
  <si>
    <t>TOTALI AKTIVEVE AFATSHKURTRA (I)</t>
  </si>
  <si>
    <t>Parapagimet dhe shpenzimet e shtyra</t>
  </si>
  <si>
    <t>Aktivet afatshkurtra të mbajtura për shitje</t>
  </si>
  <si>
    <t>Aktivet biologjike afatshkurtra</t>
  </si>
  <si>
    <t>(v) Zhvleresimi i inventareve</t>
  </si>
  <si>
    <t>(iv) Mallra për rishitje</t>
  </si>
  <si>
    <t>(iii) Produkte të gatshme</t>
  </si>
  <si>
    <t>(ii) Prodhim në proces</t>
  </si>
  <si>
    <t>(i) Lëndët e para</t>
  </si>
  <si>
    <t>Inventari</t>
  </si>
  <si>
    <t>(iv) Investime të tjera financiare</t>
  </si>
  <si>
    <t>(iii) Instrumente të tjera borxhi</t>
  </si>
  <si>
    <t>(ii) Llogari / Kërkesa të tjera të arkëtueshme</t>
  </si>
  <si>
    <t>(i) Llogari / Kërkesa të arkëtueshme</t>
  </si>
  <si>
    <t>Aktive të tjera financiare afatshkurtra</t>
  </si>
  <si>
    <t>(ii) Aktivet e mbajtura për tregtim</t>
  </si>
  <si>
    <t>(i) Derivativët</t>
  </si>
  <si>
    <t>Derivativë dhe aktive të mbajtura për tregtim</t>
  </si>
  <si>
    <t>Aktive monetare</t>
  </si>
  <si>
    <t>AKTIVET AFATSHKURTRA</t>
  </si>
  <si>
    <t>AKTIVI</t>
  </si>
  <si>
    <t>SKK2 në këtë rast formati i Bilancit mund të paraqitet si vijon:</t>
  </si>
  <si>
    <t>paraqesë drejtpërsëdrejti në pasqyrën e Bilancit dhe jo në shënimet shpjeguese. Sipas</t>
  </si>
  <si>
    <t>Njësia ekonomike mund të zgjedhë që informacionet për nëzërat e bilancit, t’i</t>
  </si>
  <si>
    <t>Bilanci -forma e gjate</t>
  </si>
  <si>
    <t>Kontrolli kuadrimit Bilanc forme e gjate-farme e shkurter</t>
  </si>
  <si>
    <t>TOTALI I DETYRIMEVE E KAPITALIT (I,II,III)</t>
  </si>
  <si>
    <t>Totali i Kapitalit (III)</t>
  </si>
  <si>
    <t>Fitimet(humbja) te pashpërndara</t>
  </si>
  <si>
    <t>Kapitali i rregjistruar (aksionar)</t>
  </si>
  <si>
    <t>Kapitali</t>
  </si>
  <si>
    <t>Totali i Detyrimeve (I+II)</t>
  </si>
  <si>
    <t>Totali i Detyrimeve Afatgjata (II)</t>
  </si>
  <si>
    <t>Detyrime Afatgjata</t>
  </si>
  <si>
    <t>Totali i Detyrimeve Afatshkurtera (I)</t>
  </si>
  <si>
    <t>Detyrime Afatshkurtera</t>
  </si>
  <si>
    <t>Totali i Aktiveve Afatgjata(II)</t>
  </si>
  <si>
    <t>Aktive të tjera afatgjata(ne proces)</t>
  </si>
  <si>
    <t>Aktive Afatgjata</t>
  </si>
  <si>
    <t>Totali i Aktiveve Afatshkurtera(I)</t>
  </si>
  <si>
    <t>Aktive Afatshkurtera</t>
  </si>
  <si>
    <t>AKTIVET</t>
  </si>
  <si>
    <t>Shoqeria tregtare: "Prodhim Veshje Ushtarake"  sh.a, Tiranë</t>
  </si>
  <si>
    <t>PROCESI I AUDITIMIT</t>
  </si>
  <si>
    <t>Bilanci -forma e shkurter</t>
  </si>
  <si>
    <t>PASQYRAT FINANCIARE TE  USHTRIMIT KONTABEL  2011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</si>
</sst>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  <numFmt numFmtId="167" formatCode="#,##0_);\-#,##0"/>
    <numFmt numFmtId="168" formatCode="_(* #,##0.0000000_);_(* \(#,##0.0000000\);_(* &quot;-&quot;??_);_(@_)"/>
    <numFmt numFmtId="169" formatCode="0.0"/>
    <numFmt numFmtId="170" formatCode="0.000%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1"/>
      <color indexed="8"/>
      <name val="Calibri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32"/>
      <name val="Arial"/>
      <family val="2"/>
    </font>
    <font>
      <b/>
      <sz val="8"/>
      <color indexed="8"/>
      <name val="Arial"/>
      <family val="2"/>
    </font>
    <font>
      <b/>
      <sz val="12"/>
      <color indexed="62"/>
      <name val="Arial"/>
      <family val="2"/>
    </font>
    <font>
      <b/>
      <i/>
      <sz val="8"/>
      <name val="Arial"/>
      <family val="2"/>
    </font>
    <font>
      <b/>
      <i/>
      <sz val="11"/>
      <color indexed="18"/>
      <name val="Arial"/>
      <family val="2"/>
    </font>
    <font>
      <b/>
      <sz val="10"/>
      <color indexed="18"/>
      <name val="Arial"/>
      <family val="2"/>
    </font>
    <font>
      <b/>
      <i/>
      <u/>
      <sz val="8"/>
      <color indexed="8"/>
      <name val="Arial"/>
      <family val="2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b/>
      <sz val="7"/>
      <color indexed="8"/>
      <name val="Arial"/>
      <family val="2"/>
    </font>
    <font>
      <sz val="8"/>
      <color indexed="8"/>
      <name val="Helvetica"/>
      <family val="2"/>
    </font>
    <font>
      <b/>
      <sz val="8"/>
      <color indexed="57"/>
      <name val="Arial"/>
      <family val="2"/>
    </font>
    <font>
      <b/>
      <sz val="8"/>
      <color indexed="56"/>
      <name val="Arial"/>
      <family val="2"/>
    </font>
    <font>
      <b/>
      <sz val="8"/>
      <color indexed="10"/>
      <name val="Arial"/>
      <family val="2"/>
    </font>
    <font>
      <b/>
      <sz val="12"/>
      <color indexed="18"/>
      <name val="Arial"/>
      <family val="2"/>
    </font>
    <font>
      <b/>
      <sz val="11"/>
      <color indexed="8"/>
      <name val="Calibri"/>
      <family val="2"/>
    </font>
    <font>
      <u/>
      <sz val="8"/>
      <name val="Arial"/>
      <family val="2"/>
    </font>
    <font>
      <b/>
      <sz val="8"/>
      <color indexed="18"/>
      <name val="Arial"/>
      <family val="2"/>
    </font>
    <font>
      <sz val="8"/>
      <color indexed="49"/>
      <name val="Arial"/>
      <family val="2"/>
    </font>
    <font>
      <b/>
      <sz val="11"/>
      <color indexed="18"/>
      <name val="Arial"/>
      <family val="2"/>
    </font>
    <font>
      <b/>
      <u/>
      <sz val="12"/>
      <color indexed="18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b/>
      <sz val="8"/>
      <color indexed="62"/>
      <name val="Arial"/>
      <family val="2"/>
    </font>
    <font>
      <b/>
      <sz val="9"/>
      <color indexed="8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9"/>
      <color indexed="8"/>
      <name val="Arial"/>
      <family val="2"/>
    </font>
    <font>
      <b/>
      <sz val="11"/>
      <color indexed="62"/>
      <name val="Arial"/>
      <family val="2"/>
    </font>
    <font>
      <b/>
      <i/>
      <sz val="14"/>
      <color indexed="8"/>
      <name val="Arial"/>
      <family val="2"/>
    </font>
    <font>
      <b/>
      <sz val="8"/>
      <color indexed="60"/>
      <name val="Arial"/>
      <family val="2"/>
    </font>
    <font>
      <sz val="11"/>
      <color indexed="10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u/>
      <sz val="12"/>
      <color indexed="62"/>
      <name val="Arial"/>
      <family val="2"/>
    </font>
    <font>
      <b/>
      <i/>
      <u/>
      <sz val="11"/>
      <color indexed="18"/>
      <name val="Arial"/>
      <family val="2"/>
    </font>
    <font>
      <b/>
      <sz val="8"/>
      <color indexed="49"/>
      <name val="Arial"/>
      <family val="2"/>
    </font>
    <font>
      <sz val="8"/>
      <color indexed="62"/>
      <name val="Arial"/>
      <family val="2"/>
    </font>
    <font>
      <b/>
      <sz val="16"/>
      <color indexed="49"/>
      <name val="Arial"/>
      <family val="2"/>
    </font>
    <font>
      <b/>
      <i/>
      <sz val="11"/>
      <color indexed="6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44"/>
      </patternFill>
    </fill>
    <fill>
      <patternFill patternType="solid">
        <fgColor indexed="42"/>
        <bgColor indexed="27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</patternFill>
    </fill>
    <fill>
      <patternFill patternType="solid">
        <fgColor indexed="44"/>
      </patternFill>
    </fill>
  </fills>
  <borders count="10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18"/>
      </left>
      <right style="double">
        <color indexed="18"/>
      </right>
      <top style="hair">
        <color indexed="18"/>
      </top>
      <bottom style="double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double">
        <color indexed="18"/>
      </bottom>
      <diagonal/>
    </border>
    <border>
      <left style="double">
        <color indexed="18"/>
      </left>
      <right style="hair">
        <color indexed="18"/>
      </right>
      <top style="hair">
        <color indexed="18"/>
      </top>
      <bottom style="double">
        <color indexed="18"/>
      </bottom>
      <diagonal/>
    </border>
    <border>
      <left style="hair">
        <color indexed="18"/>
      </left>
      <right style="double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double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double">
        <color indexed="18"/>
      </right>
      <top style="double">
        <color indexed="44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double">
        <color indexed="44"/>
      </top>
      <bottom style="hair">
        <color indexed="18"/>
      </bottom>
      <diagonal/>
    </border>
    <border>
      <left style="double">
        <color indexed="18"/>
      </left>
      <right style="hair">
        <color indexed="18"/>
      </right>
      <top style="double">
        <color indexed="44"/>
      </top>
      <bottom style="hair">
        <color indexed="18"/>
      </bottom>
      <diagonal/>
    </border>
    <border>
      <left/>
      <right style="double">
        <color indexed="49"/>
      </right>
      <top style="double">
        <color indexed="49"/>
      </top>
      <bottom/>
      <diagonal/>
    </border>
    <border>
      <left/>
      <right style="double">
        <color indexed="49"/>
      </right>
      <top style="double">
        <color indexed="49"/>
      </top>
      <bottom style="double">
        <color indexed="49"/>
      </bottom>
      <diagonal/>
    </border>
    <border>
      <left/>
      <right style="thin">
        <color indexed="9"/>
      </right>
      <top style="double">
        <color indexed="49"/>
      </top>
      <bottom style="double">
        <color indexed="49"/>
      </bottom>
      <diagonal/>
    </border>
    <border>
      <left/>
      <right style="thin">
        <color indexed="9"/>
      </right>
      <top style="double">
        <color indexed="49"/>
      </top>
      <bottom/>
      <diagonal/>
    </border>
    <border>
      <left style="double">
        <color indexed="49"/>
      </left>
      <right style="thin">
        <color indexed="9"/>
      </right>
      <top style="double">
        <color indexed="4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2"/>
      </top>
      <bottom style="double">
        <color indexed="62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3"/>
      </right>
      <top style="double">
        <color indexed="63"/>
      </top>
      <bottom/>
      <diagonal/>
    </border>
    <border>
      <left/>
      <right style="double">
        <color indexed="63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double">
        <color indexed="4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49"/>
      </left>
      <right style="thin">
        <color indexed="9"/>
      </right>
      <top style="double">
        <color indexed="49"/>
      </top>
      <bottom style="double">
        <color indexed="49"/>
      </bottom>
      <diagonal/>
    </border>
  </borders>
  <cellStyleXfs count="12">
    <xf numFmtId="0" fontId="0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4" applyNumberFormat="0" applyAlignment="0" applyProtection="0"/>
    <xf numFmtId="0" fontId="7" fillId="0" borderId="5" applyNumberFormat="0" applyFill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512">
    <xf numFmtId="0" fontId="0" fillId="0" borderId="0" xfId="0"/>
    <xf numFmtId="0" fontId="8" fillId="0" borderId="0" xfId="0" applyFont="1"/>
    <xf numFmtId="0" fontId="8" fillId="6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9" fillId="0" borderId="0" xfId="8" applyFont="1" applyFill="1" applyBorder="1" applyAlignment="1">
      <alignment horizontal="center"/>
    </xf>
    <xf numFmtId="37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164" fontId="10" fillId="0" borderId="0" xfId="1" applyNumberFormat="1" applyFon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2" fontId="0" fillId="0" borderId="7" xfId="0" applyNumberFormat="1" applyBorder="1"/>
    <xf numFmtId="2" fontId="0" fillId="0" borderId="7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11" fillId="0" borderId="10" xfId="2" applyNumberFormat="1" applyFont="1" applyBorder="1"/>
    <xf numFmtId="2" fontId="11" fillId="0" borderId="10" xfId="2" applyNumberFormat="1" applyFon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/>
    <xf numFmtId="0" fontId="12" fillId="0" borderId="10" xfId="0" applyFont="1" applyBorder="1" applyAlignment="1">
      <alignment horizontal="right"/>
    </xf>
    <xf numFmtId="0" fontId="13" fillId="0" borderId="10" xfId="0" applyFont="1" applyBorder="1"/>
    <xf numFmtId="164" fontId="8" fillId="0" borderId="0" xfId="1" applyNumberFormat="1" applyFont="1" applyFill="1" applyBorder="1"/>
    <xf numFmtId="0" fontId="0" fillId="7" borderId="9" xfId="0" applyFill="1" applyBorder="1"/>
    <xf numFmtId="2" fontId="11" fillId="7" borderId="10" xfId="2" applyNumberFormat="1" applyFont="1" applyFill="1" applyBorder="1"/>
    <xf numFmtId="2" fontId="11" fillId="7" borderId="10" xfId="2" applyNumberFormat="1" applyFont="1" applyFill="1" applyBorder="1" applyAlignment="1">
      <alignment horizontal="center"/>
    </xf>
    <xf numFmtId="0" fontId="14" fillId="7" borderId="10" xfId="0" applyFont="1" applyFill="1" applyBorder="1"/>
    <xf numFmtId="0" fontId="14" fillId="7" borderId="11" xfId="0" applyFont="1" applyFill="1" applyBorder="1"/>
    <xf numFmtId="0" fontId="10" fillId="0" borderId="0" xfId="0" applyFont="1" applyFill="1" applyBorder="1" applyAlignment="1">
      <alignment horizontal="left"/>
    </xf>
    <xf numFmtId="165" fontId="11" fillId="0" borderId="10" xfId="2" applyNumberFormat="1" applyFont="1" applyBorder="1"/>
    <xf numFmtId="165" fontId="11" fillId="0" borderId="10" xfId="2" applyNumberFormat="1" applyFont="1" applyBorder="1" applyAlignment="1">
      <alignment horizontal="center"/>
    </xf>
    <xf numFmtId="10" fontId="11" fillId="0" borderId="10" xfId="2" applyNumberFormat="1" applyFont="1" applyBorder="1"/>
    <xf numFmtId="10" fontId="11" fillId="0" borderId="10" xfId="2" applyNumberFormat="1" applyFont="1" applyBorder="1" applyAlignment="1">
      <alignment horizontal="center"/>
    </xf>
    <xf numFmtId="164" fontId="10" fillId="0" borderId="0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0" fontId="11" fillId="8" borderId="10" xfId="2" applyNumberFormat="1" applyFont="1" applyFill="1" applyBorder="1"/>
    <xf numFmtId="10" fontId="11" fillId="8" borderId="10" xfId="2" applyNumberFormat="1" applyFont="1" applyFill="1" applyBorder="1" applyAlignment="1">
      <alignment horizontal="center"/>
    </xf>
    <xf numFmtId="0" fontId="15" fillId="0" borderId="10" xfId="0" applyFont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0" fillId="0" borderId="12" xfId="0" applyBorder="1"/>
    <xf numFmtId="10" fontId="11" fillId="9" borderId="10" xfId="2" applyNumberFormat="1" applyFont="1" applyFill="1" applyBorder="1"/>
    <xf numFmtId="0" fontId="15" fillId="0" borderId="10" xfId="0" applyFont="1" applyBorder="1" applyAlignment="1">
      <alignment horizontal="right"/>
    </xf>
    <xf numFmtId="0" fontId="17" fillId="0" borderId="10" xfId="0" applyFont="1" applyBorder="1" applyAlignment="1">
      <alignment horizontal="right"/>
    </xf>
    <xf numFmtId="0" fontId="0" fillId="0" borderId="10" xfId="0" applyBorder="1"/>
    <xf numFmtId="0" fontId="13" fillId="7" borderId="11" xfId="0" applyFont="1" applyFill="1" applyBorder="1"/>
    <xf numFmtId="1" fontId="0" fillId="0" borderId="9" xfId="0" applyNumberFormat="1" applyBorder="1"/>
    <xf numFmtId="0" fontId="18" fillId="0" borderId="10" xfId="0" applyFont="1" applyBorder="1" applyAlignment="1">
      <alignment horizontal="right"/>
    </xf>
    <xf numFmtId="1" fontId="0" fillId="7" borderId="9" xfId="0" applyNumberFormat="1" applyFill="1" applyBorder="1"/>
    <xf numFmtId="0" fontId="17" fillId="0" borderId="10" xfId="0" applyFont="1" applyBorder="1"/>
    <xf numFmtId="2" fontId="17" fillId="0" borderId="10" xfId="2" applyNumberFormat="1" applyFont="1" applyBorder="1"/>
    <xf numFmtId="2" fontId="17" fillId="0" borderId="10" xfId="2" applyNumberFormat="1" applyFont="1" applyBorder="1" applyAlignment="1">
      <alignment horizontal="center"/>
    </xf>
    <xf numFmtId="166" fontId="0" fillId="0" borderId="10" xfId="0" applyNumberFormat="1" applyBorder="1"/>
    <xf numFmtId="166" fontId="0" fillId="0" borderId="10" xfId="0" applyNumberForma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0" fillId="7" borderId="13" xfId="0" applyFill="1" applyBorder="1"/>
    <xf numFmtId="166" fontId="0" fillId="7" borderId="14" xfId="0" applyNumberFormat="1" applyFill="1" applyBorder="1"/>
    <xf numFmtId="166" fontId="0" fillId="7" borderId="14" xfId="0" applyNumberFormat="1" applyFill="1" applyBorder="1" applyAlignment="1">
      <alignment horizontal="center"/>
    </xf>
    <xf numFmtId="0" fontId="14" fillId="7" borderId="14" xfId="0" applyFont="1" applyFill="1" applyBorder="1"/>
    <xf numFmtId="0" fontId="14" fillId="7" borderId="15" xfId="0" applyFont="1" applyFill="1" applyBorder="1"/>
    <xf numFmtId="0" fontId="0" fillId="0" borderId="0" xfId="0" applyFill="1" applyBorder="1" applyAlignment="1">
      <alignment vertical="center" wrapText="1"/>
    </xf>
    <xf numFmtId="0" fontId="19" fillId="10" borderId="16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 vertical="center" wrapText="1"/>
    </xf>
    <xf numFmtId="0" fontId="19" fillId="10" borderId="18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8" fillId="10" borderId="20" xfId="0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0" fillId="0" borderId="0" xfId="0" applyNumberFormat="1" applyFont="1" applyFill="1" applyAlignment="1">
      <alignment horizontal="center"/>
    </xf>
    <xf numFmtId="49" fontId="20" fillId="7" borderId="0" xfId="0" applyNumberFormat="1" applyFont="1" applyFill="1" applyAlignment="1">
      <alignment horizontal="left"/>
    </xf>
    <xf numFmtId="164" fontId="8" fillId="0" borderId="0" xfId="0" applyNumberFormat="1" applyFont="1"/>
    <xf numFmtId="0" fontId="8" fillId="11" borderId="0" xfId="0" applyFont="1" applyFill="1"/>
    <xf numFmtId="164" fontId="16" fillId="0" borderId="0" xfId="1" applyNumberFormat="1" applyFont="1" applyBorder="1" applyAlignment="1">
      <alignment horizontal="center"/>
    </xf>
    <xf numFmtId="164" fontId="16" fillId="12" borderId="0" xfId="1" applyNumberFormat="1" applyFont="1" applyFill="1" applyBorder="1" applyAlignment="1">
      <alignment horizontal="center"/>
    </xf>
    <xf numFmtId="164" fontId="8" fillId="12" borderId="0" xfId="0" applyNumberFormat="1" applyFont="1" applyFill="1"/>
    <xf numFmtId="0" fontId="9" fillId="3" borderId="4" xfId="8" applyFont="1" applyAlignment="1">
      <alignment horizontal="center"/>
    </xf>
    <xf numFmtId="164" fontId="16" fillId="0" borderId="21" xfId="1" applyNumberFormat="1" applyFont="1" applyBorder="1" applyAlignment="1">
      <alignment horizontal="center"/>
    </xf>
    <xf numFmtId="0" fontId="16" fillId="0" borderId="21" xfId="0" applyFont="1" applyBorder="1"/>
    <xf numFmtId="0" fontId="8" fillId="0" borderId="22" xfId="0" applyFont="1" applyBorder="1"/>
    <xf numFmtId="164" fontId="5" fillId="2" borderId="0" xfId="7" applyNumberFormat="1" applyBorder="1" applyAlignment="1">
      <alignment horizontal="center"/>
    </xf>
    <xf numFmtId="164" fontId="16" fillId="0" borderId="23" xfId="1" applyNumberFormat="1" applyFont="1" applyBorder="1" applyAlignment="1">
      <alignment horizontal="center"/>
    </xf>
    <xf numFmtId="164" fontId="16" fillId="0" borderId="24" xfId="1" applyNumberFormat="1" applyFont="1" applyFill="1" applyBorder="1" applyAlignment="1">
      <alignment horizontal="center"/>
    </xf>
    <xf numFmtId="164" fontId="16" fillId="0" borderId="24" xfId="1" applyNumberFormat="1" applyFont="1" applyBorder="1" applyAlignment="1">
      <alignment horizontal="center"/>
    </xf>
    <xf numFmtId="0" fontId="8" fillId="0" borderId="24" xfId="0" applyFont="1" applyBorder="1"/>
    <xf numFmtId="0" fontId="8" fillId="0" borderId="25" xfId="0" applyFont="1" applyBorder="1"/>
    <xf numFmtId="164" fontId="16" fillId="0" borderId="26" xfId="1" applyNumberFormat="1" applyFont="1" applyBorder="1" applyAlignment="1">
      <alignment horizontal="center"/>
    </xf>
    <xf numFmtId="164" fontId="16" fillId="0" borderId="27" xfId="1" applyNumberFormat="1" applyFont="1" applyFill="1" applyBorder="1" applyAlignment="1">
      <alignment horizontal="center"/>
    </xf>
    <xf numFmtId="164" fontId="16" fillId="0" borderId="27" xfId="1" applyNumberFormat="1" applyFont="1" applyBorder="1" applyAlignment="1">
      <alignment horizontal="center"/>
    </xf>
    <xf numFmtId="0" fontId="8" fillId="0" borderId="27" xfId="0" applyFont="1" applyBorder="1"/>
    <xf numFmtId="0" fontId="8" fillId="0" borderId="28" xfId="0" applyFont="1" applyBorder="1"/>
    <xf numFmtId="0" fontId="16" fillId="0" borderId="27" xfId="0" applyFont="1" applyBorder="1"/>
    <xf numFmtId="0" fontId="8" fillId="0" borderId="0" xfId="0" applyFont="1" applyBorder="1"/>
    <xf numFmtId="0" fontId="5" fillId="2" borderId="0" xfId="7" applyBorder="1"/>
    <xf numFmtId="0" fontId="8" fillId="0" borderId="29" xfId="0" applyFont="1" applyBorder="1"/>
    <xf numFmtId="0" fontId="8" fillId="0" borderId="30" xfId="0" applyFont="1" applyFill="1" applyBorder="1"/>
    <xf numFmtId="0" fontId="8" fillId="0" borderId="30" xfId="0" applyFont="1" applyBorder="1"/>
    <xf numFmtId="0" fontId="8" fillId="0" borderId="30" xfId="0" applyFont="1" applyBorder="1" applyAlignment="1">
      <alignment horizontal="center"/>
    </xf>
    <xf numFmtId="0" fontId="8" fillId="0" borderId="31" xfId="0" applyFont="1" applyBorder="1"/>
    <xf numFmtId="0" fontId="16" fillId="0" borderId="0" xfId="0" applyFont="1" applyFill="1" applyBorder="1" applyAlignment="1">
      <alignment horizontal="center" vertical="center" wrapText="1"/>
    </xf>
    <xf numFmtId="0" fontId="1" fillId="4" borderId="32" xfId="10" applyBorder="1" applyAlignment="1">
      <alignment horizontal="center" vertical="center" wrapText="1"/>
    </xf>
    <xf numFmtId="0" fontId="16" fillId="13" borderId="33" xfId="0" applyFont="1" applyFill="1" applyBorder="1" applyAlignment="1">
      <alignment horizontal="center" vertical="center" wrapText="1"/>
    </xf>
    <xf numFmtId="0" fontId="8" fillId="13" borderId="3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21" fillId="0" borderId="0" xfId="0" applyFont="1" applyFill="1"/>
    <xf numFmtId="49" fontId="22" fillId="0" borderId="0" xfId="0" applyNumberFormat="1" applyFont="1" applyFill="1" applyAlignment="1"/>
    <xf numFmtId="49" fontId="22" fillId="7" borderId="0" xfId="0" applyNumberFormat="1" applyFont="1" applyFill="1" applyAlignment="1">
      <alignment horizontal="left"/>
    </xf>
    <xf numFmtId="0" fontId="16" fillId="0" borderId="0" xfId="0" applyFont="1" applyFill="1"/>
    <xf numFmtId="0" fontId="23" fillId="7" borderId="0" xfId="0" applyFont="1" applyFill="1" applyAlignment="1">
      <alignment horizontal="left"/>
    </xf>
    <xf numFmtId="0" fontId="8" fillId="7" borderId="0" xfId="0" applyFont="1" applyFill="1"/>
    <xf numFmtId="0" fontId="8" fillId="7" borderId="0" xfId="0" applyFont="1" applyFill="1" applyAlignment="1">
      <alignment horizontal="center"/>
    </xf>
    <xf numFmtId="37" fontId="8" fillId="9" borderId="0" xfId="0" applyNumberFormat="1" applyFont="1" applyFill="1"/>
    <xf numFmtId="0" fontId="19" fillId="9" borderId="0" xfId="0" applyFont="1" applyFill="1" applyAlignment="1">
      <alignment horizontal="left"/>
    </xf>
    <xf numFmtId="164" fontId="19" fillId="12" borderId="0" xfId="1" applyNumberFormat="1" applyFont="1" applyFill="1" applyBorder="1"/>
    <xf numFmtId="0" fontId="19" fillId="12" borderId="0" xfId="0" applyFont="1" applyFill="1" applyBorder="1" applyAlignment="1">
      <alignment horizontal="left"/>
    </xf>
    <xf numFmtId="0" fontId="24" fillId="0" borderId="0" xfId="0" applyFont="1" applyBorder="1"/>
    <xf numFmtId="164" fontId="8" fillId="6" borderId="0" xfId="0" applyNumberFormat="1" applyFont="1" applyFill="1"/>
    <xf numFmtId="0" fontId="25" fillId="14" borderId="4" xfId="8" applyFont="1" applyFill="1" applyAlignment="1">
      <alignment horizontal="center"/>
    </xf>
    <xf numFmtId="0" fontId="26" fillId="14" borderId="0" xfId="7" applyFont="1" applyFill="1" applyAlignment="1">
      <alignment horizontal="center"/>
    </xf>
    <xf numFmtId="164" fontId="19" fillId="0" borderId="0" xfId="1" applyNumberFormat="1" applyFont="1" applyBorder="1"/>
    <xf numFmtId="0" fontId="19" fillId="0" borderId="0" xfId="0" applyFont="1" applyBorder="1" applyAlignment="1">
      <alignment horizontal="center"/>
    </xf>
    <xf numFmtId="37" fontId="19" fillId="0" borderId="34" xfId="1" applyNumberFormat="1" applyFont="1" applyBorder="1"/>
    <xf numFmtId="0" fontId="19" fillId="0" borderId="35" xfId="0" applyFont="1" applyBorder="1" applyAlignment="1">
      <alignment horizontal="center"/>
    </xf>
    <xf numFmtId="0" fontId="24" fillId="0" borderId="35" xfId="0" applyFont="1" applyBorder="1"/>
    <xf numFmtId="0" fontId="8" fillId="0" borderId="36" xfId="0" applyFont="1" applyBorder="1"/>
    <xf numFmtId="37" fontId="19" fillId="0" borderId="26" xfId="1" applyNumberFormat="1" applyFont="1" applyBorder="1"/>
    <xf numFmtId="0" fontId="19" fillId="0" borderId="27" xfId="0" applyFont="1" applyBorder="1" applyAlignment="1">
      <alignment horizontal="center"/>
    </xf>
    <xf numFmtId="0" fontId="24" fillId="0" borderId="27" xfId="0" applyFont="1" applyBorder="1"/>
    <xf numFmtId="37" fontId="19" fillId="0" borderId="37" xfId="1" applyNumberFormat="1" applyFont="1" applyBorder="1"/>
    <xf numFmtId="37" fontId="7" fillId="0" borderId="38" xfId="9" applyNumberFormat="1" applyBorder="1"/>
    <xf numFmtId="37" fontId="8" fillId="0" borderId="37" xfId="1" applyNumberFormat="1" applyFont="1" applyBorder="1"/>
    <xf numFmtId="37" fontId="8" fillId="0" borderId="26" xfId="1" applyNumberFormat="1" applyFont="1" applyBorder="1"/>
    <xf numFmtId="0" fontId="8" fillId="0" borderId="27" xfId="0" applyFont="1" applyBorder="1" applyAlignment="1">
      <alignment horizontal="center"/>
    </xf>
    <xf numFmtId="0" fontId="24" fillId="0" borderId="27" xfId="0" applyFont="1" applyBorder="1" applyAlignment="1">
      <alignment horizontal="right"/>
    </xf>
    <xf numFmtId="0" fontId="24" fillId="0" borderId="27" xfId="0" applyFont="1" applyBorder="1" applyAlignment="1">
      <alignment horizontal="left"/>
    </xf>
    <xf numFmtId="0" fontId="8" fillId="0" borderId="28" xfId="0" applyFont="1" applyBorder="1" applyAlignment="1"/>
    <xf numFmtId="0" fontId="0" fillId="0" borderId="39" xfId="0" applyBorder="1"/>
    <xf numFmtId="0" fontId="0" fillId="0" borderId="0" xfId="0" applyAlignment="1">
      <alignment horizontal="center"/>
    </xf>
    <xf numFmtId="0" fontId="8" fillId="0" borderId="27" xfId="0" applyFont="1" applyBorder="1" applyAlignment="1">
      <alignment horizontal="left"/>
    </xf>
    <xf numFmtId="164" fontId="8" fillId="0" borderId="0" xfId="1" applyNumberFormat="1" applyFont="1"/>
    <xf numFmtId="37" fontId="8" fillId="0" borderId="26" xfId="1" applyNumberFormat="1" applyFont="1" applyFill="1" applyBorder="1"/>
    <xf numFmtId="37" fontId="7" fillId="0" borderId="5" xfId="9" applyNumberFormat="1"/>
    <xf numFmtId="0" fontId="19" fillId="0" borderId="27" xfId="0" applyFont="1" applyBorder="1"/>
    <xf numFmtId="0" fontId="8" fillId="0" borderId="27" xfId="0" quotePrefix="1" applyFont="1" applyBorder="1" applyAlignment="1">
      <alignment horizontal="center"/>
    </xf>
    <xf numFmtId="0" fontId="8" fillId="0" borderId="27" xfId="0" applyFont="1" applyBorder="1" applyAlignment="1">
      <alignment horizontal="left" indent="2"/>
    </xf>
    <xf numFmtId="37" fontId="8" fillId="0" borderId="37" xfId="1" applyNumberFormat="1" applyFont="1" applyFill="1" applyBorder="1"/>
    <xf numFmtId="0" fontId="8" fillId="0" borderId="27" xfId="0" applyFont="1" applyBorder="1" applyAlignment="1"/>
    <xf numFmtId="0" fontId="8" fillId="0" borderId="37" xfId="0" applyFont="1" applyBorder="1"/>
    <xf numFmtId="0" fontId="8" fillId="0" borderId="26" xfId="0" applyFont="1" applyBorder="1"/>
    <xf numFmtId="0" fontId="8" fillId="0" borderId="40" xfId="0" applyFont="1" applyBorder="1"/>
    <xf numFmtId="0" fontId="19" fillId="10" borderId="33" xfId="6" applyFont="1" applyFill="1" applyBorder="1" applyAlignment="1">
      <alignment horizontal="center" vertical="center" wrapText="1"/>
    </xf>
    <xf numFmtId="0" fontId="27" fillId="13" borderId="33" xfId="0" applyFont="1" applyFill="1" applyBorder="1" applyAlignment="1">
      <alignment vertical="center" wrapText="1"/>
    </xf>
    <xf numFmtId="0" fontId="8" fillId="13" borderId="33" xfId="0" applyFont="1" applyFill="1" applyBorder="1"/>
    <xf numFmtId="0" fontId="8" fillId="0" borderId="34" xfId="0" applyFont="1" applyBorder="1"/>
    <xf numFmtId="0" fontId="8" fillId="0" borderId="35" xfId="0" applyFont="1" applyBorder="1"/>
    <xf numFmtId="0" fontId="8" fillId="0" borderId="35" xfId="0" applyFont="1" applyBorder="1" applyAlignment="1">
      <alignment horizontal="center"/>
    </xf>
    <xf numFmtId="0" fontId="19" fillId="0" borderId="35" xfId="0" applyFont="1" applyBorder="1"/>
    <xf numFmtId="0" fontId="28" fillId="0" borderId="27" xfId="0" applyFont="1" applyBorder="1" applyAlignment="1">
      <alignment horizontal="left" indent="2"/>
    </xf>
    <xf numFmtId="0" fontId="8" fillId="0" borderId="41" xfId="0" applyFont="1" applyBorder="1"/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0" fontId="8" fillId="0" borderId="43" xfId="0" applyFont="1" applyBorder="1"/>
    <xf numFmtId="0" fontId="19" fillId="15" borderId="44" xfId="6" applyFont="1" applyFill="1" applyBorder="1" applyAlignment="1">
      <alignment vertical="center" wrapText="1"/>
    </xf>
    <xf numFmtId="0" fontId="19" fillId="15" borderId="21" xfId="6" applyFont="1" applyFill="1" applyBorder="1" applyAlignment="1">
      <alignment vertical="center" wrapText="1"/>
    </xf>
    <xf numFmtId="0" fontId="19" fillId="15" borderId="21" xfId="6" applyFont="1" applyFill="1" applyBorder="1" applyAlignment="1">
      <alignment horizontal="center" vertical="center" wrapText="1"/>
    </xf>
    <xf numFmtId="0" fontId="8" fillId="11" borderId="45" xfId="0" applyFont="1" applyFill="1" applyBorder="1"/>
    <xf numFmtId="0" fontId="29" fillId="0" borderId="46" xfId="0" applyFont="1" applyFill="1" applyBorder="1"/>
    <xf numFmtId="0" fontId="29" fillId="0" borderId="46" xfId="0" applyFont="1" applyFill="1" applyBorder="1" applyAlignment="1">
      <alignment horizontal="center"/>
    </xf>
    <xf numFmtId="0" fontId="16" fillId="0" borderId="46" xfId="0" applyFont="1" applyFill="1" applyBorder="1"/>
    <xf numFmtId="0" fontId="16" fillId="0" borderId="46" xfId="0" applyFont="1" applyFill="1" applyBorder="1" applyAlignment="1">
      <alignment horizontal="center"/>
    </xf>
    <xf numFmtId="0" fontId="16" fillId="0" borderId="46" xfId="4" applyFont="1" applyFill="1" applyBorder="1"/>
    <xf numFmtId="0" fontId="16" fillId="0" borderId="46" xfId="5" applyFont="1" applyFill="1" applyBorder="1" applyAlignment="1">
      <alignment horizontal="center"/>
    </xf>
    <xf numFmtId="0" fontId="30" fillId="0" borderId="46" xfId="6" applyFont="1" applyFill="1" applyBorder="1" applyAlignment="1">
      <alignment vertical="center" wrapText="1"/>
    </xf>
    <xf numFmtId="0" fontId="30" fillId="0" borderId="46" xfId="6" applyFont="1" applyFill="1" applyBorder="1" applyAlignment="1">
      <alignment horizontal="center" vertical="center" wrapText="1"/>
    </xf>
    <xf numFmtId="0" fontId="29" fillId="0" borderId="46" xfId="0" applyFont="1" applyFill="1" applyBorder="1" applyAlignment="1">
      <alignment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10" fillId="9" borderId="47" xfId="6" applyFont="1" applyFill="1" applyBorder="1" applyAlignment="1">
      <alignment vertical="center" wrapText="1"/>
    </xf>
    <xf numFmtId="0" fontId="10" fillId="9" borderId="48" xfId="6" applyFont="1" applyFill="1" applyBorder="1" applyAlignment="1">
      <alignment vertical="center" wrapText="1"/>
    </xf>
    <xf numFmtId="0" fontId="10" fillId="9" borderId="48" xfId="6" applyFont="1" applyFill="1" applyBorder="1" applyAlignment="1">
      <alignment horizontal="center" vertical="center" wrapText="1"/>
    </xf>
    <xf numFmtId="0" fontId="10" fillId="9" borderId="48" xfId="0" applyFont="1" applyFill="1" applyBorder="1" applyAlignment="1">
      <alignment vertical="center" wrapText="1"/>
    </xf>
    <xf numFmtId="0" fontId="10" fillId="9" borderId="49" xfId="0" applyFont="1" applyFill="1" applyBorder="1" applyAlignment="1">
      <alignment vertical="center" wrapText="1"/>
    </xf>
    <xf numFmtId="0" fontId="19" fillId="0" borderId="0" xfId="0" applyFont="1"/>
    <xf numFmtId="43" fontId="8" fillId="0" borderId="0" xfId="0" applyNumberFormat="1" applyFont="1" applyFill="1"/>
    <xf numFmtId="37" fontId="8" fillId="0" borderId="0" xfId="0" applyNumberFormat="1" applyFont="1" applyFill="1"/>
    <xf numFmtId="43" fontId="8" fillId="0" borderId="0" xfId="0" applyNumberFormat="1" applyFont="1" applyFill="1" applyBorder="1"/>
    <xf numFmtId="43" fontId="8" fillId="12" borderId="50" xfId="0" applyNumberFormat="1" applyFont="1" applyFill="1" applyBorder="1"/>
    <xf numFmtId="0" fontId="8" fillId="12" borderId="51" xfId="0" applyFont="1" applyFill="1" applyBorder="1"/>
    <xf numFmtId="37" fontId="8" fillId="0" borderId="0" xfId="0" applyNumberFormat="1" applyFont="1"/>
    <xf numFmtId="164" fontId="10" fillId="12" borderId="0" xfId="1" applyNumberFormat="1" applyFont="1" applyFill="1" applyBorder="1"/>
    <xf numFmtId="0" fontId="10" fillId="12" borderId="0" xfId="0" applyFont="1" applyFill="1" applyBorder="1" applyAlignment="1">
      <alignment horizontal="center"/>
    </xf>
    <xf numFmtId="0" fontId="16" fillId="0" borderId="0" xfId="0" applyFont="1" applyFill="1" applyBorder="1"/>
    <xf numFmtId="164" fontId="19" fillId="9" borderId="0" xfId="0" applyNumberFormat="1" applyFont="1" applyFill="1"/>
    <xf numFmtId="0" fontId="19" fillId="9" borderId="0" xfId="0" applyFont="1" applyFill="1"/>
    <xf numFmtId="0" fontId="9" fillId="3" borderId="52" xfId="8" applyFont="1" applyBorder="1" applyAlignment="1">
      <alignment horizontal="center"/>
    </xf>
    <xf numFmtId="37" fontId="10" fillId="0" borderId="44" xfId="0" applyNumberFormat="1" applyFont="1" applyFill="1" applyBorder="1"/>
    <xf numFmtId="37" fontId="10" fillId="0" borderId="21" xfId="0" applyNumberFormat="1" applyFont="1" applyFill="1" applyBorder="1"/>
    <xf numFmtId="0" fontId="8" fillId="0" borderId="21" xfId="0" applyFont="1" applyFill="1" applyBorder="1" applyAlignment="1">
      <alignment horizontal="center"/>
    </xf>
    <xf numFmtId="0" fontId="10" fillId="0" borderId="21" xfId="0" applyFont="1" applyFill="1" applyBorder="1" applyAlignment="1"/>
    <xf numFmtId="0" fontId="16" fillId="0" borderId="22" xfId="0" applyFont="1" applyBorder="1" applyAlignment="1">
      <alignment horizontal="center"/>
    </xf>
    <xf numFmtId="0" fontId="9" fillId="14" borderId="4" xfId="8" applyFont="1" applyFill="1" applyAlignment="1">
      <alignment horizontal="center"/>
    </xf>
    <xf numFmtId="0" fontId="26" fillId="14" borderId="53" xfId="7" applyFont="1" applyFill="1" applyBorder="1" applyAlignment="1">
      <alignment horizontal="right"/>
    </xf>
    <xf numFmtId="0" fontId="26" fillId="14" borderId="0" xfId="7" applyFont="1" applyFill="1" applyAlignment="1">
      <alignment horizontal="right"/>
    </xf>
    <xf numFmtId="164" fontId="8" fillId="0" borderId="0" xfId="1" applyNumberFormat="1" applyFont="1" applyFill="1"/>
    <xf numFmtId="0" fontId="8" fillId="0" borderId="54" xfId="0" applyFont="1" applyBorder="1"/>
    <xf numFmtId="0" fontId="8" fillId="0" borderId="46" xfId="0" applyFont="1" applyBorder="1"/>
    <xf numFmtId="0" fontId="8" fillId="0" borderId="46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164" fontId="10" fillId="7" borderId="56" xfId="1" applyNumberFormat="1" applyFont="1" applyFill="1" applyBorder="1"/>
    <xf numFmtId="0" fontId="10" fillId="7" borderId="56" xfId="0" applyFont="1" applyFill="1" applyBorder="1" applyAlignment="1">
      <alignment horizontal="left"/>
    </xf>
    <xf numFmtId="37" fontId="10" fillId="0" borderId="46" xfId="0" applyNumberFormat="1" applyFont="1" applyFill="1" applyBorder="1"/>
    <xf numFmtId="0" fontId="8" fillId="0" borderId="46" xfId="0" applyFont="1" applyFill="1" applyBorder="1" applyAlignment="1">
      <alignment horizontal="center"/>
    </xf>
    <xf numFmtId="0" fontId="10" fillId="0" borderId="46" xfId="0" applyFont="1" applyFill="1" applyBorder="1" applyAlignment="1"/>
    <xf numFmtId="164" fontId="10" fillId="0" borderId="46" xfId="1" applyNumberFormat="1" applyFont="1" applyFill="1" applyBorder="1"/>
    <xf numFmtId="0" fontId="10" fillId="0" borderId="46" xfId="0" applyFont="1" applyFill="1" applyBorder="1" applyAlignment="1">
      <alignment horizontal="left"/>
    </xf>
    <xf numFmtId="0" fontId="10" fillId="0" borderId="57" xfId="0" applyFont="1" applyFill="1" applyBorder="1" applyAlignment="1">
      <alignment horizontal="left"/>
    </xf>
    <xf numFmtId="3" fontId="31" fillId="0" borderId="0" xfId="0" applyNumberFormat="1" applyFont="1" applyFill="1" applyAlignment="1">
      <alignment horizontal="center"/>
    </xf>
    <xf numFmtId="3" fontId="31" fillId="7" borderId="0" xfId="0" applyNumberFormat="1" applyFont="1" applyFill="1" applyAlignment="1">
      <alignment horizontal="center"/>
    </xf>
    <xf numFmtId="0" fontId="8" fillId="0" borderId="54" xfId="0" applyFont="1" applyFill="1" applyBorder="1"/>
    <xf numFmtId="0" fontId="8" fillId="0" borderId="46" xfId="0" applyFont="1" applyFill="1" applyBorder="1"/>
    <xf numFmtId="0" fontId="8" fillId="0" borderId="55" xfId="0" applyFont="1" applyFill="1" applyBorder="1"/>
    <xf numFmtId="164" fontId="10" fillId="0" borderId="21" xfId="1" applyNumberFormat="1" applyFont="1" applyFill="1" applyBorder="1"/>
    <xf numFmtId="0" fontId="10" fillId="0" borderId="21" xfId="0" applyFont="1" applyFill="1" applyBorder="1" applyAlignment="1">
      <alignment horizontal="center"/>
    </xf>
    <xf numFmtId="0" fontId="16" fillId="0" borderId="21" xfId="0" applyFont="1" applyFill="1" applyBorder="1"/>
    <xf numFmtId="0" fontId="10" fillId="0" borderId="21" xfId="0" applyFont="1" applyFill="1" applyBorder="1" applyAlignment="1">
      <alignment horizontal="left"/>
    </xf>
    <xf numFmtId="165" fontId="10" fillId="0" borderId="46" xfId="2" applyNumberFormat="1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0" fillId="0" borderId="46" xfId="0" applyFont="1" applyFill="1" applyBorder="1"/>
    <xf numFmtId="164" fontId="7" fillId="0" borderId="5" xfId="9" applyNumberFormat="1" applyFill="1"/>
    <xf numFmtId="0" fontId="31" fillId="0" borderId="0" xfId="0" applyFont="1" applyFill="1" applyAlignment="1">
      <alignment horizontal="center"/>
    </xf>
    <xf numFmtId="0" fontId="31" fillId="7" borderId="0" xfId="0" applyFont="1" applyFill="1" applyAlignment="1">
      <alignment horizontal="center"/>
    </xf>
    <xf numFmtId="3" fontId="10" fillId="0" borderId="54" xfId="0" applyNumberFormat="1" applyFont="1" applyFill="1" applyBorder="1"/>
    <xf numFmtId="0" fontId="8" fillId="0" borderId="57" xfId="0" applyFont="1" applyBorder="1"/>
    <xf numFmtId="164" fontId="8" fillId="0" borderId="46" xfId="1" applyNumberFormat="1" applyFont="1" applyBorder="1"/>
    <xf numFmtId="0" fontId="8" fillId="0" borderId="57" xfId="0" applyFont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3" fontId="10" fillId="0" borderId="46" xfId="0" applyNumberFormat="1" applyFont="1" applyFill="1" applyBorder="1"/>
    <xf numFmtId="0" fontId="10" fillId="0" borderId="55" xfId="0" applyFont="1" applyBorder="1" applyAlignment="1">
      <alignment horizontal="right"/>
    </xf>
    <xf numFmtId="0" fontId="10" fillId="0" borderId="57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0" fontId="10" fillId="7" borderId="46" xfId="2" applyNumberFormat="1" applyFont="1" applyFill="1" applyBorder="1" applyAlignment="1">
      <alignment horizontal="center"/>
    </xf>
    <xf numFmtId="0" fontId="10" fillId="0" borderId="46" xfId="0" quotePrefix="1" applyFont="1" applyFill="1" applyBorder="1" applyAlignment="1">
      <alignment horizontal="center"/>
    </xf>
    <xf numFmtId="3" fontId="10" fillId="0" borderId="58" xfId="0" applyNumberFormat="1" applyFont="1" applyFill="1" applyBorder="1"/>
    <xf numFmtId="0" fontId="10" fillId="0" borderId="58" xfId="0" applyFont="1" applyFill="1" applyBorder="1" applyAlignment="1">
      <alignment horizontal="left"/>
    </xf>
    <xf numFmtId="0" fontId="10" fillId="0" borderId="59" xfId="0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center"/>
    </xf>
    <xf numFmtId="3" fontId="31" fillId="7" borderId="6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37" fontId="10" fillId="0" borderId="61" xfId="0" applyNumberFormat="1" applyFont="1" applyFill="1" applyBorder="1"/>
    <xf numFmtId="0" fontId="10" fillId="0" borderId="61" xfId="0" applyFont="1" applyFill="1" applyBorder="1" applyAlignment="1">
      <alignment horizontal="center"/>
    </xf>
    <xf numFmtId="0" fontId="10" fillId="0" borderId="61" xfId="0" applyFont="1" applyFill="1" applyBorder="1" applyAlignment="1"/>
    <xf numFmtId="0" fontId="16" fillId="0" borderId="62" xfId="0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32" fillId="7" borderId="0" xfId="0" applyFont="1" applyFill="1"/>
    <xf numFmtId="0" fontId="32" fillId="0" borderId="0" xfId="0" applyFont="1"/>
    <xf numFmtId="0" fontId="32" fillId="7" borderId="0" xfId="0" applyFont="1" applyFill="1" applyAlignment="1">
      <alignment horizontal="left"/>
    </xf>
    <xf numFmtId="167" fontId="0" fillId="7" borderId="45" xfId="0" applyNumberFormat="1" applyFill="1" applyBorder="1"/>
    <xf numFmtId="49" fontId="17" fillId="7" borderId="45" xfId="0" applyNumberFormat="1" applyFont="1" applyFill="1" applyBorder="1"/>
    <xf numFmtId="164" fontId="33" fillId="0" borderId="5" xfId="9" applyNumberFormat="1" applyFont="1" applyFill="1"/>
    <xf numFmtId="10" fontId="16" fillId="7" borderId="46" xfId="2" applyNumberFormat="1" applyFont="1" applyFill="1" applyBorder="1" applyAlignment="1">
      <alignment horizontal="center"/>
    </xf>
    <xf numFmtId="0" fontId="0" fillId="0" borderId="46" xfId="0" applyBorder="1"/>
    <xf numFmtId="0" fontId="0" fillId="0" borderId="46" xfId="0" applyBorder="1" applyAlignment="1">
      <alignment horizontal="center"/>
    </xf>
    <xf numFmtId="0" fontId="0" fillId="0" borderId="46" xfId="0" applyBorder="1" applyAlignment="1">
      <alignment horizontal="left"/>
    </xf>
    <xf numFmtId="164" fontId="0" fillId="0" borderId="46" xfId="0" applyNumberFormat="1" applyFill="1" applyBorder="1"/>
    <xf numFmtId="0" fontId="0" fillId="0" borderId="46" xfId="0" applyFill="1" applyBorder="1" applyAlignment="1">
      <alignment horizontal="center"/>
    </xf>
    <xf numFmtId="49" fontId="10" fillId="0" borderId="46" xfId="0" applyNumberFormat="1" applyFont="1" applyFill="1" applyBorder="1"/>
    <xf numFmtId="164" fontId="7" fillId="0" borderId="63" xfId="9" applyNumberFormat="1" applyFill="1" applyBorder="1"/>
    <xf numFmtId="0" fontId="10" fillId="0" borderId="48" xfId="0" applyFont="1" applyFill="1" applyBorder="1" applyAlignment="1">
      <alignment horizontal="center"/>
    </xf>
    <xf numFmtId="0" fontId="16" fillId="0" borderId="48" xfId="0" applyFont="1" applyFill="1" applyBorder="1"/>
    <xf numFmtId="0" fontId="10" fillId="0" borderId="48" xfId="0" applyFont="1" applyFill="1" applyBorder="1" applyAlignment="1">
      <alignment horizontal="left"/>
    </xf>
    <xf numFmtId="164" fontId="10" fillId="0" borderId="46" xfId="1" applyNumberFormat="1" applyFont="1" applyFill="1" applyBorder="1" applyAlignment="1" applyProtection="1"/>
    <xf numFmtId="0" fontId="8" fillId="0" borderId="46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left" indent="1"/>
    </xf>
    <xf numFmtId="49" fontId="10" fillId="0" borderId="46" xfId="0" applyNumberFormat="1" applyFont="1" applyFill="1" applyBorder="1" applyAlignment="1">
      <alignment horizontal="left"/>
    </xf>
    <xf numFmtId="49" fontId="8" fillId="0" borderId="46" xfId="0" applyNumberFormat="1" applyFont="1" applyBorder="1" applyAlignment="1">
      <alignment horizontal="left" vertical="center"/>
    </xf>
    <xf numFmtId="0" fontId="10" fillId="0" borderId="58" xfId="0" applyNumberFormat="1" applyFont="1" applyFill="1" applyBorder="1" applyAlignment="1" applyProtection="1"/>
    <xf numFmtId="167" fontId="8" fillId="0" borderId="58" xfId="0" applyNumberFormat="1" applyFont="1" applyBorder="1" applyAlignment="1">
      <alignment horizontal="right" vertical="center"/>
    </xf>
    <xf numFmtId="0" fontId="8" fillId="0" borderId="58" xfId="0" applyFont="1" applyBorder="1" applyAlignment="1">
      <alignment horizontal="center"/>
    </xf>
    <xf numFmtId="0" fontId="8" fillId="0" borderId="58" xfId="0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inden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64" xfId="0" applyFont="1" applyFill="1" applyBorder="1" applyAlignment="1">
      <alignment horizontal="center" vertical="center" wrapText="1"/>
    </xf>
    <xf numFmtId="0" fontId="34" fillId="7" borderId="57" xfId="0" applyFont="1" applyFill="1" applyBorder="1" applyAlignment="1">
      <alignment horizontal="center" vertical="center" wrapText="1"/>
    </xf>
    <xf numFmtId="0" fontId="34" fillId="7" borderId="65" xfId="0" applyFont="1" applyFill="1" applyBorder="1" applyAlignment="1">
      <alignment horizontal="center" vertical="center" wrapText="1"/>
    </xf>
    <xf numFmtId="0" fontId="34" fillId="7" borderId="66" xfId="0" applyFont="1" applyFill="1" applyBorder="1" applyAlignment="1">
      <alignment horizontal="center" vertical="center" wrapText="1"/>
    </xf>
    <xf numFmtId="0" fontId="10" fillId="7" borderId="48" xfId="0" applyFont="1" applyFill="1" applyBorder="1" applyAlignment="1">
      <alignment horizontal="center" vertical="center" wrapText="1"/>
    </xf>
    <xf numFmtId="164" fontId="8" fillId="0" borderId="0" xfId="0" applyNumberFormat="1" applyFont="1" applyFill="1"/>
    <xf numFmtId="164" fontId="8" fillId="7" borderId="45" xfId="0" applyNumberFormat="1" applyFont="1" applyFill="1" applyBorder="1"/>
    <xf numFmtId="0" fontId="8" fillId="7" borderId="45" xfId="0" applyFont="1" applyFill="1" applyBorder="1"/>
    <xf numFmtId="164" fontId="8" fillId="0" borderId="46" xfId="0" applyNumberFormat="1" applyFont="1" applyFill="1" applyBorder="1"/>
    <xf numFmtId="0" fontId="35" fillId="14" borderId="67" xfId="0" applyFont="1" applyFill="1" applyBorder="1" applyAlignment="1"/>
    <xf numFmtId="0" fontId="35" fillId="14" borderId="68" xfId="0" applyFont="1" applyFill="1" applyBorder="1" applyAlignment="1"/>
    <xf numFmtId="0" fontId="35" fillId="14" borderId="69" xfId="0" applyFont="1" applyFill="1" applyBorder="1" applyAlignment="1"/>
    <xf numFmtId="168" fontId="8" fillId="0" borderId="0" xfId="0" applyNumberFormat="1" applyFont="1" applyFill="1"/>
    <xf numFmtId="0" fontId="36" fillId="0" borderId="58" xfId="0" applyFont="1" applyFill="1" applyBorder="1"/>
    <xf numFmtId="0" fontId="36" fillId="0" borderId="58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left"/>
    </xf>
    <xf numFmtId="2" fontId="10" fillId="7" borderId="45" xfId="0" applyNumberFormat="1" applyFont="1" applyFill="1" applyBorder="1" applyAlignment="1">
      <alignment horizontal="center" vertical="center" wrapText="1"/>
    </xf>
    <xf numFmtId="0" fontId="19" fillId="10" borderId="33" xfId="0" applyFont="1" applyFill="1" applyBorder="1" applyAlignment="1">
      <alignment horizontal="center" vertical="center" wrapText="1"/>
    </xf>
    <xf numFmtId="0" fontId="30" fillId="16" borderId="33" xfId="6" applyFont="1" applyFill="1" applyBorder="1" applyAlignment="1">
      <alignment horizontal="center" vertical="center" wrapText="1"/>
    </xf>
    <xf numFmtId="0" fontId="36" fillId="16" borderId="33" xfId="0" applyFont="1" applyFill="1" applyBorder="1"/>
    <xf numFmtId="0" fontId="30" fillId="0" borderId="0" xfId="5" applyFont="1" applyBorder="1"/>
    <xf numFmtId="0" fontId="37" fillId="7" borderId="0" xfId="5" applyFont="1" applyFill="1" applyBorder="1" applyAlignment="1">
      <alignment horizontal="left"/>
    </xf>
    <xf numFmtId="49" fontId="37" fillId="7" borderId="0" xfId="5" applyNumberFormat="1" applyFont="1" applyFill="1" applyBorder="1" applyAlignment="1">
      <alignment horizontal="left"/>
    </xf>
    <xf numFmtId="0" fontId="38" fillId="7" borderId="0" xfId="0" applyFont="1" applyFill="1" applyAlignment="1">
      <alignment horizontal="center"/>
    </xf>
    <xf numFmtId="0" fontId="35" fillId="0" borderId="0" xfId="5" applyFont="1" applyBorder="1"/>
    <xf numFmtId="0" fontId="32" fillId="7" borderId="0" xfId="4" applyFont="1" applyFill="1" applyBorder="1" applyAlignment="1">
      <alignment horizontal="left"/>
    </xf>
    <xf numFmtId="0" fontId="8" fillId="12" borderId="0" xfId="0" applyFont="1" applyFill="1" applyAlignment="1">
      <alignment horizontal="center"/>
    </xf>
    <xf numFmtId="0" fontId="9" fillId="14" borderId="70" xfId="8" applyFont="1" applyFill="1" applyBorder="1" applyAlignment="1">
      <alignment horizontal="center"/>
    </xf>
    <xf numFmtId="0" fontId="8" fillId="14" borderId="0" xfId="0" applyFont="1" applyFill="1" applyAlignment="1">
      <alignment horizontal="center"/>
    </xf>
    <xf numFmtId="0" fontId="39" fillId="14" borderId="0" xfId="0" applyFont="1" applyFill="1" applyAlignment="1">
      <alignment horizontal="right"/>
    </xf>
    <xf numFmtId="164" fontId="19" fillId="13" borderId="21" xfId="1" applyNumberFormat="1" applyFont="1" applyFill="1" applyBorder="1"/>
    <xf numFmtId="0" fontId="19" fillId="13" borderId="21" xfId="0" applyFont="1" applyFill="1" applyBorder="1" applyAlignment="1">
      <alignment horizontal="center"/>
    </xf>
    <xf numFmtId="0" fontId="19" fillId="13" borderId="21" xfId="0" applyFont="1" applyFill="1" applyBorder="1"/>
    <xf numFmtId="164" fontId="8" fillId="0" borderId="71" xfId="1" applyNumberFormat="1" applyFont="1" applyFill="1" applyBorder="1"/>
    <xf numFmtId="164" fontId="8" fillId="0" borderId="48" xfId="1" applyNumberFormat="1" applyFont="1" applyFill="1" applyBorder="1"/>
    <xf numFmtId="0" fontId="8" fillId="0" borderId="48" xfId="0" applyFont="1" applyFill="1" applyBorder="1" applyAlignment="1">
      <alignment horizontal="center"/>
    </xf>
    <xf numFmtId="0" fontId="19" fillId="0" borderId="48" xfId="0" applyFont="1" applyFill="1" applyBorder="1"/>
    <xf numFmtId="0" fontId="8" fillId="0" borderId="48" xfId="0" applyFont="1" applyFill="1" applyBorder="1"/>
    <xf numFmtId="0" fontId="40" fillId="17" borderId="72" xfId="0" applyFont="1" applyFill="1" applyBorder="1"/>
    <xf numFmtId="164" fontId="19" fillId="18" borderId="72" xfId="0" applyNumberFormat="1" applyFont="1" applyFill="1" applyBorder="1"/>
    <xf numFmtId="164" fontId="19" fillId="13" borderId="46" xfId="1" applyNumberFormat="1" applyFont="1" applyFill="1" applyBorder="1"/>
    <xf numFmtId="0" fontId="19" fillId="13" borderId="46" xfId="0" applyFont="1" applyFill="1" applyBorder="1" applyAlignment="1">
      <alignment horizontal="center"/>
    </xf>
    <xf numFmtId="0" fontId="19" fillId="13" borderId="46" xfId="0" applyFont="1" applyFill="1" applyBorder="1"/>
    <xf numFmtId="164" fontId="8" fillId="7" borderId="73" xfId="0" applyNumberFormat="1" applyFont="1" applyFill="1" applyBorder="1"/>
    <xf numFmtId="0" fontId="8" fillId="7" borderId="74" xfId="0" applyFont="1" applyFill="1" applyBorder="1"/>
    <xf numFmtId="164" fontId="8" fillId="0" borderId="66" xfId="1" applyNumberFormat="1" applyFont="1" applyFill="1" applyBorder="1"/>
    <xf numFmtId="164" fontId="8" fillId="0" borderId="46" xfId="1" applyNumberFormat="1" applyFont="1" applyFill="1" applyBorder="1"/>
    <xf numFmtId="164" fontId="19" fillId="7" borderId="75" xfId="0" applyNumberFormat="1" applyFont="1" applyFill="1" applyBorder="1"/>
    <xf numFmtId="0" fontId="8" fillId="7" borderId="76" xfId="0" applyFont="1" applyFill="1" applyBorder="1"/>
    <xf numFmtId="164" fontId="8" fillId="7" borderId="75" xfId="0" applyNumberFormat="1" applyFont="1" applyFill="1" applyBorder="1"/>
    <xf numFmtId="43" fontId="8" fillId="0" borderId="0" xfId="0" applyNumberFormat="1" applyFont="1"/>
    <xf numFmtId="164" fontId="8" fillId="7" borderId="77" xfId="0" applyNumberFormat="1" applyFont="1" applyFill="1" applyBorder="1"/>
    <xf numFmtId="0" fontId="19" fillId="7" borderId="72" xfId="0" applyFont="1" applyFill="1" applyBorder="1"/>
    <xf numFmtId="0" fontId="8" fillId="7" borderId="78" xfId="0" applyFont="1" applyFill="1" applyBorder="1"/>
    <xf numFmtId="0" fontId="8" fillId="0" borderId="46" xfId="0" quotePrefix="1" applyFont="1" applyFill="1" applyBorder="1" applyAlignment="1">
      <alignment horizontal="center"/>
    </xf>
    <xf numFmtId="0" fontId="41" fillId="0" borderId="0" xfId="0" applyFont="1"/>
    <xf numFmtId="0" fontId="8" fillId="8" borderId="0" xfId="0" applyFont="1" applyFill="1"/>
    <xf numFmtId="0" fontId="20" fillId="8" borderId="0" xfId="0" applyFont="1" applyFill="1"/>
    <xf numFmtId="0" fontId="19" fillId="0" borderId="46" xfId="0" applyFont="1" applyFill="1" applyBorder="1"/>
    <xf numFmtId="164" fontId="19" fillId="19" borderId="46" xfId="1" applyNumberFormat="1" applyFont="1" applyFill="1" applyBorder="1"/>
    <xf numFmtId="0" fontId="19" fillId="19" borderId="46" xfId="0" applyFont="1" applyFill="1" applyBorder="1" applyAlignment="1">
      <alignment horizontal="center"/>
    </xf>
    <xf numFmtId="0" fontId="19" fillId="19" borderId="46" xfId="0" applyFont="1" applyFill="1" applyBorder="1"/>
    <xf numFmtId="164" fontId="19" fillId="0" borderId="0" xfId="0" applyNumberFormat="1" applyFont="1" applyFill="1" applyBorder="1"/>
    <xf numFmtId="164" fontId="8" fillId="0" borderId="0" xfId="0" applyNumberFormat="1" applyFont="1" applyFill="1" applyBorder="1"/>
    <xf numFmtId="0" fontId="19" fillId="19" borderId="46" xfId="0" applyFont="1" applyFill="1" applyBorder="1" applyAlignment="1"/>
    <xf numFmtId="0" fontId="19" fillId="0" borderId="0" xfId="0" applyFont="1" applyFill="1" applyBorder="1" applyAlignment="1">
      <alignment horizontal="center"/>
    </xf>
    <xf numFmtId="43" fontId="8" fillId="0" borderId="0" xfId="1" applyFont="1" applyFill="1" applyBorder="1"/>
    <xf numFmtId="0" fontId="8" fillId="0" borderId="46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43" fontId="8" fillId="14" borderId="72" xfId="0" applyNumberFormat="1" applyFont="1" applyFill="1" applyBorder="1"/>
    <xf numFmtId="0" fontId="19" fillId="0" borderId="79" xfId="0" applyFont="1" applyFill="1" applyBorder="1" applyAlignment="1">
      <alignment horizontal="right"/>
    </xf>
    <xf numFmtId="0" fontId="8" fillId="13" borderId="0" xfId="0" applyFont="1" applyFill="1"/>
    <xf numFmtId="43" fontId="19" fillId="20" borderId="46" xfId="0" applyNumberFormat="1" applyFont="1" applyFill="1" applyBorder="1" applyAlignment="1"/>
    <xf numFmtId="0" fontId="19" fillId="20" borderId="80" xfId="0" applyFont="1" applyFill="1" applyBorder="1" applyAlignment="1">
      <alignment horizontal="left"/>
    </xf>
    <xf numFmtId="164" fontId="8" fillId="0" borderId="46" xfId="1" applyNumberFormat="1" applyFont="1" applyFill="1" applyBorder="1" applyAlignment="1">
      <alignment horizontal="left"/>
    </xf>
    <xf numFmtId="0" fontId="19" fillId="0" borderId="81" xfId="0" applyFont="1" applyFill="1" applyBorder="1" applyAlignment="1">
      <alignment horizontal="left"/>
    </xf>
    <xf numFmtId="43" fontId="8" fillId="0" borderId="46" xfId="1" applyFont="1" applyFill="1" applyBorder="1" applyAlignment="1">
      <alignment horizontal="left"/>
    </xf>
    <xf numFmtId="0" fontId="8" fillId="0" borderId="81" xfId="0" applyFont="1" applyFill="1" applyBorder="1" applyAlignment="1">
      <alignment horizontal="left"/>
    </xf>
    <xf numFmtId="164" fontId="8" fillId="0" borderId="58" xfId="1" applyNumberFormat="1" applyFont="1" applyFill="1" applyBorder="1"/>
    <xf numFmtId="0" fontId="19" fillId="0" borderId="82" xfId="0" applyFont="1" applyFill="1" applyBorder="1"/>
    <xf numFmtId="0" fontId="39" fillId="11" borderId="83" xfId="0" applyFont="1" applyFill="1" applyBorder="1" applyAlignment="1">
      <alignment horizontal="center"/>
    </xf>
    <xf numFmtId="0" fontId="39" fillId="11" borderId="84" xfId="0" applyFont="1" applyFill="1" applyBorder="1" applyAlignment="1">
      <alignment horizontal="left"/>
    </xf>
    <xf numFmtId="0" fontId="39" fillId="11" borderId="79" xfId="0" applyFont="1" applyFill="1" applyBorder="1" applyAlignment="1">
      <alignment horizontal="left"/>
    </xf>
    <xf numFmtId="164" fontId="19" fillId="0" borderId="85" xfId="0" applyNumberFormat="1" applyFont="1" applyBorder="1"/>
    <xf numFmtId="164" fontId="19" fillId="0" borderId="86" xfId="0" applyNumberFormat="1" applyFont="1" applyBorder="1"/>
    <xf numFmtId="164" fontId="8" fillId="0" borderId="86" xfId="1" applyNumberFormat="1" applyFont="1" applyBorder="1"/>
    <xf numFmtId="164" fontId="8" fillId="0" borderId="85" xfId="0" applyNumberFormat="1" applyFont="1" applyBorder="1"/>
    <xf numFmtId="164" fontId="8" fillId="0" borderId="86" xfId="0" applyNumberFormat="1" applyFont="1" applyBorder="1"/>
    <xf numFmtId="0" fontId="8" fillId="0" borderId="86" xfId="0" applyFont="1" applyBorder="1"/>
    <xf numFmtId="164" fontId="8" fillId="0" borderId="58" xfId="1" applyNumberFormat="1" applyFont="1" applyBorder="1"/>
    <xf numFmtId="0" fontId="8" fillId="0" borderId="58" xfId="0" applyFont="1" applyBorder="1"/>
    <xf numFmtId="0" fontId="8" fillId="13" borderId="75" xfId="0" applyFont="1" applyFill="1" applyBorder="1"/>
    <xf numFmtId="0" fontId="19" fillId="13" borderId="83" xfId="0" applyFont="1" applyFill="1" applyBorder="1" applyAlignment="1">
      <alignment horizontal="center"/>
    </xf>
    <xf numFmtId="0" fontId="19" fillId="13" borderId="79" xfId="0" applyFont="1" applyFill="1" applyBorder="1" applyAlignment="1">
      <alignment horizontal="center"/>
    </xf>
    <xf numFmtId="0" fontId="8" fillId="13" borderId="72" xfId="0" applyFont="1" applyFill="1" applyBorder="1"/>
    <xf numFmtId="0" fontId="19" fillId="13" borderId="72" xfId="0" applyFont="1" applyFill="1" applyBorder="1"/>
    <xf numFmtId="0" fontId="19" fillId="13" borderId="87" xfId="0" applyFont="1" applyFill="1" applyBorder="1" applyAlignment="1">
      <alignment horizontal="center"/>
    </xf>
    <xf numFmtId="0" fontId="19" fillId="13" borderId="88" xfId="0" applyFont="1" applyFill="1" applyBorder="1" applyAlignment="1">
      <alignment horizontal="center"/>
    </xf>
    <xf numFmtId="0" fontId="19" fillId="13" borderId="83" xfId="0" applyFont="1" applyFill="1" applyBorder="1" applyAlignment="1">
      <alignment horizontal="center"/>
    </xf>
    <xf numFmtId="0" fontId="19" fillId="13" borderId="79" xfId="0" applyFont="1" applyFill="1" applyBorder="1" applyAlignment="1">
      <alignment horizontal="center"/>
    </xf>
    <xf numFmtId="0" fontId="19" fillId="13" borderId="89" xfId="0" applyFont="1" applyFill="1" applyBorder="1" applyAlignment="1">
      <alignment horizontal="center"/>
    </xf>
    <xf numFmtId="0" fontId="39" fillId="13" borderId="89" xfId="0" applyFont="1" applyFill="1" applyBorder="1" applyAlignment="1">
      <alignment horizontal="left"/>
    </xf>
    <xf numFmtId="0" fontId="39" fillId="13" borderId="66" xfId="0" applyFont="1" applyFill="1" applyBorder="1" applyAlignment="1">
      <alignment horizontal="left"/>
    </xf>
    <xf numFmtId="0" fontId="8" fillId="13" borderId="0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0" fontId="16" fillId="0" borderId="46" xfId="3" applyFont="1" applyFill="1" applyBorder="1"/>
    <xf numFmtId="0" fontId="8" fillId="0" borderId="58" xfId="0" applyFont="1" applyFill="1" applyBorder="1" applyAlignment="1">
      <alignment horizontal="center"/>
    </xf>
    <xf numFmtId="0" fontId="19" fillId="0" borderId="58" xfId="0" applyFont="1" applyFill="1" applyBorder="1"/>
    <xf numFmtId="0" fontId="8" fillId="0" borderId="58" xfId="0" applyFont="1" applyFill="1" applyBorder="1"/>
    <xf numFmtId="37" fontId="10" fillId="0" borderId="0" xfId="0" applyNumberFormat="1" applyFont="1" applyBorder="1"/>
    <xf numFmtId="0" fontId="19" fillId="10" borderId="90" xfId="0" applyFont="1" applyFill="1" applyBorder="1" applyAlignment="1">
      <alignment horizontal="center" vertical="center" wrapText="1"/>
    </xf>
    <xf numFmtId="0" fontId="16" fillId="13" borderId="90" xfId="3" applyFont="1" applyFill="1" applyBorder="1" applyAlignment="1">
      <alignment vertical="center" wrapText="1"/>
    </xf>
    <xf numFmtId="0" fontId="10" fillId="0" borderId="0" xfId="0" applyFont="1" applyBorder="1"/>
    <xf numFmtId="0" fontId="8" fillId="0" borderId="0" xfId="0" applyFont="1" applyFill="1" applyBorder="1" applyAlignment="1">
      <alignment horizontal="center"/>
    </xf>
    <xf numFmtId="0" fontId="19" fillId="0" borderId="0" xfId="0" applyFont="1" applyFill="1" applyBorder="1"/>
    <xf numFmtId="164" fontId="42" fillId="13" borderId="21" xfId="1" applyNumberFormat="1" applyFont="1" applyFill="1" applyBorder="1"/>
    <xf numFmtId="0" fontId="42" fillId="13" borderId="21" xfId="0" applyFont="1" applyFill="1" applyBorder="1" applyAlignment="1">
      <alignment horizontal="center"/>
    </xf>
    <xf numFmtId="0" fontId="42" fillId="13" borderId="21" xfId="0" applyFont="1" applyFill="1" applyBorder="1"/>
    <xf numFmtId="0" fontId="19" fillId="0" borderId="46" xfId="0" applyFont="1" applyFill="1" applyBorder="1" applyAlignment="1">
      <alignment horizontal="left"/>
    </xf>
    <xf numFmtId="164" fontId="8" fillId="13" borderId="46" xfId="1" applyNumberFormat="1" applyFont="1" applyFill="1" applyBorder="1"/>
    <xf numFmtId="0" fontId="8" fillId="13" borderId="46" xfId="0" applyFont="1" applyFill="1" applyBorder="1" applyAlignment="1">
      <alignment horizontal="center"/>
    </xf>
    <xf numFmtId="0" fontId="19" fillId="13" borderId="46" xfId="0" applyFont="1" applyFill="1" applyBorder="1" applyAlignment="1">
      <alignment horizontal="left"/>
    </xf>
    <xf numFmtId="0" fontId="8" fillId="13" borderId="46" xfId="0" applyFont="1" applyFill="1" applyBorder="1"/>
    <xf numFmtId="164" fontId="9" fillId="3" borderId="4" xfId="8" applyNumberFormat="1" applyFont="1" applyAlignment="1">
      <alignment horizontal="center"/>
    </xf>
    <xf numFmtId="37" fontId="10" fillId="19" borderId="91" xfId="0" applyNumberFormat="1" applyFont="1" applyFill="1" applyBorder="1"/>
    <xf numFmtId="0" fontId="10" fillId="19" borderId="91" xfId="0" applyFont="1" applyFill="1" applyBorder="1"/>
    <xf numFmtId="0" fontId="10" fillId="19" borderId="92" xfId="0" applyFont="1" applyFill="1" applyBorder="1" applyAlignment="1">
      <alignment horizontal="center"/>
    </xf>
    <xf numFmtId="0" fontId="8" fillId="14" borderId="0" xfId="0" applyFont="1" applyFill="1" applyBorder="1"/>
    <xf numFmtId="37" fontId="10" fillId="0" borderId="93" xfId="0" applyNumberFormat="1" applyFont="1" applyFill="1" applyBorder="1"/>
    <xf numFmtId="37" fontId="10" fillId="0" borderId="94" xfId="0" applyNumberFormat="1" applyFont="1" applyFill="1" applyBorder="1"/>
    <xf numFmtId="164" fontId="10" fillId="0" borderId="94" xfId="1" applyNumberFormat="1" applyFont="1" applyFill="1" applyBorder="1"/>
    <xf numFmtId="0" fontId="8" fillId="0" borderId="94" xfId="0" applyFont="1" applyFill="1" applyBorder="1"/>
    <xf numFmtId="0" fontId="10" fillId="0" borderId="95" xfId="0" applyFont="1" applyFill="1" applyBorder="1" applyAlignment="1">
      <alignment horizontal="center"/>
    </xf>
    <xf numFmtId="37" fontId="10" fillId="19" borderId="93" xfId="0" applyNumberFormat="1" applyFont="1" applyFill="1" applyBorder="1"/>
    <xf numFmtId="37" fontId="10" fillId="19" borderId="94" xfId="0" applyNumberFormat="1" applyFont="1" applyFill="1" applyBorder="1"/>
    <xf numFmtId="0" fontId="10" fillId="19" borderId="94" xfId="0" applyFont="1" applyFill="1" applyBorder="1"/>
    <xf numFmtId="0" fontId="10" fillId="19" borderId="95" xfId="0" applyFont="1" applyFill="1" applyBorder="1" applyAlignment="1">
      <alignment horizontal="center"/>
    </xf>
    <xf numFmtId="0" fontId="8" fillId="0" borderId="93" xfId="0" applyFont="1" applyFill="1" applyBorder="1"/>
    <xf numFmtId="0" fontId="8" fillId="0" borderId="95" xfId="0" applyFont="1" applyFill="1" applyBorder="1"/>
    <xf numFmtId="164" fontId="10" fillId="19" borderId="93" xfId="1" applyNumberFormat="1" applyFont="1" applyFill="1" applyBorder="1"/>
    <xf numFmtId="164" fontId="10" fillId="19" borderId="94" xfId="1" applyNumberFormat="1" applyFont="1" applyFill="1" applyBorder="1"/>
    <xf numFmtId="164" fontId="43" fillId="0" borderId="94" xfId="1" applyNumberFormat="1" applyFont="1" applyFill="1" applyBorder="1"/>
    <xf numFmtId="0" fontId="10" fillId="0" borderId="94" xfId="0" applyFont="1" applyFill="1" applyBorder="1"/>
    <xf numFmtId="3" fontId="44" fillId="0" borderId="94" xfId="0" applyNumberFormat="1" applyFont="1" applyFill="1" applyBorder="1"/>
    <xf numFmtId="164" fontId="8" fillId="0" borderId="94" xfId="1" applyNumberFormat="1" applyFont="1" applyFill="1" applyBorder="1"/>
    <xf numFmtId="0" fontId="8" fillId="0" borderId="94" xfId="0" applyFont="1" applyBorder="1"/>
    <xf numFmtId="0" fontId="8" fillId="19" borderId="94" xfId="0" applyFont="1" applyFill="1" applyBorder="1"/>
    <xf numFmtId="37" fontId="10" fillId="0" borderId="96" xfId="0" applyNumberFormat="1" applyFont="1" applyFill="1" applyBorder="1"/>
    <xf numFmtId="37" fontId="10" fillId="0" borderId="97" xfId="0" applyNumberFormat="1" applyFont="1" applyFill="1" applyBorder="1"/>
    <xf numFmtId="164" fontId="10" fillId="0" borderId="97" xfId="1" applyNumberFormat="1" applyFont="1" applyFill="1" applyBorder="1"/>
    <xf numFmtId="164" fontId="10" fillId="0" borderId="97" xfId="1" applyNumberFormat="1" applyFont="1" applyFill="1" applyBorder="1" applyAlignment="1">
      <alignment horizontal="right"/>
    </xf>
    <xf numFmtId="0" fontId="10" fillId="0" borderId="97" xfId="0" applyFont="1" applyFill="1" applyBorder="1"/>
    <xf numFmtId="0" fontId="10" fillId="0" borderId="98" xfId="0" applyFont="1" applyFill="1" applyBorder="1" applyAlignment="1">
      <alignment horizontal="center"/>
    </xf>
    <xf numFmtId="0" fontId="8" fillId="0" borderId="99" xfId="0" applyFont="1" applyFill="1" applyBorder="1"/>
    <xf numFmtId="0" fontId="8" fillId="0" borderId="100" xfId="0" applyFont="1" applyBorder="1"/>
    <xf numFmtId="0" fontId="8" fillId="0" borderId="101" xfId="0" applyFont="1" applyFill="1" applyBorder="1"/>
    <xf numFmtId="0" fontId="10" fillId="0" borderId="102" xfId="0" applyFont="1" applyFill="1" applyBorder="1" applyAlignment="1">
      <alignment horizontal="center" vertical="center" wrapText="1"/>
    </xf>
    <xf numFmtId="0" fontId="10" fillId="0" borderId="103" xfId="0" applyFont="1" applyFill="1" applyBorder="1" applyAlignment="1">
      <alignment horizontal="center" vertical="center" wrapText="1"/>
    </xf>
    <xf numFmtId="0" fontId="10" fillId="0" borderId="103" xfId="0" applyFont="1" applyFill="1" applyBorder="1" applyAlignment="1">
      <alignment vertical="center" wrapText="1"/>
    </xf>
    <xf numFmtId="0" fontId="10" fillId="0" borderId="104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0" fontId="13" fillId="7" borderId="0" xfId="0" applyFont="1" applyFill="1" applyAlignment="1">
      <alignment horizontal="left"/>
    </xf>
    <xf numFmtId="164" fontId="45" fillId="19" borderId="46" xfId="1" applyNumberFormat="1" applyFont="1" applyFill="1" applyBorder="1"/>
    <xf numFmtId="0" fontId="45" fillId="19" borderId="46" xfId="0" applyFont="1" applyFill="1" applyBorder="1" applyAlignment="1">
      <alignment horizontal="center"/>
    </xf>
    <xf numFmtId="0" fontId="42" fillId="19" borderId="46" xfId="0" applyFont="1" applyFill="1" applyBorder="1" applyAlignment="1">
      <alignment horizontal="left"/>
    </xf>
    <xf numFmtId="0" fontId="8" fillId="19" borderId="46" xfId="0" applyFont="1" applyFill="1" applyBorder="1"/>
    <xf numFmtId="43" fontId="8" fillId="0" borderId="0" xfId="1" applyFont="1"/>
    <xf numFmtId="0" fontId="38" fillId="7" borderId="0" xfId="0" applyFont="1" applyFill="1" applyAlignment="1">
      <alignment horizontal="left"/>
    </xf>
    <xf numFmtId="0" fontId="19" fillId="10" borderId="90" xfId="0" applyFont="1" applyFill="1" applyBorder="1" applyAlignment="1">
      <alignment horizontal="left" vertical="center" wrapText="1"/>
    </xf>
    <xf numFmtId="49" fontId="46" fillId="7" borderId="0" xfId="0" applyNumberFormat="1" applyFont="1" applyFill="1" applyAlignment="1">
      <alignment horizontal="left"/>
    </xf>
    <xf numFmtId="0" fontId="41" fillId="0" borderId="0" xfId="0" applyFont="1" applyAlignment="1">
      <alignment horizontal="center"/>
    </xf>
    <xf numFmtId="0" fontId="47" fillId="21" borderId="0" xfId="0" applyFont="1" applyFill="1"/>
    <xf numFmtId="0" fontId="4" fillId="8" borderId="3" xfId="5" applyFill="1" applyAlignment="1">
      <alignment horizontal="center"/>
    </xf>
    <xf numFmtId="0" fontId="0" fillId="6" borderId="0" xfId="0" applyFill="1"/>
    <xf numFmtId="164" fontId="0" fillId="12" borderId="0" xfId="0" applyNumberFormat="1" applyFill="1"/>
    <xf numFmtId="0" fontId="0" fillId="12" borderId="0" xfId="0" applyFill="1" applyAlignment="1">
      <alignment horizontal="center"/>
    </xf>
    <xf numFmtId="0" fontId="48" fillId="14" borderId="0" xfId="0" applyFont="1" applyFill="1" applyAlignment="1">
      <alignment horizontal="center"/>
    </xf>
    <xf numFmtId="0" fontId="49" fillId="14" borderId="0" xfId="0" applyFont="1" applyFill="1"/>
    <xf numFmtId="164" fontId="19" fillId="4" borderId="32" xfId="10" applyNumberFormat="1" applyFont="1" applyBorder="1"/>
    <xf numFmtId="1" fontId="19" fillId="4" borderId="21" xfId="10" applyNumberFormat="1" applyFont="1" applyBorder="1" applyAlignment="1">
      <alignment horizontal="center"/>
    </xf>
    <xf numFmtId="0" fontId="19" fillId="4" borderId="21" xfId="10" applyFont="1" applyBorder="1"/>
    <xf numFmtId="164" fontId="19" fillId="0" borderId="0" xfId="9" applyNumberFormat="1" applyFont="1" applyFill="1" applyBorder="1"/>
    <xf numFmtId="1" fontId="8" fillId="0" borderId="48" xfId="1" applyNumberFormat="1" applyFont="1" applyFill="1" applyBorder="1" applyAlignment="1">
      <alignment horizontal="center"/>
    </xf>
    <xf numFmtId="0" fontId="16" fillId="0" borderId="48" xfId="5" applyFont="1" applyFill="1" applyBorder="1" applyAlignment="1">
      <alignment horizontal="left"/>
    </xf>
    <xf numFmtId="0" fontId="16" fillId="0" borderId="48" xfId="5" applyFont="1" applyFill="1" applyBorder="1"/>
    <xf numFmtId="164" fontId="19" fillId="19" borderId="46" xfId="9" applyNumberFormat="1" applyFont="1" applyFill="1" applyBorder="1"/>
    <xf numFmtId="1" fontId="8" fillId="19" borderId="46" xfId="1" applyNumberFormat="1" applyFont="1" applyFill="1" applyBorder="1" applyAlignment="1">
      <alignment horizontal="center"/>
    </xf>
    <xf numFmtId="0" fontId="16" fillId="19" borderId="46" xfId="5" applyFont="1" applyFill="1" applyBorder="1" applyAlignment="1">
      <alignment horizontal="left"/>
    </xf>
    <xf numFmtId="0" fontId="16" fillId="19" borderId="46" xfId="5" applyFont="1" applyFill="1" applyBorder="1"/>
    <xf numFmtId="1" fontId="8" fillId="0" borderId="46" xfId="1" applyNumberFormat="1" applyFont="1" applyFill="1" applyBorder="1" applyAlignment="1">
      <alignment horizontal="center"/>
    </xf>
    <xf numFmtId="0" fontId="16" fillId="0" borderId="46" xfId="5" applyFont="1" applyFill="1" applyBorder="1"/>
    <xf numFmtId="43" fontId="8" fillId="0" borderId="0" xfId="1" applyFont="1" applyBorder="1"/>
    <xf numFmtId="169" fontId="8" fillId="0" borderId="46" xfId="1" applyNumberFormat="1" applyFont="1" applyFill="1" applyBorder="1" applyAlignment="1">
      <alignment horizontal="center"/>
    </xf>
    <xf numFmtId="170" fontId="8" fillId="0" borderId="0" xfId="2" applyNumberFormat="1" applyFont="1"/>
    <xf numFmtId="0" fontId="50" fillId="0" borderId="46" xfId="11" applyFont="1" applyFill="1" applyBorder="1"/>
    <xf numFmtId="164" fontId="50" fillId="0" borderId="105" xfId="10" applyNumberFormat="1" applyFont="1" applyFill="1" applyBorder="1"/>
    <xf numFmtId="164" fontId="50" fillId="0" borderId="0" xfId="10" applyNumberFormat="1" applyFont="1" applyFill="1" applyBorder="1"/>
    <xf numFmtId="1" fontId="50" fillId="0" borderId="46" xfId="10" applyNumberFormat="1" applyFont="1" applyFill="1" applyBorder="1" applyAlignment="1">
      <alignment horizontal="center"/>
    </xf>
    <xf numFmtId="0" fontId="50" fillId="0" borderId="46" xfId="10" applyFont="1" applyFill="1" applyBorder="1"/>
    <xf numFmtId="164" fontId="19" fillId="7" borderId="106" xfId="10" applyNumberFormat="1" applyFont="1" applyFill="1" applyBorder="1"/>
    <xf numFmtId="164" fontId="19" fillId="7" borderId="32" xfId="10" applyNumberFormat="1" applyFont="1" applyFill="1" applyBorder="1"/>
    <xf numFmtId="1" fontId="19" fillId="7" borderId="46" xfId="10" applyNumberFormat="1" applyFont="1" applyFill="1" applyBorder="1" applyAlignment="1">
      <alignment horizontal="center"/>
    </xf>
    <xf numFmtId="0" fontId="19" fillId="7" borderId="46" xfId="10" applyFont="1" applyFill="1" applyBorder="1"/>
    <xf numFmtId="1" fontId="19" fillId="19" borderId="46" xfId="1" applyNumberFormat="1" applyFont="1" applyFill="1" applyBorder="1" applyAlignment="1">
      <alignment horizontal="center"/>
    </xf>
    <xf numFmtId="49" fontId="8" fillId="0" borderId="0" xfId="0" applyNumberFormat="1" applyFont="1" applyFill="1"/>
    <xf numFmtId="49" fontId="8" fillId="6" borderId="0" xfId="0" applyNumberFormat="1" applyFont="1" applyFill="1"/>
    <xf numFmtId="49" fontId="8" fillId="0" borderId="0" xfId="0" applyNumberFormat="1" applyFont="1"/>
    <xf numFmtId="164" fontId="8" fillId="0" borderId="107" xfId="1" applyNumberFormat="1" applyFont="1" applyFill="1" applyBorder="1"/>
    <xf numFmtId="1" fontId="8" fillId="0" borderId="107" xfId="1" applyNumberFormat="1" applyFont="1" applyFill="1" applyBorder="1" applyAlignment="1">
      <alignment horizontal="center"/>
    </xf>
    <xf numFmtId="0" fontId="51" fillId="5" borderId="0" xfId="11" applyFont="1" applyBorder="1"/>
    <xf numFmtId="0" fontId="16" fillId="0" borderId="0" xfId="4" applyFont="1" applyFill="1" applyBorder="1"/>
    <xf numFmtId="0" fontId="52" fillId="7" borderId="0" xfId="0" applyFont="1" applyFill="1" applyAlignment="1">
      <alignment horizontal="left"/>
    </xf>
    <xf numFmtId="0" fontId="8" fillId="10" borderId="108" xfId="0" applyFont="1" applyFill="1" applyBorder="1" applyAlignment="1">
      <alignment horizontal="center" vertical="center" wrapText="1"/>
    </xf>
    <xf numFmtId="49" fontId="53" fillId="7" borderId="0" xfId="0" applyNumberFormat="1" applyFont="1" applyFill="1" applyBorder="1" applyAlignment="1">
      <alignment horizontal="left"/>
    </xf>
    <xf numFmtId="0" fontId="54" fillId="0" borderId="0" xfId="0" applyFont="1" applyFill="1" applyBorder="1"/>
    <xf numFmtId="0" fontId="55" fillId="0" borderId="0" xfId="0" applyFont="1" applyFill="1"/>
    <xf numFmtId="0" fontId="55" fillId="0" borderId="0" xfId="0" applyFont="1" applyFill="1" applyAlignment="1">
      <alignment horizontal="center"/>
    </xf>
    <xf numFmtId="0" fontId="47" fillId="0" borderId="0" xfId="0" applyFont="1" applyFill="1"/>
    <xf numFmtId="0" fontId="56" fillId="8" borderId="0" xfId="0" applyFont="1" applyFill="1" applyBorder="1"/>
    <xf numFmtId="0" fontId="55" fillId="0" borderId="0" xfId="0" applyFont="1"/>
    <xf numFmtId="0" fontId="55" fillId="0" borderId="0" xfId="0" applyFont="1" applyAlignment="1">
      <alignment horizontal="center"/>
    </xf>
    <xf numFmtId="49" fontId="57" fillId="0" borderId="0" xfId="0" applyNumberFormat="1" applyFont="1" applyBorder="1" applyAlignment="1">
      <alignment horizontal="left"/>
    </xf>
    <xf numFmtId="49" fontId="32" fillId="0" borderId="0" xfId="0" applyNumberFormat="1" applyFont="1" applyBorder="1" applyAlignment="1">
      <alignment horizontal="left"/>
    </xf>
  </cellXfs>
  <cellStyles count="12">
    <cellStyle name="20% - Accent5" xfId="10" builtinId="46"/>
    <cellStyle name="40% - Accent5" xfId="11" builtinId="47"/>
    <cellStyle name="Check Cell" xfId="8" builtinId="23"/>
    <cellStyle name="Comma" xfId="1" builtinId="3"/>
    <cellStyle name="Good" xfId="7" builtinId="26"/>
    <cellStyle name="Heading 1" xfId="3" builtinId="16"/>
    <cellStyle name="Heading 2" xfId="4" builtinId="17"/>
    <cellStyle name="Heading 3" xfId="5" builtinId="18"/>
    <cellStyle name="Heading 4" xfId="6" builtinId="19"/>
    <cellStyle name="Normal" xfId="0" builtinId="0"/>
    <cellStyle name="Percent" xfId="2" builtinId="5"/>
    <cellStyle name="Total" xfId="9" builtin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47626</xdr:colOff>
      <xdr:row>178</xdr:row>
      <xdr:rowOff>47625</xdr:rowOff>
    </xdr:from>
    <xdr:to>
      <xdr:col>7</xdr:col>
      <xdr:colOff>696961</xdr:colOff>
      <xdr:row>179</xdr:row>
      <xdr:rowOff>11838</xdr:rowOff>
    </xdr:to>
    <xdr:sp macro="" textlink="">
      <xdr:nvSpPr>
        <xdr:cNvPr id="2" name="Striped Right Arrow 1"/>
        <xdr:cNvSpPr/>
      </xdr:nvSpPr>
      <xdr:spPr>
        <a:xfrm>
          <a:off x="3705226" y="33966150"/>
          <a:ext cx="1173210" cy="154713"/>
        </a:xfrm>
        <a:prstGeom prst="striped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19050</xdr:colOff>
      <xdr:row>124</xdr:row>
      <xdr:rowOff>131444</xdr:rowOff>
    </xdr:from>
    <xdr:to>
      <xdr:col>7</xdr:col>
      <xdr:colOff>3810</xdr:colOff>
      <xdr:row>125</xdr:row>
      <xdr:rowOff>89880</xdr:rowOff>
    </xdr:to>
    <xdr:sp macro="" textlink="">
      <xdr:nvSpPr>
        <xdr:cNvPr id="3" name="Striped Right Arrow 2"/>
        <xdr:cNvSpPr/>
      </xdr:nvSpPr>
      <xdr:spPr>
        <a:xfrm>
          <a:off x="3676650" y="23667719"/>
          <a:ext cx="594360" cy="148936"/>
        </a:xfrm>
        <a:prstGeom prst="striped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28575</xdr:colOff>
      <xdr:row>202</xdr:row>
      <xdr:rowOff>40004</xdr:rowOff>
    </xdr:from>
    <xdr:to>
      <xdr:col>7</xdr:col>
      <xdr:colOff>1905</xdr:colOff>
      <xdr:row>203</xdr:row>
      <xdr:rowOff>407</xdr:rowOff>
    </xdr:to>
    <xdr:sp macro="" textlink="">
      <xdr:nvSpPr>
        <xdr:cNvPr id="4" name="Striped Right Arrow 3"/>
        <xdr:cNvSpPr/>
      </xdr:nvSpPr>
      <xdr:spPr>
        <a:xfrm>
          <a:off x="3686175" y="38587679"/>
          <a:ext cx="582930" cy="150903"/>
        </a:xfrm>
        <a:prstGeom prst="stripedRightArrow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99</xdr:row>
      <xdr:rowOff>80011</xdr:rowOff>
    </xdr:from>
    <xdr:to>
      <xdr:col>6</xdr:col>
      <xdr:colOff>563669</xdr:colOff>
      <xdr:row>100</xdr:row>
      <xdr:rowOff>38430</xdr:rowOff>
    </xdr:to>
    <xdr:sp macro="" textlink="">
      <xdr:nvSpPr>
        <xdr:cNvPr id="5" name="Striped Right Arrow 4"/>
        <xdr:cNvSpPr/>
      </xdr:nvSpPr>
      <xdr:spPr>
        <a:xfrm>
          <a:off x="3667125" y="18853786"/>
          <a:ext cx="554144" cy="148919"/>
        </a:xfrm>
        <a:prstGeom prst="stripedRightArrow">
          <a:avLst/>
        </a:prstGeom>
        <a:solidFill>
          <a:srgbClr val="FFC0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13</xdr:col>
      <xdr:colOff>28575</xdr:colOff>
      <xdr:row>112</xdr:row>
      <xdr:rowOff>85725</xdr:rowOff>
    </xdr:from>
    <xdr:to>
      <xdr:col>13</xdr:col>
      <xdr:colOff>291609</xdr:colOff>
      <xdr:row>112</xdr:row>
      <xdr:rowOff>124913</xdr:rowOff>
    </xdr:to>
    <xdr:sp macro="" textlink="">
      <xdr:nvSpPr>
        <xdr:cNvPr id="6" name="Striped Right Arrow 5"/>
        <xdr:cNvSpPr/>
      </xdr:nvSpPr>
      <xdr:spPr>
        <a:xfrm>
          <a:off x="7953375" y="21336000"/>
          <a:ext cx="263034" cy="39188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13</xdr:col>
      <xdr:colOff>47625</xdr:colOff>
      <xdr:row>110</xdr:row>
      <xdr:rowOff>80010</xdr:rowOff>
    </xdr:from>
    <xdr:to>
      <xdr:col>13</xdr:col>
      <xdr:colOff>310659</xdr:colOff>
      <xdr:row>110</xdr:row>
      <xdr:rowOff>125729</xdr:rowOff>
    </xdr:to>
    <xdr:sp macro="" textlink="">
      <xdr:nvSpPr>
        <xdr:cNvPr id="7" name="Striped Right Arrow 6"/>
        <xdr:cNvSpPr/>
      </xdr:nvSpPr>
      <xdr:spPr>
        <a:xfrm>
          <a:off x="7972425" y="20949285"/>
          <a:ext cx="263034" cy="45719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13</xdr:col>
      <xdr:colOff>38100</xdr:colOff>
      <xdr:row>101</xdr:row>
      <xdr:rowOff>85725</xdr:rowOff>
    </xdr:from>
    <xdr:to>
      <xdr:col>13</xdr:col>
      <xdr:colOff>301134</xdr:colOff>
      <xdr:row>101</xdr:row>
      <xdr:rowOff>124913</xdr:rowOff>
    </xdr:to>
    <xdr:sp macro="" textlink="">
      <xdr:nvSpPr>
        <xdr:cNvPr id="8" name="Striped Right Arrow 7"/>
        <xdr:cNvSpPr/>
      </xdr:nvSpPr>
      <xdr:spPr>
        <a:xfrm>
          <a:off x="7962900" y="19240500"/>
          <a:ext cx="263034" cy="39188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5</xdr:col>
      <xdr:colOff>954994</xdr:colOff>
      <xdr:row>185</xdr:row>
      <xdr:rowOff>10727</xdr:rowOff>
    </xdr:from>
    <xdr:to>
      <xdr:col>7</xdr:col>
      <xdr:colOff>735654</xdr:colOff>
      <xdr:row>186</xdr:row>
      <xdr:rowOff>9733</xdr:rowOff>
    </xdr:to>
    <xdr:sp macro="" textlink="">
      <xdr:nvSpPr>
        <xdr:cNvPr id="9" name="Striped Right Arrow 8"/>
        <xdr:cNvSpPr/>
      </xdr:nvSpPr>
      <xdr:spPr>
        <a:xfrm rot="793259">
          <a:off x="3660094" y="35253227"/>
          <a:ext cx="1218935" cy="170456"/>
        </a:xfrm>
        <a:prstGeom prst="stripedRightArrow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28575</xdr:colOff>
      <xdr:row>156</xdr:row>
      <xdr:rowOff>9525</xdr:rowOff>
    </xdr:from>
    <xdr:to>
      <xdr:col>8</xdr:col>
      <xdr:colOff>0</xdr:colOff>
      <xdr:row>157</xdr:row>
      <xdr:rowOff>11731</xdr:rowOff>
    </xdr:to>
    <xdr:sp macro="" textlink="">
      <xdr:nvSpPr>
        <xdr:cNvPr id="10" name="Striped Right Arrow 9"/>
        <xdr:cNvSpPr/>
      </xdr:nvSpPr>
      <xdr:spPr>
        <a:xfrm>
          <a:off x="3686175" y="29641800"/>
          <a:ext cx="1190625" cy="192706"/>
        </a:xfrm>
        <a:prstGeom prst="stripedRightArrow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1</xdr:colOff>
      <xdr:row>131</xdr:row>
      <xdr:rowOff>1</xdr:rowOff>
    </xdr:from>
    <xdr:to>
      <xdr:col>6</xdr:col>
      <xdr:colOff>857251</xdr:colOff>
      <xdr:row>131</xdr:row>
      <xdr:rowOff>76201</xdr:rowOff>
    </xdr:to>
    <xdr:sp macro="" textlink="">
      <xdr:nvSpPr>
        <xdr:cNvPr id="11" name="Striped Right Arrow 10"/>
        <xdr:cNvSpPr/>
      </xdr:nvSpPr>
      <xdr:spPr>
        <a:xfrm>
          <a:off x="3657601" y="24869776"/>
          <a:ext cx="609600" cy="76200"/>
        </a:xfrm>
        <a:prstGeom prst="striped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14</xdr:col>
      <xdr:colOff>28575</xdr:colOff>
      <xdr:row>416</xdr:row>
      <xdr:rowOff>85725</xdr:rowOff>
    </xdr:from>
    <xdr:to>
      <xdr:col>14</xdr:col>
      <xdr:colOff>291609</xdr:colOff>
      <xdr:row>416</xdr:row>
      <xdr:rowOff>124913</xdr:rowOff>
    </xdr:to>
    <xdr:sp macro="" textlink="">
      <xdr:nvSpPr>
        <xdr:cNvPr id="12" name="Striped Right Arrow 6"/>
        <xdr:cNvSpPr/>
      </xdr:nvSpPr>
      <xdr:spPr>
        <a:xfrm>
          <a:off x="8562975" y="69522975"/>
          <a:ext cx="263034" cy="39188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14</xdr:col>
      <xdr:colOff>47625</xdr:colOff>
      <xdr:row>414</xdr:row>
      <xdr:rowOff>76200</xdr:rowOff>
    </xdr:from>
    <xdr:to>
      <xdr:col>14</xdr:col>
      <xdr:colOff>310659</xdr:colOff>
      <xdr:row>414</xdr:row>
      <xdr:rowOff>121919</xdr:rowOff>
    </xdr:to>
    <xdr:sp macro="" textlink="">
      <xdr:nvSpPr>
        <xdr:cNvPr id="13" name="Striped Right Arrow 7"/>
        <xdr:cNvSpPr/>
      </xdr:nvSpPr>
      <xdr:spPr>
        <a:xfrm>
          <a:off x="8582025" y="69132450"/>
          <a:ext cx="263034" cy="45719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14</xdr:col>
      <xdr:colOff>38100</xdr:colOff>
      <xdr:row>405</xdr:row>
      <xdr:rowOff>85725</xdr:rowOff>
    </xdr:from>
    <xdr:to>
      <xdr:col>14</xdr:col>
      <xdr:colOff>301134</xdr:colOff>
      <xdr:row>405</xdr:row>
      <xdr:rowOff>124913</xdr:rowOff>
    </xdr:to>
    <xdr:sp macro="" textlink="">
      <xdr:nvSpPr>
        <xdr:cNvPr id="14" name="Striped Right Arrow 8"/>
        <xdr:cNvSpPr/>
      </xdr:nvSpPr>
      <xdr:spPr>
        <a:xfrm>
          <a:off x="8572500" y="67427475"/>
          <a:ext cx="263034" cy="39188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IV576"/>
  <sheetViews>
    <sheetView tabSelected="1" topLeftCell="A187" workbookViewId="0">
      <selection activeCell="E213" sqref="E213"/>
    </sheetView>
  </sheetViews>
  <sheetFormatPr defaultRowHeight="11.25" outlineLevelRow="1"/>
  <cols>
    <col min="1" max="1" width="3.140625" style="1" customWidth="1"/>
    <col min="2" max="2" width="3.5703125" style="1" customWidth="1"/>
    <col min="3" max="3" width="33.85546875" style="1" customWidth="1"/>
    <col min="4" max="4" width="14.140625" style="3" customWidth="1"/>
    <col min="5" max="5" width="13.85546875" style="1" customWidth="1"/>
    <col min="6" max="6" width="14.42578125" style="1" customWidth="1"/>
    <col min="7" max="7" width="12" style="2" customWidth="1"/>
    <col min="8" max="8" width="12" style="1" customWidth="1"/>
    <col min="9" max="9" width="24.42578125" style="1" customWidth="1"/>
    <col min="10" max="10" width="17.140625" style="1" customWidth="1"/>
    <col min="11" max="11" width="12" style="1" customWidth="1"/>
    <col min="12" max="12" width="19.85546875" style="1" customWidth="1"/>
    <col min="13" max="13" width="14" style="1" customWidth="1"/>
    <col min="14" max="14" width="13.7109375" style="1" customWidth="1"/>
    <col min="15" max="15" width="12.85546875" style="1" customWidth="1"/>
    <col min="16" max="17" width="13.28515625" style="1" customWidth="1"/>
    <col min="18" max="18" width="17.85546875" style="1" customWidth="1"/>
    <col min="19" max="19" width="15" style="1" customWidth="1"/>
    <col min="20" max="20" width="13.42578125" style="2" customWidth="1"/>
    <col min="21" max="16384" width="9.140625" style="1"/>
  </cols>
  <sheetData>
    <row r="2" spans="2:25" ht="15.75">
      <c r="B2" s="511" t="s">
        <v>371</v>
      </c>
      <c r="C2" s="511"/>
      <c r="D2" s="511"/>
      <c r="E2" s="511"/>
      <c r="F2" s="511"/>
    </row>
    <row r="3" spans="2:25" ht="14.25">
      <c r="B3" s="510"/>
      <c r="C3" s="508"/>
      <c r="D3" s="509"/>
      <c r="E3" s="508"/>
    </row>
    <row r="4" spans="2:25" ht="20.25">
      <c r="B4" s="460" t="s">
        <v>370</v>
      </c>
      <c r="C4" s="460"/>
      <c r="D4" s="509"/>
      <c r="E4" s="508"/>
      <c r="U4" s="507" t="s">
        <v>369</v>
      </c>
      <c r="V4" s="342"/>
      <c r="W4" s="342"/>
      <c r="X4" s="342"/>
      <c r="Y4" s="342"/>
    </row>
    <row r="5" spans="2:25" s="4" customFormat="1" ht="15" customHeight="1">
      <c r="B5" s="506"/>
      <c r="C5" s="506"/>
      <c r="D5" s="505"/>
      <c r="E5" s="504"/>
      <c r="G5" s="2"/>
      <c r="T5" s="2"/>
      <c r="U5" s="503"/>
    </row>
    <row r="6" spans="2:25" ht="15" customHeight="1">
      <c r="B6" s="502" t="s">
        <v>368</v>
      </c>
      <c r="C6" s="502"/>
      <c r="D6" s="502"/>
      <c r="E6" s="502"/>
      <c r="F6" s="502"/>
    </row>
    <row r="7" spans="2:25" ht="11.25" customHeight="1" outlineLevel="1" thickBot="1">
      <c r="C7" s="341"/>
    </row>
    <row r="8" spans="2:25" ht="26.25" customHeight="1" outlineLevel="1" thickTop="1" thickBot="1">
      <c r="B8" s="501"/>
      <c r="C8" s="69"/>
      <c r="D8" s="69" t="s">
        <v>219</v>
      </c>
      <c r="E8" s="69" t="s">
        <v>57</v>
      </c>
      <c r="F8" s="68" t="s">
        <v>56</v>
      </c>
      <c r="I8" s="500" t="s">
        <v>220</v>
      </c>
      <c r="J8" s="500"/>
      <c r="K8" s="500"/>
      <c r="L8" s="500"/>
    </row>
    <row r="9" spans="2:25" ht="15.75" customHeight="1" outlineLevel="1" thickTop="1">
      <c r="B9" s="499" t="s">
        <v>316</v>
      </c>
      <c r="C9" s="498" t="s">
        <v>367</v>
      </c>
      <c r="D9" s="497"/>
      <c r="E9" s="496"/>
      <c r="F9" s="496"/>
    </row>
    <row r="10" spans="2:25" outlineLevel="1">
      <c r="B10" s="479" t="s">
        <v>54</v>
      </c>
      <c r="C10" s="479" t="s">
        <v>366</v>
      </c>
      <c r="D10" s="478"/>
      <c r="E10" s="332"/>
      <c r="F10" s="332"/>
    </row>
    <row r="11" spans="2:25" ht="14.25" customHeight="1" outlineLevel="1">
      <c r="B11" s="231"/>
      <c r="C11" s="231" t="s">
        <v>344</v>
      </c>
      <c r="D11" s="478">
        <v>3</v>
      </c>
      <c r="E11" s="332">
        <f>E69</f>
        <v>238009</v>
      </c>
      <c r="F11" s="332">
        <f>F69</f>
        <v>61293</v>
      </c>
    </row>
    <row r="12" spans="2:25" ht="9.75" customHeight="1" outlineLevel="1">
      <c r="B12" s="231"/>
      <c r="C12" s="223" t="s">
        <v>343</v>
      </c>
      <c r="D12" s="478"/>
      <c r="E12" s="332">
        <f>E70</f>
        <v>0</v>
      </c>
      <c r="F12" s="332">
        <f>F70</f>
        <v>0</v>
      </c>
    </row>
    <row r="13" spans="2:25" outlineLevel="1">
      <c r="B13" s="231"/>
      <c r="C13" s="231" t="s">
        <v>340</v>
      </c>
      <c r="D13" s="478">
        <v>4</v>
      </c>
      <c r="E13" s="332">
        <f>E79</f>
        <v>13315519</v>
      </c>
      <c r="F13" s="332">
        <f>F79</f>
        <v>12706281</v>
      </c>
    </row>
    <row r="14" spans="2:25" ht="12.75" customHeight="1" outlineLevel="1">
      <c r="B14" s="231"/>
      <c r="C14" s="231" t="s">
        <v>335</v>
      </c>
      <c r="D14" s="478">
        <v>5</v>
      </c>
      <c r="E14" s="332">
        <f>E86</f>
        <v>5235256</v>
      </c>
      <c r="F14" s="332">
        <f>F86</f>
        <v>47666432</v>
      </c>
      <c r="G14" s="494"/>
      <c r="H14" s="495"/>
    </row>
    <row r="15" spans="2:25" s="4" customFormat="1" outlineLevel="1">
      <c r="B15" s="231"/>
      <c r="C15" s="231" t="s">
        <v>328</v>
      </c>
      <c r="D15" s="478"/>
      <c r="E15" s="332">
        <v>0</v>
      </c>
      <c r="F15" s="332">
        <v>0</v>
      </c>
      <c r="G15" s="494"/>
      <c r="H15" s="493"/>
      <c r="T15" s="2"/>
    </row>
    <row r="16" spans="2:25" s="4" customFormat="1" ht="12" customHeight="1" outlineLevel="1">
      <c r="B16" s="231"/>
      <c r="C16" s="231" t="s">
        <v>327</v>
      </c>
      <c r="D16" s="478"/>
      <c r="E16" s="332">
        <f>E89</f>
        <v>0</v>
      </c>
      <c r="F16" s="332">
        <f>F89</f>
        <v>0</v>
      </c>
      <c r="G16" s="494"/>
      <c r="H16" s="493"/>
      <c r="T16" s="2"/>
    </row>
    <row r="17" spans="1:21" s="4" customFormat="1" outlineLevel="1">
      <c r="B17" s="477"/>
      <c r="C17" s="476" t="s">
        <v>365</v>
      </c>
      <c r="D17" s="492"/>
      <c r="E17" s="474">
        <f>SUM(E11:E16)</f>
        <v>18788784</v>
      </c>
      <c r="F17" s="474">
        <f>SUM(F11:F16)</f>
        <v>60434006</v>
      </c>
      <c r="G17" s="2"/>
      <c r="T17" s="2"/>
    </row>
    <row r="18" spans="1:21" s="4" customFormat="1" outlineLevel="1">
      <c r="B18" s="479" t="s">
        <v>44</v>
      </c>
      <c r="C18" s="479" t="s">
        <v>364</v>
      </c>
      <c r="D18" s="478"/>
      <c r="E18" s="332"/>
      <c r="F18" s="332"/>
      <c r="G18" s="2"/>
      <c r="T18" s="2"/>
    </row>
    <row r="19" spans="1:21" s="4" customFormat="1" outlineLevel="1">
      <c r="B19" s="231"/>
      <c r="C19" s="231" t="s">
        <v>323</v>
      </c>
      <c r="D19" s="478"/>
      <c r="E19" s="332">
        <f>E99</f>
        <v>0</v>
      </c>
      <c r="F19" s="332">
        <v>0</v>
      </c>
      <c r="G19" s="2"/>
      <c r="T19" s="2"/>
    </row>
    <row r="20" spans="1:21" s="4" customFormat="1" outlineLevel="1">
      <c r="B20" s="231"/>
      <c r="C20" s="231" t="s">
        <v>310</v>
      </c>
      <c r="D20" s="478">
        <v>6</v>
      </c>
      <c r="E20" s="332">
        <f>E105</f>
        <v>353847746</v>
      </c>
      <c r="F20" s="332">
        <f>F105</f>
        <v>373746872</v>
      </c>
      <c r="G20" s="2"/>
      <c r="T20" s="2"/>
    </row>
    <row r="21" spans="1:21" s="4" customFormat="1" outlineLevel="1">
      <c r="B21" s="231"/>
      <c r="C21" s="231" t="s">
        <v>298</v>
      </c>
      <c r="D21" s="478"/>
      <c r="E21" s="332">
        <v>0</v>
      </c>
      <c r="F21" s="332">
        <v>0</v>
      </c>
      <c r="G21" s="2"/>
      <c r="T21" s="2"/>
    </row>
    <row r="22" spans="1:21" s="4" customFormat="1" outlineLevel="1">
      <c r="B22" s="231"/>
      <c r="C22" s="231" t="s">
        <v>288</v>
      </c>
      <c r="D22" s="478"/>
      <c r="E22" s="332">
        <v>0</v>
      </c>
      <c r="F22" s="332">
        <v>0</v>
      </c>
      <c r="G22" s="2"/>
      <c r="T22" s="2"/>
    </row>
    <row r="23" spans="1:21" s="4" customFormat="1" outlineLevel="1">
      <c r="B23" s="231"/>
      <c r="C23" s="231" t="s">
        <v>363</v>
      </c>
      <c r="D23" s="478"/>
      <c r="E23" s="332">
        <f>E113</f>
        <v>0</v>
      </c>
      <c r="F23" s="332">
        <v>0</v>
      </c>
      <c r="G23" s="2"/>
      <c r="T23" s="2"/>
    </row>
    <row r="24" spans="1:21" s="4" customFormat="1" outlineLevel="1">
      <c r="B24" s="477"/>
      <c r="C24" s="476" t="s">
        <v>362</v>
      </c>
      <c r="D24" s="475"/>
      <c r="E24" s="474">
        <f>SUM(E19:E23)</f>
        <v>353847746</v>
      </c>
      <c r="F24" s="474">
        <f>SUM(F19:F23)</f>
        <v>373746872</v>
      </c>
      <c r="G24" s="2"/>
      <c r="T24" s="2"/>
    </row>
    <row r="25" spans="1:21" s="4" customFormat="1" ht="13.5" customHeight="1" outlineLevel="1" thickBot="1">
      <c r="B25" s="491"/>
      <c r="C25" s="491" t="s">
        <v>283</v>
      </c>
      <c r="D25" s="490"/>
      <c r="E25" s="489">
        <f>E17+E24</f>
        <v>372636530</v>
      </c>
      <c r="F25" s="488">
        <f>F17+F24</f>
        <v>434180878</v>
      </c>
      <c r="G25" s="2"/>
      <c r="T25" s="2"/>
    </row>
    <row r="26" spans="1:21" s="4" customFormat="1" ht="12.75" customHeight="1" outlineLevel="1" thickTop="1">
      <c r="B26" s="487"/>
      <c r="C26" s="487"/>
      <c r="D26" s="486"/>
      <c r="E26" s="485"/>
      <c r="F26" s="484"/>
      <c r="G26" s="2"/>
      <c r="T26" s="2"/>
    </row>
    <row r="27" spans="1:21" s="4" customFormat="1" outlineLevel="1">
      <c r="A27" s="1"/>
      <c r="B27" s="175" t="s">
        <v>282</v>
      </c>
      <c r="C27" s="483" t="s">
        <v>280</v>
      </c>
      <c r="D27" s="478"/>
      <c r="E27" s="332"/>
      <c r="F27" s="33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1"/>
    </row>
    <row r="28" spans="1:21" s="4" customFormat="1" outlineLevel="1">
      <c r="A28" s="1"/>
      <c r="B28" s="479" t="s">
        <v>54</v>
      </c>
      <c r="C28" s="479" t="s">
        <v>361</v>
      </c>
      <c r="D28" s="478"/>
      <c r="E28" s="332"/>
      <c r="F28" s="332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1"/>
    </row>
    <row r="29" spans="1:21" s="4" customFormat="1" outlineLevel="1">
      <c r="A29" s="1"/>
      <c r="B29" s="231"/>
      <c r="C29" s="231" t="s">
        <v>277</v>
      </c>
      <c r="D29" s="478"/>
      <c r="E29" s="332">
        <f>E128</f>
        <v>0</v>
      </c>
      <c r="F29" s="332">
        <f>F128</f>
        <v>0</v>
      </c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1"/>
    </row>
    <row r="30" spans="1:21" s="4" customFormat="1" outlineLevel="1">
      <c r="A30" s="1"/>
      <c r="B30" s="231"/>
      <c r="C30" s="231" t="s">
        <v>265</v>
      </c>
      <c r="D30" s="478">
        <v>7</v>
      </c>
      <c r="E30" s="332">
        <f>E135</f>
        <v>21430049</v>
      </c>
      <c r="F30" s="332">
        <f>F135</f>
        <v>19216433</v>
      </c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1"/>
    </row>
    <row r="31" spans="1:21" s="4" customFormat="1" outlineLevel="1">
      <c r="A31" s="1"/>
      <c r="B31" s="231"/>
      <c r="C31" s="231" t="s">
        <v>241</v>
      </c>
      <c r="D31" s="478"/>
      <c r="E31" s="332">
        <f>E136</f>
        <v>0</v>
      </c>
      <c r="F31" s="332">
        <f>F136</f>
        <v>0</v>
      </c>
      <c r="G31" s="2"/>
      <c r="H31" s="1"/>
      <c r="I31" s="482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1"/>
    </row>
    <row r="32" spans="1:21" s="4" customFormat="1" outlineLevel="1">
      <c r="A32" s="1"/>
      <c r="B32" s="231"/>
      <c r="C32" s="231" t="s">
        <v>252</v>
      </c>
      <c r="D32" s="478"/>
      <c r="E32" s="332">
        <f>E137</f>
        <v>0</v>
      </c>
      <c r="F32" s="332">
        <f>F137</f>
        <v>0</v>
      </c>
      <c r="G32" s="2"/>
      <c r="H32" s="1"/>
      <c r="I32" s="97"/>
      <c r="J32" s="97"/>
      <c r="K32" s="97"/>
      <c r="L32" s="1"/>
      <c r="M32" s="1"/>
      <c r="N32" s="1"/>
      <c r="O32" s="1"/>
      <c r="P32" s="1"/>
      <c r="Q32" s="1"/>
      <c r="R32" s="1"/>
      <c r="S32" s="1"/>
      <c r="T32" s="2"/>
      <c r="U32" s="1"/>
    </row>
    <row r="33" spans="1:21" s="4" customFormat="1" outlineLevel="1">
      <c r="A33" s="1"/>
      <c r="B33" s="477"/>
      <c r="C33" s="476" t="s">
        <v>360</v>
      </c>
      <c r="D33" s="475"/>
      <c r="E33" s="474">
        <f>SUM(E29:E32)</f>
        <v>21430049</v>
      </c>
      <c r="F33" s="474">
        <f>SUM(F29:F32)</f>
        <v>19216433</v>
      </c>
      <c r="G33" s="2"/>
      <c r="H33" s="1"/>
      <c r="I33" s="97"/>
      <c r="J33" s="97"/>
      <c r="K33" s="97"/>
      <c r="L33" s="1"/>
      <c r="M33" s="1"/>
      <c r="N33" s="1"/>
      <c r="O33" s="1"/>
      <c r="P33" s="1"/>
      <c r="Q33" s="1"/>
      <c r="R33" s="1"/>
      <c r="S33" s="1"/>
      <c r="T33" s="2"/>
      <c r="U33" s="1"/>
    </row>
    <row r="34" spans="1:21" s="4" customFormat="1" outlineLevel="1">
      <c r="A34" s="1"/>
      <c r="B34" s="479" t="s">
        <v>44</v>
      </c>
      <c r="C34" s="479" t="s">
        <v>359</v>
      </c>
      <c r="D34" s="478"/>
      <c r="E34" s="332"/>
      <c r="F34" s="332"/>
      <c r="G34" s="2"/>
      <c r="H34" s="1"/>
      <c r="I34" s="97"/>
      <c r="J34" s="97"/>
      <c r="K34" s="97"/>
      <c r="L34" s="1"/>
      <c r="M34" s="1"/>
      <c r="N34" s="1"/>
      <c r="O34" s="1"/>
      <c r="P34" s="1"/>
      <c r="Q34" s="1"/>
      <c r="R34" s="1"/>
      <c r="S34" s="1"/>
      <c r="T34" s="2"/>
      <c r="U34" s="1"/>
    </row>
    <row r="35" spans="1:21" s="4" customFormat="1" outlineLevel="1">
      <c r="A35" s="1"/>
      <c r="B35" s="231"/>
      <c r="C35" s="231" t="s">
        <v>247</v>
      </c>
      <c r="D35" s="478"/>
      <c r="E35" s="332">
        <f>E146</f>
        <v>0</v>
      </c>
      <c r="F35" s="332">
        <f>F146</f>
        <v>0</v>
      </c>
      <c r="G35" s="2"/>
      <c r="H35" s="1"/>
      <c r="I35" s="97"/>
      <c r="J35" s="480"/>
      <c r="K35" s="97"/>
      <c r="L35" s="1"/>
      <c r="M35" s="1"/>
      <c r="N35" s="1"/>
      <c r="O35" s="1"/>
      <c r="P35" s="1"/>
      <c r="Q35" s="1"/>
      <c r="R35" s="1"/>
      <c r="S35" s="1"/>
      <c r="T35" s="2"/>
      <c r="U35" s="1"/>
    </row>
    <row r="36" spans="1:21" s="4" customFormat="1" outlineLevel="1">
      <c r="A36" s="1"/>
      <c r="B36" s="231"/>
      <c r="C36" s="231" t="s">
        <v>243</v>
      </c>
      <c r="D36" s="481"/>
      <c r="E36" s="332">
        <f>E147</f>
        <v>0</v>
      </c>
      <c r="F36" s="332">
        <v>0</v>
      </c>
      <c r="G36" s="2"/>
      <c r="H36" s="1"/>
      <c r="I36" s="97"/>
      <c r="J36" s="480"/>
      <c r="K36" s="97"/>
      <c r="L36" s="1"/>
      <c r="M36" s="1"/>
      <c r="N36" s="1"/>
      <c r="O36" s="1"/>
      <c r="P36" s="1"/>
      <c r="Q36" s="1"/>
      <c r="R36" s="1"/>
      <c r="S36" s="1"/>
      <c r="T36" s="2"/>
      <c r="U36" s="1"/>
    </row>
    <row r="37" spans="1:21" s="4" customFormat="1" outlineLevel="1">
      <c r="A37" s="1"/>
      <c r="B37" s="231"/>
      <c r="C37" s="231" t="s">
        <v>242</v>
      </c>
      <c r="D37" s="478"/>
      <c r="E37" s="332">
        <v>0</v>
      </c>
      <c r="F37" s="332">
        <v>0</v>
      </c>
      <c r="G37" s="2"/>
      <c r="H37" s="1"/>
      <c r="I37" s="97"/>
      <c r="J37" s="480"/>
      <c r="K37" s="97"/>
      <c r="L37" s="1"/>
      <c r="M37" s="1"/>
      <c r="N37" s="1"/>
      <c r="O37" s="1"/>
      <c r="P37" s="1"/>
      <c r="Q37" s="1"/>
      <c r="R37" s="1"/>
      <c r="S37" s="1"/>
      <c r="T37" s="2"/>
      <c r="U37" s="1"/>
    </row>
    <row r="38" spans="1:21" s="4" customFormat="1" outlineLevel="1">
      <c r="A38" s="1"/>
      <c r="B38" s="231"/>
      <c r="C38" s="231" t="s">
        <v>241</v>
      </c>
      <c r="D38" s="478"/>
      <c r="E38" s="332"/>
      <c r="F38" s="332">
        <v>0</v>
      </c>
      <c r="G38" s="2"/>
      <c r="H38" s="1"/>
      <c r="I38" s="97"/>
      <c r="J38" s="97"/>
      <c r="K38" s="97"/>
      <c r="L38" s="1"/>
      <c r="M38" s="1"/>
      <c r="N38" s="1"/>
      <c r="O38" s="1"/>
      <c r="P38" s="1"/>
      <c r="Q38" s="1"/>
      <c r="R38" s="1"/>
      <c r="S38" s="1"/>
      <c r="T38" s="2"/>
      <c r="U38" s="1"/>
    </row>
    <row r="39" spans="1:21" s="4" customFormat="1" outlineLevel="1">
      <c r="A39" s="1"/>
      <c r="B39" s="477"/>
      <c r="C39" s="476" t="s">
        <v>358</v>
      </c>
      <c r="D39" s="475"/>
      <c r="E39" s="474">
        <f>SUM(E35:E38)</f>
        <v>0</v>
      </c>
      <c r="F39" s="474">
        <f>SUM(F35:F38)</f>
        <v>0</v>
      </c>
      <c r="G39" s="2"/>
      <c r="H39" s="1"/>
      <c r="I39" s="97"/>
      <c r="J39" s="97"/>
      <c r="K39" s="97"/>
      <c r="L39" s="1"/>
      <c r="M39" s="1"/>
      <c r="N39" s="1"/>
      <c r="O39" s="1"/>
      <c r="P39" s="1"/>
      <c r="Q39" s="1"/>
      <c r="R39" s="1"/>
      <c r="S39" s="1"/>
      <c r="T39" s="2"/>
      <c r="U39" s="1"/>
    </row>
    <row r="40" spans="1:21" s="4" customFormat="1" outlineLevel="1">
      <c r="A40" s="1"/>
      <c r="B40" s="477"/>
      <c r="C40" s="477" t="s">
        <v>357</v>
      </c>
      <c r="D40" s="475"/>
      <c r="E40" s="474">
        <f>E33+E39</f>
        <v>21430049</v>
      </c>
      <c r="F40" s="474">
        <f>F33+F39</f>
        <v>19216433</v>
      </c>
      <c r="G40" s="2"/>
      <c r="H40" s="1"/>
      <c r="I40" s="76"/>
      <c r="J40" s="1"/>
      <c r="K40" s="1"/>
      <c r="L40" s="1"/>
      <c r="M40" s="1"/>
      <c r="N40" s="1"/>
      <c r="O40" s="1"/>
      <c r="P40" s="1"/>
      <c r="Q40" s="1"/>
      <c r="R40" s="1"/>
      <c r="S40" s="1"/>
      <c r="T40" s="2"/>
      <c r="U40" s="1"/>
    </row>
    <row r="41" spans="1:21" s="4" customFormat="1" outlineLevel="1">
      <c r="A41" s="1"/>
      <c r="B41" s="479" t="s">
        <v>33</v>
      </c>
      <c r="C41" s="479" t="s">
        <v>356</v>
      </c>
      <c r="D41" s="478"/>
      <c r="E41" s="332"/>
      <c r="F41" s="332"/>
      <c r="G41" s="2"/>
      <c r="H41" s="1"/>
      <c r="I41" s="76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1"/>
    </row>
    <row r="42" spans="1:21" s="4" customFormat="1" outlineLevel="1">
      <c r="A42" s="1"/>
      <c r="B42" s="231"/>
      <c r="C42" s="231" t="s">
        <v>355</v>
      </c>
      <c r="D42" s="478">
        <v>8</v>
      </c>
      <c r="E42" s="332">
        <f>E157</f>
        <v>493668659</v>
      </c>
      <c r="F42" s="332">
        <f>F157</f>
        <v>493668659</v>
      </c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  <c r="U42" s="1"/>
    </row>
    <row r="43" spans="1:21" s="4" customFormat="1" outlineLevel="1">
      <c r="A43" s="1"/>
      <c r="B43" s="231"/>
      <c r="C43" s="231" t="s">
        <v>74</v>
      </c>
      <c r="D43" s="478"/>
      <c r="E43" s="332">
        <f>E158</f>
        <v>0</v>
      </c>
      <c r="F43" s="332">
        <f>F158</f>
        <v>0</v>
      </c>
      <c r="G43" s="2"/>
      <c r="H43" s="1"/>
      <c r="I43" s="76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1"/>
    </row>
    <row r="44" spans="1:21" s="4" customFormat="1" outlineLevel="1">
      <c r="A44" s="1"/>
      <c r="B44" s="231"/>
      <c r="C44" s="231" t="s">
        <v>232</v>
      </c>
      <c r="D44" s="478"/>
      <c r="E44" s="332">
        <f>E159</f>
        <v>0</v>
      </c>
      <c r="F44" s="332">
        <v>0</v>
      </c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1"/>
    </row>
    <row r="45" spans="1:21" s="4" customFormat="1" outlineLevel="1">
      <c r="A45" s="1"/>
      <c r="B45" s="231"/>
      <c r="C45" s="231" t="s">
        <v>231</v>
      </c>
      <c r="D45" s="478"/>
      <c r="E45" s="332">
        <f>E160</f>
        <v>0</v>
      </c>
      <c r="F45" s="332">
        <f>F160</f>
        <v>0</v>
      </c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1"/>
    </row>
    <row r="46" spans="1:21" s="4" customFormat="1" outlineLevel="1">
      <c r="A46" s="1"/>
      <c r="B46" s="231"/>
      <c r="C46" s="231" t="s">
        <v>230</v>
      </c>
      <c r="D46" s="478"/>
      <c r="E46" s="332">
        <f>E161</f>
        <v>0</v>
      </c>
      <c r="F46" s="332">
        <f>F161</f>
        <v>0</v>
      </c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1"/>
    </row>
    <row r="47" spans="1:21" s="4" customFormat="1" outlineLevel="1">
      <c r="A47" s="1"/>
      <c r="B47" s="231"/>
      <c r="C47" s="231" t="s">
        <v>229</v>
      </c>
      <c r="D47" s="478"/>
      <c r="E47" s="332">
        <f>E162</f>
        <v>0</v>
      </c>
      <c r="F47" s="332">
        <f>F162</f>
        <v>0</v>
      </c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1"/>
    </row>
    <row r="48" spans="1:21" s="4" customFormat="1" outlineLevel="1">
      <c r="A48" s="1"/>
      <c r="B48" s="231"/>
      <c r="C48" s="231" t="s">
        <v>354</v>
      </c>
      <c r="D48" s="478">
        <v>8</v>
      </c>
      <c r="E48" s="332">
        <f>E163</f>
        <v>-78704214</v>
      </c>
      <c r="F48" s="332">
        <f>F163</f>
        <v>-55882087</v>
      </c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1"/>
    </row>
    <row r="49" spans="1:21" s="4" customFormat="1" outlineLevel="1">
      <c r="A49" s="1"/>
      <c r="B49" s="231"/>
      <c r="C49" s="231" t="s">
        <v>227</v>
      </c>
      <c r="D49" s="478">
        <v>9</v>
      </c>
      <c r="E49" s="332">
        <f>E164</f>
        <v>-63757964</v>
      </c>
      <c r="F49" s="332">
        <f>F164</f>
        <v>-22822127</v>
      </c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1"/>
    </row>
    <row r="50" spans="1:21" outlineLevel="1">
      <c r="B50" s="477"/>
      <c r="C50" s="476" t="s">
        <v>353</v>
      </c>
      <c r="D50" s="475"/>
      <c r="E50" s="474">
        <f>SUM(E42:E49)</f>
        <v>351206481</v>
      </c>
      <c r="F50" s="474">
        <f>SUM(F42:F49)</f>
        <v>414964445</v>
      </c>
    </row>
    <row r="51" spans="1:21" s="4" customFormat="1" outlineLevel="1">
      <c r="B51" s="473"/>
      <c r="C51" s="472"/>
      <c r="D51" s="471"/>
      <c r="E51" s="470"/>
      <c r="F51" s="470"/>
      <c r="G51" s="2"/>
      <c r="T51" s="2"/>
    </row>
    <row r="52" spans="1:21" ht="12" outlineLevel="1" thickBot="1">
      <c r="B52" s="469"/>
      <c r="C52" s="469" t="s">
        <v>352</v>
      </c>
      <c r="D52" s="468"/>
      <c r="E52" s="467">
        <f>E40+E50</f>
        <v>372636530</v>
      </c>
      <c r="F52" s="467">
        <f>F40+F50</f>
        <v>434180878</v>
      </c>
    </row>
    <row r="53" spans="1:21" customFormat="1" ht="16.5" outlineLevel="1" thickTop="1" thickBot="1">
      <c r="B53" s="1"/>
      <c r="C53" s="1"/>
      <c r="D53" s="3"/>
      <c r="E53" s="1"/>
      <c r="F53" s="1"/>
      <c r="G53" s="462"/>
      <c r="T53" s="462"/>
    </row>
    <row r="54" spans="1:21" customFormat="1" ht="16.5" outlineLevel="1" thickTop="1" thickBot="1">
      <c r="C54" s="466" t="s">
        <v>351</v>
      </c>
      <c r="D54" s="465"/>
      <c r="E54" s="204" t="str">
        <f>IF(E52=E25,"OK","Nuk Kuadron!")</f>
        <v>OK</v>
      </c>
      <c r="F54" s="204" t="str">
        <f>IF(F52=F25,"OK","Nuk Kuadron!")</f>
        <v>OK</v>
      </c>
      <c r="G54" s="462"/>
      <c r="T54" s="462"/>
    </row>
    <row r="55" spans="1:21" customFormat="1" ht="15.75" outlineLevel="1" thickTop="1">
      <c r="D55" s="464" t="s">
        <v>59</v>
      </c>
      <c r="E55" s="463">
        <f>E25-E52</f>
        <v>0</v>
      </c>
      <c r="F55" s="463">
        <f>F25-F52</f>
        <v>0</v>
      </c>
      <c r="G55" s="462"/>
      <c r="T55" s="462"/>
    </row>
    <row r="56" spans="1:21">
      <c r="B56" s="5"/>
      <c r="C56" s="402"/>
      <c r="D56" s="401"/>
      <c r="E56" s="5"/>
      <c r="F56" s="5"/>
    </row>
    <row r="57" spans="1:21" s="342" customFormat="1" ht="15.75" thickBot="1">
      <c r="D57" s="461"/>
      <c r="G57" s="2"/>
      <c r="T57" s="2"/>
    </row>
    <row r="58" spans="1:21" s="4" customFormat="1">
      <c r="D58" s="108"/>
      <c r="G58" s="2"/>
      <c r="T58" s="2"/>
    </row>
    <row r="59" spans="1:21" ht="18.75" outlineLevel="1">
      <c r="B59" s="460" t="s">
        <v>350</v>
      </c>
      <c r="C59" s="460"/>
    </row>
    <row r="60" spans="1:21" outlineLevel="1">
      <c r="C60" s="341" t="s">
        <v>349</v>
      </c>
      <c r="D60" s="459"/>
      <c r="E60" s="341"/>
      <c r="F60" s="341"/>
    </row>
    <row r="61" spans="1:21" outlineLevel="1">
      <c r="C61" s="341" t="s">
        <v>348</v>
      </c>
      <c r="D61" s="459"/>
      <c r="E61" s="341"/>
      <c r="F61" s="341"/>
    </row>
    <row r="62" spans="1:21" outlineLevel="1">
      <c r="C62" s="341" t="s">
        <v>347</v>
      </c>
      <c r="D62" s="459"/>
      <c r="E62" s="341"/>
      <c r="F62" s="341"/>
    </row>
    <row r="63" spans="1:21" outlineLevel="1">
      <c r="C63" s="341"/>
      <c r="D63" s="459"/>
      <c r="E63" s="341"/>
      <c r="F63" s="341"/>
    </row>
    <row r="64" spans="1:21" ht="15" customHeight="1" outlineLevel="1">
      <c r="B64" s="458" t="str">
        <f>B6</f>
        <v>Shoqeria tregtare: "Prodhim Veshje Ushtarake"  sh.a, Tiranë</v>
      </c>
      <c r="C64" s="458"/>
      <c r="D64" s="458"/>
      <c r="E64" s="458"/>
      <c r="F64" s="458"/>
    </row>
    <row r="65" spans="1:256" ht="12" outlineLevel="1" thickBot="1"/>
    <row r="66" spans="1:256" ht="26.25" customHeight="1" outlineLevel="1" thickTop="1" thickBot="1">
      <c r="B66" s="398" t="s">
        <v>316</v>
      </c>
      <c r="C66" s="457" t="s">
        <v>346</v>
      </c>
      <c r="D66" s="398" t="s">
        <v>219</v>
      </c>
      <c r="E66" s="69" t="s">
        <v>57</v>
      </c>
      <c r="F66" s="68" t="s">
        <v>56</v>
      </c>
      <c r="I66" s="456" t="s">
        <v>220</v>
      </c>
      <c r="J66" s="456"/>
      <c r="K66" s="456"/>
      <c r="L66" s="456"/>
    </row>
    <row r="67" spans="1:256" ht="12" outlineLevel="1" thickTop="1">
      <c r="B67" s="395"/>
      <c r="C67" s="395"/>
      <c r="D67" s="394"/>
      <c r="E67" s="396"/>
      <c r="F67" s="396"/>
    </row>
    <row r="68" spans="1:256" outlineLevel="1">
      <c r="B68" s="344" t="s">
        <v>54</v>
      </c>
      <c r="C68" s="344" t="s">
        <v>345</v>
      </c>
      <c r="D68" s="215"/>
      <c r="E68" s="332"/>
      <c r="F68" s="332"/>
    </row>
    <row r="69" spans="1:256" outlineLevel="1">
      <c r="B69" s="223">
        <v>1</v>
      </c>
      <c r="C69" s="344" t="s">
        <v>344</v>
      </c>
      <c r="D69" s="215"/>
      <c r="E69" s="332">
        <v>238009</v>
      </c>
      <c r="F69" s="332">
        <v>61293</v>
      </c>
    </row>
    <row r="70" spans="1:256" outlineLevel="1">
      <c r="B70" s="223">
        <v>2</v>
      </c>
      <c r="C70" s="223" t="s">
        <v>343</v>
      </c>
      <c r="D70" s="215"/>
      <c r="E70" s="332">
        <v>0</v>
      </c>
      <c r="F70" s="332">
        <v>0</v>
      </c>
    </row>
    <row r="71" spans="1:256" outlineLevel="1">
      <c r="B71" s="223"/>
      <c r="C71" s="353" t="s">
        <v>342</v>
      </c>
      <c r="D71" s="215"/>
      <c r="E71" s="332">
        <v>0</v>
      </c>
      <c r="F71" s="332">
        <v>0</v>
      </c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 s="359" customFormat="1" outlineLevel="1">
      <c r="A72" s="1"/>
      <c r="B72" s="223"/>
      <c r="C72" s="353" t="s">
        <v>341</v>
      </c>
      <c r="D72" s="215"/>
      <c r="E72" s="332">
        <v>0</v>
      </c>
      <c r="F72" s="332">
        <v>0</v>
      </c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"/>
      <c r="U72" s="1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s="359" customFormat="1" outlineLevel="1">
      <c r="A73" s="1"/>
      <c r="B73" s="347"/>
      <c r="C73" s="350" t="s">
        <v>267</v>
      </c>
      <c r="D73" s="346"/>
      <c r="E73" s="345">
        <f>SUM(E69:E72)</f>
        <v>238009</v>
      </c>
      <c r="F73" s="345">
        <v>61293</v>
      </c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"/>
      <c r="U73" s="1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pans="1:256" s="359" customFormat="1" outlineLevel="1">
      <c r="A74" s="1"/>
      <c r="B74" s="223">
        <v>3</v>
      </c>
      <c r="C74" s="344" t="s">
        <v>340</v>
      </c>
      <c r="D74" s="215"/>
      <c r="E74" s="332"/>
      <c r="F74" s="332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2"/>
      <c r="U74" s="1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</row>
    <row r="75" spans="1:256" s="359" customFormat="1" outlineLevel="1">
      <c r="A75" s="1"/>
      <c r="B75" s="223"/>
      <c r="C75" s="353" t="s">
        <v>339</v>
      </c>
      <c r="D75" s="215"/>
      <c r="E75" s="332">
        <v>8464121</v>
      </c>
      <c r="F75" s="332">
        <v>8464121</v>
      </c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1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s="359" customFormat="1" outlineLevel="1">
      <c r="A76" s="1"/>
      <c r="B76" s="223"/>
      <c r="C76" s="353" t="s">
        <v>338</v>
      </c>
      <c r="D76" s="215"/>
      <c r="E76" s="332">
        <f>340223+33145+407157+349494+127150+1094833+485830+162352+1451214+400000</f>
        <v>4851398</v>
      </c>
      <c r="F76" s="332">
        <v>4242160</v>
      </c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1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</row>
    <row r="77" spans="1:256" s="359" customFormat="1" outlineLevel="1">
      <c r="A77" s="1"/>
      <c r="B77" s="223"/>
      <c r="C77" s="353" t="s">
        <v>337</v>
      </c>
      <c r="D77" s="215"/>
      <c r="E77" s="332">
        <v>0</v>
      </c>
      <c r="F77" s="332">
        <v>0</v>
      </c>
      <c r="G77" s="2"/>
      <c r="H77" s="45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1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</row>
    <row r="78" spans="1:256" s="359" customFormat="1" outlineLevel="1">
      <c r="A78" s="1"/>
      <c r="B78" s="223"/>
      <c r="C78" s="353" t="s">
        <v>336</v>
      </c>
      <c r="D78" s="215"/>
      <c r="E78" s="332">
        <v>0</v>
      </c>
      <c r="F78" s="332">
        <v>0</v>
      </c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1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</row>
    <row r="79" spans="1:256" s="359" customFormat="1" outlineLevel="1">
      <c r="A79" s="1"/>
      <c r="B79" s="347"/>
      <c r="C79" s="350" t="s">
        <v>255</v>
      </c>
      <c r="D79" s="346"/>
      <c r="E79" s="345">
        <f>SUM(E75:E78)</f>
        <v>13315519</v>
      </c>
      <c r="F79" s="345">
        <v>12706281</v>
      </c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"/>
      <c r="U79" s="1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</row>
    <row r="80" spans="1:256" s="359" customFormat="1" outlineLevel="1">
      <c r="A80" s="1"/>
      <c r="B80" s="223">
        <v>4</v>
      </c>
      <c r="C80" s="344" t="s">
        <v>335</v>
      </c>
      <c r="D80" s="215"/>
      <c r="E80" s="332"/>
      <c r="F80" s="332"/>
      <c r="G80" s="2"/>
      <c r="H80" s="14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"/>
      <c r="U80" s="1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</row>
    <row r="81" spans="1:256" s="359" customFormat="1" outlineLevel="1">
      <c r="A81" s="1"/>
      <c r="B81" s="223"/>
      <c r="C81" s="353" t="s">
        <v>334</v>
      </c>
      <c r="D81" s="215"/>
      <c r="E81" s="332">
        <v>32597633</v>
      </c>
      <c r="F81" s="332">
        <v>39554371</v>
      </c>
      <c r="G81" s="2"/>
      <c r="H81" s="45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"/>
      <c r="U81" s="1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</row>
    <row r="82" spans="1:256" s="359" customFormat="1" outlineLevel="1">
      <c r="A82" s="1"/>
      <c r="B82" s="223"/>
      <c r="C82" s="353" t="s">
        <v>333</v>
      </c>
      <c r="D82" s="215"/>
      <c r="E82" s="332">
        <v>2878968</v>
      </c>
      <c r="F82" s="332">
        <v>2878968</v>
      </c>
      <c r="G82" s="2"/>
      <c r="H82" s="7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"/>
      <c r="U82" s="1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spans="1:256" s="359" customFormat="1" outlineLevel="1">
      <c r="A83" s="1"/>
      <c r="B83" s="223"/>
      <c r="C83" s="353" t="s">
        <v>332</v>
      </c>
      <c r="D83" s="215"/>
      <c r="E83" s="332">
        <v>5233093</v>
      </c>
      <c r="F83" s="332">
        <v>5233093</v>
      </c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  <c r="U83" s="1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spans="1:256" s="359" customFormat="1" outlineLevel="1">
      <c r="A84" s="1"/>
      <c r="B84" s="223"/>
      <c r="C84" s="353" t="s">
        <v>331</v>
      </c>
      <c r="D84" s="215"/>
      <c r="E84" s="332">
        <v>0</v>
      </c>
      <c r="F84" s="332">
        <v>0</v>
      </c>
      <c r="G84" s="2"/>
      <c r="H84" s="7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"/>
      <c r="U84" s="1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spans="1:256" s="359" customFormat="1" outlineLevel="1">
      <c r="A85" s="1"/>
      <c r="B85" s="223"/>
      <c r="C85" s="353" t="s">
        <v>330</v>
      </c>
      <c r="D85" s="215"/>
      <c r="E85" s="332">
        <v>-35474438</v>
      </c>
      <c r="F85" s="332">
        <v>0</v>
      </c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"/>
      <c r="U85" s="1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spans="1:256" s="359" customFormat="1" outlineLevel="1">
      <c r="A86" s="1"/>
      <c r="B86" s="347"/>
      <c r="C86" s="350" t="s">
        <v>291</v>
      </c>
      <c r="D86" s="346"/>
      <c r="E86" s="345">
        <f>SUM(E81:E85)</f>
        <v>5235256</v>
      </c>
      <c r="F86" s="345">
        <v>47666432</v>
      </c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"/>
      <c r="U86" s="1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spans="1:256" s="359" customFormat="1" outlineLevel="1">
      <c r="A87" s="1"/>
      <c r="B87" s="223">
        <v>5</v>
      </c>
      <c r="C87" s="344" t="s">
        <v>329</v>
      </c>
      <c r="D87" s="215"/>
      <c r="E87" s="332">
        <v>0</v>
      </c>
      <c r="F87" s="332">
        <v>0</v>
      </c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"/>
      <c r="U87" s="1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spans="1:256" s="359" customFormat="1" outlineLevel="1">
      <c r="A88" s="1"/>
      <c r="B88" s="223">
        <v>6</v>
      </c>
      <c r="C88" s="344" t="s">
        <v>328</v>
      </c>
      <c r="D88" s="215"/>
      <c r="E88" s="332">
        <v>0</v>
      </c>
      <c r="F88" s="332">
        <v>0</v>
      </c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"/>
      <c r="U88" s="1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spans="1:256" s="359" customFormat="1" outlineLevel="1">
      <c r="A89" s="1"/>
      <c r="B89" s="223">
        <v>7</v>
      </c>
      <c r="C89" s="344" t="s">
        <v>327</v>
      </c>
      <c r="D89" s="215"/>
      <c r="E89" s="332">
        <v>0</v>
      </c>
      <c r="F89" s="332">
        <v>0</v>
      </c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"/>
      <c r="U89" s="1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spans="1:256" s="359" customFormat="1" outlineLevel="1">
      <c r="A90" s="1"/>
      <c r="B90" s="223"/>
      <c r="C90" s="344"/>
      <c r="D90" s="215"/>
      <c r="E90" s="332"/>
      <c r="F90" s="33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"/>
      <c r="U90" s="1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spans="1:256" s="359" customFormat="1" ht="12.75" outlineLevel="1">
      <c r="A91" s="1"/>
      <c r="B91" s="454"/>
      <c r="C91" s="453" t="s">
        <v>326</v>
      </c>
      <c r="D91" s="452"/>
      <c r="E91" s="451">
        <f>E73+E79+E86+E87+E88+E89</f>
        <v>18788784</v>
      </c>
      <c r="F91" s="451">
        <v>60434006</v>
      </c>
      <c r="G91" s="2"/>
      <c r="H91" s="450" t="s">
        <v>325</v>
      </c>
      <c r="I91" s="450"/>
      <c r="J91" s="450"/>
      <c r="K91" s="450"/>
      <c r="L91" s="450"/>
      <c r="M91" s="450"/>
      <c r="N91" s="450"/>
      <c r="O91" s="4"/>
      <c r="P91" s="5"/>
      <c r="Q91" s="5"/>
      <c r="R91" s="5"/>
      <c r="S91" s="1"/>
      <c r="T91" s="2"/>
      <c r="U91" s="1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spans="1:256" s="4" customFormat="1" outlineLevel="1">
      <c r="B92" s="223"/>
      <c r="C92" s="406"/>
      <c r="D92" s="215"/>
      <c r="E92" s="332"/>
      <c r="F92" s="332"/>
      <c r="G92" s="2"/>
      <c r="H92" s="449"/>
      <c r="I92" s="257"/>
      <c r="J92" s="257"/>
      <c r="K92" s="257"/>
      <c r="L92" s="257"/>
      <c r="M92" s="257"/>
      <c r="N92" s="448"/>
      <c r="P92" s="5"/>
      <c r="Q92" s="5"/>
      <c r="R92" s="5"/>
      <c r="T92" s="2"/>
    </row>
    <row r="93" spans="1:256" s="359" customFormat="1" ht="12" outlineLevel="1" thickBot="1">
      <c r="A93" s="1"/>
      <c r="B93" s="344" t="s">
        <v>44</v>
      </c>
      <c r="C93" s="344" t="s">
        <v>324</v>
      </c>
      <c r="D93" s="215"/>
      <c r="E93" s="332"/>
      <c r="F93" s="332"/>
      <c r="G93" s="2"/>
      <c r="H93" s="449"/>
      <c r="I93" s="257"/>
      <c r="J93" s="257"/>
      <c r="K93" s="257"/>
      <c r="L93" s="257"/>
      <c r="M93" s="257"/>
      <c r="N93" s="448"/>
      <c r="O93" s="4"/>
      <c r="P93" s="5"/>
      <c r="Q93" s="5"/>
      <c r="R93" s="5"/>
      <c r="S93" s="1"/>
      <c r="T93" s="2"/>
      <c r="U93" s="1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spans="1:256" s="359" customFormat="1" ht="39" customHeight="1" outlineLevel="1" thickTop="1" thickBot="1">
      <c r="A94" s="1"/>
      <c r="B94" s="223">
        <v>1</v>
      </c>
      <c r="C94" s="344" t="s">
        <v>323</v>
      </c>
      <c r="D94" s="215"/>
      <c r="E94" s="332"/>
      <c r="F94" s="332"/>
      <c r="G94" s="2"/>
      <c r="H94" s="447"/>
      <c r="I94" s="446" t="s">
        <v>322</v>
      </c>
      <c r="J94" s="445" t="s">
        <v>321</v>
      </c>
      <c r="K94" s="445" t="s">
        <v>320</v>
      </c>
      <c r="L94" s="445" t="s">
        <v>319</v>
      </c>
      <c r="M94" s="444" t="s">
        <v>71</v>
      </c>
      <c r="N94" s="4"/>
      <c r="O94" s="415" t="s">
        <v>70</v>
      </c>
      <c r="P94" s="415"/>
      <c r="Q94" s="415"/>
      <c r="S94" s="1"/>
      <c r="T94" s="2"/>
      <c r="U94" s="1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spans="1:256" s="359" customFormat="1" ht="12" outlineLevel="1" thickTop="1">
      <c r="A95" s="1"/>
      <c r="B95" s="223"/>
      <c r="C95" s="353" t="s">
        <v>318</v>
      </c>
      <c r="D95" s="215"/>
      <c r="E95" s="332">
        <v>0</v>
      </c>
      <c r="F95" s="332">
        <v>0</v>
      </c>
      <c r="G95" s="2"/>
      <c r="H95" s="443"/>
      <c r="I95" s="442"/>
      <c r="J95" s="442"/>
      <c r="K95" s="442"/>
      <c r="L95" s="442"/>
      <c r="M95" s="441"/>
      <c r="N95" s="4"/>
      <c r="O95" s="4"/>
      <c r="P95" s="4"/>
      <c r="Q95" s="4"/>
      <c r="S95" s="1"/>
      <c r="T95" s="2"/>
      <c r="U95" s="1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spans="1:256" s="359" customFormat="1" outlineLevel="1">
      <c r="A96" s="1"/>
      <c r="B96" s="223"/>
      <c r="C96" s="353" t="s">
        <v>317</v>
      </c>
      <c r="D96" s="215"/>
      <c r="E96" s="332">
        <v>0</v>
      </c>
      <c r="F96" s="332">
        <v>0</v>
      </c>
      <c r="G96" s="2"/>
      <c r="H96" s="440" t="s">
        <v>316</v>
      </c>
      <c r="I96" s="439" t="s">
        <v>315</v>
      </c>
      <c r="J96" s="438">
        <v>204920550</v>
      </c>
      <c r="K96" s="437">
        <v>144960000</v>
      </c>
      <c r="L96" s="436">
        <f>36269819+1030970</f>
        <v>37300789</v>
      </c>
      <c r="M96" s="435">
        <f>SUM(J96:L96)</f>
        <v>387181339</v>
      </c>
      <c r="N96" s="4"/>
      <c r="O96" s="415"/>
      <c r="P96" s="415"/>
      <c r="Q96" s="415"/>
      <c r="S96" s="1"/>
      <c r="T96" s="2"/>
      <c r="U96" s="1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spans="1:256" s="359" customFormat="1" outlineLevel="1">
      <c r="A97" s="1"/>
      <c r="B97" s="223"/>
      <c r="C97" s="353" t="s">
        <v>314</v>
      </c>
      <c r="D97" s="215"/>
      <c r="E97" s="332">
        <v>0</v>
      </c>
      <c r="F97" s="332">
        <v>0</v>
      </c>
      <c r="G97" s="2"/>
      <c r="H97" s="420"/>
      <c r="I97" s="430" t="s">
        <v>297</v>
      </c>
      <c r="J97" s="418">
        <v>0</v>
      </c>
      <c r="K97" s="418">
        <f>0</f>
        <v>0</v>
      </c>
      <c r="L97" s="417">
        <v>0</v>
      </c>
      <c r="M97" s="416">
        <f>SUM(J97:L97)</f>
        <v>0</v>
      </c>
      <c r="N97" s="4"/>
      <c r="O97" s="415"/>
      <c r="P97" s="415"/>
      <c r="Q97" s="415"/>
      <c r="S97" s="1"/>
      <c r="T97" s="2"/>
      <c r="U97" s="1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spans="1:256" s="359" customFormat="1" outlineLevel="1">
      <c r="A98" s="1"/>
      <c r="B98" s="223"/>
      <c r="C98" s="353" t="s">
        <v>313</v>
      </c>
      <c r="D98" s="215"/>
      <c r="E98" s="332">
        <v>0</v>
      </c>
      <c r="F98" s="332">
        <v>0</v>
      </c>
      <c r="G98" s="2"/>
      <c r="H98" s="420"/>
      <c r="I98" s="430" t="s">
        <v>295</v>
      </c>
      <c r="J98" s="418">
        <v>0</v>
      </c>
      <c r="K98" s="418">
        <v>0</v>
      </c>
      <c r="L98" s="417">
        <v>-2955000</v>
      </c>
      <c r="M98" s="416">
        <f>SUM(J98:L98)</f>
        <v>-2955000</v>
      </c>
      <c r="N98" s="4"/>
      <c r="O98" s="415"/>
      <c r="P98" s="415"/>
      <c r="Q98" s="415"/>
      <c r="S98" s="1"/>
      <c r="T98" s="2"/>
      <c r="U98" s="1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spans="1:256" s="359" customFormat="1" outlineLevel="1">
      <c r="A99" s="1"/>
      <c r="B99" s="347"/>
      <c r="C99" s="350" t="s">
        <v>312</v>
      </c>
      <c r="D99" s="346"/>
      <c r="E99" s="345">
        <f>SUM(E95:E98)</f>
        <v>0</v>
      </c>
      <c r="F99" s="345">
        <v>0</v>
      </c>
      <c r="G99" s="2"/>
      <c r="H99" s="424"/>
      <c r="I99" s="434" t="s">
        <v>311</v>
      </c>
      <c r="J99" s="428">
        <f>J96+J97-J98</f>
        <v>204920550</v>
      </c>
      <c r="K99" s="428">
        <f>SUM(K96:K98)</f>
        <v>144960000</v>
      </c>
      <c r="L99" s="428">
        <f>SUM(L96:L98)</f>
        <v>34345789</v>
      </c>
      <c r="M99" s="428">
        <f>SUM(M96:M98)</f>
        <v>384226339</v>
      </c>
      <c r="N99" s="32"/>
      <c r="O99" s="415"/>
      <c r="P99" s="415"/>
      <c r="Q99" s="415"/>
      <c r="S99" s="1"/>
      <c r="T99" s="2"/>
      <c r="U99" s="1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spans="1:256" s="359" customFormat="1" outlineLevel="1">
      <c r="A100" s="1"/>
      <c r="B100" s="223">
        <v>2</v>
      </c>
      <c r="C100" s="344" t="s">
        <v>310</v>
      </c>
      <c r="D100" s="215"/>
      <c r="E100" s="332"/>
      <c r="F100" s="332"/>
      <c r="G100" s="2"/>
      <c r="H100" s="426"/>
      <c r="I100" s="433"/>
      <c r="J100" s="433"/>
      <c r="K100" s="433"/>
      <c r="L100" s="433"/>
      <c r="M100" s="425"/>
      <c r="N100" s="32"/>
      <c r="O100" s="415"/>
      <c r="P100" s="415"/>
      <c r="Q100" s="415"/>
      <c r="S100" s="1"/>
      <c r="T100" s="2"/>
      <c r="U100" s="1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spans="1:256" s="359" customFormat="1" ht="12" outlineLevel="1" thickBot="1">
      <c r="A101" s="1"/>
      <c r="B101" s="223"/>
      <c r="C101" s="353" t="s">
        <v>309</v>
      </c>
      <c r="D101" s="215"/>
      <c r="E101" s="332">
        <v>204920550</v>
      </c>
      <c r="F101" s="332">
        <v>204920550</v>
      </c>
      <c r="G101" s="2"/>
      <c r="H101" s="420" t="s">
        <v>282</v>
      </c>
      <c r="I101" s="430" t="s">
        <v>308</v>
      </c>
      <c r="J101" s="418">
        <v>0</v>
      </c>
      <c r="K101" s="418">
        <v>0</v>
      </c>
      <c r="L101" s="417">
        <f>13057135+377332</f>
        <v>13434467</v>
      </c>
      <c r="M101" s="416">
        <f>SUM(J101:L101)</f>
        <v>13434467</v>
      </c>
      <c r="N101" s="4"/>
      <c r="O101" s="415"/>
      <c r="P101" s="415"/>
      <c r="Q101" s="415"/>
      <c r="S101" s="1"/>
      <c r="T101" s="2"/>
      <c r="U101" s="1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spans="1:256" s="359" customFormat="1" ht="16.5" outlineLevel="1" thickTop="1" thickBot="1">
      <c r="A102" s="1"/>
      <c r="B102" s="223"/>
      <c r="C102" s="353" t="s">
        <v>307</v>
      </c>
      <c r="D102" s="215"/>
      <c r="E102" s="332">
        <v>144960000</v>
      </c>
      <c r="F102" s="332">
        <v>144960000</v>
      </c>
      <c r="G102" s="2"/>
      <c r="H102" s="426"/>
      <c r="I102" s="419" t="s">
        <v>306</v>
      </c>
      <c r="J102" s="419">
        <v>0</v>
      </c>
      <c r="K102" s="419">
        <v>0</v>
      </c>
      <c r="L102" s="432">
        <v>0</v>
      </c>
      <c r="M102" s="416">
        <f>SUM(J102:L102)</f>
        <v>0</v>
      </c>
      <c r="N102" s="4"/>
      <c r="O102" s="81" t="str">
        <f>IF(M102=-E186,"OK","Nuk Kuadron!")</f>
        <v>OK</v>
      </c>
      <c r="P102" s="411">
        <f>M102+E186</f>
        <v>0</v>
      </c>
      <c r="Q102" s="81"/>
      <c r="S102" s="1"/>
      <c r="T102" s="2"/>
      <c r="U102" s="1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spans="1:256" s="359" customFormat="1" ht="12" outlineLevel="1" thickTop="1">
      <c r="A103" s="1"/>
      <c r="B103" s="223"/>
      <c r="C103" s="353" t="s">
        <v>305</v>
      </c>
      <c r="D103" s="215"/>
      <c r="E103" s="332">
        <v>0</v>
      </c>
      <c r="F103" s="332">
        <v>21713716</v>
      </c>
      <c r="G103" s="2"/>
      <c r="H103" s="420"/>
      <c r="I103" s="430" t="s">
        <v>304</v>
      </c>
      <c r="J103" s="418">
        <v>0</v>
      </c>
      <c r="K103" s="418">
        <v>0</v>
      </c>
      <c r="L103" s="432">
        <v>-1911098</v>
      </c>
      <c r="M103" s="416">
        <f>SUM(J103:L103)</f>
        <v>-1911098</v>
      </c>
      <c r="N103" s="4"/>
      <c r="O103" s="415"/>
      <c r="P103" s="415"/>
      <c r="Q103" s="415"/>
      <c r="S103" s="1"/>
      <c r="T103" s="2"/>
      <c r="U103" s="1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spans="1:256" s="359" customFormat="1" outlineLevel="1">
      <c r="A104" s="1"/>
      <c r="B104" s="223"/>
      <c r="C104" s="353" t="s">
        <v>303</v>
      </c>
      <c r="D104" s="215"/>
      <c r="E104" s="332">
        <v>3967196</v>
      </c>
      <c r="F104" s="332">
        <v>2152606</v>
      </c>
      <c r="G104" s="2"/>
      <c r="H104" s="424"/>
      <c r="I104" s="423" t="s">
        <v>302</v>
      </c>
      <c r="J104" s="428">
        <f>SUM(J101:J103)</f>
        <v>0</v>
      </c>
      <c r="K104" s="428">
        <f>SUM(K101:K103)</f>
        <v>0</v>
      </c>
      <c r="L104" s="428">
        <f>SUM(L101:L103)</f>
        <v>11523369</v>
      </c>
      <c r="M104" s="428">
        <f>SUM(M101:M103)</f>
        <v>11523369</v>
      </c>
      <c r="N104" s="4"/>
      <c r="O104" s="415"/>
      <c r="P104" s="415"/>
      <c r="Q104" s="415"/>
      <c r="S104" s="1"/>
      <c r="T104" s="2"/>
      <c r="U104" s="1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spans="1:256" s="359" customFormat="1" outlineLevel="1">
      <c r="A105" s="1"/>
      <c r="B105" s="347"/>
      <c r="C105" s="350" t="s">
        <v>267</v>
      </c>
      <c r="D105" s="346"/>
      <c r="E105" s="345">
        <f>SUM(E101:E104)</f>
        <v>353847746</v>
      </c>
      <c r="F105" s="345">
        <v>373746872</v>
      </c>
      <c r="G105" s="2"/>
      <c r="H105" s="420"/>
      <c r="I105" s="419"/>
      <c r="J105" s="418"/>
      <c r="K105" s="418"/>
      <c r="L105" s="417"/>
      <c r="M105" s="416">
        <f>SUM(J105:L105)</f>
        <v>0</v>
      </c>
      <c r="N105" s="4"/>
      <c r="O105" s="415"/>
      <c r="P105" s="415"/>
      <c r="Q105" s="415"/>
      <c r="S105" s="1"/>
      <c r="T105" s="2"/>
      <c r="U105" s="1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spans="1:256" s="359" customFormat="1" outlineLevel="1">
      <c r="A106" s="1"/>
      <c r="B106" s="223">
        <v>3</v>
      </c>
      <c r="C106" s="344" t="s">
        <v>301</v>
      </c>
      <c r="D106" s="215"/>
      <c r="E106" s="332">
        <v>0</v>
      </c>
      <c r="F106" s="332">
        <v>0</v>
      </c>
      <c r="G106" s="2"/>
      <c r="H106" s="420" t="s">
        <v>300</v>
      </c>
      <c r="I106" s="430" t="s">
        <v>299</v>
      </c>
      <c r="J106" s="418">
        <v>0</v>
      </c>
      <c r="K106" s="418">
        <v>0</v>
      </c>
      <c r="L106" s="417">
        <v>0</v>
      </c>
      <c r="M106" s="416">
        <f>SUM(J106:L106)</f>
        <v>0</v>
      </c>
      <c r="N106" s="4"/>
      <c r="O106" s="415"/>
      <c r="P106" s="415"/>
      <c r="Q106" s="415"/>
      <c r="S106" s="1"/>
      <c r="T106" s="2"/>
      <c r="U106" s="1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spans="1:256" s="359" customFormat="1" ht="12.75" outlineLevel="1">
      <c r="A107" s="1"/>
      <c r="B107" s="223">
        <v>4</v>
      </c>
      <c r="C107" s="344" t="s">
        <v>298</v>
      </c>
      <c r="D107" s="215"/>
      <c r="E107" s="332"/>
      <c r="F107" s="332"/>
      <c r="G107" s="2"/>
      <c r="H107" s="420"/>
      <c r="I107" s="430" t="s">
        <v>297</v>
      </c>
      <c r="J107" s="418">
        <v>0</v>
      </c>
      <c r="K107" s="418">
        <v>0</v>
      </c>
      <c r="L107" s="431">
        <v>19799127</v>
      </c>
      <c r="M107" s="416">
        <f>SUM(J107:L107)</f>
        <v>19799127</v>
      </c>
      <c r="N107" s="4"/>
      <c r="O107" s="415"/>
      <c r="P107" s="415"/>
      <c r="Q107" s="415"/>
      <c r="S107" s="1"/>
      <c r="T107" s="2"/>
      <c r="U107" s="1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spans="1:256" s="359" customFormat="1" ht="12.75" outlineLevel="1">
      <c r="A108" s="1"/>
      <c r="B108" s="223"/>
      <c r="C108" s="353" t="s">
        <v>296</v>
      </c>
      <c r="D108" s="215"/>
      <c r="E108" s="332">
        <v>0</v>
      </c>
      <c r="F108" s="332">
        <v>0</v>
      </c>
      <c r="G108" s="2"/>
      <c r="H108" s="420"/>
      <c r="I108" s="430" t="s">
        <v>295</v>
      </c>
      <c r="J108" s="418">
        <v>0</v>
      </c>
      <c r="K108" s="418">
        <v>0</v>
      </c>
      <c r="L108" s="429">
        <v>-943903</v>
      </c>
      <c r="M108" s="416">
        <f>SUM(J108:L108)</f>
        <v>-943903</v>
      </c>
      <c r="N108" s="4"/>
      <c r="O108" s="415"/>
      <c r="P108" s="415"/>
      <c r="Q108" s="415"/>
      <c r="S108" s="1"/>
      <c r="T108" s="2"/>
      <c r="U108" s="1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spans="1:256" s="359" customFormat="1" outlineLevel="1">
      <c r="A109" s="1"/>
      <c r="B109" s="223"/>
      <c r="C109" s="353" t="s">
        <v>294</v>
      </c>
      <c r="D109" s="215"/>
      <c r="E109" s="332">
        <v>0</v>
      </c>
      <c r="F109" s="332">
        <v>0</v>
      </c>
      <c r="G109" s="2"/>
      <c r="H109" s="424"/>
      <c r="I109" s="423" t="s">
        <v>293</v>
      </c>
      <c r="J109" s="428">
        <f>J106+J107-J108</f>
        <v>0</v>
      </c>
      <c r="K109" s="428">
        <f>K106+K107-K108</f>
        <v>0</v>
      </c>
      <c r="L109" s="428">
        <f>L106+L107+L108</f>
        <v>18855224</v>
      </c>
      <c r="M109" s="427">
        <f>M106+M107+M108</f>
        <v>18855224</v>
      </c>
      <c r="N109" s="4"/>
      <c r="O109" s="415"/>
      <c r="P109" s="415"/>
      <c r="Q109" s="415"/>
      <c r="S109" s="1"/>
      <c r="T109" s="2"/>
      <c r="U109" s="1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spans="1:256" s="359" customFormat="1" ht="12" outlineLevel="1" thickBot="1">
      <c r="A110" s="1"/>
      <c r="B110" s="223"/>
      <c r="C110" s="353" t="s">
        <v>292</v>
      </c>
      <c r="D110" s="215"/>
      <c r="E110" s="332">
        <v>0</v>
      </c>
      <c r="F110" s="332">
        <v>0</v>
      </c>
      <c r="G110" s="2"/>
      <c r="H110" s="426"/>
      <c r="I110" s="419"/>
      <c r="J110" s="419"/>
      <c r="K110" s="419"/>
      <c r="L110" s="419"/>
      <c r="M110" s="425"/>
      <c r="N110" s="4"/>
      <c r="O110" s="415"/>
      <c r="P110" s="415"/>
      <c r="Q110" s="415"/>
      <c r="S110" s="1"/>
      <c r="T110" s="2"/>
      <c r="U110" s="1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spans="1:256" s="359" customFormat="1" ht="16.5" outlineLevel="1" thickTop="1" thickBot="1">
      <c r="A111" s="1"/>
      <c r="B111" s="347"/>
      <c r="C111" s="350" t="s">
        <v>291</v>
      </c>
      <c r="D111" s="346"/>
      <c r="E111" s="345">
        <f>SUM(E108:E110)</f>
        <v>0</v>
      </c>
      <c r="F111" s="345">
        <v>0</v>
      </c>
      <c r="G111" s="2"/>
      <c r="H111" s="424" t="s">
        <v>290</v>
      </c>
      <c r="I111" s="423" t="s">
        <v>289</v>
      </c>
      <c r="J111" s="422">
        <f>J96-J101-J106</f>
        <v>204920550</v>
      </c>
      <c r="K111" s="422">
        <f>K96-K101-K106</f>
        <v>144960000</v>
      </c>
      <c r="L111" s="422">
        <f>L96-L101-L106</f>
        <v>23866322</v>
      </c>
      <c r="M111" s="421">
        <f>M96-M101-M106</f>
        <v>373746872</v>
      </c>
      <c r="N111" s="4"/>
      <c r="O111" s="81" t="str">
        <f>IF(M111=F105,"OK","Nuk Kuadron!")</f>
        <v>OK</v>
      </c>
      <c r="P111" s="81"/>
      <c r="Q111" s="411">
        <f>M111-F105</f>
        <v>0</v>
      </c>
      <c r="S111" s="1"/>
      <c r="T111" s="2"/>
      <c r="U111" s="1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spans="1:256" s="359" customFormat="1" ht="12.75" outlineLevel="1" thickTop="1" thickBot="1">
      <c r="A112" s="1"/>
      <c r="B112" s="223">
        <v>5</v>
      </c>
      <c r="C112" s="223" t="s">
        <v>288</v>
      </c>
      <c r="D112" s="215"/>
      <c r="E112" s="332">
        <v>0</v>
      </c>
      <c r="F112" s="332">
        <v>0</v>
      </c>
      <c r="G112" s="2"/>
      <c r="H112" s="420"/>
      <c r="I112" s="419"/>
      <c r="J112" s="418"/>
      <c r="K112" s="418"/>
      <c r="L112" s="417"/>
      <c r="M112" s="416">
        <f>SUM(J112:L112)</f>
        <v>0</v>
      </c>
      <c r="N112" s="4"/>
      <c r="O112" s="415"/>
      <c r="P112" s="415"/>
      <c r="Q112" s="415"/>
      <c r="S112" s="1"/>
      <c r="T112" s="2"/>
      <c r="U112" s="1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spans="1:256" s="359" customFormat="1" ht="16.5" outlineLevel="1" thickTop="1" thickBot="1">
      <c r="A113" s="1"/>
      <c r="B113" s="223">
        <v>6</v>
      </c>
      <c r="C113" s="223" t="s">
        <v>287</v>
      </c>
      <c r="D113" s="215"/>
      <c r="E113" s="332">
        <v>0</v>
      </c>
      <c r="F113" s="332">
        <v>0</v>
      </c>
      <c r="G113" s="2"/>
      <c r="H113" s="414" t="s">
        <v>286</v>
      </c>
      <c r="I113" s="413" t="s">
        <v>285</v>
      </c>
      <c r="J113" s="412">
        <f>J99-J104-J109</f>
        <v>204920550</v>
      </c>
      <c r="K113" s="412">
        <f>K99-K104-K109</f>
        <v>144960000</v>
      </c>
      <c r="L113" s="412">
        <f>L99-L104-L109</f>
        <v>3967196</v>
      </c>
      <c r="M113" s="412">
        <f>M99-M104-M109</f>
        <v>353847746</v>
      </c>
      <c r="N113" s="4"/>
      <c r="O113" s="81" t="str">
        <f>IF(M113=E105,"OK","Nuk Kuadron!")</f>
        <v>OK</v>
      </c>
      <c r="P113" s="411">
        <f>M113-E105</f>
        <v>0</v>
      </c>
      <c r="Q113" s="411">
        <f>M113-E105</f>
        <v>0</v>
      </c>
      <c r="S113" s="1"/>
      <c r="T113" s="2"/>
      <c r="U113" s="1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spans="1:256" s="359" customFormat="1" ht="12" outlineLevel="1" thickTop="1">
      <c r="A114" s="1"/>
      <c r="B114" s="410"/>
      <c r="C114" s="409" t="s">
        <v>284</v>
      </c>
      <c r="D114" s="408"/>
      <c r="E114" s="407">
        <f>E99+E105+E111+E112+E113</f>
        <v>353847746</v>
      </c>
      <c r="F114" s="407">
        <v>373746872</v>
      </c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  <c r="U114" s="1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spans="1:256" s="359" customFormat="1" outlineLevel="1">
      <c r="A115" s="1"/>
      <c r="B115" s="223"/>
      <c r="C115" s="406"/>
      <c r="D115" s="215"/>
      <c r="E115" s="332"/>
      <c r="F115" s="332"/>
      <c r="G115" s="2"/>
      <c r="H115" s="44"/>
      <c r="I115" s="43"/>
      <c r="J115" s="43"/>
      <c r="K115" s="43"/>
      <c r="L115" s="43"/>
      <c r="M115" s="43"/>
      <c r="N115" s="43"/>
      <c r="O115" s="1"/>
      <c r="P115" s="1"/>
      <c r="Q115" s="1"/>
      <c r="R115" s="1"/>
      <c r="S115" s="1"/>
      <c r="T115" s="2"/>
      <c r="U115" s="1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spans="1:256" s="359" customFormat="1" ht="12.75" outlineLevel="1" thickBot="1">
      <c r="A116" s="1"/>
      <c r="B116" s="405"/>
      <c r="C116" s="405" t="s">
        <v>283</v>
      </c>
      <c r="D116" s="404"/>
      <c r="E116" s="403">
        <f>E91+E114</f>
        <v>372636530</v>
      </c>
      <c r="F116" s="403">
        <f>F91+F114</f>
        <v>434180878</v>
      </c>
      <c r="G116" s="2"/>
      <c r="H116" s="97"/>
      <c r="I116" s="400"/>
      <c r="J116" s="400"/>
      <c r="K116" s="397"/>
      <c r="L116" s="397"/>
      <c r="M116" s="397"/>
      <c r="N116" s="7"/>
      <c r="O116" s="1"/>
      <c r="P116" s="1"/>
      <c r="Q116" s="1"/>
      <c r="R116" s="1"/>
      <c r="S116" s="1"/>
      <c r="T116" s="2"/>
      <c r="U116" s="1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spans="1:256" s="4" customFormat="1" ht="12" outlineLevel="1" thickTop="1">
      <c r="B117" s="5"/>
      <c r="C117" s="402"/>
      <c r="D117" s="401"/>
      <c r="E117" s="26"/>
      <c r="F117" s="26"/>
      <c r="G117" s="2"/>
      <c r="H117" s="97"/>
      <c r="I117" s="400"/>
      <c r="J117" s="400"/>
      <c r="K117" s="397"/>
      <c r="L117" s="397"/>
      <c r="M117" s="397"/>
      <c r="N117" s="7"/>
      <c r="T117" s="2"/>
    </row>
    <row r="118" spans="1:256" s="359" customFormat="1" ht="12" outlineLevel="1" thickBot="1">
      <c r="A118" s="1"/>
      <c r="B118" s="5"/>
      <c r="C118" s="402"/>
      <c r="D118" s="401"/>
      <c r="E118" s="26"/>
      <c r="F118" s="26"/>
      <c r="G118" s="2"/>
      <c r="H118" s="5"/>
      <c r="I118" s="400"/>
      <c r="J118" s="400"/>
      <c r="K118" s="397"/>
      <c r="L118" s="397"/>
      <c r="M118" s="397"/>
      <c r="N118" s="7"/>
      <c r="O118" s="1"/>
      <c r="P118" s="1"/>
      <c r="Q118" s="1"/>
      <c r="R118" s="1"/>
      <c r="S118" s="1"/>
      <c r="T118" s="2"/>
      <c r="U118" s="1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spans="1:256" s="359" customFormat="1" ht="27" customHeight="1" outlineLevel="1" thickTop="1" thickBot="1">
      <c r="A119" s="1"/>
      <c r="B119" s="398" t="s">
        <v>282</v>
      </c>
      <c r="C119" s="399" t="s">
        <v>281</v>
      </c>
      <c r="D119" s="398" t="s">
        <v>219</v>
      </c>
      <c r="E119" s="69" t="s">
        <v>57</v>
      </c>
      <c r="F119" s="68" t="s">
        <v>56</v>
      </c>
      <c r="G119" s="2"/>
      <c r="H119" s="97"/>
      <c r="I119" s="7"/>
      <c r="J119" s="7"/>
      <c r="K119" s="7"/>
      <c r="L119" s="397"/>
      <c r="M119" s="397"/>
      <c r="N119" s="7"/>
      <c r="O119" s="1"/>
      <c r="P119" s="1"/>
      <c r="Q119" s="1"/>
      <c r="R119" s="1"/>
      <c r="S119" s="1"/>
      <c r="T119" s="2"/>
      <c r="U119" s="1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spans="1:256" s="359" customFormat="1" ht="12" outlineLevel="1" thickTop="1">
      <c r="A120" s="1"/>
      <c r="B120" s="396"/>
      <c r="C120" s="395"/>
      <c r="D120" s="394"/>
      <c r="E120" s="366"/>
      <c r="F120" s="366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  <c r="U120" s="1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spans="1:256" s="359" customFormat="1" outlineLevel="1">
      <c r="A121" s="1"/>
      <c r="B121" s="173"/>
      <c r="C121" s="393" t="s">
        <v>280</v>
      </c>
      <c r="D121" s="215"/>
      <c r="E121" s="332"/>
      <c r="F121" s="33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  <c r="U121" s="1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spans="1:256" s="359" customFormat="1" outlineLevel="1">
      <c r="A122" s="1"/>
      <c r="B122" s="344" t="s">
        <v>54</v>
      </c>
      <c r="C122" s="344" t="s">
        <v>279</v>
      </c>
      <c r="D122" s="215"/>
      <c r="E122" s="332"/>
      <c r="F122" s="33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  <c r="U122" s="1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spans="1:256" s="359" customFormat="1" ht="12" outlineLevel="1" thickBot="1">
      <c r="A123" s="1"/>
      <c r="B123" s="223">
        <v>1</v>
      </c>
      <c r="C123" s="344" t="s">
        <v>278</v>
      </c>
      <c r="D123" s="215"/>
      <c r="E123" s="332">
        <v>0</v>
      </c>
      <c r="F123" s="332">
        <v>0</v>
      </c>
      <c r="G123" s="2"/>
      <c r="H123" s="1"/>
      <c r="I123" s="1"/>
      <c r="J123" s="1"/>
      <c r="K123" s="392"/>
      <c r="L123" s="392"/>
      <c r="M123" s="391"/>
      <c r="N123" s="391"/>
      <c r="O123" s="1"/>
      <c r="P123" s="5"/>
      <c r="Q123" s="5"/>
      <c r="R123" s="1"/>
      <c r="S123" s="1"/>
      <c r="T123" s="2"/>
      <c r="U123" s="1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spans="1:256" s="359" customFormat="1" ht="15" customHeight="1" outlineLevel="1" thickBot="1">
      <c r="A124" s="1"/>
      <c r="B124" s="223">
        <v>2</v>
      </c>
      <c r="C124" s="344" t="s">
        <v>277</v>
      </c>
      <c r="D124" s="215"/>
      <c r="E124" s="332"/>
      <c r="F124" s="332"/>
      <c r="G124" s="2"/>
      <c r="H124" s="390" t="s">
        <v>276</v>
      </c>
      <c r="I124" s="389"/>
      <c r="J124" s="385">
        <v>0</v>
      </c>
      <c r="K124" s="384"/>
      <c r="L124" s="388"/>
      <c r="M124" s="385">
        <v>0</v>
      </c>
      <c r="N124" s="384"/>
      <c r="O124" s="387">
        <v>0</v>
      </c>
      <c r="P124" s="386"/>
      <c r="Q124" s="385">
        <v>0</v>
      </c>
      <c r="R124" s="384"/>
      <c r="S124" s="383" t="s">
        <v>154</v>
      </c>
      <c r="T124" s="2"/>
      <c r="U124" s="1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spans="1:256" s="359" customFormat="1" ht="12" outlineLevel="1" thickBot="1">
      <c r="A125" s="1"/>
      <c r="B125" s="223"/>
      <c r="C125" s="353" t="s">
        <v>275</v>
      </c>
      <c r="D125" s="215"/>
      <c r="E125" s="332">
        <f>44999574-44999574</f>
        <v>0</v>
      </c>
      <c r="F125" s="332">
        <v>0</v>
      </c>
      <c r="G125" s="2"/>
      <c r="H125" s="1"/>
      <c r="I125" s="382"/>
      <c r="J125" s="382" t="s">
        <v>273</v>
      </c>
      <c r="K125" s="382" t="s">
        <v>274</v>
      </c>
      <c r="L125" s="382"/>
      <c r="M125" s="381" t="s">
        <v>273</v>
      </c>
      <c r="N125" s="380" t="s">
        <v>274</v>
      </c>
      <c r="O125" s="381" t="s">
        <v>273</v>
      </c>
      <c r="P125" s="380" t="s">
        <v>274</v>
      </c>
      <c r="Q125" s="380" t="s">
        <v>273</v>
      </c>
      <c r="R125" s="380" t="s">
        <v>272</v>
      </c>
      <c r="S125" s="379"/>
      <c r="T125" s="2"/>
      <c r="U125" s="1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spans="1:256" s="359" customFormat="1" outlineLevel="1">
      <c r="A126" s="1"/>
      <c r="B126" s="223"/>
      <c r="C126" s="353" t="s">
        <v>271</v>
      </c>
      <c r="D126" s="215"/>
      <c r="E126" s="332">
        <v>0</v>
      </c>
      <c r="F126" s="332">
        <v>0</v>
      </c>
      <c r="G126" s="2"/>
      <c r="H126" s="1"/>
      <c r="I126" s="378" t="s">
        <v>270</v>
      </c>
      <c r="J126" s="377">
        <v>0</v>
      </c>
      <c r="K126" s="377">
        <v>0</v>
      </c>
      <c r="L126" s="377">
        <v>0</v>
      </c>
      <c r="M126" s="377">
        <v>0</v>
      </c>
      <c r="N126" s="377">
        <v>0</v>
      </c>
      <c r="O126" s="377">
        <v>0</v>
      </c>
      <c r="P126" s="377">
        <v>0</v>
      </c>
      <c r="Q126" s="373">
        <v>0</v>
      </c>
      <c r="R126" s="372">
        <v>0</v>
      </c>
      <c r="S126" s="371">
        <f>K126+N126+P126+R126</f>
        <v>0</v>
      </c>
      <c r="T126" s="121">
        <f>E144-S126</f>
        <v>0</v>
      </c>
      <c r="U126" s="1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spans="1:256" s="359" customFormat="1" outlineLevel="1">
      <c r="A127" s="1"/>
      <c r="B127" s="223"/>
      <c r="C127" s="353" t="s">
        <v>269</v>
      </c>
      <c r="D127" s="215"/>
      <c r="E127" s="332">
        <v>0</v>
      </c>
      <c r="F127" s="332">
        <v>0</v>
      </c>
      <c r="G127" s="2"/>
      <c r="H127" s="1"/>
      <c r="I127" s="209" t="s">
        <v>268</v>
      </c>
      <c r="J127" s="237"/>
      <c r="K127" s="209"/>
      <c r="L127" s="209"/>
      <c r="M127" s="209"/>
      <c r="N127" s="209"/>
      <c r="O127" s="209"/>
      <c r="P127" s="209"/>
      <c r="Q127" s="376"/>
      <c r="R127" s="375">
        <f>J127+K127+L127+M127</f>
        <v>0</v>
      </c>
      <c r="S127" s="374"/>
      <c r="T127" s="2"/>
      <c r="U127" s="1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spans="1:256" s="359" customFormat="1" outlineLevel="1">
      <c r="A128" s="1"/>
      <c r="B128" s="347"/>
      <c r="C128" s="350" t="s">
        <v>267</v>
      </c>
      <c r="D128" s="346"/>
      <c r="E128" s="345">
        <f>SUM(E125:E127)</f>
        <v>0</v>
      </c>
      <c r="F128" s="345">
        <v>0</v>
      </c>
      <c r="G128" s="2"/>
      <c r="H128" s="1"/>
      <c r="I128" s="209" t="s">
        <v>266</v>
      </c>
      <c r="J128" s="237">
        <v>0</v>
      </c>
      <c r="K128" s="209">
        <v>0</v>
      </c>
      <c r="L128" s="237">
        <v>0</v>
      </c>
      <c r="M128" s="237"/>
      <c r="N128" s="237"/>
      <c r="O128" s="237">
        <v>0</v>
      </c>
      <c r="P128" s="237">
        <v>0</v>
      </c>
      <c r="Q128" s="373"/>
      <c r="R128" s="372">
        <f>J128+K128+L128+M128</f>
        <v>0</v>
      </c>
      <c r="S128" s="371">
        <f>K128+L128+M128+N128</f>
        <v>0</v>
      </c>
      <c r="T128" s="2"/>
      <c r="U128" s="1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spans="1:256" s="359" customFormat="1" outlineLevel="1">
      <c r="A129" s="1"/>
      <c r="B129" s="223">
        <v>3</v>
      </c>
      <c r="C129" s="344" t="s">
        <v>265</v>
      </c>
      <c r="D129" s="215"/>
      <c r="E129" s="332"/>
      <c r="F129" s="332"/>
      <c r="G129" s="2"/>
      <c r="H129" s="1"/>
      <c r="I129" s="209" t="s">
        <v>264</v>
      </c>
      <c r="J129" s="237">
        <f>J126-J128</f>
        <v>0</v>
      </c>
      <c r="K129" s="237">
        <f>K126-K128</f>
        <v>0</v>
      </c>
      <c r="L129" s="237">
        <f>L126-L128</f>
        <v>0</v>
      </c>
      <c r="M129" s="237">
        <f>M126-M128</f>
        <v>0</v>
      </c>
      <c r="N129" s="237">
        <f>N126-N128</f>
        <v>0</v>
      </c>
      <c r="O129" s="237">
        <f>O126-O128</f>
        <v>0</v>
      </c>
      <c r="P129" s="237">
        <f>P126-P128</f>
        <v>0</v>
      </c>
      <c r="Q129" s="237">
        <f>Q126-Q128</f>
        <v>0</v>
      </c>
      <c r="R129" s="237">
        <f>R126-R128</f>
        <v>0</v>
      </c>
      <c r="S129" s="237">
        <f>S126-S128</f>
        <v>0</v>
      </c>
      <c r="T129" s="2"/>
      <c r="U129" s="1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spans="1:256" s="359" customFormat="1" outlineLevel="1">
      <c r="A130" s="1"/>
      <c r="B130" s="223"/>
      <c r="C130" s="353" t="s">
        <v>263</v>
      </c>
      <c r="D130" s="215"/>
      <c r="E130" s="332">
        <v>7501202</v>
      </c>
      <c r="F130" s="332">
        <v>8445118</v>
      </c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  <c r="U130" s="1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spans="1:256" s="359" customFormat="1" ht="12" outlineLevel="1" thickBot="1">
      <c r="A131" s="1"/>
      <c r="B131" s="223"/>
      <c r="C131" s="353" t="s">
        <v>262</v>
      </c>
      <c r="D131" s="215"/>
      <c r="E131" s="332">
        <v>564265</v>
      </c>
      <c r="F131" s="332">
        <v>1513463</v>
      </c>
      <c r="G131" s="2"/>
      <c r="H131" s="1"/>
      <c r="I131" s="1"/>
      <c r="J131" s="4"/>
      <c r="K131" s="4"/>
      <c r="L131" s="4"/>
      <c r="M131" s="4"/>
      <c r="N131" s="4"/>
      <c r="O131" s="1"/>
      <c r="P131" s="1"/>
      <c r="Q131" s="1"/>
      <c r="R131" s="1"/>
      <c r="S131" s="1"/>
      <c r="T131" s="2"/>
      <c r="U131" s="1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spans="1:256" s="359" customFormat="1" ht="12.6" customHeight="1" outlineLevel="1" thickBot="1">
      <c r="A132" s="1"/>
      <c r="B132" s="223"/>
      <c r="C132" s="353" t="s">
        <v>261</v>
      </c>
      <c r="D132" s="215"/>
      <c r="E132" s="332">
        <f>3250152+283587+548602+7533141+1749100</f>
        <v>13364582</v>
      </c>
      <c r="F132" s="332">
        <v>9257852</v>
      </c>
      <c r="G132" s="2"/>
      <c r="H132" s="370" t="s">
        <v>260</v>
      </c>
      <c r="I132" s="369"/>
      <c r="J132" s="368">
        <v>2011</v>
      </c>
      <c r="K132" s="5"/>
      <c r="L132" s="5"/>
      <c r="M132" s="5"/>
      <c r="N132" s="5"/>
      <c r="O132" s="1"/>
      <c r="P132" s="1"/>
      <c r="Q132" s="1"/>
      <c r="R132" s="1"/>
      <c r="S132" s="1"/>
      <c r="T132" s="2"/>
      <c r="U132" s="1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spans="1:256" s="359" customFormat="1" outlineLevel="1">
      <c r="A133" s="1"/>
      <c r="B133" s="223"/>
      <c r="C133" s="353" t="s">
        <v>259</v>
      </c>
      <c r="D133" s="215"/>
      <c r="E133" s="332">
        <v>0</v>
      </c>
      <c r="F133" s="332">
        <v>0</v>
      </c>
      <c r="G133" s="2"/>
      <c r="H133" s="1"/>
      <c r="I133" s="367" t="s">
        <v>258</v>
      </c>
      <c r="J133" s="366">
        <v>0</v>
      </c>
      <c r="K133" s="5"/>
      <c r="L133" s="5"/>
      <c r="M133" s="5"/>
      <c r="N133" s="5"/>
      <c r="O133" s="1"/>
      <c r="P133" s="1"/>
      <c r="Q133" s="1"/>
      <c r="R133" s="1"/>
      <c r="S133" s="1"/>
      <c r="T133" s="2"/>
      <c r="U133" s="1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spans="1:256" s="359" customFormat="1" outlineLevel="1">
      <c r="A134" s="1"/>
      <c r="B134" s="223"/>
      <c r="C134" s="353" t="s">
        <v>257</v>
      </c>
      <c r="D134" s="215"/>
      <c r="E134" s="332">
        <v>0</v>
      </c>
      <c r="F134" s="332">
        <v>0</v>
      </c>
      <c r="G134" s="2"/>
      <c r="H134" s="1"/>
      <c r="I134" s="365" t="s">
        <v>256</v>
      </c>
      <c r="J134" s="364">
        <v>0</v>
      </c>
      <c r="K134" s="26"/>
      <c r="L134" s="5"/>
      <c r="M134" s="5"/>
      <c r="N134" s="5"/>
      <c r="O134" s="1"/>
      <c r="P134" s="1"/>
      <c r="Q134" s="1"/>
      <c r="R134" s="1"/>
      <c r="S134" s="1"/>
      <c r="T134" s="2"/>
      <c r="U134" s="1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spans="1:256" s="359" customFormat="1" outlineLevel="1">
      <c r="A135" s="1"/>
      <c r="B135" s="347"/>
      <c r="C135" s="350" t="s">
        <v>255</v>
      </c>
      <c r="D135" s="346"/>
      <c r="E135" s="345">
        <f>SUM(E130:E134)</f>
        <v>21430049</v>
      </c>
      <c r="F135" s="345">
        <v>19216433</v>
      </c>
      <c r="G135" s="2"/>
      <c r="H135" s="1"/>
      <c r="I135" s="365" t="s">
        <v>254</v>
      </c>
      <c r="J135" s="364">
        <v>0</v>
      </c>
      <c r="K135" s="26"/>
      <c r="L135" s="5"/>
      <c r="M135" s="5"/>
      <c r="N135" s="5"/>
      <c r="O135" s="1"/>
      <c r="P135" s="1"/>
      <c r="Q135" s="1"/>
      <c r="R135" s="1"/>
      <c r="S135" s="1"/>
      <c r="T135" s="2"/>
      <c r="U135" s="1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spans="1:256" s="359" customFormat="1" outlineLevel="1">
      <c r="A136" s="1"/>
      <c r="B136" s="223">
        <v>4</v>
      </c>
      <c r="C136" s="344" t="s">
        <v>241</v>
      </c>
      <c r="D136" s="215"/>
      <c r="E136" s="332">
        <v>0</v>
      </c>
      <c r="F136" s="332">
        <v>0</v>
      </c>
      <c r="G136" s="2"/>
      <c r="H136" s="1"/>
      <c r="I136" s="363" t="s">
        <v>253</v>
      </c>
      <c r="J136" s="362">
        <v>0</v>
      </c>
      <c r="K136" s="26"/>
      <c r="L136" s="5"/>
      <c r="M136" s="5"/>
      <c r="N136" s="5"/>
      <c r="O136" s="1"/>
      <c r="P136" s="1"/>
      <c r="Q136" s="1"/>
      <c r="R136" s="1"/>
      <c r="S136" s="1"/>
      <c r="T136" s="2"/>
      <c r="U136" s="1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spans="1:256" s="359" customFormat="1" ht="12" outlineLevel="1" thickBot="1">
      <c r="A137" s="1"/>
      <c r="B137" s="223">
        <v>5</v>
      </c>
      <c r="C137" s="344" t="s">
        <v>252</v>
      </c>
      <c r="D137" s="215"/>
      <c r="E137" s="332">
        <v>0</v>
      </c>
      <c r="F137" s="332">
        <v>0</v>
      </c>
      <c r="G137" s="2"/>
      <c r="H137" s="1"/>
      <c r="I137" s="361" t="s">
        <v>251</v>
      </c>
      <c r="J137" s="360">
        <f>SUM(J133:J136)</f>
        <v>0</v>
      </c>
      <c r="K137" s="26"/>
      <c r="L137" s="5"/>
      <c r="M137" s="5"/>
      <c r="N137" s="5"/>
      <c r="O137" s="1"/>
      <c r="P137" s="1"/>
      <c r="Q137" s="1"/>
      <c r="R137" s="1"/>
      <c r="S137" s="1"/>
      <c r="T137" s="2"/>
      <c r="U137" s="1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spans="1:256" s="359" customFormat="1" ht="12" outlineLevel="1" thickBot="1">
      <c r="A138" s="1"/>
      <c r="B138" s="223"/>
      <c r="C138" s="344"/>
      <c r="D138" s="215"/>
      <c r="E138" s="332"/>
      <c r="F138" s="332"/>
      <c r="G138" s="2"/>
      <c r="H138" s="1"/>
      <c r="I138" s="356"/>
      <c r="J138" s="5"/>
      <c r="K138" s="5"/>
      <c r="L138" s="5"/>
      <c r="M138" s="5"/>
      <c r="N138" s="5"/>
      <c r="O138" s="1"/>
      <c r="P138" s="1"/>
      <c r="Q138" s="1"/>
      <c r="R138" s="1"/>
      <c r="S138" s="1"/>
      <c r="T138" s="2"/>
      <c r="U138" s="1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spans="1:256" ht="12" outlineLevel="1" thickBot="1">
      <c r="B139" s="347"/>
      <c r="C139" s="347" t="s">
        <v>250</v>
      </c>
      <c r="D139" s="346"/>
      <c r="E139" s="345">
        <f>E123+E128+E135+E136+E137</f>
        <v>21430049</v>
      </c>
      <c r="F139" s="345">
        <v>19216433</v>
      </c>
      <c r="I139" s="358" t="s">
        <v>249</v>
      </c>
      <c r="J139" s="357">
        <f>J133-J137</f>
        <v>0</v>
      </c>
      <c r="K139" s="349"/>
      <c r="L139" s="5"/>
      <c r="M139" s="5"/>
      <c r="N139" s="5"/>
    </row>
    <row r="140" spans="1:256" s="4" customFormat="1" outlineLevel="1">
      <c r="B140" s="223"/>
      <c r="C140" s="344"/>
      <c r="D140" s="215"/>
      <c r="E140" s="332"/>
      <c r="F140" s="332"/>
      <c r="G140" s="2"/>
      <c r="I140" s="5"/>
      <c r="J140" s="5"/>
      <c r="K140" s="5"/>
      <c r="L140" s="5"/>
      <c r="M140" s="5"/>
      <c r="N140" s="5"/>
      <c r="T140" s="2"/>
    </row>
    <row r="141" spans="1:256" outlineLevel="1">
      <c r="B141" s="344" t="s">
        <v>44</v>
      </c>
      <c r="C141" s="344" t="s">
        <v>248</v>
      </c>
      <c r="D141" s="215"/>
      <c r="E141" s="332"/>
      <c r="F141" s="332"/>
    </row>
    <row r="142" spans="1:256" outlineLevel="1">
      <c r="B142" s="344"/>
      <c r="C142" s="344"/>
      <c r="D142" s="215"/>
      <c r="E142" s="332"/>
      <c r="F142" s="332"/>
    </row>
    <row r="143" spans="1:256" outlineLevel="1">
      <c r="B143" s="223">
        <v>1</v>
      </c>
      <c r="C143" s="344" t="s">
        <v>247</v>
      </c>
      <c r="D143" s="215"/>
      <c r="E143" s="332"/>
      <c r="F143" s="332"/>
    </row>
    <row r="144" spans="1:256" ht="15.75" customHeight="1" outlineLevel="1">
      <c r="B144" s="223"/>
      <c r="C144" s="353" t="s">
        <v>246</v>
      </c>
      <c r="D144" s="215"/>
      <c r="E144" s="332">
        <v>0</v>
      </c>
      <c r="F144" s="332">
        <v>0</v>
      </c>
      <c r="H144" s="356"/>
      <c r="I144" s="356"/>
      <c r="J144" s="355"/>
      <c r="K144" s="355"/>
      <c r="L144" s="5"/>
      <c r="M144" s="354"/>
      <c r="N144" s="354"/>
    </row>
    <row r="145" spans="2:14" s="1" customFormat="1" outlineLevel="1">
      <c r="B145" s="223"/>
      <c r="C145" s="353" t="s">
        <v>245</v>
      </c>
      <c r="D145" s="215"/>
      <c r="E145" s="332">
        <v>0</v>
      </c>
      <c r="F145" s="332">
        <v>0</v>
      </c>
      <c r="G145" s="2"/>
      <c r="H145" s="5"/>
      <c r="I145" s="352"/>
      <c r="J145" s="26"/>
      <c r="K145" s="26"/>
      <c r="L145" s="348"/>
      <c r="M145" s="351"/>
      <c r="N145" s="351"/>
    </row>
    <row r="146" spans="2:14" s="1" customFormat="1" outlineLevel="1">
      <c r="B146" s="347"/>
      <c r="C146" s="350" t="s">
        <v>244</v>
      </c>
      <c r="D146" s="346"/>
      <c r="E146" s="345">
        <f>SUM(E144:E145)</f>
        <v>0</v>
      </c>
      <c r="F146" s="345">
        <v>0</v>
      </c>
      <c r="G146" s="2"/>
      <c r="H146" s="5"/>
      <c r="I146" s="5"/>
      <c r="J146" s="26"/>
      <c r="K146" s="5"/>
      <c r="L146" s="348"/>
      <c r="M146" s="26"/>
      <c r="N146" s="26"/>
    </row>
    <row r="147" spans="2:14" s="1" customFormat="1" outlineLevel="1">
      <c r="B147" s="223">
        <v>2</v>
      </c>
      <c r="C147" s="344" t="s">
        <v>243</v>
      </c>
      <c r="D147" s="215"/>
      <c r="E147" s="332">
        <v>0</v>
      </c>
      <c r="F147" s="332">
        <v>0</v>
      </c>
      <c r="G147" s="2"/>
      <c r="H147" s="5"/>
      <c r="I147" s="5"/>
      <c r="J147" s="26"/>
      <c r="K147" s="349"/>
      <c r="L147" s="348"/>
      <c r="M147" s="5"/>
      <c r="N147" s="5"/>
    </row>
    <row r="148" spans="2:14" s="1" customFormat="1" outlineLevel="1">
      <c r="B148" s="223">
        <v>3</v>
      </c>
      <c r="C148" s="344" t="s">
        <v>242</v>
      </c>
      <c r="D148" s="215"/>
      <c r="E148" s="332">
        <v>0</v>
      </c>
      <c r="F148" s="332">
        <v>0</v>
      </c>
      <c r="G148" s="2"/>
      <c r="H148" s="5"/>
      <c r="I148" s="5"/>
      <c r="J148" s="26"/>
      <c r="K148" s="26"/>
      <c r="L148" s="348"/>
      <c r="M148" s="26"/>
      <c r="N148" s="26"/>
    </row>
    <row r="149" spans="2:14" s="1" customFormat="1" outlineLevel="1">
      <c r="B149" s="223">
        <v>4</v>
      </c>
      <c r="C149" s="344" t="s">
        <v>241</v>
      </c>
      <c r="D149" s="215"/>
      <c r="E149" s="332">
        <v>0</v>
      </c>
      <c r="F149" s="332">
        <v>0</v>
      </c>
      <c r="G149" s="2"/>
      <c r="M149" s="26"/>
      <c r="N149" s="26"/>
    </row>
    <row r="150" spans="2:14" s="1" customFormat="1" outlineLevel="1">
      <c r="B150" s="223"/>
      <c r="C150" s="344"/>
      <c r="D150" s="215"/>
      <c r="E150" s="332">
        <v>0</v>
      </c>
      <c r="F150" s="332">
        <v>0</v>
      </c>
      <c r="G150" s="2"/>
    </row>
    <row r="151" spans="2:14" s="1" customFormat="1" outlineLevel="1">
      <c r="B151" s="347"/>
      <c r="C151" s="347" t="s">
        <v>240</v>
      </c>
      <c r="D151" s="346"/>
      <c r="E151" s="345">
        <f>E146+E147+E148+E149</f>
        <v>0</v>
      </c>
      <c r="F151" s="345">
        <v>0</v>
      </c>
      <c r="G151" s="2"/>
    </row>
    <row r="152" spans="2:14" s="1" customFormat="1" outlineLevel="1">
      <c r="B152" s="223"/>
      <c r="C152" s="344"/>
      <c r="D152" s="215"/>
      <c r="E152" s="332"/>
      <c r="F152" s="332"/>
      <c r="G152" s="2"/>
    </row>
    <row r="153" spans="2:14" s="1" customFormat="1" outlineLevel="1">
      <c r="B153" s="223"/>
      <c r="C153" s="344" t="s">
        <v>239</v>
      </c>
      <c r="D153" s="215"/>
      <c r="E153" s="332"/>
      <c r="F153" s="332"/>
      <c r="G153" s="2"/>
    </row>
    <row r="154" spans="2:14" s="1" customFormat="1" ht="15.75" outlineLevel="1">
      <c r="B154" s="223" t="s">
        <v>33</v>
      </c>
      <c r="C154" s="344" t="s">
        <v>238</v>
      </c>
      <c r="D154" s="215"/>
      <c r="E154" s="332"/>
      <c r="F154" s="332"/>
      <c r="G154" s="2"/>
      <c r="I154" s="343" t="s">
        <v>237</v>
      </c>
      <c r="J154" s="342"/>
    </row>
    <row r="155" spans="2:14" s="1" customFormat="1" ht="12" outlineLevel="1" thickBot="1">
      <c r="B155" s="223">
        <v>1</v>
      </c>
      <c r="C155" s="223" t="s">
        <v>236</v>
      </c>
      <c r="D155" s="340" t="s">
        <v>102</v>
      </c>
      <c r="E155" s="332">
        <v>0</v>
      </c>
      <c r="F155" s="332">
        <v>0</v>
      </c>
      <c r="G155" s="2"/>
      <c r="I155" s="341" t="s">
        <v>235</v>
      </c>
    </row>
    <row r="156" spans="2:14" s="1" customFormat="1" ht="12" outlineLevel="1" thickBot="1">
      <c r="B156" s="223">
        <v>2</v>
      </c>
      <c r="C156" s="223" t="s">
        <v>234</v>
      </c>
      <c r="D156" s="340" t="s">
        <v>102</v>
      </c>
      <c r="E156" s="332">
        <v>0</v>
      </c>
      <c r="F156" s="332">
        <v>0</v>
      </c>
      <c r="G156" s="2"/>
      <c r="I156" s="339"/>
      <c r="J156" s="338" t="s">
        <v>233</v>
      </c>
    </row>
    <row r="157" spans="2:14" s="1" customFormat="1" outlineLevel="1">
      <c r="B157" s="223">
        <v>3</v>
      </c>
      <c r="C157" s="223" t="s">
        <v>75</v>
      </c>
      <c r="D157" s="215"/>
      <c r="E157" s="332">
        <v>493668659</v>
      </c>
      <c r="F157" s="332">
        <v>493668659</v>
      </c>
      <c r="G157" s="2"/>
      <c r="I157" s="334" t="s">
        <v>75</v>
      </c>
      <c r="J157" s="337">
        <f>E157-F157</f>
        <v>0</v>
      </c>
    </row>
    <row r="158" spans="2:14" s="1" customFormat="1" outlineLevel="1">
      <c r="B158" s="223">
        <v>4</v>
      </c>
      <c r="C158" s="223" t="s">
        <v>74</v>
      </c>
      <c r="D158" s="215"/>
      <c r="E158" s="332">
        <v>0</v>
      </c>
      <c r="F158" s="332">
        <v>0</v>
      </c>
      <c r="G158" s="2"/>
      <c r="I158" s="334" t="s">
        <v>232</v>
      </c>
      <c r="J158" s="335">
        <f>E158-F158</f>
        <v>0</v>
      </c>
    </row>
    <row r="159" spans="2:14" s="1" customFormat="1" outlineLevel="1">
      <c r="B159" s="223">
        <v>5</v>
      </c>
      <c r="C159" s="223" t="s">
        <v>232</v>
      </c>
      <c r="D159" s="215"/>
      <c r="E159" s="332">
        <v>0</v>
      </c>
      <c r="F159" s="332">
        <v>0</v>
      </c>
      <c r="G159" s="2"/>
      <c r="H159" s="144"/>
      <c r="I159" s="334" t="s">
        <v>231</v>
      </c>
      <c r="J159" s="335">
        <f>E159-F159</f>
        <v>0</v>
      </c>
    </row>
    <row r="160" spans="2:14" s="1" customFormat="1" outlineLevel="1">
      <c r="B160" s="223">
        <v>6</v>
      </c>
      <c r="C160" s="223" t="s">
        <v>231</v>
      </c>
      <c r="D160" s="215"/>
      <c r="E160" s="332">
        <v>0</v>
      </c>
      <c r="F160" s="332">
        <v>0</v>
      </c>
      <c r="G160" s="2"/>
      <c r="H160" s="336"/>
      <c r="I160" s="334" t="s">
        <v>230</v>
      </c>
      <c r="J160" s="335">
        <f>E160-F160</f>
        <v>0</v>
      </c>
    </row>
    <row r="161" spans="1:21" outlineLevel="1">
      <c r="B161" s="223">
        <v>7</v>
      </c>
      <c r="C161" s="223" t="s">
        <v>230</v>
      </c>
      <c r="D161" s="215"/>
      <c r="E161" s="332">
        <v>0</v>
      </c>
      <c r="F161" s="332">
        <v>0</v>
      </c>
      <c r="I161" s="334" t="s">
        <v>229</v>
      </c>
      <c r="J161" s="335">
        <f>E161-F161</f>
        <v>0</v>
      </c>
    </row>
    <row r="162" spans="1:21" outlineLevel="1">
      <c r="B162" s="223">
        <v>8</v>
      </c>
      <c r="C162" s="223" t="s">
        <v>229</v>
      </c>
      <c r="D162" s="215"/>
      <c r="E162" s="332">
        <v>0</v>
      </c>
      <c r="F162" s="332">
        <v>0</v>
      </c>
      <c r="I162" s="334" t="s">
        <v>228</v>
      </c>
      <c r="J162" s="335">
        <f>E162-F162</f>
        <v>0</v>
      </c>
    </row>
    <row r="163" spans="1:21" outlineLevel="1">
      <c r="B163" s="223">
        <v>9</v>
      </c>
      <c r="C163" s="223" t="s">
        <v>228</v>
      </c>
      <c r="D163" s="215"/>
      <c r="E163" s="332">
        <v>-78704214</v>
      </c>
      <c r="F163" s="331">
        <v>-55882087</v>
      </c>
      <c r="I163" s="334" t="s">
        <v>227</v>
      </c>
      <c r="J163" s="333">
        <f>E163-F163</f>
        <v>-22822127</v>
      </c>
    </row>
    <row r="164" spans="1:21" ht="12" outlineLevel="1" thickBot="1">
      <c r="B164" s="223">
        <v>10</v>
      </c>
      <c r="C164" s="223" t="s">
        <v>227</v>
      </c>
      <c r="D164" s="215"/>
      <c r="E164" s="332">
        <v>-63757964</v>
      </c>
      <c r="F164" s="331">
        <v>-22822127</v>
      </c>
      <c r="I164" s="330" t="s">
        <v>227</v>
      </c>
      <c r="J164" s="329">
        <f>-F164</f>
        <v>22822127</v>
      </c>
    </row>
    <row r="165" spans="1:21" ht="12" outlineLevel="1" thickBot="1">
      <c r="B165" s="328"/>
      <c r="C165" s="328" t="s">
        <v>226</v>
      </c>
      <c r="D165" s="327"/>
      <c r="E165" s="326">
        <f>SUM(E155:E164)</f>
        <v>351206481</v>
      </c>
      <c r="F165" s="326">
        <v>414964445</v>
      </c>
      <c r="I165" s="325" t="s">
        <v>154</v>
      </c>
      <c r="J165" s="325">
        <f>SUM(J157:J164)</f>
        <v>0</v>
      </c>
      <c r="K165" s="324" t="s">
        <v>225</v>
      </c>
    </row>
    <row r="166" spans="1:21" outlineLevel="1">
      <c r="B166" s="323"/>
      <c r="C166" s="322"/>
      <c r="D166" s="321"/>
      <c r="E166" s="320"/>
      <c r="F166" s="319"/>
    </row>
    <row r="167" spans="1:21" ht="14.25" customHeight="1" outlineLevel="1" thickBot="1">
      <c r="B167" s="318"/>
      <c r="C167" s="318" t="s">
        <v>224</v>
      </c>
      <c r="D167" s="317"/>
      <c r="E167" s="316">
        <f>E139+E151+E165</f>
        <v>372636530</v>
      </c>
      <c r="F167" s="316">
        <f>F139+F151+F165</f>
        <v>434180878</v>
      </c>
    </row>
    <row r="168" spans="1:21" ht="12.75" outlineLevel="1" thickTop="1" thickBot="1"/>
    <row r="169" spans="1:21" ht="16.5" outlineLevel="1" thickTop="1" thickBot="1">
      <c r="C169" s="315" t="s">
        <v>223</v>
      </c>
      <c r="D169" s="314"/>
      <c r="E169" s="204" t="str">
        <f>IF(E116=E167,"OK","Nuk Kuadron!")</f>
        <v>OK</v>
      </c>
      <c r="F169" s="313" t="str">
        <f>IF(F116=F167,"OK","Nuk Kuadron!")</f>
        <v>OK</v>
      </c>
    </row>
    <row r="170" spans="1:21" ht="12" outlineLevel="1" thickTop="1">
      <c r="D170" s="312" t="s">
        <v>59</v>
      </c>
      <c r="E170" s="80">
        <f>E116-E167</f>
        <v>0</v>
      </c>
      <c r="F170" s="80">
        <f>F116-F167</f>
        <v>0</v>
      </c>
    </row>
    <row r="171" spans="1:21" outlineLevel="1">
      <c r="C171" s="4"/>
      <c r="D171" s="108"/>
      <c r="E171" s="291"/>
      <c r="F171" s="291"/>
    </row>
    <row r="172" spans="1:21" ht="15.75">
      <c r="B172" s="311" t="s">
        <v>222</v>
      </c>
      <c r="C172" s="311"/>
      <c r="D172" s="311"/>
      <c r="E172" s="311"/>
      <c r="F172" s="311"/>
      <c r="H172" s="1">
        <v>6902469</v>
      </c>
    </row>
    <row r="173" spans="1:21" s="4" customFormat="1">
      <c r="A173" s="1"/>
      <c r="B173" s="310" t="s">
        <v>221</v>
      </c>
      <c r="C173" s="310"/>
      <c r="D173" s="3"/>
      <c r="E173" s="1"/>
      <c r="F173" s="1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  <c r="U173" s="1"/>
    </row>
    <row r="174" spans="1:21" s="4" customFormat="1" ht="15.75">
      <c r="A174" s="1"/>
      <c r="B174" s="306"/>
      <c r="C174" s="306"/>
      <c r="D174" s="3"/>
      <c r="E174" s="1"/>
      <c r="F174" s="1"/>
      <c r="G174" s="2"/>
      <c r="H174" s="1"/>
      <c r="I174" s="309" t="s">
        <v>220</v>
      </c>
      <c r="J174" s="309"/>
      <c r="K174" s="309"/>
      <c r="L174" s="309"/>
      <c r="M174" s="309"/>
      <c r="N174" s="1"/>
      <c r="O174" s="1"/>
      <c r="P174" s="1"/>
      <c r="Q174" s="1"/>
      <c r="R174" s="1"/>
      <c r="S174" s="1"/>
      <c r="T174" s="2"/>
      <c r="U174" s="1"/>
    </row>
    <row r="175" spans="1:21" s="4" customFormat="1" ht="14.25" customHeight="1">
      <c r="A175" s="1"/>
      <c r="B175" s="308" t="str">
        <f>B6</f>
        <v>Shoqeria tregtare: "Prodhim Veshje Ushtarake"  sh.a, Tiranë</v>
      </c>
      <c r="C175" s="307"/>
      <c r="D175" s="307"/>
      <c r="E175" s="307"/>
      <c r="F175" s="307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  <c r="U175" s="1"/>
    </row>
    <row r="176" spans="1:21" s="4" customFormat="1" ht="17.25" customHeight="1" thickBot="1">
      <c r="A176" s="1"/>
      <c r="B176" s="306"/>
      <c r="C176" s="306"/>
      <c r="D176" s="3"/>
      <c r="E176" s="1"/>
      <c r="F176" s="1"/>
      <c r="G176" s="2"/>
      <c r="H176" s="1"/>
      <c r="M176" s="1"/>
      <c r="N176" s="1"/>
      <c r="O176" s="1"/>
      <c r="P176" s="1"/>
      <c r="Q176" s="1"/>
      <c r="R176" s="1"/>
      <c r="S176" s="1"/>
      <c r="T176" s="2"/>
      <c r="U176" s="1"/>
    </row>
    <row r="177" spans="1:21" s="4" customFormat="1" ht="24.75" customHeight="1" thickTop="1" thickBot="1">
      <c r="A177" s="1"/>
      <c r="B177" s="305"/>
      <c r="C177" s="304" t="s">
        <v>148</v>
      </c>
      <c r="D177" s="303" t="s">
        <v>219</v>
      </c>
      <c r="E177" s="69" t="s">
        <v>57</v>
      </c>
      <c r="F177" s="68" t="s">
        <v>56</v>
      </c>
      <c r="G177" s="2"/>
      <c r="H177" s="1"/>
      <c r="I177" s="302" t="s">
        <v>218</v>
      </c>
      <c r="J177" s="293"/>
      <c r="K177" s="69" t="s">
        <v>57</v>
      </c>
      <c r="L177" s="68" t="s">
        <v>56</v>
      </c>
      <c r="M177" s="1"/>
      <c r="N177" s="302" t="s">
        <v>218</v>
      </c>
      <c r="O177" s="293"/>
      <c r="P177" s="69" t="s">
        <v>57</v>
      </c>
      <c r="Q177" s="68" t="s">
        <v>56</v>
      </c>
      <c r="R177" s="1"/>
      <c r="S177" s="1"/>
      <c r="T177" s="2"/>
      <c r="U177" s="1"/>
    </row>
    <row r="178" spans="1:21" s="4" customFormat="1" ht="12" customHeight="1" thickTop="1">
      <c r="A178" s="1"/>
      <c r="B178" s="301"/>
      <c r="C178" s="299"/>
      <c r="D178" s="300"/>
      <c r="E178" s="299"/>
      <c r="F178" s="299"/>
      <c r="G178" s="2"/>
      <c r="H178" s="298"/>
      <c r="I178" s="296" t="s">
        <v>217</v>
      </c>
      <c r="J178" s="295"/>
      <c r="K178" s="297"/>
      <c r="L178" s="246"/>
      <c r="M178" s="1"/>
      <c r="N178" s="296" t="s">
        <v>207</v>
      </c>
      <c r="O178" s="295"/>
      <c r="P178" s="295"/>
      <c r="Q178" s="295"/>
      <c r="R178" s="1"/>
      <c r="S178" s="1"/>
      <c r="T178" s="2"/>
      <c r="U178" s="1"/>
    </row>
    <row r="179" spans="1:21" s="4" customFormat="1">
      <c r="A179" s="1"/>
      <c r="B179" s="218">
        <v>1</v>
      </c>
      <c r="C179" s="231" t="s">
        <v>216</v>
      </c>
      <c r="D179" s="230">
        <v>9</v>
      </c>
      <c r="E179" s="217"/>
      <c r="F179" s="217">
        <v>0</v>
      </c>
      <c r="G179" s="2"/>
      <c r="I179" s="218" t="s">
        <v>215</v>
      </c>
      <c r="J179" s="223"/>
      <c r="K179" s="217">
        <v>0</v>
      </c>
      <c r="L179" s="217"/>
      <c r="M179" s="1"/>
      <c r="N179" s="218" t="s">
        <v>214</v>
      </c>
      <c r="O179" s="223"/>
      <c r="P179" s="217"/>
      <c r="Q179" s="217"/>
      <c r="R179" s="1"/>
      <c r="S179" s="1"/>
      <c r="T179" s="2"/>
      <c r="U179" s="1"/>
    </row>
    <row r="180" spans="1:21" s="4" customFormat="1">
      <c r="A180" s="1"/>
      <c r="B180" s="218">
        <v>2</v>
      </c>
      <c r="C180" s="231" t="s">
        <v>213</v>
      </c>
      <c r="D180" s="230" t="s">
        <v>209</v>
      </c>
      <c r="E180" s="217">
        <f>128273+5781564</f>
        <v>5909837</v>
      </c>
      <c r="F180" s="217">
        <v>6098142</v>
      </c>
      <c r="G180" s="2"/>
      <c r="I180" s="218" t="s">
        <v>212</v>
      </c>
      <c r="J180" s="223"/>
      <c r="K180" s="217">
        <v>0</v>
      </c>
      <c r="L180" s="217">
        <f>F179</f>
        <v>0</v>
      </c>
      <c r="M180" s="1"/>
      <c r="N180" s="218" t="s">
        <v>211</v>
      </c>
      <c r="O180" s="223"/>
      <c r="P180" s="217">
        <v>0</v>
      </c>
      <c r="Q180" s="217"/>
      <c r="R180" s="1"/>
      <c r="S180" s="1"/>
      <c r="T180" s="2"/>
      <c r="U180" s="1"/>
    </row>
    <row r="181" spans="1:21" s="4" customFormat="1">
      <c r="A181" s="1"/>
      <c r="B181" s="218">
        <v>3</v>
      </c>
      <c r="C181" s="231" t="s">
        <v>210</v>
      </c>
      <c r="D181" s="230" t="s">
        <v>209</v>
      </c>
      <c r="E181" s="217">
        <v>0</v>
      </c>
      <c r="F181" s="217">
        <v>0</v>
      </c>
      <c r="G181" s="2"/>
      <c r="I181" s="218" t="s">
        <v>208</v>
      </c>
      <c r="J181" s="223"/>
      <c r="K181" s="217">
        <v>0</v>
      </c>
      <c r="L181" s="217">
        <v>0</v>
      </c>
      <c r="M181" s="1"/>
      <c r="N181" s="218"/>
      <c r="O181" s="223"/>
      <c r="P181" s="217">
        <v>0</v>
      </c>
      <c r="Q181" s="217"/>
      <c r="R181" s="1"/>
      <c r="S181" s="1"/>
      <c r="T181" s="2"/>
      <c r="U181" s="1"/>
    </row>
    <row r="182" spans="1:21" s="4" customFormat="1">
      <c r="A182" s="1"/>
      <c r="B182" s="218">
        <v>4</v>
      </c>
      <c r="C182" s="231" t="s">
        <v>207</v>
      </c>
      <c r="D182" s="230">
        <v>9</v>
      </c>
      <c r="E182" s="217">
        <f>-54269-6902469</f>
        <v>-6956738</v>
      </c>
      <c r="F182" s="217">
        <v>0</v>
      </c>
      <c r="G182" s="2"/>
      <c r="I182" s="218" t="s">
        <v>206</v>
      </c>
      <c r="J182" s="294"/>
      <c r="K182" s="294">
        <f>+E180</f>
        <v>5909837</v>
      </c>
      <c r="L182" s="294">
        <f>+F180</f>
        <v>6098142</v>
      </c>
      <c r="M182" s="1"/>
      <c r="N182" s="218"/>
      <c r="O182" s="223"/>
      <c r="P182" s="217">
        <v>0</v>
      </c>
      <c r="Q182" s="217"/>
      <c r="R182" s="1"/>
      <c r="S182" s="1"/>
      <c r="T182" s="2"/>
      <c r="U182" s="1"/>
    </row>
    <row r="183" spans="1:21" s="4" customFormat="1" ht="12" thickBot="1">
      <c r="A183" s="1"/>
      <c r="B183" s="218">
        <v>5</v>
      </c>
      <c r="C183" s="231" t="s">
        <v>205</v>
      </c>
      <c r="D183" s="230">
        <v>9</v>
      </c>
      <c r="E183" s="217"/>
      <c r="F183" s="217"/>
      <c r="G183" s="2"/>
      <c r="H183" s="1"/>
      <c r="I183" s="293" t="s">
        <v>154</v>
      </c>
      <c r="J183" s="293"/>
      <c r="K183" s="292">
        <f>SUM(K179:K182)</f>
        <v>5909837</v>
      </c>
      <c r="L183" s="292">
        <f>SUM(L179:L182)</f>
        <v>6098142</v>
      </c>
      <c r="N183" s="293" t="s">
        <v>154</v>
      </c>
      <c r="O183" s="293"/>
      <c r="P183" s="292">
        <f>SUM(P179:P182)</f>
        <v>0</v>
      </c>
      <c r="Q183" s="292"/>
      <c r="R183" s="1"/>
      <c r="S183" s="1"/>
      <c r="T183" s="2"/>
      <c r="U183" s="1"/>
    </row>
    <row r="184" spans="1:21" s="4" customFormat="1" ht="14.25" customHeight="1" thickTop="1">
      <c r="A184" s="1"/>
      <c r="B184" s="218"/>
      <c r="C184" s="277" t="s">
        <v>204</v>
      </c>
      <c r="D184" s="230"/>
      <c r="E184" s="217">
        <v>-4430865</v>
      </c>
      <c r="F184" s="217">
        <v>-3516000</v>
      </c>
      <c r="G184" s="2"/>
      <c r="H184" s="1"/>
      <c r="K184" s="291">
        <f>E179+E180-K183</f>
        <v>0</v>
      </c>
      <c r="L184" s="291">
        <f>F179+F180-L183</f>
        <v>0</v>
      </c>
      <c r="P184" s="1"/>
      <c r="Q184" s="1"/>
      <c r="R184" s="1"/>
      <c r="S184" s="1"/>
      <c r="T184" s="2"/>
      <c r="U184" s="1"/>
    </row>
    <row r="185" spans="1:21" s="4" customFormat="1">
      <c r="A185" s="1"/>
      <c r="B185" s="218"/>
      <c r="C185" s="277" t="s">
        <v>203</v>
      </c>
      <c r="D185" s="230"/>
      <c r="E185" s="217">
        <v>-548807</v>
      </c>
      <c r="F185" s="217">
        <v>-436872</v>
      </c>
      <c r="G185" s="2"/>
      <c r="H185" s="1"/>
      <c r="I185" s="290" t="s">
        <v>202</v>
      </c>
      <c r="J185" s="289" t="s">
        <v>201</v>
      </c>
      <c r="K185" s="288"/>
      <c r="L185" s="287"/>
      <c r="M185" s="289" t="s">
        <v>200</v>
      </c>
      <c r="N185" s="288"/>
      <c r="O185" s="287"/>
      <c r="P185" s="1"/>
      <c r="Q185" s="1"/>
      <c r="R185" s="1"/>
      <c r="S185" s="1"/>
      <c r="T185" s="2"/>
      <c r="U185" s="1"/>
    </row>
    <row r="186" spans="1:21" s="4" customFormat="1" ht="13.5" customHeight="1" thickBot="1">
      <c r="A186" s="1"/>
      <c r="B186" s="218">
        <v>6</v>
      </c>
      <c r="C186" s="231" t="s">
        <v>199</v>
      </c>
      <c r="D186" s="230"/>
      <c r="E186" s="217">
        <v>0</v>
      </c>
      <c r="F186" s="217">
        <v>-5966580</v>
      </c>
      <c r="G186" s="2"/>
      <c r="H186" s="1"/>
      <c r="I186" s="286"/>
      <c r="J186" s="285" t="s">
        <v>198</v>
      </c>
      <c r="K186" s="285" t="s">
        <v>197</v>
      </c>
      <c r="L186" s="285" t="s">
        <v>196</v>
      </c>
      <c r="M186" s="285" t="s">
        <v>198</v>
      </c>
      <c r="N186" s="285" t="s">
        <v>197</v>
      </c>
      <c r="O186" s="285" t="s">
        <v>196</v>
      </c>
      <c r="P186" s="1"/>
      <c r="Q186" s="1"/>
      <c r="R186" s="1"/>
      <c r="S186" s="1"/>
      <c r="T186" s="2"/>
      <c r="U186" s="1"/>
    </row>
    <row r="187" spans="1:21" s="4" customFormat="1" ht="12" thickTop="1">
      <c r="A187" s="1"/>
      <c r="B187" s="218">
        <v>6</v>
      </c>
      <c r="C187" s="231" t="s">
        <v>195</v>
      </c>
      <c r="D187" s="230"/>
      <c r="E187" s="217">
        <v>0</v>
      </c>
      <c r="F187" s="217">
        <v>0</v>
      </c>
      <c r="G187" s="2"/>
      <c r="H187" s="1"/>
      <c r="I187" s="284"/>
      <c r="J187" s="283"/>
      <c r="K187" s="281"/>
      <c r="L187" s="280"/>
      <c r="M187" s="282"/>
      <c r="N187" s="281"/>
      <c r="O187" s="280"/>
      <c r="P187" s="1"/>
      <c r="Q187" s="1"/>
      <c r="R187" s="1"/>
      <c r="S187" s="1"/>
      <c r="T187" s="2"/>
      <c r="U187" s="1"/>
    </row>
    <row r="188" spans="1:21" s="4" customFormat="1">
      <c r="A188" s="1"/>
      <c r="B188" s="278"/>
      <c r="C188" s="277" t="s">
        <v>194</v>
      </c>
      <c r="D188" s="230"/>
      <c r="E188" s="217">
        <v>-19799127</v>
      </c>
      <c r="F188" s="217">
        <v>0</v>
      </c>
      <c r="G188" s="2"/>
      <c r="H188" s="1"/>
      <c r="I188" s="279" t="s">
        <v>193</v>
      </c>
      <c r="J188" s="276">
        <v>1</v>
      </c>
      <c r="K188" s="275">
        <f>12*55</f>
        <v>660</v>
      </c>
      <c r="L188" s="275">
        <f>K188*0.167</f>
        <v>110.22000000000001</v>
      </c>
      <c r="M188" s="276">
        <v>1</v>
      </c>
      <c r="N188" s="275">
        <v>960</v>
      </c>
      <c r="O188" s="275">
        <f>3*84*0.167</f>
        <v>42.084000000000003</v>
      </c>
      <c r="P188" s="1"/>
      <c r="Q188" s="1"/>
      <c r="R188" s="1"/>
      <c r="S188" s="1"/>
      <c r="T188" s="2"/>
      <c r="U188" s="1"/>
    </row>
    <row r="189" spans="1:21" s="4" customFormat="1" ht="15">
      <c r="A189"/>
      <c r="B189" s="278"/>
      <c r="C189" s="277" t="s">
        <v>192</v>
      </c>
      <c r="D189" s="230"/>
      <c r="E189" s="217">
        <v>-35474438</v>
      </c>
      <c r="F189" s="217">
        <v>0</v>
      </c>
      <c r="G189" s="2"/>
      <c r="H189" s="1"/>
      <c r="I189" s="270" t="s">
        <v>191</v>
      </c>
      <c r="J189" s="276">
        <v>1</v>
      </c>
      <c r="K189" s="275">
        <f>12*44</f>
        <v>528</v>
      </c>
      <c r="L189" s="275">
        <f>K189*0.167</f>
        <v>88.176000000000002</v>
      </c>
      <c r="M189" s="276">
        <v>2</v>
      </c>
      <c r="N189" s="275">
        <v>498</v>
      </c>
      <c r="O189" s="275">
        <v>79</v>
      </c>
      <c r="P189" s="1"/>
      <c r="Q189" s="1"/>
      <c r="R189" s="1"/>
      <c r="S189" s="1"/>
      <c r="T189" s="2"/>
      <c r="U189" s="1"/>
    </row>
    <row r="190" spans="1:21" s="4" customFormat="1">
      <c r="A190" s="1"/>
      <c r="B190" s="218">
        <v>7</v>
      </c>
      <c r="C190" s="231" t="s">
        <v>190</v>
      </c>
      <c r="D190" s="230"/>
      <c r="E190" s="217">
        <f>-(2525391+11668+809100+22349+100000)</f>
        <v>-3468508</v>
      </c>
      <c r="F190" s="217">
        <v>-19086422</v>
      </c>
      <c r="G190" s="2"/>
      <c r="H190" s="1"/>
      <c r="I190" s="270" t="s">
        <v>189</v>
      </c>
      <c r="J190" s="276">
        <v>2</v>
      </c>
      <c r="K190" s="275">
        <f>67*12</f>
        <v>804</v>
      </c>
      <c r="L190" s="275">
        <f>K190*0.167</f>
        <v>134.268</v>
      </c>
      <c r="M190" s="276">
        <v>1</v>
      </c>
      <c r="N190" s="275">
        <v>288</v>
      </c>
      <c r="O190" s="275">
        <v>84</v>
      </c>
      <c r="P190" s="1"/>
      <c r="Q190" s="1"/>
      <c r="R190" s="1"/>
      <c r="S190" s="1"/>
      <c r="T190" s="2"/>
      <c r="U190" s="1"/>
    </row>
    <row r="191" spans="1:21" s="4" customFormat="1" ht="15">
      <c r="A191" s="1"/>
      <c r="B191" s="274">
        <v>8</v>
      </c>
      <c r="C191" s="273" t="s">
        <v>188</v>
      </c>
      <c r="D191" s="272"/>
      <c r="E191" s="271">
        <f>SUM(E182:E190)</f>
        <v>-70678483</v>
      </c>
      <c r="F191" s="271">
        <f>SUM(F182:F190)</f>
        <v>-29005874</v>
      </c>
      <c r="G191" s="2"/>
      <c r="H191" s="1"/>
      <c r="I191" s="270" t="s">
        <v>187</v>
      </c>
      <c r="J191" s="269">
        <v>2</v>
      </c>
      <c r="K191" s="268">
        <f>4431-K190-K189-K188</f>
        <v>2439</v>
      </c>
      <c r="L191" s="268">
        <f>548-L190-L189-L188</f>
        <v>215.33599999999996</v>
      </c>
      <c r="M191" s="269">
        <v>3</v>
      </c>
      <c r="N191" s="268">
        <f>3516-N190-N189-N188</f>
        <v>1770</v>
      </c>
      <c r="O191" s="268">
        <f>436-O190-O189-O188</f>
        <v>230.916</v>
      </c>
      <c r="P191" s="1"/>
      <c r="Q191" s="1"/>
      <c r="R191" s="1"/>
      <c r="S191" s="1"/>
      <c r="T191" s="2"/>
      <c r="U191" s="1"/>
    </row>
    <row r="192" spans="1:21" s="4" customFormat="1" ht="15">
      <c r="A192" s="1"/>
      <c r="B192" s="267"/>
      <c r="C192" s="265"/>
      <c r="D192" s="266"/>
      <c r="E192" s="265"/>
      <c r="F192" s="265"/>
      <c r="G192" s="2"/>
      <c r="H192" s="1"/>
      <c r="I192" s="209"/>
      <c r="J192" s="215"/>
      <c r="K192" s="223"/>
      <c r="L192" s="223"/>
      <c r="M192" s="215"/>
      <c r="N192" s="223"/>
      <c r="O192" s="223"/>
      <c r="P192" s="1"/>
      <c r="Q192" s="1"/>
      <c r="R192" s="1"/>
      <c r="S192" s="1"/>
      <c r="T192" s="2"/>
      <c r="U192" s="1"/>
    </row>
    <row r="193" spans="1:21" s="4" customFormat="1" ht="15.75" thickBot="1">
      <c r="A193" s="1"/>
      <c r="B193" s="218">
        <v>9</v>
      </c>
      <c r="C193" s="173" t="s">
        <v>186</v>
      </c>
      <c r="D193" s="264" t="e">
        <f>E193/E179</f>
        <v>#DIV/0!</v>
      </c>
      <c r="E193" s="263">
        <f>SUM(E179:E190)</f>
        <v>-64768646</v>
      </c>
      <c r="F193" s="263">
        <f>SUM(F179:F190)</f>
        <v>-22907732</v>
      </c>
      <c r="G193" s="2"/>
      <c r="H193" s="1"/>
      <c r="I193" s="262" t="s">
        <v>154</v>
      </c>
      <c r="J193" s="261">
        <f>SUM(J188:J191)</f>
        <v>6</v>
      </c>
      <c r="K193" s="261">
        <f>SUM(K188:K191)</f>
        <v>4431</v>
      </c>
      <c r="L193" s="261">
        <f>SUM(L188:L191)</f>
        <v>548</v>
      </c>
      <c r="M193" s="261">
        <f>SUM(M188:M191)</f>
        <v>7</v>
      </c>
      <c r="N193" s="261">
        <f>SUM(N188:N191)</f>
        <v>3516</v>
      </c>
      <c r="O193" s="261">
        <f>SUM(O188:O191)</f>
        <v>436</v>
      </c>
      <c r="P193" s="1"/>
      <c r="Q193" s="1"/>
      <c r="R193" s="1"/>
      <c r="S193" s="1"/>
      <c r="T193" s="2"/>
      <c r="U193" s="1"/>
    </row>
    <row r="194" spans="1:21" s="4" customFormat="1" ht="12" thickTop="1">
      <c r="A194" s="1"/>
      <c r="B194" s="218"/>
      <c r="C194" s="173"/>
      <c r="D194" s="230"/>
      <c r="E194" s="217"/>
      <c r="F194" s="217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  <c r="U194" s="1"/>
    </row>
    <row r="195" spans="1:21">
      <c r="B195" s="218">
        <v>10</v>
      </c>
      <c r="C195" s="231" t="s">
        <v>185</v>
      </c>
      <c r="D195" s="230"/>
      <c r="E195" s="217">
        <v>0</v>
      </c>
      <c r="F195" s="217">
        <v>0</v>
      </c>
    </row>
    <row r="196" spans="1:21" ht="15.75">
      <c r="B196" s="218">
        <v>11</v>
      </c>
      <c r="C196" s="231" t="s">
        <v>184</v>
      </c>
      <c r="D196" s="230"/>
      <c r="E196" s="217">
        <v>0</v>
      </c>
      <c r="F196" s="217">
        <v>0</v>
      </c>
      <c r="H196" s="260" t="s">
        <v>183</v>
      </c>
      <c r="I196" s="260"/>
      <c r="J196" s="260"/>
      <c r="K196" s="260"/>
      <c r="L196" s="260"/>
      <c r="M196" s="260"/>
      <c r="N196" s="259"/>
      <c r="O196" s="258" t="s">
        <v>182</v>
      </c>
      <c r="P196" s="258"/>
      <c r="Q196" s="258"/>
      <c r="R196" s="258"/>
      <c r="S196" s="258"/>
    </row>
    <row r="197" spans="1:21" ht="12" thickBot="1">
      <c r="B197" s="218">
        <v>12</v>
      </c>
      <c r="C197" s="231" t="s">
        <v>137</v>
      </c>
      <c r="D197" s="230">
        <v>10</v>
      </c>
      <c r="E197" s="217">
        <v>0</v>
      </c>
      <c r="F197" s="217">
        <v>0</v>
      </c>
      <c r="H197" s="257"/>
      <c r="J197" s="256"/>
      <c r="M197" s="234" t="s">
        <v>70</v>
      </c>
      <c r="N197" s="233"/>
      <c r="O197" s="5"/>
    </row>
    <row r="198" spans="1:21" ht="21.75" customHeight="1" thickTop="1" thickBot="1">
      <c r="B198" s="218"/>
      <c r="C198" s="231" t="s">
        <v>181</v>
      </c>
      <c r="D198" s="245" t="s">
        <v>102</v>
      </c>
      <c r="E198" s="217">
        <v>0</v>
      </c>
      <c r="F198" s="217">
        <v>0</v>
      </c>
      <c r="H198" s="255" t="s">
        <v>54</v>
      </c>
      <c r="I198" s="254" t="s">
        <v>180</v>
      </c>
      <c r="J198" s="253"/>
      <c r="K198" s="252">
        <f>E204</f>
        <v>-63757964</v>
      </c>
      <c r="L198" s="252">
        <f>F204</f>
        <v>-22822127</v>
      </c>
      <c r="M198" s="221"/>
      <c r="N198" s="220"/>
      <c r="O198" s="251"/>
      <c r="P198" s="69"/>
      <c r="Q198" s="69"/>
      <c r="R198" s="69" t="s">
        <v>57</v>
      </c>
      <c r="S198" s="68" t="s">
        <v>56</v>
      </c>
    </row>
    <row r="199" spans="1:21" ht="12.75" thickTop="1" thickBot="1">
      <c r="B199" s="218"/>
      <c r="C199" s="231" t="s">
        <v>179</v>
      </c>
      <c r="D199" s="230"/>
      <c r="E199" s="217"/>
      <c r="F199" s="217">
        <v>0</v>
      </c>
      <c r="H199" s="211" t="s">
        <v>44</v>
      </c>
      <c r="I199" s="216" t="s">
        <v>178</v>
      </c>
      <c r="J199" s="230"/>
      <c r="K199" s="240">
        <f>SUM(K200:K205)</f>
        <v>22349</v>
      </c>
      <c r="L199" s="240">
        <f>SUM(L200:L205)</f>
        <v>0</v>
      </c>
      <c r="M199" s="250"/>
      <c r="N199" s="249"/>
      <c r="O199" s="32"/>
      <c r="P199" s="248"/>
      <c r="Q199" s="247"/>
      <c r="R199" s="246"/>
      <c r="S199" s="246"/>
    </row>
    <row r="200" spans="1:21" ht="12" thickTop="1">
      <c r="B200" s="218"/>
      <c r="C200" s="231" t="s">
        <v>177</v>
      </c>
      <c r="D200" s="230"/>
      <c r="E200" s="217">
        <v>11182</v>
      </c>
      <c r="F200" s="217">
        <v>0</v>
      </c>
      <c r="H200" s="241">
        <v>1</v>
      </c>
      <c r="I200" s="218" t="s">
        <v>176</v>
      </c>
      <c r="J200" s="230"/>
      <c r="K200" s="240">
        <v>0</v>
      </c>
      <c r="L200" s="240">
        <v>0</v>
      </c>
      <c r="M200" s="234"/>
      <c r="N200" s="233"/>
      <c r="O200" s="32"/>
      <c r="P200" s="219" t="s">
        <v>175</v>
      </c>
      <c r="Q200" s="218"/>
      <c r="R200" s="217">
        <v>0</v>
      </c>
      <c r="S200" s="217">
        <v>0</v>
      </c>
    </row>
    <row r="201" spans="1:21">
      <c r="B201" s="218"/>
      <c r="C201" s="231" t="s">
        <v>174</v>
      </c>
      <c r="D201" s="230"/>
      <c r="E201" s="217">
        <v>999500</v>
      </c>
      <c r="F201" s="217">
        <v>85605</v>
      </c>
      <c r="H201" s="241">
        <v>2</v>
      </c>
      <c r="I201" s="218" t="s">
        <v>173</v>
      </c>
      <c r="J201" s="230"/>
      <c r="K201" s="240">
        <v>0</v>
      </c>
      <c r="L201" s="240">
        <v>0</v>
      </c>
      <c r="M201" s="234"/>
      <c r="N201" s="233"/>
      <c r="O201" s="32"/>
      <c r="P201" s="219" t="s">
        <v>172</v>
      </c>
      <c r="Q201" s="218"/>
      <c r="R201" s="217">
        <v>0</v>
      </c>
      <c r="S201" s="217">
        <v>0</v>
      </c>
    </row>
    <row r="202" spans="1:21" ht="15.75" thickBot="1">
      <c r="B202" s="218">
        <v>13</v>
      </c>
      <c r="C202" s="231" t="s">
        <v>171</v>
      </c>
      <c r="D202" s="245" t="s">
        <v>102</v>
      </c>
      <c r="E202" s="232">
        <f>SUM(E195:E201)</f>
        <v>1010682</v>
      </c>
      <c r="F202" s="232">
        <f>SUM(F195:F201)</f>
        <v>85605</v>
      </c>
      <c r="H202" s="241">
        <v>3</v>
      </c>
      <c r="I202" s="218" t="s">
        <v>170</v>
      </c>
      <c r="J202" s="230"/>
      <c r="K202" s="240">
        <v>22349</v>
      </c>
      <c r="L202" s="240">
        <v>0</v>
      </c>
      <c r="M202" s="234"/>
      <c r="N202" s="233"/>
      <c r="O202" s="243"/>
      <c r="P202" s="242" t="s">
        <v>169</v>
      </c>
      <c r="Q202" s="218"/>
      <c r="R202" s="217">
        <v>0</v>
      </c>
      <c r="S202" s="217">
        <v>0</v>
      </c>
    </row>
    <row r="203" spans="1:21" ht="12" thickTop="1">
      <c r="B203" s="218"/>
      <c r="C203" s="231"/>
      <c r="D203" s="230"/>
      <c r="E203" s="217"/>
      <c r="F203" s="217"/>
      <c r="H203" s="241">
        <v>4</v>
      </c>
      <c r="I203" s="218" t="s">
        <v>168</v>
      </c>
      <c r="J203" s="230"/>
      <c r="K203" s="240">
        <v>0</v>
      </c>
      <c r="L203" s="240">
        <v>0</v>
      </c>
      <c r="M203" s="234"/>
      <c r="N203" s="233"/>
      <c r="O203" s="243"/>
      <c r="P203" s="242" t="s">
        <v>167</v>
      </c>
      <c r="Q203" s="218"/>
      <c r="R203" s="217">
        <v>0</v>
      </c>
      <c r="S203" s="217">
        <v>0</v>
      </c>
    </row>
    <row r="204" spans="1:21" ht="15.75" thickBot="1">
      <c r="B204" s="218">
        <v>14</v>
      </c>
      <c r="C204" s="173" t="s">
        <v>166</v>
      </c>
      <c r="D204" s="244" t="e">
        <f>E204/E179</f>
        <v>#DIV/0!</v>
      </c>
      <c r="E204" s="232">
        <f>E193+E202</f>
        <v>-63757964</v>
      </c>
      <c r="F204" s="232">
        <f>F193+F202</f>
        <v>-22822127</v>
      </c>
      <c r="H204" s="241">
        <v>5</v>
      </c>
      <c r="I204" s="218" t="s">
        <v>165</v>
      </c>
      <c r="J204" s="230"/>
      <c r="K204" s="240">
        <v>0</v>
      </c>
      <c r="L204" s="240">
        <v>0</v>
      </c>
      <c r="M204" s="234"/>
      <c r="N204" s="233"/>
      <c r="O204" s="243"/>
      <c r="P204" s="242" t="s">
        <v>164</v>
      </c>
      <c r="Q204" s="218"/>
      <c r="R204" s="217">
        <v>0</v>
      </c>
      <c r="S204" s="217">
        <v>0</v>
      </c>
    </row>
    <row r="205" spans="1:21" ht="12" thickTop="1">
      <c r="B205" s="218"/>
      <c r="C205" s="173"/>
      <c r="D205" s="230"/>
      <c r="E205" s="217"/>
      <c r="F205" s="217"/>
      <c r="H205" s="241">
        <v>6</v>
      </c>
      <c r="I205" s="216" t="s">
        <v>163</v>
      </c>
      <c r="J205" s="230"/>
      <c r="K205" s="240">
        <v>0</v>
      </c>
      <c r="L205" s="240">
        <v>0</v>
      </c>
      <c r="M205" s="234"/>
      <c r="N205" s="233"/>
      <c r="O205" s="239"/>
      <c r="P205" s="238" t="s">
        <v>162</v>
      </c>
      <c r="Q205" s="209"/>
      <c r="R205" s="237">
        <v>0</v>
      </c>
      <c r="S205" s="237">
        <v>0</v>
      </c>
    </row>
    <row r="206" spans="1:21">
      <c r="B206" s="218">
        <v>15</v>
      </c>
      <c r="C206" s="173" t="s">
        <v>161</v>
      </c>
      <c r="D206" s="230"/>
      <c r="E206" s="217">
        <v>0</v>
      </c>
      <c r="F206" s="217">
        <v>0</v>
      </c>
      <c r="H206" s="224"/>
      <c r="I206" s="223"/>
      <c r="J206" s="223"/>
      <c r="K206" s="223"/>
      <c r="L206" s="222"/>
      <c r="M206" s="114"/>
      <c r="N206" s="4"/>
      <c r="O206" s="5"/>
      <c r="P206" s="236"/>
      <c r="Q206" s="209"/>
      <c r="R206" s="209"/>
      <c r="S206" s="209"/>
    </row>
    <row r="207" spans="1:21">
      <c r="B207" s="218"/>
      <c r="C207" s="173"/>
      <c r="D207" s="230"/>
      <c r="E207" s="217"/>
      <c r="F207" s="217"/>
      <c r="H207" s="211" t="s">
        <v>33</v>
      </c>
      <c r="I207" s="216" t="s">
        <v>160</v>
      </c>
      <c r="J207" s="230"/>
      <c r="K207" s="217">
        <v>0</v>
      </c>
      <c r="L207" s="235">
        <v>0</v>
      </c>
      <c r="M207" s="234"/>
      <c r="N207" s="233"/>
      <c r="O207" s="32"/>
      <c r="P207" s="219" t="s">
        <v>159</v>
      </c>
      <c r="Q207" s="218"/>
      <c r="R207" s="217">
        <v>0</v>
      </c>
      <c r="S207" s="217">
        <v>0</v>
      </c>
    </row>
    <row r="208" spans="1:21" ht="15.75" thickBot="1">
      <c r="B208" s="218">
        <v>16</v>
      </c>
      <c r="C208" s="173" t="s">
        <v>158</v>
      </c>
      <c r="D208" s="230">
        <v>10</v>
      </c>
      <c r="E208" s="232">
        <f>E204-E206</f>
        <v>-63757964</v>
      </c>
      <c r="F208" s="232">
        <f>F204-F206</f>
        <v>-22822127</v>
      </c>
      <c r="H208" s="224"/>
      <c r="I208" s="223"/>
      <c r="J208" s="223"/>
      <c r="K208" s="223"/>
      <c r="L208" s="222"/>
      <c r="M208" s="114"/>
      <c r="N208" s="4"/>
      <c r="O208" s="32"/>
      <c r="P208" s="219"/>
      <c r="Q208" s="218"/>
      <c r="R208" s="217"/>
      <c r="S208" s="217"/>
    </row>
    <row r="209" spans="2:19" s="1" customFormat="1" ht="12" thickTop="1">
      <c r="B209" s="218"/>
      <c r="C209" s="231"/>
      <c r="D209" s="230"/>
      <c r="E209" s="217"/>
      <c r="F209" s="217"/>
      <c r="G209" s="2"/>
      <c r="H209" s="211" t="s">
        <v>23</v>
      </c>
      <c r="I209" s="216" t="s">
        <v>157</v>
      </c>
      <c r="J209" s="229"/>
      <c r="K209" s="214">
        <f>K198+K199+K207</f>
        <v>-63735615</v>
      </c>
      <c r="L209" s="214">
        <f>L198+L199+L207</f>
        <v>-22822127</v>
      </c>
      <c r="M209" s="221"/>
      <c r="N209" s="220"/>
      <c r="O209" s="32"/>
      <c r="P209" s="219" t="s">
        <v>156</v>
      </c>
      <c r="Q209" s="218"/>
      <c r="R209" s="217">
        <v>0</v>
      </c>
      <c r="S209" s="217">
        <v>0</v>
      </c>
    </row>
    <row r="210" spans="2:19" s="1" customFormat="1" ht="12" thickBot="1">
      <c r="B210" s="228">
        <v>17</v>
      </c>
      <c r="C210" s="227" t="s">
        <v>128</v>
      </c>
      <c r="D210" s="226"/>
      <c r="E210" s="225">
        <v>0</v>
      </c>
      <c r="F210" s="225">
        <v>0</v>
      </c>
      <c r="G210" s="2"/>
      <c r="H210" s="224"/>
      <c r="I210" s="223"/>
      <c r="J210" s="223"/>
      <c r="K210" s="223"/>
      <c r="L210" s="222"/>
      <c r="M210" s="221"/>
      <c r="N210" s="220"/>
      <c r="O210" s="32"/>
      <c r="P210" s="219"/>
      <c r="Q210" s="218"/>
      <c r="R210" s="217"/>
      <c r="S210" s="217"/>
    </row>
    <row r="211" spans="2:19" s="1" customFormat="1" ht="12" thickTop="1">
      <c r="B211" s="8"/>
      <c r="C211" s="195"/>
      <c r="D211" s="9"/>
      <c r="E211" s="10"/>
      <c r="F211" s="10"/>
      <c r="G211" s="2"/>
      <c r="H211" s="211" t="s">
        <v>7</v>
      </c>
      <c r="I211" s="216" t="s">
        <v>155</v>
      </c>
      <c r="J211" s="215"/>
      <c r="K211" s="214">
        <v>0</v>
      </c>
      <c r="L211" s="214">
        <v>0</v>
      </c>
      <c r="M211" s="114"/>
      <c r="N211" s="4"/>
      <c r="O211" s="32"/>
      <c r="P211" s="213" t="s">
        <v>154</v>
      </c>
      <c r="Q211" s="213"/>
      <c r="R211" s="212">
        <f>SUM(R201:R209)</f>
        <v>0</v>
      </c>
      <c r="S211" s="212">
        <f>SUM(S199:S209)</f>
        <v>0</v>
      </c>
    </row>
    <row r="212" spans="2:19" s="1" customFormat="1" ht="12" thickBot="1">
      <c r="B212" s="8"/>
      <c r="C212" s="195"/>
      <c r="D212" s="9"/>
      <c r="E212" s="10"/>
      <c r="F212" s="10"/>
      <c r="G212" s="2"/>
      <c r="H212" s="211"/>
      <c r="I212" s="209"/>
      <c r="J212" s="210"/>
      <c r="K212" s="209"/>
      <c r="L212" s="208"/>
      <c r="M212" s="114"/>
      <c r="N212" s="4"/>
      <c r="O212" s="5"/>
      <c r="P212" s="4"/>
      <c r="Q212" s="4"/>
      <c r="R212" s="207">
        <v>50321334</v>
      </c>
      <c r="S212" s="144">
        <v>15398011</v>
      </c>
    </row>
    <row r="213" spans="2:19" s="1" customFormat="1" ht="16.5" thickTop="1" thickBot="1">
      <c r="B213" s="8"/>
      <c r="C213" s="206" t="s">
        <v>153</v>
      </c>
      <c r="D213" s="205"/>
      <c r="E213" s="204" t="str">
        <f>IF(E208=E49,"OK","Nuk Kuadron!")</f>
        <v>OK</v>
      </c>
      <c r="F213" s="204" t="str">
        <f>IF(F208=F49,"OK","Nuk Kuadron!")</f>
        <v>OK</v>
      </c>
      <c r="G213" s="2"/>
      <c r="H213" s="203" t="s">
        <v>152</v>
      </c>
      <c r="I213" s="202" t="s">
        <v>151</v>
      </c>
      <c r="J213" s="201"/>
      <c r="K213" s="200">
        <f>K198-K211</f>
        <v>-63757964</v>
      </c>
      <c r="L213" s="199">
        <f>L198-L211</f>
        <v>-22822127</v>
      </c>
      <c r="M213" s="198" t="str">
        <f>IF(K213=E208,"OK","Nuk Kuadron!")</f>
        <v>OK</v>
      </c>
      <c r="N213" s="6"/>
      <c r="O213" s="4"/>
      <c r="P213" s="197" t="s">
        <v>59</v>
      </c>
      <c r="Q213" s="197"/>
      <c r="R213" s="196">
        <f>R211+E190</f>
        <v>-3468508</v>
      </c>
      <c r="S213" s="196">
        <f>S211+F190</f>
        <v>-19086422</v>
      </c>
    </row>
    <row r="214" spans="2:19" s="1" customFormat="1" ht="12.75" thickTop="1" thickBot="1">
      <c r="B214" s="8"/>
      <c r="C214" s="195"/>
      <c r="D214" s="194" t="s">
        <v>59</v>
      </c>
      <c r="E214" s="193">
        <f>E208-E164</f>
        <v>0</v>
      </c>
      <c r="F214" s="193">
        <f>F208-F164</f>
        <v>0</v>
      </c>
      <c r="G214" s="2"/>
      <c r="H214" s="4"/>
      <c r="K214" s="192"/>
      <c r="L214" s="191" t="s">
        <v>59</v>
      </c>
      <c r="M214" s="190">
        <f>K213-E208</f>
        <v>0</v>
      </c>
      <c r="N214" s="190">
        <f>L213-F208</f>
        <v>0</v>
      </c>
      <c r="O214" s="189"/>
      <c r="P214" s="189"/>
      <c r="Q214" s="189"/>
      <c r="R214" s="189"/>
    </row>
    <row r="215" spans="2:19" s="1" customFormat="1">
      <c r="D215" s="3"/>
      <c r="G215" s="2"/>
      <c r="H215" s="4"/>
      <c r="K215" s="188"/>
      <c r="L215" s="4"/>
      <c r="M215" s="187"/>
      <c r="N215" s="187"/>
      <c r="O215" s="187"/>
      <c r="P215" s="187"/>
      <c r="Q215" s="187"/>
      <c r="R215" s="187"/>
    </row>
    <row r="216" spans="2:19" s="114" customFormat="1">
      <c r="D216" s="115"/>
    </row>
    <row r="217" spans="2:19" s="1" customFormat="1" hidden="1" outlineLevel="1">
      <c r="B217" s="3"/>
      <c r="C217" s="186" t="s">
        <v>150</v>
      </c>
      <c r="D217" s="3"/>
      <c r="G217" s="2"/>
    </row>
    <row r="218" spans="2:19" s="1" customFormat="1" hidden="1" outlineLevel="1">
      <c r="B218" s="3"/>
      <c r="C218" s="186" t="s">
        <v>149</v>
      </c>
      <c r="D218" s="3"/>
      <c r="G218" s="2"/>
    </row>
    <row r="219" spans="2:19" s="1" customFormat="1" hidden="1" outlineLevel="1">
      <c r="B219" s="185" t="s">
        <v>127</v>
      </c>
      <c r="C219" s="184" t="s">
        <v>148</v>
      </c>
      <c r="D219" s="183" t="s">
        <v>110</v>
      </c>
      <c r="E219" s="182" t="s">
        <v>125</v>
      </c>
      <c r="F219" s="181" t="s">
        <v>124</v>
      </c>
      <c r="G219" s="2"/>
    </row>
    <row r="220" spans="2:19" s="1" customFormat="1" hidden="1" outlineLevel="1">
      <c r="B220" s="180"/>
      <c r="C220" s="179"/>
      <c r="D220" s="178"/>
      <c r="E220" s="177"/>
      <c r="F220" s="177"/>
      <c r="G220" s="2"/>
    </row>
    <row r="221" spans="2:19" s="1" customFormat="1" hidden="1" outlineLevel="1">
      <c r="B221" s="174">
        <v>1</v>
      </c>
      <c r="C221" s="173" t="s">
        <v>147</v>
      </c>
      <c r="D221" s="172"/>
      <c r="E221" s="171"/>
      <c r="F221" s="171"/>
      <c r="G221" s="2"/>
    </row>
    <row r="222" spans="2:19" s="1" customFormat="1" hidden="1" outlineLevel="1">
      <c r="B222" s="174">
        <v>2</v>
      </c>
      <c r="C222" s="173" t="s">
        <v>146</v>
      </c>
      <c r="D222" s="172"/>
      <c r="E222" s="171"/>
      <c r="F222" s="171"/>
      <c r="G222" s="2"/>
    </row>
    <row r="223" spans="2:19" s="1" customFormat="1" hidden="1" outlineLevel="1">
      <c r="B223" s="174"/>
      <c r="C223" s="173"/>
      <c r="D223" s="172"/>
      <c r="E223" s="171"/>
      <c r="F223" s="171"/>
      <c r="G223" s="2"/>
    </row>
    <row r="224" spans="2:19" s="1" customFormat="1" hidden="1" outlineLevel="1">
      <c r="B224" s="176">
        <v>3</v>
      </c>
      <c r="C224" s="175" t="s">
        <v>145</v>
      </c>
      <c r="D224" s="172"/>
      <c r="E224" s="171"/>
      <c r="F224" s="171"/>
      <c r="G224" s="2"/>
    </row>
    <row r="225" spans="2:6" s="1" customFormat="1" hidden="1" outlineLevel="1">
      <c r="B225" s="174"/>
      <c r="C225" s="173"/>
      <c r="D225" s="172"/>
      <c r="E225" s="171"/>
      <c r="F225" s="171"/>
    </row>
    <row r="226" spans="2:6" s="1" customFormat="1" hidden="1" outlineLevel="1">
      <c r="B226" s="174">
        <v>4</v>
      </c>
      <c r="C226" s="173" t="s">
        <v>144</v>
      </c>
      <c r="D226" s="172"/>
      <c r="E226" s="171"/>
      <c r="F226" s="171"/>
    </row>
    <row r="227" spans="2:6" s="1" customFormat="1" hidden="1" outlineLevel="1">
      <c r="B227" s="174">
        <v>5</v>
      </c>
      <c r="C227" s="173" t="s">
        <v>143</v>
      </c>
      <c r="D227" s="172"/>
      <c r="E227" s="171"/>
      <c r="F227" s="171"/>
    </row>
    <row r="228" spans="2:6" s="1" customFormat="1" hidden="1" outlineLevel="1">
      <c r="B228" s="174">
        <v>6</v>
      </c>
      <c r="C228" s="173" t="s">
        <v>142</v>
      </c>
      <c r="D228" s="172"/>
      <c r="E228" s="171"/>
      <c r="F228" s="171"/>
    </row>
    <row r="229" spans="2:6" s="1" customFormat="1" hidden="1" outlineLevel="1">
      <c r="B229" s="174">
        <v>7</v>
      </c>
      <c r="C229" s="173" t="s">
        <v>141</v>
      </c>
      <c r="D229" s="172"/>
      <c r="E229" s="171"/>
      <c r="F229" s="171"/>
    </row>
    <row r="230" spans="2:6" s="1" customFormat="1" hidden="1" outlineLevel="1">
      <c r="B230" s="174">
        <v>8</v>
      </c>
      <c r="C230" s="173" t="s">
        <v>140</v>
      </c>
      <c r="D230" s="172"/>
      <c r="E230" s="171"/>
      <c r="F230" s="171"/>
    </row>
    <row r="231" spans="2:6" s="1" customFormat="1" hidden="1" outlineLevel="1">
      <c r="B231" s="174">
        <v>9</v>
      </c>
      <c r="C231" s="173" t="s">
        <v>139</v>
      </c>
      <c r="D231" s="172"/>
      <c r="E231" s="171"/>
      <c r="F231" s="171"/>
    </row>
    <row r="232" spans="2:6" s="1" customFormat="1" hidden="1" outlineLevel="1">
      <c r="B232" s="174">
        <v>10</v>
      </c>
      <c r="C232" s="173" t="s">
        <v>138</v>
      </c>
      <c r="D232" s="172"/>
      <c r="E232" s="171"/>
      <c r="F232" s="171"/>
    </row>
    <row r="233" spans="2:6" s="1" customFormat="1" hidden="1" outlineLevel="1">
      <c r="B233" s="174">
        <v>11</v>
      </c>
      <c r="C233" s="173" t="s">
        <v>137</v>
      </c>
      <c r="D233" s="172"/>
      <c r="E233" s="171"/>
      <c r="F233" s="171"/>
    </row>
    <row r="234" spans="2:6" s="1" customFormat="1" hidden="1" outlineLevel="1">
      <c r="B234" s="174"/>
      <c r="C234" s="173" t="s">
        <v>136</v>
      </c>
      <c r="D234" s="172"/>
      <c r="E234" s="171"/>
      <c r="F234" s="171"/>
    </row>
    <row r="235" spans="2:6" s="1" customFormat="1" hidden="1" outlineLevel="1">
      <c r="B235" s="174"/>
      <c r="C235" s="173" t="s">
        <v>135</v>
      </c>
      <c r="D235" s="172"/>
      <c r="E235" s="171"/>
      <c r="F235" s="171"/>
    </row>
    <row r="236" spans="2:6" s="1" customFormat="1" hidden="1" outlineLevel="1">
      <c r="B236" s="174"/>
      <c r="C236" s="173" t="s">
        <v>134</v>
      </c>
      <c r="D236" s="172"/>
      <c r="E236" s="171"/>
      <c r="F236" s="171"/>
    </row>
    <row r="237" spans="2:6" s="1" customFormat="1" hidden="1" outlineLevel="1">
      <c r="B237" s="174"/>
      <c r="C237" s="173" t="s">
        <v>133</v>
      </c>
      <c r="D237" s="172"/>
      <c r="E237" s="171"/>
      <c r="F237" s="171"/>
    </row>
    <row r="238" spans="2:6" s="1" customFormat="1" hidden="1" outlineLevel="1">
      <c r="B238" s="174"/>
      <c r="C238" s="173"/>
      <c r="D238" s="172"/>
      <c r="E238" s="171"/>
      <c r="F238" s="171"/>
    </row>
    <row r="239" spans="2:6" s="1" customFormat="1" hidden="1" outlineLevel="1">
      <c r="B239" s="174">
        <v>12</v>
      </c>
      <c r="C239" s="175" t="s">
        <v>132</v>
      </c>
      <c r="D239" s="172"/>
      <c r="E239" s="171"/>
      <c r="F239" s="171"/>
    </row>
    <row r="240" spans="2:6" s="1" customFormat="1" hidden="1" outlineLevel="1">
      <c r="B240" s="174"/>
      <c r="C240" s="175"/>
      <c r="D240" s="172"/>
      <c r="E240" s="171"/>
      <c r="F240" s="171"/>
    </row>
    <row r="241" spans="2:6" s="1" customFormat="1" hidden="1" outlineLevel="1">
      <c r="B241" s="174">
        <v>13</v>
      </c>
      <c r="C241" s="175" t="s">
        <v>131</v>
      </c>
      <c r="D241" s="172"/>
      <c r="E241" s="171"/>
      <c r="F241" s="171"/>
    </row>
    <row r="242" spans="2:6" s="1" customFormat="1" hidden="1" outlineLevel="1">
      <c r="B242" s="174">
        <v>14</v>
      </c>
      <c r="C242" s="175" t="s">
        <v>130</v>
      </c>
      <c r="D242" s="172"/>
      <c r="E242" s="171"/>
      <c r="F242" s="171"/>
    </row>
    <row r="243" spans="2:6" s="1" customFormat="1" hidden="1" outlineLevel="1">
      <c r="B243" s="174">
        <v>15</v>
      </c>
      <c r="C243" s="175" t="s">
        <v>129</v>
      </c>
      <c r="D243" s="172"/>
      <c r="E243" s="171"/>
      <c r="F243" s="171"/>
    </row>
    <row r="244" spans="2:6" s="1" customFormat="1" hidden="1" outlineLevel="1">
      <c r="B244" s="174"/>
      <c r="C244" s="173"/>
      <c r="D244" s="172"/>
      <c r="E244" s="171"/>
      <c r="F244" s="171"/>
    </row>
    <row r="245" spans="2:6" s="1" customFormat="1" hidden="1" outlineLevel="1">
      <c r="B245" s="174">
        <v>16</v>
      </c>
      <c r="C245" s="173" t="s">
        <v>128</v>
      </c>
      <c r="D245" s="172"/>
      <c r="E245" s="171"/>
      <c r="F245" s="171"/>
    </row>
    <row r="246" spans="2:6" s="1" customFormat="1" collapsed="1">
      <c r="B246" s="3"/>
      <c r="D246" s="3"/>
    </row>
    <row r="247" spans="2:6" s="114" customFormat="1">
      <c r="D247" s="115"/>
    </row>
    <row r="249" spans="2:6" s="1" customFormat="1" ht="12" hidden="1" outlineLevel="1" thickBot="1">
      <c r="B249" s="170" t="s">
        <v>127</v>
      </c>
      <c r="C249" s="170" t="s">
        <v>126</v>
      </c>
      <c r="D249" s="169" t="s">
        <v>110</v>
      </c>
      <c r="E249" s="168" t="s">
        <v>125</v>
      </c>
      <c r="F249" s="167" t="s">
        <v>124</v>
      </c>
    </row>
    <row r="250" spans="2:6" s="1" customFormat="1" ht="12" hidden="1" outlineLevel="1" thickTop="1">
      <c r="B250" s="166"/>
      <c r="C250" s="164"/>
      <c r="D250" s="165"/>
      <c r="E250" s="164"/>
      <c r="F250" s="163"/>
    </row>
    <row r="251" spans="2:6" s="1" customFormat="1" hidden="1" outlineLevel="1">
      <c r="B251" s="95" t="s">
        <v>54</v>
      </c>
      <c r="C251" s="132" t="s">
        <v>109</v>
      </c>
      <c r="D251" s="137"/>
      <c r="E251" s="94"/>
      <c r="F251" s="153"/>
    </row>
    <row r="252" spans="2:6" s="1" customFormat="1" hidden="1" outlineLevel="1">
      <c r="B252" s="95"/>
      <c r="C252" s="149" t="s">
        <v>123</v>
      </c>
      <c r="D252" s="137"/>
      <c r="E252" s="94"/>
      <c r="F252" s="153"/>
    </row>
    <row r="253" spans="2:6" s="1" customFormat="1" hidden="1" outlineLevel="1">
      <c r="B253" s="95"/>
      <c r="C253" s="149" t="s">
        <v>122</v>
      </c>
      <c r="D253" s="137"/>
      <c r="E253" s="94"/>
      <c r="F253" s="153"/>
    </row>
    <row r="254" spans="2:6" s="1" customFormat="1" hidden="1" outlineLevel="1">
      <c r="B254" s="95"/>
      <c r="C254" s="162" t="s">
        <v>121</v>
      </c>
      <c r="D254" s="137"/>
      <c r="E254" s="94"/>
      <c r="F254" s="153"/>
    </row>
    <row r="255" spans="2:6" s="1" customFormat="1" hidden="1" outlineLevel="1">
      <c r="B255" s="95"/>
      <c r="C255" s="162" t="s">
        <v>98</v>
      </c>
      <c r="D255" s="137"/>
      <c r="E255" s="94"/>
      <c r="F255" s="153"/>
    </row>
    <row r="256" spans="2:6" s="1" customFormat="1" hidden="1" outlineLevel="1">
      <c r="B256" s="95"/>
      <c r="C256" s="149" t="s">
        <v>97</v>
      </c>
      <c r="D256" s="137"/>
      <c r="E256" s="94"/>
      <c r="F256" s="153"/>
    </row>
    <row r="257" spans="2:6" s="1" customFormat="1" hidden="1" outlineLevel="1">
      <c r="B257" s="95"/>
      <c r="C257" s="138" t="s">
        <v>120</v>
      </c>
      <c r="D257" s="137"/>
      <c r="E257" s="94"/>
      <c r="F257" s="153"/>
    </row>
    <row r="258" spans="2:6" s="1" customFormat="1" hidden="1" outlineLevel="1">
      <c r="B258" s="95"/>
      <c r="C258" s="94"/>
      <c r="D258" s="137"/>
      <c r="E258" s="94"/>
      <c r="F258" s="153"/>
    </row>
    <row r="259" spans="2:6" s="1" customFormat="1" hidden="1" outlineLevel="1">
      <c r="B259" s="95" t="s">
        <v>44</v>
      </c>
      <c r="C259" s="132" t="s">
        <v>95</v>
      </c>
      <c r="D259" s="137"/>
      <c r="E259" s="94"/>
      <c r="F259" s="153"/>
    </row>
    <row r="260" spans="2:6" s="1" customFormat="1" hidden="1" outlineLevel="1">
      <c r="B260" s="95"/>
      <c r="C260" s="149" t="s">
        <v>119</v>
      </c>
      <c r="D260" s="137"/>
      <c r="E260" s="94"/>
      <c r="F260" s="153"/>
    </row>
    <row r="261" spans="2:6" s="1" customFormat="1" hidden="1" outlineLevel="1">
      <c r="B261" s="95"/>
      <c r="C261" s="149" t="s">
        <v>93</v>
      </c>
      <c r="D261" s="137"/>
      <c r="E261" s="94"/>
      <c r="F261" s="153"/>
    </row>
    <row r="262" spans="2:6" s="1" customFormat="1" hidden="1" outlineLevel="1">
      <c r="B262" s="95"/>
      <c r="C262" s="149" t="s">
        <v>118</v>
      </c>
      <c r="D262" s="137"/>
      <c r="E262" s="94"/>
      <c r="F262" s="153"/>
    </row>
    <row r="263" spans="2:6" s="1" customFormat="1" hidden="1" outlineLevel="1">
      <c r="B263" s="95"/>
      <c r="C263" s="149" t="s">
        <v>91</v>
      </c>
      <c r="D263" s="137"/>
      <c r="E263" s="94"/>
      <c r="F263" s="153"/>
    </row>
    <row r="264" spans="2:6" s="1" customFormat="1" hidden="1" outlineLevel="1">
      <c r="B264" s="95"/>
      <c r="C264" s="149" t="s">
        <v>90</v>
      </c>
      <c r="D264" s="137"/>
      <c r="E264" s="94"/>
      <c r="F264" s="153"/>
    </row>
    <row r="265" spans="2:6" s="1" customFormat="1" hidden="1" outlineLevel="1">
      <c r="B265" s="95"/>
      <c r="C265" s="138" t="s">
        <v>117</v>
      </c>
      <c r="D265" s="137"/>
      <c r="E265" s="94"/>
      <c r="F265" s="153"/>
    </row>
    <row r="266" spans="2:6" s="1" customFormat="1" hidden="1" outlineLevel="1">
      <c r="B266" s="95" t="s">
        <v>33</v>
      </c>
      <c r="C266" s="132" t="s">
        <v>116</v>
      </c>
      <c r="D266" s="137"/>
      <c r="E266" s="94"/>
      <c r="F266" s="153"/>
    </row>
    <row r="267" spans="2:6" s="1" customFormat="1" hidden="1" outlineLevel="1">
      <c r="B267" s="95"/>
      <c r="C267" s="149" t="s">
        <v>115</v>
      </c>
      <c r="D267" s="137"/>
      <c r="E267" s="94"/>
      <c r="F267" s="153"/>
    </row>
    <row r="268" spans="2:6" s="1" customFormat="1" hidden="1" outlineLevel="1">
      <c r="B268" s="95"/>
      <c r="C268" s="149" t="s">
        <v>114</v>
      </c>
      <c r="D268" s="137"/>
      <c r="E268" s="94"/>
      <c r="F268" s="153"/>
    </row>
    <row r="269" spans="2:6" s="1" customFormat="1" hidden="1" outlineLevel="1">
      <c r="B269" s="95"/>
      <c r="C269" s="149" t="s">
        <v>85</v>
      </c>
      <c r="D269" s="137"/>
      <c r="E269" s="94"/>
      <c r="F269" s="153"/>
    </row>
    <row r="270" spans="2:6" s="1" customFormat="1" hidden="1" outlineLevel="1">
      <c r="B270" s="95"/>
      <c r="C270" s="149" t="s">
        <v>113</v>
      </c>
      <c r="D270" s="137"/>
      <c r="E270" s="94"/>
      <c r="F270" s="153"/>
    </row>
    <row r="271" spans="2:6" s="1" customFormat="1" hidden="1" outlineLevel="1">
      <c r="B271" s="95"/>
      <c r="C271" s="138" t="s">
        <v>112</v>
      </c>
      <c r="D271" s="137"/>
      <c r="E271" s="94"/>
      <c r="F271" s="153"/>
    </row>
    <row r="272" spans="2:6" s="1" customFormat="1" hidden="1" outlineLevel="1">
      <c r="B272" s="95"/>
      <c r="C272" s="138"/>
      <c r="D272" s="137"/>
      <c r="E272" s="94"/>
      <c r="F272" s="153"/>
    </row>
    <row r="273" spans="2:20" hidden="1" outlineLevel="1">
      <c r="B273" s="95"/>
      <c r="C273" s="147" t="s">
        <v>82</v>
      </c>
      <c r="D273" s="137"/>
      <c r="E273" s="94"/>
      <c r="F273" s="153"/>
    </row>
    <row r="274" spans="2:20" hidden="1" outlineLevel="1">
      <c r="B274" s="95"/>
      <c r="C274" s="147" t="s">
        <v>81</v>
      </c>
      <c r="D274" s="137"/>
      <c r="E274" s="94"/>
      <c r="F274" s="153"/>
    </row>
    <row r="275" spans="2:20" ht="12" hidden="1" outlineLevel="1" thickBot="1">
      <c r="B275" s="129"/>
      <c r="C275" s="161" t="s">
        <v>80</v>
      </c>
      <c r="D275" s="160"/>
      <c r="E275" s="159"/>
      <c r="F275" s="158"/>
    </row>
    <row r="276" spans="2:20" collapsed="1"/>
    <row r="277" spans="2:20" s="114" customFormat="1">
      <c r="D277" s="115"/>
    </row>
    <row r="278" spans="2:20" s="4" customFormat="1" ht="15.75" customHeight="1">
      <c r="D278" s="108"/>
      <c r="G278" s="2"/>
      <c r="T278" s="2"/>
    </row>
    <row r="279" spans="2:20" s="4" customFormat="1" ht="14.25">
      <c r="B279" s="111" t="str">
        <f>B6</f>
        <v>Shoqeria tregtare: "Prodhim Veshje Ushtarake"  sh.a, Tiranë</v>
      </c>
      <c r="C279" s="111"/>
      <c r="D279" s="111"/>
      <c r="E279" s="111"/>
      <c r="F279" s="111"/>
      <c r="G279" s="2"/>
      <c r="T279" s="2"/>
    </row>
    <row r="280" spans="2:20" ht="12" thickBot="1"/>
    <row r="281" spans="2:20" ht="35.25" customHeight="1" thickTop="1" thickBot="1">
      <c r="B281" s="157"/>
      <c r="C281" s="156" t="s">
        <v>111</v>
      </c>
      <c r="D281" s="155" t="s">
        <v>110</v>
      </c>
      <c r="E281" s="69" t="s">
        <v>57</v>
      </c>
      <c r="F281" s="68" t="s">
        <v>56</v>
      </c>
    </row>
    <row r="282" spans="2:20" ht="12" thickTop="1">
      <c r="B282" s="103"/>
      <c r="C282" s="101"/>
      <c r="D282" s="102"/>
      <c r="E282" s="99"/>
      <c r="F282" s="154"/>
    </row>
    <row r="283" spans="2:20">
      <c r="B283" s="95"/>
      <c r="C283" s="132" t="s">
        <v>109</v>
      </c>
      <c r="D283" s="137"/>
      <c r="E283" s="153"/>
      <c r="F283" s="152"/>
    </row>
    <row r="284" spans="2:20">
      <c r="B284" s="95"/>
      <c r="C284" s="151" t="s">
        <v>16</v>
      </c>
      <c r="D284" s="137"/>
      <c r="E284" s="136">
        <f>E204</f>
        <v>-63757964</v>
      </c>
      <c r="F284" s="136">
        <v>-22822127</v>
      </c>
    </row>
    <row r="285" spans="2:20">
      <c r="B285" s="95"/>
      <c r="C285" s="151" t="s">
        <v>108</v>
      </c>
      <c r="D285" s="137"/>
      <c r="E285" s="136"/>
      <c r="F285" s="150"/>
    </row>
    <row r="286" spans="2:20">
      <c r="B286" s="95"/>
      <c r="C286" s="149" t="s">
        <v>107</v>
      </c>
      <c r="D286" s="137"/>
      <c r="E286" s="136">
        <f>-E186</f>
        <v>0</v>
      </c>
      <c r="F286" s="136">
        <v>5966580</v>
      </c>
    </row>
    <row r="287" spans="2:20">
      <c r="B287" s="95"/>
      <c r="C287" s="149" t="s">
        <v>106</v>
      </c>
      <c r="D287" s="137"/>
      <c r="E287" s="136">
        <v>0</v>
      </c>
      <c r="F287" s="150">
        <v>0</v>
      </c>
    </row>
    <row r="288" spans="2:20">
      <c r="B288" s="95"/>
      <c r="C288" s="149" t="s">
        <v>105</v>
      </c>
      <c r="D288" s="137"/>
      <c r="E288" s="136">
        <f>-(M98-M103)+L109</f>
        <v>19899126</v>
      </c>
      <c r="F288" s="136">
        <v>11893939</v>
      </c>
      <c r="I288" s="144"/>
    </row>
    <row r="289" spans="2:9" s="1" customFormat="1">
      <c r="B289" s="95"/>
      <c r="C289" s="149" t="s">
        <v>104</v>
      </c>
      <c r="D289" s="137"/>
      <c r="E289" s="136">
        <f>-E199</f>
        <v>0</v>
      </c>
      <c r="F289" s="145">
        <v>0</v>
      </c>
      <c r="G289" s="2"/>
      <c r="I289" s="144"/>
    </row>
    <row r="290" spans="2:9" s="1" customFormat="1">
      <c r="B290" s="95"/>
      <c r="C290" s="94" t="s">
        <v>103</v>
      </c>
      <c r="D290" s="148" t="s">
        <v>102</v>
      </c>
      <c r="E290" s="136">
        <f>-((E13-F13)+(E16-F16))-J139-J136</f>
        <v>-609238</v>
      </c>
      <c r="F290" s="145">
        <v>12095992</v>
      </c>
      <c r="G290" s="2"/>
      <c r="I290" s="144"/>
    </row>
    <row r="291" spans="2:9" s="1" customFormat="1">
      <c r="B291" s="95"/>
      <c r="C291" s="94" t="s">
        <v>101</v>
      </c>
      <c r="D291" s="137"/>
      <c r="E291" s="136">
        <f>-(E14-F14)</f>
        <v>42431176</v>
      </c>
      <c r="F291" s="145">
        <v>1303099</v>
      </c>
      <c r="G291" s="2"/>
      <c r="I291" s="144"/>
    </row>
    <row r="292" spans="2:9" s="1" customFormat="1">
      <c r="B292" s="95"/>
      <c r="C292" s="94" t="s">
        <v>100</v>
      </c>
      <c r="D292" s="137"/>
      <c r="E292" s="136">
        <f>(E33-F33)</f>
        <v>2213616</v>
      </c>
      <c r="F292" s="145">
        <v>-8395119</v>
      </c>
      <c r="G292" s="2"/>
      <c r="I292" s="144"/>
    </row>
    <row r="293" spans="2:9" s="1" customFormat="1" ht="13.5" customHeight="1" thickBot="1">
      <c r="B293" s="95"/>
      <c r="C293" s="147" t="s">
        <v>99</v>
      </c>
      <c r="D293" s="131"/>
      <c r="E293" s="146">
        <f>SUM(E284:E292)</f>
        <v>176716</v>
      </c>
      <c r="F293" s="146">
        <v>42364</v>
      </c>
      <c r="G293" s="2"/>
      <c r="I293" s="144"/>
    </row>
    <row r="294" spans="2:9" s="1" customFormat="1" ht="12" thickTop="1">
      <c r="B294" s="95"/>
      <c r="C294" s="94" t="s">
        <v>98</v>
      </c>
      <c r="D294" s="137"/>
      <c r="E294" s="136">
        <f>E199</f>
        <v>0</v>
      </c>
      <c r="F294" s="136">
        <v>0</v>
      </c>
      <c r="G294" s="2"/>
      <c r="I294" s="144"/>
    </row>
    <row r="295" spans="2:9" s="1" customFormat="1">
      <c r="B295" s="95"/>
      <c r="C295" s="94" t="s">
        <v>97</v>
      </c>
      <c r="D295" s="137"/>
      <c r="E295" s="145">
        <f>-J134</f>
        <v>0</v>
      </c>
      <c r="F295" s="145">
        <v>0</v>
      </c>
      <c r="G295" s="2"/>
      <c r="I295" s="144"/>
    </row>
    <row r="296" spans="2:9" s="1" customFormat="1" ht="15.75" thickBot="1">
      <c r="B296" s="95"/>
      <c r="C296" s="139" t="s">
        <v>96</v>
      </c>
      <c r="D296" s="137"/>
      <c r="E296" s="134">
        <f>SUM(E293:E295)</f>
        <v>176716</v>
      </c>
      <c r="F296" s="134">
        <v>42364</v>
      </c>
      <c r="G296" s="2"/>
      <c r="I296" s="144"/>
    </row>
    <row r="297" spans="2:9" s="1" customFormat="1" ht="12" thickTop="1">
      <c r="B297" s="95"/>
      <c r="C297" s="94"/>
      <c r="D297" s="137"/>
      <c r="E297" s="136"/>
      <c r="F297" s="135"/>
      <c r="G297" s="2"/>
      <c r="I297" s="144"/>
    </row>
    <row r="298" spans="2:9" s="1" customFormat="1">
      <c r="B298" s="95"/>
      <c r="C298" s="132" t="s">
        <v>95</v>
      </c>
      <c r="D298" s="137"/>
      <c r="E298" s="136"/>
      <c r="F298" s="135"/>
      <c r="G298" s="2"/>
    </row>
    <row r="299" spans="2:9" s="1" customFormat="1">
      <c r="B299" s="95"/>
      <c r="C299" s="143" t="s">
        <v>94</v>
      </c>
      <c r="D299" s="137"/>
      <c r="E299" s="136">
        <v>0</v>
      </c>
      <c r="F299" s="135">
        <v>0</v>
      </c>
      <c r="G299" s="2"/>
    </row>
    <row r="300" spans="2:9" s="1" customFormat="1">
      <c r="B300" s="95"/>
      <c r="C300" s="143" t="s">
        <v>93</v>
      </c>
      <c r="D300" s="137"/>
      <c r="E300" s="136">
        <f>-M97-E113</f>
        <v>0</v>
      </c>
      <c r="F300" s="136">
        <v>0</v>
      </c>
      <c r="G300" s="2"/>
    </row>
    <row r="301" spans="2:9" s="1" customFormat="1">
      <c r="B301" s="95"/>
      <c r="C301" s="143" t="s">
        <v>92</v>
      </c>
      <c r="D301" s="137"/>
      <c r="E301" s="136">
        <v>0</v>
      </c>
      <c r="F301" s="136">
        <v>0</v>
      </c>
      <c r="G301" s="2"/>
    </row>
    <row r="302" spans="2:9" s="1" customFormat="1">
      <c r="B302" s="95"/>
      <c r="C302" s="143" t="s">
        <v>91</v>
      </c>
      <c r="D302" s="137"/>
      <c r="E302" s="136">
        <v>0</v>
      </c>
      <c r="F302" s="135">
        <v>0</v>
      </c>
      <c r="G302" s="2"/>
      <c r="I302" s="76"/>
    </row>
    <row r="303" spans="2:9" s="1" customFormat="1">
      <c r="B303" s="95"/>
      <c r="C303" s="143" t="s">
        <v>90</v>
      </c>
      <c r="D303" s="137"/>
      <c r="E303" s="136">
        <v>0</v>
      </c>
      <c r="F303" s="135">
        <v>0</v>
      </c>
      <c r="G303" s="2"/>
    </row>
    <row r="304" spans="2:9" s="1" customFormat="1" ht="15.75" thickBot="1">
      <c r="B304" s="95"/>
      <c r="C304" s="139" t="s">
        <v>89</v>
      </c>
      <c r="D304" s="137"/>
      <c r="E304" s="134">
        <f>SUM(E299:E303)</f>
        <v>0</v>
      </c>
      <c r="F304" s="134">
        <v>0</v>
      </c>
      <c r="G304" s="2"/>
    </row>
    <row r="305" spans="2:8" s="1" customFormat="1" ht="10.5" customHeight="1" thickTop="1">
      <c r="B305" s="95"/>
      <c r="C305"/>
      <c r="D305" s="142"/>
      <c r="E305" s="141"/>
      <c r="F305" s="141"/>
      <c r="G305" s="2"/>
    </row>
    <row r="306" spans="2:8" s="1" customFormat="1">
      <c r="B306" s="95"/>
      <c r="C306" s="132" t="s">
        <v>88</v>
      </c>
      <c r="D306" s="137"/>
      <c r="E306" s="136"/>
      <c r="F306" s="135"/>
      <c r="G306" s="2"/>
    </row>
    <row r="307" spans="2:8" s="1" customFormat="1">
      <c r="B307" s="95"/>
      <c r="C307" s="94" t="s">
        <v>87</v>
      </c>
      <c r="D307" s="137"/>
      <c r="E307" s="136">
        <v>0</v>
      </c>
      <c r="F307" s="135">
        <v>0</v>
      </c>
      <c r="G307" s="2"/>
    </row>
    <row r="308" spans="2:8" s="1" customFormat="1">
      <c r="B308" s="95"/>
      <c r="C308" s="94" t="s">
        <v>86</v>
      </c>
      <c r="D308" s="137"/>
      <c r="E308" s="136">
        <f>(E39-F39)</f>
        <v>0</v>
      </c>
      <c r="F308" s="136">
        <v>0</v>
      </c>
      <c r="G308" s="2"/>
    </row>
    <row r="309" spans="2:8" s="1" customFormat="1">
      <c r="B309" s="95"/>
      <c r="C309" s="94" t="s">
        <v>85</v>
      </c>
      <c r="D309" s="137"/>
      <c r="E309" s="136">
        <v>0</v>
      </c>
      <c r="F309" s="135">
        <v>0</v>
      </c>
      <c r="G309" s="2"/>
    </row>
    <row r="310" spans="2:8" s="1" customFormat="1">
      <c r="B310" s="95"/>
      <c r="C310" s="94" t="s">
        <v>84</v>
      </c>
      <c r="D310" s="137"/>
      <c r="E310" s="136">
        <v>0</v>
      </c>
      <c r="F310" s="135">
        <v>0</v>
      </c>
      <c r="G310" s="2"/>
    </row>
    <row r="311" spans="2:8" s="1" customFormat="1" ht="15.75" thickBot="1">
      <c r="B311" s="140"/>
      <c r="C311" s="139" t="s">
        <v>83</v>
      </c>
      <c r="D311" s="137"/>
      <c r="E311" s="134">
        <f>SUM(E307:E310)</f>
        <v>0</v>
      </c>
      <c r="F311" s="134">
        <v>0</v>
      </c>
      <c r="G311" s="2"/>
    </row>
    <row r="312" spans="2:8" s="1" customFormat="1" ht="12" thickTop="1">
      <c r="B312" s="95"/>
      <c r="C312" s="138"/>
      <c r="D312" s="137"/>
      <c r="E312" s="136"/>
      <c r="F312" s="135"/>
      <c r="G312" s="2"/>
    </row>
    <row r="313" spans="2:8" s="1" customFormat="1" ht="15.75" thickBot="1">
      <c r="B313" s="95"/>
      <c r="C313" s="132" t="s">
        <v>82</v>
      </c>
      <c r="D313" s="131"/>
      <c r="E313" s="134">
        <f>E296+E304+E311</f>
        <v>176716</v>
      </c>
      <c r="F313" s="134">
        <v>42364</v>
      </c>
      <c r="G313" s="2"/>
    </row>
    <row r="314" spans="2:8" s="1" customFormat="1" ht="12" thickTop="1">
      <c r="B314" s="95"/>
      <c r="C314" s="132"/>
      <c r="D314" s="131"/>
      <c r="E314" s="130"/>
      <c r="F314" s="133"/>
      <c r="G314" s="2"/>
    </row>
    <row r="315" spans="2:8" s="1" customFormat="1">
      <c r="B315" s="95"/>
      <c r="C315" s="132" t="s">
        <v>81</v>
      </c>
      <c r="D315" s="131"/>
      <c r="E315" s="130">
        <f>F11</f>
        <v>61293</v>
      </c>
      <c r="F315" s="130">
        <v>18929</v>
      </c>
      <c r="G315" s="2"/>
    </row>
    <row r="316" spans="2:8" s="1" customFormat="1" ht="12" thickBot="1">
      <c r="B316" s="129"/>
      <c r="C316" s="128" t="s">
        <v>80</v>
      </c>
      <c r="D316" s="127"/>
      <c r="E316" s="126">
        <f>E11</f>
        <v>238009</v>
      </c>
      <c r="F316" s="126">
        <v>61293</v>
      </c>
      <c r="G316" s="2"/>
      <c r="H316" s="76"/>
    </row>
    <row r="317" spans="2:8" s="1" customFormat="1" ht="12.75" thickTop="1" thickBot="1">
      <c r="B317" s="97"/>
      <c r="C317" s="120"/>
      <c r="D317" s="125"/>
      <c r="E317" s="124"/>
      <c r="F317" s="124"/>
      <c r="G317" s="2"/>
    </row>
    <row r="318" spans="2:8" s="1" customFormat="1" ht="16.5" thickTop="1" thickBot="1">
      <c r="B318" s="97"/>
      <c r="C318" s="120"/>
      <c r="D318" s="123" t="s">
        <v>70</v>
      </c>
      <c r="E318" s="122" t="str">
        <f>IF(E313=E316-E315,"OK","Nuk Kuadron!")</f>
        <v>OK</v>
      </c>
      <c r="F318" s="122" t="str">
        <f>IF(F313=F316-F315,"OK","Nuk Kuadron!")</f>
        <v>OK</v>
      </c>
      <c r="G318" s="121"/>
      <c r="H318" s="76"/>
    </row>
    <row r="319" spans="2:8" s="1" customFormat="1" ht="12" thickTop="1">
      <c r="B319" s="97"/>
      <c r="C319" s="120"/>
      <c r="D319" s="119" t="s">
        <v>79</v>
      </c>
      <c r="E319" s="118">
        <f>E316-E315-E313</f>
        <v>0</v>
      </c>
      <c r="F319" s="118">
        <f>F316-F315-F313</f>
        <v>0</v>
      </c>
      <c r="G319" s="2"/>
    </row>
    <row r="320" spans="2:8" s="1" customFormat="1">
      <c r="D320" s="117" t="s">
        <v>78</v>
      </c>
      <c r="E320" s="116">
        <f>E316-E315</f>
        <v>176716</v>
      </c>
      <c r="F320" s="116">
        <f>F316-F315</f>
        <v>42364</v>
      </c>
      <c r="G320" s="2"/>
    </row>
    <row r="321" spans="1:106" s="114" customFormat="1">
      <c r="D321" s="115"/>
    </row>
    <row r="323" spans="1:106" ht="15" customHeight="1">
      <c r="B323" s="113" t="s">
        <v>77</v>
      </c>
      <c r="C323" s="113"/>
      <c r="D323" s="113"/>
      <c r="E323" s="113"/>
      <c r="F323" s="113"/>
      <c r="G323" s="113"/>
      <c r="H323" s="113"/>
    </row>
    <row r="324" spans="1:106">
      <c r="B324" s="112"/>
      <c r="C324" s="109" t="s">
        <v>76</v>
      </c>
    </row>
    <row r="326" spans="1:106" ht="15" customHeight="1">
      <c r="B326" s="111" t="str">
        <f>B6</f>
        <v>Shoqeria tregtare: "Prodhim Veshje Ushtarake"  sh.a, Tiranë</v>
      </c>
      <c r="C326" s="111"/>
      <c r="D326" s="111"/>
      <c r="E326" s="111"/>
      <c r="F326" s="111"/>
      <c r="G326" s="111"/>
      <c r="H326" s="111"/>
      <c r="I326" s="111"/>
      <c r="J326" s="110"/>
      <c r="K326" s="110"/>
    </row>
    <row r="327" spans="1:106" s="4" customFormat="1" ht="12" thickBot="1">
      <c r="C327" s="109"/>
      <c r="D327" s="108"/>
      <c r="T327" s="2"/>
    </row>
    <row r="328" spans="1:106" ht="36.75" customHeight="1" thickTop="1" thickBot="1">
      <c r="B328" s="107"/>
      <c r="C328" s="107"/>
      <c r="D328" s="106" t="s">
        <v>75</v>
      </c>
      <c r="E328" s="106" t="s">
        <v>74</v>
      </c>
      <c r="F328" s="106" t="s">
        <v>73</v>
      </c>
      <c r="G328" s="106" t="s">
        <v>72</v>
      </c>
      <c r="H328" s="106" t="s">
        <v>71</v>
      </c>
      <c r="I328" s="105" t="s">
        <v>70</v>
      </c>
      <c r="J328" s="4"/>
      <c r="K328" s="104"/>
      <c r="L328" s="4"/>
      <c r="O328" s="104"/>
      <c r="P328" s="104"/>
      <c r="Q328" s="104"/>
      <c r="R328" s="104"/>
      <c r="S328" s="104"/>
    </row>
    <row r="329" spans="1:106" ht="15.75" thickTop="1">
      <c r="B329" s="103"/>
      <c r="C329" s="101"/>
      <c r="D329" s="102"/>
      <c r="E329" s="101"/>
      <c r="F329" s="101"/>
      <c r="G329" s="100"/>
      <c r="H329" s="99"/>
      <c r="I329" s="98"/>
      <c r="J329" s="4"/>
      <c r="K329" s="97"/>
      <c r="L329" s="4"/>
      <c r="M329" s="4"/>
      <c r="N329" s="4"/>
      <c r="O329" s="97"/>
      <c r="P329" s="97"/>
      <c r="Q329" s="97"/>
      <c r="R329" s="97"/>
      <c r="S329" s="97"/>
    </row>
    <row r="330" spans="1:106" s="77" customFormat="1" ht="15">
      <c r="A330" s="1"/>
      <c r="B330" s="95"/>
      <c r="C330" s="96" t="s">
        <v>69</v>
      </c>
      <c r="D330" s="93">
        <v>493668659</v>
      </c>
      <c r="E330" s="93">
        <v>0</v>
      </c>
      <c r="F330" s="93">
        <v>0</v>
      </c>
      <c r="G330" s="92">
        <v>-55882087</v>
      </c>
      <c r="H330" s="91">
        <f>SUM(D330:G330)</f>
        <v>437786572</v>
      </c>
      <c r="I330" s="85"/>
      <c r="J330" s="4"/>
      <c r="K330" s="78"/>
      <c r="L330" s="4"/>
      <c r="M330" s="4"/>
      <c r="N330" s="4"/>
      <c r="O330" s="78"/>
      <c r="P330" s="78"/>
      <c r="Q330" s="78"/>
      <c r="R330" s="78"/>
      <c r="S330" s="78"/>
      <c r="T330" s="2"/>
      <c r="U330" s="1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</row>
    <row r="331" spans="1:106" s="77" customFormat="1" ht="15">
      <c r="A331" s="1"/>
      <c r="B331" s="95"/>
      <c r="C331" s="94" t="s">
        <v>68</v>
      </c>
      <c r="D331" s="93">
        <v>0</v>
      </c>
      <c r="E331" s="93">
        <v>0</v>
      </c>
      <c r="F331" s="93"/>
      <c r="G331" s="92">
        <v>0</v>
      </c>
      <c r="H331" s="91">
        <f>SUM(D331:G331)</f>
        <v>0</v>
      </c>
      <c r="I331" s="85"/>
      <c r="J331" s="4"/>
      <c r="K331" s="78"/>
      <c r="L331" s="4"/>
      <c r="M331" s="4"/>
      <c r="N331" s="4"/>
      <c r="O331" s="78"/>
      <c r="P331" s="78"/>
      <c r="Q331" s="78"/>
      <c r="R331" s="78"/>
      <c r="S331" s="78"/>
      <c r="T331" s="2"/>
      <c r="U331" s="1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</row>
    <row r="332" spans="1:106" s="77" customFormat="1" ht="15">
      <c r="A332" s="1"/>
      <c r="B332" s="95"/>
      <c r="C332" s="96" t="s">
        <v>67</v>
      </c>
      <c r="D332" s="93">
        <f>SUM(D330:D331)</f>
        <v>493668659</v>
      </c>
      <c r="E332" s="93">
        <f>SUM(E330:E331)</f>
        <v>0</v>
      </c>
      <c r="F332" s="93">
        <f>SUM(F330:F331)</f>
        <v>0</v>
      </c>
      <c r="G332" s="93">
        <f>SUM(G330:G331)</f>
        <v>-55882087</v>
      </c>
      <c r="H332" s="93">
        <f>SUM(H330:H331)</f>
        <v>437786572</v>
      </c>
      <c r="I332" s="85"/>
      <c r="J332" s="4"/>
      <c r="K332" s="78"/>
      <c r="L332" s="4"/>
      <c r="M332" s="4"/>
      <c r="N332" s="4"/>
      <c r="O332" s="78"/>
      <c r="P332" s="78"/>
      <c r="Q332" s="78"/>
      <c r="R332" s="78"/>
      <c r="S332" s="78"/>
      <c r="T332" s="2"/>
      <c r="U332" s="1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</row>
    <row r="333" spans="1:106" s="77" customFormat="1" ht="15">
      <c r="A333" s="1"/>
      <c r="B333" s="95"/>
      <c r="C333" s="94" t="s">
        <v>65</v>
      </c>
      <c r="D333" s="93"/>
      <c r="E333" s="93"/>
      <c r="F333" s="93"/>
      <c r="G333" s="92">
        <f>+F164</f>
        <v>-22822127</v>
      </c>
      <c r="H333" s="91">
        <f>SUM(D333:G333)</f>
        <v>-22822127</v>
      </c>
      <c r="I333" s="85"/>
      <c r="J333" s="4"/>
      <c r="K333" s="78"/>
      <c r="L333" s="4"/>
      <c r="M333" s="4"/>
      <c r="N333" s="4"/>
      <c r="O333" s="78"/>
      <c r="P333" s="78"/>
      <c r="Q333" s="78"/>
      <c r="R333" s="78"/>
      <c r="S333" s="78"/>
      <c r="T333" s="2"/>
      <c r="U333" s="1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</row>
    <row r="334" spans="1:106" s="77" customFormat="1" ht="15">
      <c r="A334" s="1"/>
      <c r="B334" s="95"/>
      <c r="C334" s="94" t="s">
        <v>64</v>
      </c>
      <c r="D334" s="93"/>
      <c r="E334" s="93"/>
      <c r="F334" s="93"/>
      <c r="G334" s="92">
        <v>0</v>
      </c>
      <c r="H334" s="91">
        <f>SUM(D334:G334)</f>
        <v>0</v>
      </c>
      <c r="I334" s="85"/>
      <c r="J334" s="4"/>
      <c r="K334" s="78"/>
      <c r="L334" s="4"/>
      <c r="M334" s="4"/>
      <c r="N334" s="4"/>
      <c r="O334" s="78"/>
      <c r="P334" s="78"/>
      <c r="Q334" s="78"/>
      <c r="R334" s="78"/>
      <c r="S334" s="78"/>
      <c r="T334" s="2"/>
      <c r="U334" s="1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</row>
    <row r="335" spans="1:106" s="77" customFormat="1" ht="15">
      <c r="A335" s="1"/>
      <c r="B335" s="95"/>
      <c r="C335" s="94" t="s">
        <v>62</v>
      </c>
      <c r="D335" s="93">
        <v>0</v>
      </c>
      <c r="E335" s="93"/>
      <c r="F335" s="92">
        <v>0</v>
      </c>
      <c r="G335" s="92">
        <v>0</v>
      </c>
      <c r="H335" s="91">
        <f>SUM(D335:G335)</f>
        <v>0</v>
      </c>
      <c r="I335" s="85"/>
      <c r="J335" s="4"/>
      <c r="K335" s="78"/>
      <c r="L335" s="4"/>
      <c r="M335" s="4"/>
      <c r="N335" s="4"/>
      <c r="O335" s="78"/>
      <c r="P335" s="78"/>
      <c r="Q335" s="78"/>
      <c r="R335" s="78"/>
      <c r="S335" s="78"/>
      <c r="T335" s="2"/>
      <c r="U335" s="1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</row>
    <row r="336" spans="1:106" s="77" customFormat="1" ht="15.75" thickBot="1">
      <c r="A336" s="1"/>
      <c r="B336" s="95"/>
      <c r="C336" s="94" t="s">
        <v>63</v>
      </c>
      <c r="D336" s="93">
        <v>0</v>
      </c>
      <c r="E336" s="93">
        <v>0</v>
      </c>
      <c r="F336" s="93">
        <v>0</v>
      </c>
      <c r="G336" s="92">
        <v>0</v>
      </c>
      <c r="H336" s="91">
        <f>SUM(D336:G336)</f>
        <v>0</v>
      </c>
      <c r="I336" s="85"/>
      <c r="J336" s="4"/>
      <c r="K336" s="78"/>
      <c r="L336" s="4"/>
      <c r="M336" s="4"/>
      <c r="N336" s="4"/>
      <c r="O336" s="78"/>
      <c r="P336" s="78"/>
      <c r="Q336" s="78"/>
      <c r="R336" s="78"/>
      <c r="S336" s="78"/>
      <c r="T336" s="2"/>
      <c r="U336" s="1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</row>
    <row r="337" spans="1:106" s="77" customFormat="1" ht="16.5" thickTop="1" thickBot="1">
      <c r="A337" s="1"/>
      <c r="B337" s="95"/>
      <c r="C337" s="96" t="s">
        <v>66</v>
      </c>
      <c r="D337" s="93">
        <f>SUM(D332:D336)</f>
        <v>493668659</v>
      </c>
      <c r="E337" s="93">
        <f>SUM(E332:E336)</f>
        <v>0</v>
      </c>
      <c r="F337" s="93">
        <f>SUM(F332:F336)</f>
        <v>0</v>
      </c>
      <c r="G337" s="93">
        <f>SUM(G332:G336)</f>
        <v>-78704214</v>
      </c>
      <c r="H337" s="93">
        <f>SUM(H332:H336)</f>
        <v>414964445</v>
      </c>
      <c r="I337" s="81" t="str">
        <f>IF(H337=F50,"OK","Nuk Kuadron!")</f>
        <v>OK</v>
      </c>
      <c r="J337" s="4"/>
      <c r="K337" s="78"/>
      <c r="L337" s="4"/>
      <c r="M337" s="4"/>
      <c r="N337" s="4"/>
      <c r="O337" s="78"/>
      <c r="P337" s="78"/>
      <c r="Q337" s="78"/>
      <c r="R337" s="78"/>
      <c r="S337" s="78"/>
      <c r="T337" s="2"/>
      <c r="U337" s="1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</row>
    <row r="338" spans="1:106" s="77" customFormat="1" ht="15.75" thickTop="1">
      <c r="A338" s="1"/>
      <c r="B338" s="95"/>
      <c r="C338" s="94"/>
      <c r="D338" s="93"/>
      <c r="E338" s="93"/>
      <c r="F338" s="93"/>
      <c r="G338" s="92"/>
      <c r="H338" s="91">
        <f>SUM(D338:G338)</f>
        <v>0</v>
      </c>
      <c r="I338" s="85"/>
      <c r="J338" s="4"/>
      <c r="K338" s="78"/>
      <c r="L338" s="4"/>
      <c r="M338" s="4"/>
      <c r="N338" s="4"/>
      <c r="O338" s="78"/>
      <c r="P338" s="78"/>
      <c r="Q338" s="78"/>
      <c r="R338" s="78"/>
      <c r="S338" s="78"/>
      <c r="T338" s="2"/>
      <c r="U338" s="1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</row>
    <row r="339" spans="1:106" s="77" customFormat="1" ht="15">
      <c r="A339" s="1"/>
      <c r="B339" s="95"/>
      <c r="C339" s="94" t="s">
        <v>65</v>
      </c>
      <c r="D339" s="93">
        <v>0</v>
      </c>
      <c r="E339" s="93">
        <v>0</v>
      </c>
      <c r="F339" s="93">
        <v>0</v>
      </c>
      <c r="G339" s="92">
        <f>E49</f>
        <v>-63757964</v>
      </c>
      <c r="H339" s="91">
        <f>SUM(D339:G339)</f>
        <v>-63757964</v>
      </c>
      <c r="I339" s="85"/>
      <c r="J339" s="4"/>
      <c r="K339" s="78"/>
      <c r="L339" s="4"/>
      <c r="M339" s="4"/>
      <c r="N339" s="4"/>
      <c r="O339" s="78"/>
      <c r="P339" s="78"/>
      <c r="Q339" s="78"/>
      <c r="R339" s="78"/>
      <c r="S339" s="78"/>
      <c r="T339" s="2"/>
      <c r="U339" s="1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</row>
    <row r="340" spans="1:106" s="77" customFormat="1" ht="15">
      <c r="A340" s="1"/>
      <c r="B340" s="95"/>
      <c r="C340" s="94" t="s">
        <v>64</v>
      </c>
      <c r="D340" s="93">
        <v>0</v>
      </c>
      <c r="E340" s="93">
        <v>0</v>
      </c>
      <c r="F340" s="93">
        <v>0</v>
      </c>
      <c r="G340" s="92">
        <v>0</v>
      </c>
      <c r="H340" s="91">
        <f>SUM(D340:G340)</f>
        <v>0</v>
      </c>
      <c r="I340" s="85"/>
      <c r="J340" s="4"/>
      <c r="K340" s="78"/>
      <c r="L340" s="4"/>
      <c r="M340" s="4"/>
      <c r="N340" s="4"/>
      <c r="O340" s="78"/>
      <c r="P340" s="78"/>
      <c r="Q340" s="78"/>
      <c r="R340" s="78"/>
      <c r="S340" s="78"/>
      <c r="T340" s="2"/>
      <c r="U340" s="1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</row>
    <row r="341" spans="1:106" s="77" customFormat="1" ht="15">
      <c r="A341" s="1"/>
      <c r="B341" s="95"/>
      <c r="C341" s="94" t="s">
        <v>63</v>
      </c>
      <c r="D341" s="93">
        <v>0</v>
      </c>
      <c r="E341" s="93">
        <v>0</v>
      </c>
      <c r="F341" s="93">
        <v>0</v>
      </c>
      <c r="G341" s="92">
        <v>0</v>
      </c>
      <c r="H341" s="91">
        <f>SUM(D341:G341)</f>
        <v>0</v>
      </c>
      <c r="I341" s="85"/>
      <c r="J341" s="4"/>
      <c r="K341" s="78"/>
      <c r="L341" s="4"/>
      <c r="M341" s="4"/>
      <c r="N341" s="4"/>
      <c r="O341" s="78"/>
      <c r="P341" s="78"/>
      <c r="Q341" s="78"/>
      <c r="R341" s="78"/>
      <c r="S341" s="78"/>
      <c r="T341" s="2"/>
      <c r="U341" s="1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</row>
    <row r="342" spans="1:106" s="77" customFormat="1" ht="15">
      <c r="A342" s="1"/>
      <c r="B342" s="95"/>
      <c r="C342" s="94" t="s">
        <v>62</v>
      </c>
      <c r="D342" s="93"/>
      <c r="E342" s="93"/>
      <c r="F342" s="93">
        <v>0</v>
      </c>
      <c r="G342" s="92">
        <f>-F342</f>
        <v>0</v>
      </c>
      <c r="H342" s="91">
        <v>0</v>
      </c>
      <c r="I342" s="85"/>
      <c r="J342" s="4"/>
      <c r="K342" s="78"/>
      <c r="L342" s="4"/>
      <c r="M342" s="4"/>
      <c r="N342" s="4"/>
      <c r="O342" s="78"/>
      <c r="P342" s="78"/>
      <c r="Q342" s="78"/>
      <c r="R342" s="78"/>
      <c r="S342" s="78"/>
      <c r="T342" s="2"/>
      <c r="U342" s="1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</row>
    <row r="343" spans="1:106" s="77" customFormat="1" ht="15">
      <c r="A343" s="1"/>
      <c r="B343" s="95"/>
      <c r="C343" s="94" t="s">
        <v>61</v>
      </c>
      <c r="D343" s="93">
        <v>0</v>
      </c>
      <c r="E343" s="93">
        <v>0</v>
      </c>
      <c r="F343" s="93">
        <v>0</v>
      </c>
      <c r="G343" s="92">
        <v>0</v>
      </c>
      <c r="H343" s="91">
        <f>SUM(D343:G343)</f>
        <v>0</v>
      </c>
      <c r="I343" s="85"/>
      <c r="J343" s="4"/>
      <c r="K343" s="78"/>
      <c r="L343" s="4"/>
      <c r="M343" s="4"/>
      <c r="N343" s="4"/>
      <c r="O343" s="78"/>
      <c r="P343" s="78"/>
      <c r="Q343" s="78"/>
      <c r="R343" s="78"/>
      <c r="S343" s="78"/>
      <c r="T343" s="2"/>
      <c r="U343" s="1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</row>
    <row r="344" spans="1:106" s="77" customFormat="1" ht="15.75" thickBot="1">
      <c r="A344" s="1"/>
      <c r="B344" s="90"/>
      <c r="C344" s="89"/>
      <c r="D344" s="88"/>
      <c r="E344" s="88"/>
      <c r="F344" s="88"/>
      <c r="G344" s="87"/>
      <c r="H344" s="86">
        <f>SUM(D344:G344)</f>
        <v>0</v>
      </c>
      <c r="I344" s="85"/>
      <c r="J344" s="4"/>
      <c r="K344" s="78"/>
      <c r="L344" s="4"/>
      <c r="M344" s="4"/>
      <c r="N344" s="4"/>
      <c r="O344" s="78"/>
      <c r="P344" s="78"/>
      <c r="Q344" s="78"/>
      <c r="R344" s="78"/>
      <c r="S344" s="78"/>
      <c r="T344" s="2"/>
      <c r="U344" s="1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</row>
    <row r="345" spans="1:106" s="77" customFormat="1" ht="16.5" thickTop="1" thickBot="1">
      <c r="A345" s="1"/>
      <c r="B345" s="84"/>
      <c r="C345" s="83" t="s">
        <v>60</v>
      </c>
      <c r="D345" s="82">
        <f>SUM(D337:D343)</f>
        <v>493668659</v>
      </c>
      <c r="E345" s="82">
        <f>SUM(E337:E343)</f>
        <v>0</v>
      </c>
      <c r="F345" s="82">
        <f>SUM(F337:F343)</f>
        <v>0</v>
      </c>
      <c r="G345" s="82">
        <f>SUM(G337:G343)</f>
        <v>-142462178</v>
      </c>
      <c r="H345" s="82">
        <f>SUM(H337:H343)</f>
        <v>351206481</v>
      </c>
      <c r="I345" s="81" t="str">
        <f>IF(H345=E50,"OK"," Nuk Kuadron!")</f>
        <v>OK</v>
      </c>
      <c r="J345" s="80">
        <f>H345-E50</f>
        <v>0</v>
      </c>
      <c r="K345" s="79" t="s">
        <v>59</v>
      </c>
      <c r="L345" s="4"/>
      <c r="M345" s="4"/>
      <c r="N345" s="4"/>
      <c r="O345" s="78"/>
      <c r="P345" s="78"/>
      <c r="Q345" s="78"/>
      <c r="R345" s="78"/>
      <c r="S345" s="78"/>
      <c r="T345" s="2"/>
      <c r="U345" s="1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</row>
    <row r="346" spans="1:106" ht="12" thickTop="1">
      <c r="G346" s="4"/>
      <c r="M346" s="4"/>
      <c r="N346" s="4"/>
    </row>
    <row r="347" spans="1:106">
      <c r="G347" s="4"/>
    </row>
    <row r="348" spans="1:106">
      <c r="G348" s="4"/>
    </row>
    <row r="349" spans="1:106">
      <c r="G349" s="4" t="s">
        <v>52</v>
      </c>
      <c r="J349" s="76"/>
    </row>
    <row r="350" spans="1:106" ht="15.75">
      <c r="B350" s="75" t="str">
        <f>B6</f>
        <v>Shoqeria tregtare: "Prodhim Veshje Ushtarake"  sh.a, Tiranë</v>
      </c>
      <c r="C350" s="75"/>
      <c r="D350" s="75"/>
      <c r="E350" s="75"/>
      <c r="F350" s="75"/>
      <c r="G350" s="4"/>
    </row>
    <row r="351" spans="1:106" s="4" customFormat="1" ht="15.75">
      <c r="B351" s="73"/>
      <c r="C351" s="73"/>
      <c r="D351" s="74"/>
      <c r="E351" s="73"/>
      <c r="F351" s="73"/>
    </row>
    <row r="352" spans="1:106" s="4" customFormat="1" ht="15.75">
      <c r="B352" s="72" t="s">
        <v>58</v>
      </c>
      <c r="C352" s="72"/>
      <c r="D352" s="72"/>
      <c r="E352" s="72"/>
      <c r="F352" s="72"/>
    </row>
    <row r="353" spans="2:7" s="1" customFormat="1" ht="12" thickBot="1">
      <c r="D353" s="3"/>
      <c r="G353" s="5"/>
    </row>
    <row r="354" spans="2:7" s="1" customFormat="1" ht="40.5" customHeight="1" thickTop="1" thickBot="1">
      <c r="B354" s="71"/>
      <c r="C354" s="70"/>
      <c r="D354" s="69" t="s">
        <v>57</v>
      </c>
      <c r="E354" s="68" t="s">
        <v>56</v>
      </c>
      <c r="F354" s="67" t="s">
        <v>55</v>
      </c>
      <c r="G354" s="66"/>
    </row>
    <row r="355" spans="2:7" s="1" customFormat="1" ht="16.5" thickTop="1">
      <c r="B355" s="65" t="s">
        <v>54</v>
      </c>
      <c r="C355" s="64" t="s">
        <v>53</v>
      </c>
      <c r="D355" s="63" t="s">
        <v>52</v>
      </c>
      <c r="E355" s="62"/>
      <c r="F355" s="61"/>
      <c r="G355" s="11"/>
    </row>
    <row r="356" spans="2:7" s="1" customFormat="1" ht="15">
      <c r="B356" s="23"/>
      <c r="C356" s="60" t="s">
        <v>51</v>
      </c>
      <c r="D356" s="59"/>
      <c r="E356" s="58"/>
      <c r="F356" s="19"/>
      <c r="G356" s="11"/>
    </row>
    <row r="357" spans="2:7" s="1" customFormat="1" ht="15">
      <c r="B357" s="23"/>
      <c r="C357" s="24" t="s">
        <v>50</v>
      </c>
      <c r="D357" s="57">
        <f>E17/E33</f>
        <v>0.87674946520187613</v>
      </c>
      <c r="E357" s="56">
        <f>F17/F33</f>
        <v>3.1449127941694486</v>
      </c>
      <c r="F357" s="52"/>
      <c r="G357" s="11"/>
    </row>
    <row r="358" spans="2:7" s="1" customFormat="1" ht="15">
      <c r="B358" s="23"/>
      <c r="C358" s="49" t="s">
        <v>49</v>
      </c>
      <c r="D358" s="21"/>
      <c r="E358" s="20"/>
      <c r="F358" s="52"/>
      <c r="G358" s="11"/>
    </row>
    <row r="359" spans="2:7" s="1" customFormat="1" ht="15">
      <c r="B359" s="23"/>
      <c r="C359" s="25" t="s">
        <v>48</v>
      </c>
      <c r="D359" s="21"/>
      <c r="E359" s="20"/>
      <c r="F359" s="52"/>
      <c r="G359" s="11"/>
    </row>
    <row r="360" spans="2:7" s="1" customFormat="1" ht="15">
      <c r="B360" s="23"/>
      <c r="C360" s="24" t="s">
        <v>46</v>
      </c>
      <c r="D360" s="21">
        <f>(E17-E14)/E33</f>
        <v>0.63245436349678896</v>
      </c>
      <c r="E360" s="20">
        <f>(F17-F14)/F33</f>
        <v>0.66440915439405435</v>
      </c>
      <c r="F360" s="52"/>
      <c r="G360" s="11"/>
    </row>
    <row r="361" spans="2:7" s="1" customFormat="1" ht="15">
      <c r="B361" s="23"/>
      <c r="C361" s="22" t="s">
        <v>45</v>
      </c>
      <c r="D361" s="21"/>
      <c r="E361" s="20"/>
      <c r="F361" s="52"/>
      <c r="G361" s="11"/>
    </row>
    <row r="362" spans="2:7" s="1" customFormat="1" ht="15">
      <c r="B362" s="23"/>
      <c r="C362" s="25" t="s">
        <v>48</v>
      </c>
      <c r="D362" s="21"/>
      <c r="E362" s="20"/>
      <c r="F362" s="52"/>
      <c r="G362" s="11"/>
    </row>
    <row r="363" spans="2:7" s="1" customFormat="1" ht="15">
      <c r="B363" s="23"/>
      <c r="C363" s="55" t="s">
        <v>47</v>
      </c>
      <c r="D363" s="21"/>
      <c r="E363" s="20"/>
      <c r="F363" s="52"/>
      <c r="G363" s="11"/>
    </row>
    <row r="364" spans="2:7" s="1" customFormat="1" ht="15">
      <c r="B364" s="23"/>
      <c r="C364" s="24" t="s">
        <v>46</v>
      </c>
      <c r="D364" s="21">
        <v>0</v>
      </c>
      <c r="E364" s="20">
        <v>0</v>
      </c>
      <c r="F364" s="52"/>
      <c r="G364" s="11"/>
    </row>
    <row r="365" spans="2:7" s="1" customFormat="1" ht="15">
      <c r="B365" s="23"/>
      <c r="C365" s="22" t="s">
        <v>45</v>
      </c>
      <c r="D365" s="21"/>
      <c r="E365" s="20"/>
      <c r="F365" s="52"/>
      <c r="G365" s="11"/>
    </row>
    <row r="366" spans="2:7" s="1" customFormat="1" ht="15.75">
      <c r="B366" s="51" t="s">
        <v>44</v>
      </c>
      <c r="C366" s="30" t="s">
        <v>43</v>
      </c>
      <c r="D366" s="29"/>
      <c r="E366" s="28"/>
      <c r="F366" s="54"/>
      <c r="G366" s="11"/>
    </row>
    <row r="367" spans="2:7" s="1" customFormat="1" ht="15">
      <c r="B367" s="23"/>
      <c r="C367" s="25" t="s">
        <v>42</v>
      </c>
      <c r="D367" s="21"/>
      <c r="E367" s="20"/>
      <c r="F367" s="52"/>
      <c r="G367" s="11"/>
    </row>
    <row r="368" spans="2:7" s="1" customFormat="1" ht="15">
      <c r="B368" s="23"/>
      <c r="C368" s="24" t="s">
        <v>41</v>
      </c>
      <c r="D368" s="21" t="e">
        <f>E13/(E179/365)</f>
        <v>#DIV/0!</v>
      </c>
      <c r="E368" s="20" t="e">
        <f>F13/(F179/365)</f>
        <v>#DIV/0!</v>
      </c>
      <c r="F368" s="52"/>
      <c r="G368" s="11"/>
    </row>
    <row r="369" spans="2:7" s="1" customFormat="1" ht="15">
      <c r="B369" s="23"/>
      <c r="C369" s="53" t="s">
        <v>40</v>
      </c>
      <c r="D369" s="21"/>
      <c r="E369" s="20"/>
      <c r="F369" s="52"/>
      <c r="G369" s="11"/>
    </row>
    <row r="370" spans="2:7" s="1" customFormat="1" ht="15">
      <c r="B370" s="23"/>
      <c r="C370" s="25" t="s">
        <v>39</v>
      </c>
      <c r="D370" s="21"/>
      <c r="E370" s="20"/>
      <c r="F370" s="19"/>
      <c r="G370" s="11"/>
    </row>
    <row r="371" spans="2:7" s="1" customFormat="1" ht="15">
      <c r="B371" s="23"/>
      <c r="C371" s="24" t="s">
        <v>38</v>
      </c>
      <c r="D371" s="21">
        <v>0</v>
      </c>
      <c r="E371" s="20">
        <v>0</v>
      </c>
      <c r="F371" s="19"/>
      <c r="G371" s="11"/>
    </row>
    <row r="372" spans="2:7" s="1" customFormat="1" ht="15">
      <c r="B372" s="23"/>
      <c r="C372" s="22" t="s">
        <v>37</v>
      </c>
      <c r="D372" s="21"/>
      <c r="E372" s="20"/>
      <c r="F372" s="19"/>
      <c r="G372" s="11"/>
    </row>
    <row r="373" spans="2:7" s="1" customFormat="1" ht="15">
      <c r="B373" s="23"/>
      <c r="C373" s="25" t="s">
        <v>36</v>
      </c>
      <c r="D373" s="21"/>
      <c r="E373" s="20"/>
      <c r="F373" s="19"/>
      <c r="G373" s="11"/>
    </row>
    <row r="374" spans="2:7" s="1" customFormat="1" ht="15">
      <c r="B374" s="23"/>
      <c r="C374" s="24" t="s">
        <v>18</v>
      </c>
      <c r="D374" s="21">
        <f>E179/E24</f>
        <v>0</v>
      </c>
      <c r="E374" s="20">
        <f>F179/F24</f>
        <v>0</v>
      </c>
      <c r="F374" s="19"/>
      <c r="G374" s="11"/>
    </row>
    <row r="375" spans="2:7" s="1" customFormat="1" ht="15">
      <c r="B375" s="23"/>
      <c r="C375" s="22" t="s">
        <v>35</v>
      </c>
      <c r="D375" s="21"/>
      <c r="E375" s="20"/>
      <c r="F375" s="19"/>
      <c r="G375" s="11"/>
    </row>
    <row r="376" spans="2:7" s="1" customFormat="1" ht="15">
      <c r="B376" s="23"/>
      <c r="C376" s="25" t="s">
        <v>34</v>
      </c>
      <c r="D376" s="21"/>
      <c r="E376" s="20"/>
      <c r="F376" s="19"/>
      <c r="G376" s="11"/>
    </row>
    <row r="377" spans="2:7" s="1" customFormat="1" ht="15">
      <c r="B377" s="23"/>
      <c r="C377" s="24" t="s">
        <v>18</v>
      </c>
      <c r="D377" s="21">
        <f>E179/E25</f>
        <v>0</v>
      </c>
      <c r="E377" s="20">
        <f>F179/F25</f>
        <v>0</v>
      </c>
      <c r="F377" s="19"/>
      <c r="G377" s="11"/>
    </row>
    <row r="378" spans="2:7" s="1" customFormat="1" ht="15">
      <c r="B378" s="23"/>
      <c r="C378" s="22" t="s">
        <v>30</v>
      </c>
      <c r="D378" s="21"/>
      <c r="E378" s="20"/>
      <c r="F378" s="19"/>
      <c r="G378" s="11"/>
    </row>
    <row r="379" spans="2:7" s="1" customFormat="1" ht="15.75">
      <c r="B379" s="51" t="s">
        <v>33</v>
      </c>
      <c r="C379" s="30" t="s">
        <v>32</v>
      </c>
      <c r="D379" s="29"/>
      <c r="E379" s="28"/>
      <c r="F379" s="27"/>
      <c r="G379" s="11"/>
    </row>
    <row r="380" spans="2:7" s="1" customFormat="1" ht="15">
      <c r="B380" s="23"/>
      <c r="C380" s="25" t="s">
        <v>31</v>
      </c>
      <c r="D380" s="21"/>
      <c r="E380" s="20"/>
      <c r="F380" s="19"/>
      <c r="G380" s="11"/>
    </row>
    <row r="381" spans="2:7" s="1" customFormat="1" ht="15">
      <c r="B381" s="23"/>
      <c r="C381" s="24" t="s">
        <v>28</v>
      </c>
      <c r="D381" s="21">
        <f>E40/E25</f>
        <v>5.7509254393282375E-2</v>
      </c>
      <c r="E381" s="20">
        <f>F40/F25</f>
        <v>4.4259049565973749E-2</v>
      </c>
      <c r="F381" s="19"/>
      <c r="G381" s="11"/>
    </row>
    <row r="382" spans="2:7" s="1" customFormat="1" ht="15">
      <c r="B382" s="23"/>
      <c r="C382" s="22" t="s">
        <v>30</v>
      </c>
      <c r="D382" s="21"/>
      <c r="E382" s="20"/>
      <c r="F382" s="19"/>
      <c r="G382" s="11"/>
    </row>
    <row r="383" spans="2:7" s="1" customFormat="1" ht="15">
      <c r="B383" s="23"/>
      <c r="C383" s="25" t="s">
        <v>29</v>
      </c>
      <c r="D383" s="21"/>
      <c r="E383" s="20"/>
      <c r="F383" s="19"/>
      <c r="G383" s="11"/>
    </row>
    <row r="384" spans="2:7" s="1" customFormat="1" ht="15">
      <c r="B384" s="23"/>
      <c r="C384" s="24" t="s">
        <v>28</v>
      </c>
      <c r="D384" s="21">
        <f>E40/E50</f>
        <v>6.1018375683107057E-2</v>
      </c>
      <c r="E384" s="20">
        <f>F40/F50</f>
        <v>4.6308625308850257E-2</v>
      </c>
      <c r="F384" s="19"/>
      <c r="G384" s="11"/>
    </row>
    <row r="385" spans="2:18" s="1" customFormat="1" ht="15">
      <c r="B385" s="23"/>
      <c r="C385" s="22" t="s">
        <v>27</v>
      </c>
      <c r="D385" s="21"/>
      <c r="E385" s="20"/>
      <c r="F385" s="19"/>
      <c r="G385" s="11"/>
    </row>
    <row r="386" spans="2:18" s="1" customFormat="1" ht="15">
      <c r="B386" s="23"/>
      <c r="C386" s="25" t="s">
        <v>26</v>
      </c>
      <c r="D386" s="21"/>
      <c r="E386" s="20"/>
      <c r="F386" s="19"/>
      <c r="G386" s="11"/>
    </row>
    <row r="387" spans="2:18" s="1" customFormat="1" ht="15">
      <c r="B387" s="23"/>
      <c r="C387" s="24" t="s">
        <v>25</v>
      </c>
      <c r="D387" s="21" t="e">
        <f>E193/-E199</f>
        <v>#DIV/0!</v>
      </c>
      <c r="E387" s="20" t="e">
        <f>F193/-F199</f>
        <v>#DIV/0!</v>
      </c>
      <c r="F387" s="19"/>
      <c r="G387" s="11"/>
    </row>
    <row r="388" spans="2:18" s="1" customFormat="1" ht="15">
      <c r="B388" s="23"/>
      <c r="C388" s="22" t="s">
        <v>24</v>
      </c>
      <c r="D388" s="21"/>
      <c r="E388" s="20"/>
      <c r="F388" s="19"/>
      <c r="G388" s="11"/>
    </row>
    <row r="389" spans="2:18" s="1" customFormat="1" ht="15.75">
      <c r="B389" s="31" t="s">
        <v>23</v>
      </c>
      <c r="C389" s="30" t="s">
        <v>22</v>
      </c>
      <c r="D389" s="29"/>
      <c r="E389" s="28"/>
      <c r="F389" s="27"/>
      <c r="G389" s="11"/>
    </row>
    <row r="390" spans="2:18" s="1" customFormat="1" ht="15">
      <c r="B390" s="23"/>
      <c r="C390" s="25" t="s">
        <v>21</v>
      </c>
      <c r="D390" s="21"/>
      <c r="E390" s="20"/>
      <c r="F390" s="19"/>
      <c r="G390" s="11"/>
    </row>
    <row r="391" spans="2:18" s="1" customFormat="1" ht="15">
      <c r="B391" s="23"/>
      <c r="C391" s="50" t="s">
        <v>20</v>
      </c>
      <c r="D391" s="21"/>
      <c r="E391" s="20"/>
      <c r="F391" s="19"/>
      <c r="G391" s="11"/>
    </row>
    <row r="392" spans="2:18" s="1" customFormat="1" ht="15">
      <c r="B392" s="23"/>
      <c r="C392" s="24" t="s">
        <v>19</v>
      </c>
      <c r="D392" s="21">
        <v>0</v>
      </c>
      <c r="E392" s="20">
        <v>0</v>
      </c>
      <c r="F392" s="19"/>
      <c r="G392" s="11"/>
    </row>
    <row r="393" spans="2:18" s="1" customFormat="1" ht="15">
      <c r="B393" s="23"/>
      <c r="C393" s="49" t="s">
        <v>18</v>
      </c>
      <c r="D393" s="21"/>
      <c r="E393" s="20"/>
      <c r="F393" s="19"/>
      <c r="G393" s="11"/>
    </row>
    <row r="394" spans="2:18" s="1" customFormat="1" ht="15">
      <c r="B394" s="23"/>
      <c r="C394" s="25" t="s">
        <v>17</v>
      </c>
      <c r="D394" s="21"/>
      <c r="E394" s="20"/>
      <c r="F394" s="19"/>
      <c r="G394" s="11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</row>
    <row r="395" spans="2:18" s="1" customFormat="1" ht="15">
      <c r="B395" s="23"/>
      <c r="C395" s="48" t="s">
        <v>16</v>
      </c>
      <c r="D395" s="41" t="e">
        <f>(E204)/E179</f>
        <v>#DIV/0!</v>
      </c>
      <c r="E395" s="40" t="e">
        <f>F204/F179</f>
        <v>#DIV/0!</v>
      </c>
      <c r="F395" s="47" t="e">
        <f>(E204+0)/E179</f>
        <v>#DIV/0!</v>
      </c>
      <c r="G395" s="46"/>
      <c r="H395" s="45"/>
      <c r="I395" s="45"/>
      <c r="J395" s="45"/>
      <c r="K395" s="45"/>
      <c r="L395" s="45"/>
      <c r="M395" s="45"/>
      <c r="N395" s="45"/>
      <c r="O395" s="5"/>
      <c r="P395" s="5"/>
      <c r="Q395" s="5"/>
      <c r="R395" s="5"/>
    </row>
    <row r="396" spans="2:18" s="1" customFormat="1" ht="15">
      <c r="B396" s="23"/>
      <c r="C396" s="22" t="s">
        <v>13</v>
      </c>
      <c r="D396" s="21"/>
      <c r="E396" s="20"/>
      <c r="F396" s="19"/>
      <c r="G396" s="11"/>
      <c r="H396" s="44"/>
      <c r="I396" s="43"/>
      <c r="J396" s="43"/>
      <c r="K396" s="43"/>
      <c r="L396" s="43"/>
      <c r="M396" s="43"/>
      <c r="N396" s="43"/>
      <c r="O396" s="5"/>
      <c r="P396" s="5"/>
      <c r="Q396" s="5"/>
      <c r="R396" s="5"/>
    </row>
    <row r="397" spans="2:18" s="1" customFormat="1" ht="15">
      <c r="B397" s="23"/>
      <c r="C397" s="25" t="s">
        <v>15</v>
      </c>
      <c r="D397" s="21"/>
      <c r="E397" s="20"/>
      <c r="F397" s="19"/>
      <c r="G397" s="11"/>
      <c r="H397" s="44"/>
      <c r="I397" s="43"/>
      <c r="J397" s="43"/>
      <c r="K397" s="43"/>
      <c r="L397" s="43"/>
      <c r="M397" s="43"/>
      <c r="N397" s="43"/>
      <c r="O397" s="5"/>
      <c r="P397" s="5"/>
      <c r="Q397" s="5"/>
      <c r="R397" s="5"/>
    </row>
    <row r="398" spans="2:18" s="1" customFormat="1" ht="15">
      <c r="B398" s="23"/>
      <c r="C398" s="42" t="s">
        <v>14</v>
      </c>
      <c r="D398" s="41" t="e">
        <f>E193/E179</f>
        <v>#DIV/0!</v>
      </c>
      <c r="E398" s="40" t="e">
        <f>F193/F179</f>
        <v>#DIV/0!</v>
      </c>
      <c r="F398" s="19"/>
      <c r="G398" s="11"/>
      <c r="H398" s="9"/>
      <c r="I398" s="39"/>
      <c r="J398" s="38"/>
      <c r="K398" s="38"/>
      <c r="L398" s="38"/>
      <c r="M398" s="38"/>
      <c r="N398" s="38"/>
      <c r="O398" s="5"/>
      <c r="P398" s="5"/>
      <c r="Q398" s="5"/>
      <c r="R398" s="5"/>
    </row>
    <row r="399" spans="2:18" s="1" customFormat="1" ht="15">
      <c r="B399" s="23"/>
      <c r="C399" s="22" t="s">
        <v>13</v>
      </c>
      <c r="D399" s="21"/>
      <c r="E399" s="20"/>
      <c r="F399" s="19"/>
      <c r="G399" s="11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</row>
    <row r="400" spans="2:18" s="1" customFormat="1" ht="15">
      <c r="B400" s="23"/>
      <c r="C400" s="25" t="s">
        <v>12</v>
      </c>
      <c r="D400" s="21"/>
      <c r="E400" s="20"/>
      <c r="F400" s="19"/>
      <c r="G400" s="11"/>
      <c r="H400" s="9"/>
      <c r="I400" s="8"/>
      <c r="J400" s="37"/>
      <c r="K400" s="10"/>
      <c r="L400" s="7"/>
      <c r="M400" s="7"/>
      <c r="N400" s="7"/>
      <c r="O400" s="5"/>
      <c r="P400" s="5"/>
      <c r="Q400" s="5"/>
      <c r="R400" s="5"/>
    </row>
    <row r="401" spans="2:18" s="1" customFormat="1" ht="15">
      <c r="B401" s="23"/>
      <c r="C401" s="24" t="s">
        <v>9</v>
      </c>
      <c r="D401" s="36">
        <f>E204/E25</f>
        <v>-0.17109960743784297</v>
      </c>
      <c r="E401" s="35">
        <f>F204/F25</f>
        <v>-5.2563639156858494E-2</v>
      </c>
      <c r="F401" s="19"/>
      <c r="G401" s="11"/>
      <c r="H401" s="9"/>
      <c r="I401" s="8"/>
      <c r="J401" s="10"/>
      <c r="K401" s="10"/>
      <c r="L401" s="7"/>
      <c r="M401" s="7"/>
      <c r="N401" s="7"/>
      <c r="O401" s="5"/>
      <c r="P401" s="5"/>
      <c r="Q401" s="5"/>
      <c r="R401" s="5"/>
    </row>
    <row r="402" spans="2:18" s="1" customFormat="1" ht="15">
      <c r="B402" s="23"/>
      <c r="C402" s="22" t="s">
        <v>11</v>
      </c>
      <c r="D402" s="21"/>
      <c r="E402" s="20"/>
      <c r="F402" s="19"/>
      <c r="G402" s="11"/>
      <c r="H402" s="9"/>
      <c r="I402" s="8"/>
      <c r="J402" s="10"/>
      <c r="K402" s="10"/>
      <c r="L402" s="7"/>
      <c r="M402" s="7"/>
      <c r="N402" s="7"/>
      <c r="O402" s="5"/>
      <c r="P402" s="5"/>
      <c r="Q402" s="5"/>
      <c r="R402" s="5"/>
    </row>
    <row r="403" spans="2:18" s="1" customFormat="1" ht="15">
      <c r="B403" s="23"/>
      <c r="C403" s="25" t="s">
        <v>10</v>
      </c>
      <c r="D403" s="21"/>
      <c r="E403" s="20"/>
      <c r="F403" s="19"/>
      <c r="G403" s="11"/>
      <c r="H403" s="9"/>
      <c r="I403" s="5"/>
      <c r="J403" s="10"/>
      <c r="K403" s="10"/>
      <c r="L403" s="10"/>
      <c r="M403" s="10"/>
      <c r="N403" s="10"/>
      <c r="O403" s="32"/>
      <c r="P403" s="5"/>
      <c r="Q403" s="5"/>
      <c r="R403" s="5"/>
    </row>
    <row r="404" spans="2:18" s="1" customFormat="1" ht="15">
      <c r="B404" s="23"/>
      <c r="C404" s="24" t="s">
        <v>9</v>
      </c>
      <c r="D404" s="34">
        <f>E208/E50</f>
        <v>-0.18153982756371742</v>
      </c>
      <c r="E404" s="33">
        <f>F208/F50</f>
        <v>-5.499778902744306E-2</v>
      </c>
      <c r="F404" s="19"/>
      <c r="G404" s="11"/>
      <c r="H404" s="5"/>
      <c r="I404" s="5"/>
      <c r="J404" s="5"/>
      <c r="K404" s="5"/>
      <c r="L404" s="5"/>
      <c r="M404" s="5"/>
      <c r="N404" s="5"/>
      <c r="O404" s="32"/>
      <c r="P404" s="5"/>
      <c r="Q404" s="5"/>
      <c r="R404" s="5"/>
    </row>
    <row r="405" spans="2:18" s="1" customFormat="1" ht="15">
      <c r="B405" s="23"/>
      <c r="C405" s="22" t="s">
        <v>8</v>
      </c>
      <c r="D405" s="21"/>
      <c r="E405" s="20"/>
      <c r="F405" s="19"/>
      <c r="G405" s="11"/>
      <c r="H405" s="9"/>
      <c r="I405" s="8"/>
      <c r="J405" s="10"/>
      <c r="K405" s="10"/>
      <c r="L405" s="7"/>
      <c r="M405" s="7"/>
      <c r="N405" s="7"/>
      <c r="O405" s="5"/>
      <c r="P405" s="5"/>
      <c r="Q405" s="5"/>
      <c r="R405" s="5"/>
    </row>
    <row r="406" spans="2:18" s="1" customFormat="1" ht="15.75">
      <c r="B406" s="31" t="s">
        <v>7</v>
      </c>
      <c r="C406" s="30" t="s">
        <v>6</v>
      </c>
      <c r="D406" s="29"/>
      <c r="E406" s="28"/>
      <c r="F406" s="27"/>
      <c r="G406" s="11"/>
      <c r="H406" s="5"/>
      <c r="I406" s="5"/>
      <c r="J406" s="5"/>
      <c r="K406" s="5"/>
      <c r="L406" s="26"/>
      <c r="M406" s="26"/>
      <c r="N406" s="7"/>
      <c r="O406" s="5"/>
      <c r="P406" s="6"/>
      <c r="Q406" s="6"/>
      <c r="R406" s="6"/>
    </row>
    <row r="407" spans="2:18" s="1" customFormat="1" ht="15">
      <c r="B407" s="23"/>
      <c r="C407" s="25" t="s">
        <v>5</v>
      </c>
      <c r="D407" s="21"/>
      <c r="E407" s="20"/>
      <c r="F407" s="19"/>
      <c r="G407" s="11"/>
      <c r="H407" s="9"/>
      <c r="I407" s="8"/>
      <c r="J407" s="10"/>
      <c r="K407" s="10"/>
      <c r="L407" s="7"/>
      <c r="M407" s="7"/>
      <c r="N407" s="7"/>
      <c r="O407" s="5"/>
      <c r="P407" s="5"/>
      <c r="Q407" s="5"/>
      <c r="R407" s="5"/>
    </row>
    <row r="408" spans="2:18" s="1" customFormat="1" ht="15">
      <c r="B408" s="23"/>
      <c r="C408" s="24" t="s">
        <v>4</v>
      </c>
      <c r="D408" s="21">
        <v>0</v>
      </c>
      <c r="E408" s="20">
        <v>0</v>
      </c>
      <c r="F408" s="19"/>
      <c r="G408" s="11"/>
      <c r="H408" s="9"/>
      <c r="I408" s="8"/>
      <c r="J408" s="10"/>
      <c r="K408" s="10"/>
      <c r="L408" s="10"/>
      <c r="M408" s="10"/>
      <c r="N408" s="10"/>
      <c r="O408" s="5"/>
      <c r="P408" s="5"/>
      <c r="Q408" s="5"/>
      <c r="R408" s="5"/>
    </row>
    <row r="409" spans="2:18" s="1" customFormat="1" ht="15">
      <c r="B409" s="23"/>
      <c r="C409" s="22" t="s">
        <v>3</v>
      </c>
      <c r="D409" s="21"/>
      <c r="E409" s="20"/>
      <c r="F409" s="19"/>
      <c r="G409" s="11"/>
      <c r="H409" s="9"/>
      <c r="I409" s="5"/>
      <c r="J409" s="10"/>
      <c r="K409" s="10"/>
      <c r="L409" s="7"/>
      <c r="M409" s="7"/>
      <c r="N409" s="7"/>
      <c r="O409" s="5"/>
      <c r="P409" s="5"/>
      <c r="Q409" s="5"/>
      <c r="R409" s="5"/>
    </row>
    <row r="410" spans="2:18" s="1" customFormat="1" ht="15">
      <c r="B410" s="23"/>
      <c r="C410" s="25" t="s">
        <v>2</v>
      </c>
      <c r="D410" s="21"/>
      <c r="E410" s="20"/>
      <c r="F410" s="19"/>
      <c r="G410" s="11"/>
      <c r="H410" s="9"/>
      <c r="I410" s="8"/>
      <c r="J410" s="10"/>
      <c r="K410" s="10"/>
      <c r="L410" s="7"/>
      <c r="M410" s="7"/>
      <c r="N410" s="7"/>
      <c r="O410" s="5"/>
      <c r="P410" s="5"/>
      <c r="Q410" s="5"/>
      <c r="R410" s="5"/>
    </row>
    <row r="411" spans="2:18" s="1" customFormat="1" ht="15">
      <c r="B411" s="23"/>
      <c r="C411" s="24" t="s">
        <v>1</v>
      </c>
      <c r="D411" s="21">
        <v>0</v>
      </c>
      <c r="E411" s="20">
        <v>0</v>
      </c>
      <c r="F411" s="19"/>
      <c r="G411" s="11"/>
      <c r="H411" s="9"/>
      <c r="I411" s="8"/>
      <c r="J411" s="10"/>
      <c r="K411" s="10"/>
      <c r="L411" s="7"/>
      <c r="M411" s="7"/>
      <c r="N411" s="7"/>
      <c r="O411" s="5"/>
      <c r="P411" s="5"/>
      <c r="Q411" s="5"/>
      <c r="R411" s="5"/>
    </row>
    <row r="412" spans="2:18" s="1" customFormat="1" ht="15">
      <c r="B412" s="23"/>
      <c r="C412" s="22" t="s">
        <v>0</v>
      </c>
      <c r="D412" s="21"/>
      <c r="E412" s="20"/>
      <c r="F412" s="19"/>
      <c r="G412" s="11"/>
      <c r="H412" s="9"/>
      <c r="I412" s="8"/>
      <c r="J412" s="10"/>
      <c r="K412" s="10"/>
      <c r="L412" s="7"/>
      <c r="M412" s="7"/>
      <c r="N412" s="7"/>
      <c r="O412" s="5"/>
      <c r="P412" s="5"/>
      <c r="Q412" s="5"/>
      <c r="R412" s="5"/>
    </row>
    <row r="413" spans="2:18" s="1" customFormat="1" ht="15.75" thickBot="1">
      <c r="B413" s="18"/>
      <c r="C413" s="17"/>
      <c r="D413" s="16"/>
      <c r="E413" s="15"/>
      <c r="F413" s="14"/>
      <c r="G413" s="11"/>
      <c r="H413" s="9"/>
      <c r="I413" s="8"/>
      <c r="J413" s="10"/>
      <c r="K413" s="10"/>
      <c r="L413" s="10"/>
      <c r="M413" s="10"/>
      <c r="N413" s="10"/>
      <c r="O413" s="5"/>
      <c r="P413" s="5"/>
      <c r="Q413" s="5"/>
      <c r="R413" s="5"/>
    </row>
    <row r="414" spans="2:18" s="1" customFormat="1" ht="15.75" thickTop="1">
      <c r="B414" s="12"/>
      <c r="C414" s="12"/>
      <c r="D414" s="13"/>
      <c r="E414" s="12"/>
      <c r="F414" s="12"/>
      <c r="G414" s="11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</row>
    <row r="415" spans="2:18" s="1" customFormat="1" ht="15">
      <c r="D415" s="3"/>
      <c r="G415" s="4"/>
      <c r="H415" s="9"/>
      <c r="I415" s="8"/>
      <c r="J415" s="7"/>
      <c r="K415" s="7"/>
      <c r="L415" s="7"/>
      <c r="M415" s="7"/>
      <c r="N415" s="7"/>
      <c r="O415" s="5"/>
      <c r="P415" s="6"/>
      <c r="Q415" s="6"/>
      <c r="R415" s="6"/>
    </row>
    <row r="416" spans="2:18" s="1" customFormat="1">
      <c r="D416" s="3"/>
      <c r="G416" s="4"/>
      <c r="H416" s="9"/>
      <c r="I416" s="5"/>
      <c r="J416" s="10"/>
      <c r="K416" s="10"/>
      <c r="L416" s="7"/>
      <c r="M416" s="7"/>
      <c r="N416" s="7"/>
      <c r="O416" s="5"/>
      <c r="P416" s="5"/>
      <c r="Q416" s="5"/>
      <c r="R416" s="5"/>
    </row>
    <row r="417" spans="7:18" s="1" customFormat="1" ht="15">
      <c r="G417" s="4"/>
      <c r="H417" s="9"/>
      <c r="I417" s="8"/>
      <c r="J417" s="7"/>
      <c r="K417" s="7"/>
      <c r="L417" s="7"/>
      <c r="M417" s="7"/>
      <c r="N417" s="7"/>
      <c r="O417" s="5"/>
      <c r="P417" s="6"/>
      <c r="Q417" s="6"/>
      <c r="R417" s="6"/>
    </row>
    <row r="418" spans="7:18" s="1" customFormat="1">
      <c r="G418" s="4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</row>
    <row r="419" spans="7:18" s="1" customFormat="1">
      <c r="G419" s="4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</row>
    <row r="420" spans="7:18" s="1" customFormat="1">
      <c r="G420" s="4"/>
    </row>
    <row r="421" spans="7:18" s="1" customFormat="1">
      <c r="G421" s="4"/>
    </row>
    <row r="422" spans="7:18" s="1" customFormat="1">
      <c r="G422" s="4"/>
    </row>
    <row r="423" spans="7:18" s="1" customFormat="1">
      <c r="G423" s="4"/>
    </row>
    <row r="424" spans="7:18" s="1" customFormat="1">
      <c r="G424" s="4"/>
    </row>
    <row r="425" spans="7:18" s="1" customFormat="1">
      <c r="G425" s="4"/>
    </row>
    <row r="426" spans="7:18" s="1" customFormat="1">
      <c r="G426" s="4"/>
    </row>
    <row r="427" spans="7:18" s="1" customFormat="1">
      <c r="G427" s="4"/>
    </row>
    <row r="428" spans="7:18" s="1" customFormat="1">
      <c r="G428" s="4"/>
    </row>
    <row r="429" spans="7:18" s="1" customFormat="1">
      <c r="G429" s="4"/>
    </row>
    <row r="430" spans="7:18" s="1" customFormat="1">
      <c r="G430" s="4"/>
    </row>
    <row r="431" spans="7:18" s="1" customFormat="1">
      <c r="G431" s="4"/>
    </row>
    <row r="432" spans="7:18" s="1" customFormat="1">
      <c r="G432" s="4"/>
    </row>
    <row r="433" spans="7:7" s="1" customFormat="1">
      <c r="G433" s="4"/>
    </row>
    <row r="434" spans="7:7" s="1" customFormat="1">
      <c r="G434" s="4"/>
    </row>
    <row r="435" spans="7:7" s="1" customFormat="1">
      <c r="G435" s="4"/>
    </row>
    <row r="436" spans="7:7" s="1" customFormat="1">
      <c r="G436" s="4"/>
    </row>
    <row r="437" spans="7:7" s="1" customFormat="1">
      <c r="G437" s="4"/>
    </row>
    <row r="438" spans="7:7" s="1" customFormat="1">
      <c r="G438" s="4"/>
    </row>
    <row r="439" spans="7:7" s="1" customFormat="1">
      <c r="G439" s="4"/>
    </row>
    <row r="440" spans="7:7" s="1" customFormat="1">
      <c r="G440" s="4"/>
    </row>
    <row r="441" spans="7:7" s="1" customFormat="1">
      <c r="G441" s="4"/>
    </row>
    <row r="442" spans="7:7" s="1" customFormat="1">
      <c r="G442" s="4"/>
    </row>
    <row r="443" spans="7:7" s="1" customFormat="1">
      <c r="G443" s="4"/>
    </row>
    <row r="444" spans="7:7" s="1" customFormat="1">
      <c r="G444" s="4"/>
    </row>
    <row r="445" spans="7:7" s="1" customFormat="1">
      <c r="G445" s="4"/>
    </row>
    <row r="446" spans="7:7" s="1" customFormat="1">
      <c r="G446" s="4"/>
    </row>
    <row r="447" spans="7:7" s="1" customFormat="1">
      <c r="G447" s="4"/>
    </row>
    <row r="448" spans="7:7" s="1" customFormat="1">
      <c r="G448" s="4"/>
    </row>
    <row r="449" spans="7:7" s="1" customFormat="1">
      <c r="G449" s="4"/>
    </row>
    <row r="450" spans="7:7" s="1" customFormat="1">
      <c r="G450" s="4"/>
    </row>
    <row r="451" spans="7:7" s="1" customFormat="1">
      <c r="G451" s="4"/>
    </row>
    <row r="452" spans="7:7" s="1" customFormat="1">
      <c r="G452" s="4"/>
    </row>
    <row r="453" spans="7:7" s="1" customFormat="1">
      <c r="G453" s="4"/>
    </row>
    <row r="454" spans="7:7" s="1" customFormat="1">
      <c r="G454" s="4"/>
    </row>
    <row r="455" spans="7:7" s="1" customFormat="1">
      <c r="G455" s="4"/>
    </row>
    <row r="456" spans="7:7" s="1" customFormat="1">
      <c r="G456" s="4"/>
    </row>
    <row r="457" spans="7:7" s="1" customFormat="1">
      <c r="G457" s="4"/>
    </row>
    <row r="458" spans="7:7" s="1" customFormat="1">
      <c r="G458" s="4"/>
    </row>
    <row r="459" spans="7:7" s="1" customFormat="1">
      <c r="G459" s="4"/>
    </row>
    <row r="460" spans="7:7" s="1" customFormat="1">
      <c r="G460" s="4"/>
    </row>
    <row r="461" spans="7:7" s="1" customFormat="1">
      <c r="G461" s="4"/>
    </row>
    <row r="462" spans="7:7" s="1" customFormat="1">
      <c r="G462" s="4"/>
    </row>
    <row r="463" spans="7:7" s="1" customFormat="1">
      <c r="G463" s="4"/>
    </row>
    <row r="464" spans="7:7" s="1" customFormat="1">
      <c r="G464" s="4"/>
    </row>
    <row r="465" spans="7:7" s="1" customFormat="1">
      <c r="G465" s="4"/>
    </row>
    <row r="466" spans="7:7" s="1" customFormat="1">
      <c r="G466" s="4"/>
    </row>
    <row r="467" spans="7:7" s="1" customFormat="1">
      <c r="G467" s="4"/>
    </row>
    <row r="468" spans="7:7" s="1" customFormat="1">
      <c r="G468" s="4"/>
    </row>
    <row r="469" spans="7:7" s="1" customFormat="1">
      <c r="G469" s="4"/>
    </row>
    <row r="470" spans="7:7" s="1" customFormat="1">
      <c r="G470" s="4"/>
    </row>
    <row r="471" spans="7:7" s="1" customFormat="1">
      <c r="G471" s="4"/>
    </row>
    <row r="472" spans="7:7" s="1" customFormat="1">
      <c r="G472" s="4"/>
    </row>
    <row r="473" spans="7:7" s="1" customFormat="1">
      <c r="G473" s="4"/>
    </row>
    <row r="474" spans="7:7" s="1" customFormat="1">
      <c r="G474" s="4"/>
    </row>
    <row r="475" spans="7:7" s="1" customFormat="1">
      <c r="G475" s="4"/>
    </row>
    <row r="476" spans="7:7" s="1" customFormat="1">
      <c r="G476" s="4"/>
    </row>
    <row r="477" spans="7:7" s="1" customFormat="1">
      <c r="G477" s="4"/>
    </row>
    <row r="478" spans="7:7" s="1" customFormat="1">
      <c r="G478" s="4"/>
    </row>
    <row r="479" spans="7:7" s="1" customFormat="1">
      <c r="G479" s="4"/>
    </row>
    <row r="480" spans="7:7" s="1" customFormat="1">
      <c r="G480" s="4"/>
    </row>
    <row r="481" spans="7:7" s="1" customFormat="1">
      <c r="G481" s="4"/>
    </row>
    <row r="482" spans="7:7" s="1" customFormat="1">
      <c r="G482" s="4"/>
    </row>
    <row r="483" spans="7:7" s="1" customFormat="1">
      <c r="G483" s="4"/>
    </row>
    <row r="484" spans="7:7" s="1" customFormat="1">
      <c r="G484" s="4"/>
    </row>
    <row r="485" spans="7:7" s="1" customFormat="1">
      <c r="G485" s="4"/>
    </row>
    <row r="486" spans="7:7" s="1" customFormat="1">
      <c r="G486" s="4"/>
    </row>
    <row r="487" spans="7:7" s="1" customFormat="1">
      <c r="G487" s="4"/>
    </row>
    <row r="488" spans="7:7" s="1" customFormat="1">
      <c r="G488" s="4"/>
    </row>
    <row r="489" spans="7:7" s="1" customFormat="1">
      <c r="G489" s="4"/>
    </row>
    <row r="490" spans="7:7" s="1" customFormat="1">
      <c r="G490" s="4"/>
    </row>
    <row r="491" spans="7:7" s="1" customFormat="1">
      <c r="G491" s="4"/>
    </row>
    <row r="492" spans="7:7" s="1" customFormat="1">
      <c r="G492" s="4"/>
    </row>
    <row r="493" spans="7:7" s="1" customFormat="1">
      <c r="G493" s="4"/>
    </row>
    <row r="494" spans="7:7" s="1" customFormat="1">
      <c r="G494" s="4"/>
    </row>
    <row r="495" spans="7:7" s="1" customFormat="1">
      <c r="G495" s="4"/>
    </row>
    <row r="496" spans="7:7" s="1" customFormat="1">
      <c r="G496" s="4"/>
    </row>
    <row r="497" spans="7:7" s="1" customFormat="1">
      <c r="G497" s="4"/>
    </row>
    <row r="498" spans="7:7" s="1" customFormat="1">
      <c r="G498" s="4"/>
    </row>
    <row r="499" spans="7:7" s="1" customFormat="1">
      <c r="G499" s="4"/>
    </row>
    <row r="500" spans="7:7" s="1" customFormat="1">
      <c r="G500" s="4"/>
    </row>
    <row r="501" spans="7:7" s="1" customFormat="1">
      <c r="G501" s="4"/>
    </row>
    <row r="502" spans="7:7" s="1" customFormat="1">
      <c r="G502" s="4"/>
    </row>
    <row r="503" spans="7:7" s="1" customFormat="1">
      <c r="G503" s="4"/>
    </row>
    <row r="504" spans="7:7" s="1" customFormat="1">
      <c r="G504" s="4"/>
    </row>
    <row r="505" spans="7:7" s="1" customFormat="1">
      <c r="G505" s="4"/>
    </row>
    <row r="506" spans="7:7" s="1" customFormat="1">
      <c r="G506" s="4"/>
    </row>
    <row r="507" spans="7:7" s="1" customFormat="1">
      <c r="G507" s="4"/>
    </row>
    <row r="508" spans="7:7" s="1" customFormat="1">
      <c r="G508" s="4"/>
    </row>
    <row r="509" spans="7:7" s="1" customFormat="1">
      <c r="G509" s="4"/>
    </row>
    <row r="510" spans="7:7" s="1" customFormat="1">
      <c r="G510" s="4"/>
    </row>
    <row r="511" spans="7:7" s="1" customFormat="1">
      <c r="G511" s="4"/>
    </row>
    <row r="512" spans="7:7" s="1" customFormat="1">
      <c r="G512" s="4"/>
    </row>
    <row r="513" spans="7:7" s="1" customFormat="1">
      <c r="G513" s="4"/>
    </row>
    <row r="514" spans="7:7" s="1" customFormat="1">
      <c r="G514" s="4"/>
    </row>
    <row r="515" spans="7:7" s="1" customFormat="1">
      <c r="G515" s="4"/>
    </row>
    <row r="516" spans="7:7" s="1" customFormat="1">
      <c r="G516" s="4"/>
    </row>
    <row r="517" spans="7:7" s="1" customFormat="1">
      <c r="G517" s="4"/>
    </row>
    <row r="518" spans="7:7" s="1" customFormat="1">
      <c r="G518" s="4"/>
    </row>
    <row r="519" spans="7:7" s="1" customFormat="1">
      <c r="G519" s="4"/>
    </row>
    <row r="520" spans="7:7" s="1" customFormat="1">
      <c r="G520" s="4"/>
    </row>
    <row r="521" spans="7:7" s="1" customFormat="1">
      <c r="G521" s="4"/>
    </row>
    <row r="522" spans="7:7" s="1" customFormat="1">
      <c r="G522" s="4"/>
    </row>
    <row r="523" spans="7:7" s="1" customFormat="1">
      <c r="G523" s="4"/>
    </row>
    <row r="524" spans="7:7" s="1" customFormat="1">
      <c r="G524" s="4"/>
    </row>
    <row r="525" spans="7:7" s="1" customFormat="1">
      <c r="G525" s="4"/>
    </row>
    <row r="526" spans="7:7" s="1" customFormat="1">
      <c r="G526" s="4"/>
    </row>
    <row r="527" spans="7:7" s="1" customFormat="1">
      <c r="G527" s="4"/>
    </row>
    <row r="528" spans="7:7" s="1" customFormat="1">
      <c r="G528" s="4"/>
    </row>
    <row r="529" spans="7:7" s="1" customFormat="1">
      <c r="G529" s="4"/>
    </row>
    <row r="530" spans="7:7" s="1" customFormat="1">
      <c r="G530" s="4"/>
    </row>
    <row r="531" spans="7:7" s="1" customFormat="1">
      <c r="G531" s="4"/>
    </row>
    <row r="532" spans="7:7" s="1" customFormat="1">
      <c r="G532" s="4"/>
    </row>
    <row r="533" spans="7:7" s="1" customFormat="1">
      <c r="G533" s="4"/>
    </row>
    <row r="534" spans="7:7" s="1" customFormat="1">
      <c r="G534" s="4"/>
    </row>
    <row r="535" spans="7:7" s="1" customFormat="1">
      <c r="G535" s="4"/>
    </row>
    <row r="536" spans="7:7" s="1" customFormat="1">
      <c r="G536" s="4"/>
    </row>
    <row r="537" spans="7:7" s="1" customFormat="1">
      <c r="G537" s="4"/>
    </row>
    <row r="538" spans="7:7" s="1" customFormat="1">
      <c r="G538" s="4"/>
    </row>
    <row r="539" spans="7:7" s="1" customFormat="1">
      <c r="G539" s="4"/>
    </row>
    <row r="540" spans="7:7" s="1" customFormat="1">
      <c r="G540" s="4"/>
    </row>
    <row r="541" spans="7:7" s="1" customFormat="1">
      <c r="G541" s="4"/>
    </row>
    <row r="542" spans="7:7" s="1" customFormat="1">
      <c r="G542" s="4"/>
    </row>
    <row r="543" spans="7:7" s="1" customFormat="1">
      <c r="G543" s="4"/>
    </row>
    <row r="544" spans="7:7" s="1" customFormat="1">
      <c r="G544" s="4"/>
    </row>
    <row r="545" spans="7:7" s="1" customFormat="1">
      <c r="G545" s="4"/>
    </row>
    <row r="546" spans="7:7" s="1" customFormat="1">
      <c r="G546" s="4"/>
    </row>
    <row r="547" spans="7:7" s="1" customFormat="1">
      <c r="G547" s="4"/>
    </row>
    <row r="548" spans="7:7" s="1" customFormat="1">
      <c r="G548" s="4"/>
    </row>
    <row r="549" spans="7:7" s="1" customFormat="1">
      <c r="G549" s="4"/>
    </row>
    <row r="550" spans="7:7" s="1" customFormat="1">
      <c r="G550" s="4"/>
    </row>
    <row r="551" spans="7:7" s="1" customFormat="1">
      <c r="G551" s="4"/>
    </row>
    <row r="552" spans="7:7" s="1" customFormat="1">
      <c r="G552" s="4"/>
    </row>
    <row r="553" spans="7:7" s="1" customFormat="1">
      <c r="G553" s="4"/>
    </row>
    <row r="554" spans="7:7" s="1" customFormat="1">
      <c r="G554" s="4"/>
    </row>
    <row r="555" spans="7:7" s="1" customFormat="1">
      <c r="G555" s="4"/>
    </row>
    <row r="556" spans="7:7" s="1" customFormat="1">
      <c r="G556" s="4"/>
    </row>
    <row r="557" spans="7:7" s="1" customFormat="1">
      <c r="G557" s="4"/>
    </row>
    <row r="558" spans="7:7" s="1" customFormat="1">
      <c r="G558" s="4"/>
    </row>
    <row r="559" spans="7:7" s="1" customFormat="1">
      <c r="G559" s="4"/>
    </row>
    <row r="560" spans="7:7" s="1" customFormat="1">
      <c r="G560" s="4"/>
    </row>
    <row r="561" spans="7:7" s="1" customFormat="1">
      <c r="G561" s="4"/>
    </row>
    <row r="562" spans="7:7" s="1" customFormat="1">
      <c r="G562" s="4"/>
    </row>
    <row r="563" spans="7:7" s="1" customFormat="1">
      <c r="G563" s="4"/>
    </row>
    <row r="564" spans="7:7" s="1" customFormat="1">
      <c r="G564" s="4"/>
    </row>
    <row r="565" spans="7:7" s="1" customFormat="1">
      <c r="G565" s="4"/>
    </row>
    <row r="566" spans="7:7" s="1" customFormat="1">
      <c r="G566" s="4"/>
    </row>
    <row r="567" spans="7:7" s="1" customFormat="1">
      <c r="G567" s="4"/>
    </row>
    <row r="568" spans="7:7" s="1" customFormat="1">
      <c r="G568" s="4"/>
    </row>
    <row r="569" spans="7:7" s="1" customFormat="1">
      <c r="G569" s="4"/>
    </row>
    <row r="570" spans="7:7" s="1" customFormat="1">
      <c r="G570" s="4"/>
    </row>
    <row r="571" spans="7:7" s="1" customFormat="1">
      <c r="G571" s="4"/>
    </row>
    <row r="572" spans="7:7" s="1" customFormat="1">
      <c r="G572" s="4"/>
    </row>
    <row r="573" spans="7:7" s="1" customFormat="1">
      <c r="G573" s="4"/>
    </row>
    <row r="574" spans="7:7" s="1" customFormat="1">
      <c r="G574" s="4"/>
    </row>
    <row r="575" spans="7:7" s="1" customFormat="1">
      <c r="G575" s="4"/>
    </row>
    <row r="576" spans="7:7" s="1" customFormat="1">
      <c r="G576" s="4"/>
    </row>
  </sheetData>
  <mergeCells count="27">
    <mergeCell ref="I66:L66"/>
    <mergeCell ref="Q124:R124"/>
    <mergeCell ref="B2:F2"/>
    <mergeCell ref="B6:F6"/>
    <mergeCell ref="I8:L8"/>
    <mergeCell ref="B64:F64"/>
    <mergeCell ref="H91:N91"/>
    <mergeCell ref="H124:I124"/>
    <mergeCell ref="M124:N124"/>
    <mergeCell ref="M123:N123"/>
    <mergeCell ref="B352:F352"/>
    <mergeCell ref="B326:I326"/>
    <mergeCell ref="B323:H323"/>
    <mergeCell ref="J124:K124"/>
    <mergeCell ref="B172:F172"/>
    <mergeCell ref="B175:F175"/>
    <mergeCell ref="B279:F279"/>
    <mergeCell ref="I185:I186"/>
    <mergeCell ref="I174:M174"/>
    <mergeCell ref="H196:M196"/>
    <mergeCell ref="B350:F350"/>
    <mergeCell ref="J185:L185"/>
    <mergeCell ref="M185:O185"/>
    <mergeCell ref="O124:P124"/>
    <mergeCell ref="M145:N145"/>
    <mergeCell ref="H132:I132"/>
    <mergeCell ref="M144:N144"/>
  </mergeCells>
  <pageMargins left="0.7" right="0.7" top="0.75" bottom="0.75" header="0.3" footer="0.3"/>
  <pageSetup paperSize="9" scale="1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PVU 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2019-01-19T14:34:30Z</dcterms:created>
  <dcterms:modified xsi:type="dcterms:W3CDTF">2019-01-19T14:34:49Z</dcterms:modified>
</cp:coreProperties>
</file>