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2700" yWindow="405" windowWidth="15195" windowHeight="11640" tabRatio="965" activeTab="3"/>
  </bookViews>
  <sheets>
    <sheet name="Kopertina " sheetId="20" r:id="rId1"/>
    <sheet name="AKTIVI " sheetId="19" r:id="rId2"/>
    <sheet name="PASIVI " sheetId="18" r:id="rId3"/>
    <sheet name="Ardh e shp - natyres" sheetId="16" r:id="rId4"/>
    <sheet name="Fluks mon - indirek" sheetId="13" r:id="rId5"/>
    <sheet name="Pasq e ndrysh te kap 2" sheetId="11" r:id="rId6"/>
    <sheet name="Pasq.per AAM 1" sheetId="30" r:id="rId7"/>
    <sheet name="Pasq 1" sheetId="31" r:id="rId8"/>
    <sheet name="Pasq 2" sheetId="33" r:id="rId9"/>
    <sheet name="Pasq 3" sheetId="34" r:id="rId10"/>
    <sheet name="INVENTARI BANKAVE" sheetId="28" r:id="rId11"/>
    <sheet name="Inventari M&gt;TRASPORTI" sheetId="29" r:id="rId12"/>
    <sheet name="Inventar 2011" sheetId="27" r:id="rId13"/>
    <sheet name="Sheet1" sheetId="23" r:id="rId14"/>
    <sheet name="Sheet2" sheetId="24" r:id="rId15"/>
    <sheet name="Sheet3" sheetId="25" r:id="rId16"/>
    <sheet name="Sheet4" sheetId="26" r:id="rId17"/>
  </sheets>
  <definedNames>
    <definedName name="_xlnm._FilterDatabase" localSheetId="1" hidden="1">'AKTIVI '!$C$2:$G$17</definedName>
  </definedNames>
  <calcPr calcId="124519"/>
</workbook>
</file>

<file path=xl/calcChain.xml><?xml version="1.0" encoding="utf-8"?>
<calcChain xmlns="http://schemas.openxmlformats.org/spreadsheetml/2006/main">
  <c r="I8" i="16"/>
  <c r="H8"/>
  <c r="F52" i="18"/>
  <c r="F54" s="1"/>
  <c r="E52"/>
  <c r="E54"/>
  <c r="E42" i="13"/>
  <c r="I24"/>
  <c r="I26"/>
  <c r="F48" i="16"/>
  <c r="E48"/>
  <c r="E31"/>
  <c r="I29" i="30"/>
  <c r="I43"/>
  <c r="I43" i="18"/>
  <c r="I45"/>
  <c r="H46"/>
  <c r="D6" i="28"/>
  <c r="E6" i="27" s="1"/>
  <c r="L8" i="33"/>
  <c r="I42"/>
  <c r="I41"/>
  <c r="P11"/>
  <c r="Q14"/>
  <c r="I6"/>
  <c r="P9"/>
  <c r="Q13"/>
  <c r="Q9"/>
  <c r="J43"/>
  <c r="J41"/>
  <c r="J32"/>
  <c r="J28"/>
  <c r="J16"/>
  <c r="J12"/>
  <c r="J6"/>
  <c r="J24" i="31"/>
  <c r="I24"/>
  <c r="O37" i="33"/>
  <c r="N37" s="1"/>
  <c r="I8" i="31"/>
  <c r="M22"/>
  <c r="C3" i="13"/>
  <c r="G35"/>
  <c r="E36"/>
  <c r="E11"/>
  <c r="E22"/>
  <c r="E10"/>
  <c r="I15" i="19"/>
  <c r="E46" i="16"/>
  <c r="H39"/>
  <c r="J39"/>
  <c r="I39"/>
  <c r="I37"/>
  <c r="H37"/>
  <c r="J27"/>
  <c r="J28"/>
  <c r="J29"/>
  <c r="J30"/>
  <c r="J31"/>
  <c r="J32"/>
  <c r="J33"/>
  <c r="J34"/>
  <c r="J35"/>
  <c r="J36"/>
  <c r="J26"/>
  <c r="I32"/>
  <c r="E20"/>
  <c r="E19"/>
  <c r="E11"/>
  <c r="L10" i="31"/>
  <c r="H23" i="16"/>
  <c r="K18"/>
  <c r="F28"/>
  <c r="F15"/>
  <c r="F14"/>
  <c r="F19"/>
  <c r="F20"/>
  <c r="F29"/>
  <c r="F31"/>
  <c r="F11"/>
  <c r="M10" i="31"/>
  <c r="E22" i="18"/>
  <c r="E13"/>
  <c r="F36"/>
  <c r="F27"/>
  <c r="F16"/>
  <c r="F12"/>
  <c r="F9"/>
  <c r="F7"/>
  <c r="F34"/>
  <c r="F48"/>
  <c r="C1"/>
  <c r="C2"/>
  <c r="C3" i="16"/>
  <c r="F12" i="19"/>
  <c r="F7"/>
  <c r="G34"/>
  <c r="G32"/>
  <c r="G29"/>
  <c r="G19"/>
  <c r="G12"/>
  <c r="G8"/>
  <c r="D38" i="13"/>
  <c r="N14" i="33"/>
  <c r="O14"/>
  <c r="N13"/>
  <c r="I37" i="13"/>
  <c r="M27"/>
  <c r="M15"/>
  <c r="L31"/>
  <c r="K18"/>
  <c r="K17"/>
  <c r="H13"/>
  <c r="H24"/>
  <c r="G15"/>
  <c r="L37" i="16"/>
  <c r="M35"/>
  <c r="M36"/>
  <c r="M37"/>
  <c r="M38"/>
  <c r="M39"/>
  <c r="E28"/>
  <c r="L22" i="31"/>
  <c r="M18" i="16"/>
  <c r="E44"/>
  <c r="H33" i="13"/>
  <c r="G26" i="34"/>
  <c r="G27"/>
  <c r="G28"/>
  <c r="G29"/>
  <c r="G32"/>
  <c r="G34"/>
  <c r="G35"/>
  <c r="G36"/>
  <c r="G37"/>
  <c r="G38"/>
  <c r="G39"/>
  <c r="G40"/>
  <c r="G41"/>
  <c r="G42"/>
  <c r="G44"/>
  <c r="P24" i="31"/>
  <c r="O24"/>
  <c r="O12"/>
  <c r="H25" i="11"/>
  <c r="G25"/>
  <c r="I32" i="33"/>
  <c r="O32"/>
  <c r="N9"/>
  <c r="J8" i="31"/>
  <c r="P37" i="33"/>
  <c r="Q39" s="1"/>
  <c r="Q41" s="1"/>
  <c r="L23" s="1"/>
  <c r="M9" i="31"/>
  <c r="L9"/>
  <c r="G30" i="34"/>
  <c r="D38" i="30"/>
  <c r="G38"/>
  <c r="D39"/>
  <c r="D40"/>
  <c r="D41"/>
  <c r="G41"/>
  <c r="D42"/>
  <c r="G42"/>
  <c r="D43"/>
  <c r="D16"/>
  <c r="I7" i="11"/>
  <c r="I8"/>
  <c r="I6"/>
  <c r="E30" i="13"/>
  <c r="D30"/>
  <c r="K13"/>
  <c r="D22"/>
  <c r="D12"/>
  <c r="D11" s="1"/>
  <c r="D23" s="1"/>
  <c r="D37" s="1"/>
  <c r="L22" i="16"/>
  <c r="F34" i="19"/>
  <c r="F32"/>
  <c r="I28" i="33"/>
  <c r="I16"/>
  <c r="D30" i="30"/>
  <c r="F44"/>
  <c r="G44"/>
  <c r="E44"/>
  <c r="D37"/>
  <c r="G37"/>
  <c r="G39"/>
  <c r="G40"/>
  <c r="G43"/>
  <c r="D36"/>
  <c r="G36"/>
  <c r="F30"/>
  <c r="G24"/>
  <c r="G25"/>
  <c r="G26"/>
  <c r="G30"/>
  <c r="G27"/>
  <c r="G28"/>
  <c r="G29"/>
  <c r="E16"/>
  <c r="F16"/>
  <c r="G9"/>
  <c r="G10"/>
  <c r="G11"/>
  <c r="G12"/>
  <c r="G13"/>
  <c r="G14"/>
  <c r="G15"/>
  <c r="G16"/>
  <c r="G22"/>
  <c r="G8"/>
  <c r="D18" i="34"/>
  <c r="D21"/>
  <c r="D27"/>
  <c r="D44"/>
  <c r="D45"/>
  <c r="D54"/>
  <c r="I12" i="33"/>
  <c r="G23" i="30"/>
  <c r="E30"/>
  <c r="H13" i="11"/>
  <c r="H18"/>
  <c r="I18"/>
  <c r="E26" i="29"/>
  <c r="H26"/>
  <c r="B1" i="28"/>
  <c r="B2"/>
  <c r="B3" i="30"/>
  <c r="A3" i="31" s="1"/>
  <c r="B3" i="33" s="1"/>
  <c r="B3" i="34" s="1"/>
  <c r="B3" i="28"/>
  <c r="B3" i="29" s="1"/>
  <c r="B4" i="28"/>
  <c r="B4" i="29" s="1"/>
  <c r="B5" i="28"/>
  <c r="B5" i="29" s="1"/>
  <c r="E28" i="28"/>
  <c r="D32"/>
  <c r="E34" i="29"/>
  <c r="F20" i="27"/>
  <c r="D13" i="11"/>
  <c r="D18"/>
  <c r="E13"/>
  <c r="F13"/>
  <c r="G13"/>
  <c r="G18"/>
  <c r="E14"/>
  <c r="E15"/>
  <c r="F18"/>
  <c r="I12"/>
  <c r="F19" i="19"/>
  <c r="E14" i="16"/>
  <c r="D36" i="13"/>
  <c r="E9" i="18"/>
  <c r="E27"/>
  <c r="E36"/>
  <c r="F3"/>
  <c r="F6" i="16" s="1"/>
  <c r="F29" i="19"/>
  <c r="F8"/>
  <c r="I9" i="11"/>
  <c r="E2" i="19"/>
  <c r="E2" i="18"/>
  <c r="C1" i="11"/>
  <c r="C2" i="13"/>
  <c r="B1" i="30" s="1"/>
  <c r="A1" i="31" s="1"/>
  <c r="A1" i="33" s="1"/>
  <c r="A1" i="34" s="1"/>
  <c r="C2" i="16"/>
  <c r="D1" i="19"/>
  <c r="I14" i="11"/>
  <c r="D14" i="34"/>
  <c r="I15" i="11"/>
  <c r="E16"/>
  <c r="I16"/>
  <c r="E17"/>
  <c r="I17"/>
  <c r="E18"/>
  <c r="B2" i="29"/>
  <c r="B1"/>
  <c r="E32"/>
  <c r="B2" i="30"/>
  <c r="A2" i="31" s="1"/>
  <c r="B2" i="33" s="1"/>
  <c r="B2" i="34" s="1"/>
  <c r="K20" i="13"/>
  <c r="E12" i="18"/>
  <c r="E7"/>
  <c r="E34"/>
  <c r="E48"/>
  <c r="G7" i="19"/>
  <c r="G45"/>
  <c r="B6" i="29"/>
  <c r="I37" i="33"/>
  <c r="J37"/>
  <c r="D44" i="30"/>
  <c r="I13" i="11"/>
  <c r="E23" i="13"/>
  <c r="E37" s="1"/>
  <c r="E39" s="1"/>
  <c r="J37" i="16"/>
  <c r="L12" i="31"/>
  <c r="G33" i="34" s="1"/>
  <c r="G31"/>
  <c r="O13" i="33"/>
  <c r="M12" i="31"/>
  <c r="M24" s="1"/>
  <c r="P38" i="33"/>
  <c r="O38"/>
  <c r="I29" i="13"/>
  <c r="K30"/>
  <c r="K26"/>
  <c r="H25"/>
  <c r="L31" i="16"/>
  <c r="E29"/>
  <c r="D10" i="13"/>
  <c r="H7" s="1"/>
  <c r="L28" i="31"/>
  <c r="G43" i="34"/>
  <c r="F45" i="19"/>
  <c r="L24" i="31"/>
  <c r="G45" i="34"/>
  <c r="D39" i="13" l="1"/>
  <c r="G43"/>
  <c r="G45" s="1"/>
  <c r="D44"/>
  <c r="I4" i="11"/>
  <c r="E6" i="13"/>
  <c r="I40"/>
  <c r="I41" s="1"/>
</calcChain>
</file>

<file path=xl/sharedStrings.xml><?xml version="1.0" encoding="utf-8"?>
<sst xmlns="http://schemas.openxmlformats.org/spreadsheetml/2006/main" count="650" uniqueCount="498">
  <si>
    <t>Emertimi dhe Forma Ligjore</t>
  </si>
  <si>
    <t xml:space="preserve">N I P T - I </t>
  </si>
  <si>
    <t xml:space="preserve">Adresa e Selise </t>
  </si>
  <si>
    <t xml:space="preserve">Data e Krijimit </t>
  </si>
  <si>
    <t xml:space="preserve">Nr I  Rregj Tregetar </t>
  </si>
  <si>
    <t xml:space="preserve">Veprimtaria kryesore </t>
  </si>
  <si>
    <t xml:space="preserve">PASQYRAT FINANCIARE </t>
  </si>
  <si>
    <t xml:space="preserve">(  Ne zbatim te standarteve  Kombetare te kontabilitetit  Nr 2  </t>
  </si>
  <si>
    <t xml:space="preserve"> dhe  Ligjit 9228 date 29.04.2004  " Per Kontabilitetin dhe Pasqyrat Financiare " )</t>
  </si>
  <si>
    <t xml:space="preserve">Pasqyrat jane individuale </t>
  </si>
  <si>
    <t xml:space="preserve">Pasqyrat jane  te konsoliduara </t>
  </si>
  <si>
    <t xml:space="preserve">Pasqyrat financiare jane te shprehura ne </t>
  </si>
  <si>
    <t xml:space="preserve">Pyasqyrat financiare jane te rumbullukasura ne </t>
  </si>
  <si>
    <t xml:space="preserve">Periudha kontabel e Pasqyrave Financiare </t>
  </si>
  <si>
    <t xml:space="preserve">Nga </t>
  </si>
  <si>
    <t xml:space="preserve">Deri </t>
  </si>
  <si>
    <t xml:space="preserve">Pasqyra Financiare  te Vitit  </t>
  </si>
  <si>
    <t>Nr</t>
  </si>
  <si>
    <t xml:space="preserve">A K T I V E T </t>
  </si>
  <si>
    <t>Shenime</t>
  </si>
  <si>
    <t>Periudha</t>
  </si>
  <si>
    <t xml:space="preserve">Raportuse </t>
  </si>
  <si>
    <t xml:space="preserve">Periudha </t>
  </si>
  <si>
    <t xml:space="preserve">Paraardhese </t>
  </si>
  <si>
    <t>I</t>
  </si>
  <si>
    <t xml:space="preserve">AKTIVET AFATSHKURTERA </t>
  </si>
  <si>
    <t xml:space="preserve">&gt;  Banka </t>
  </si>
  <si>
    <t xml:space="preserve">1. - Aktivet monetare </t>
  </si>
  <si>
    <t>2 -  Derivatet e Aktivet te mbajtura per tregetim</t>
  </si>
  <si>
    <t xml:space="preserve">&gt;  T v sh </t>
  </si>
  <si>
    <t>&gt;  Tatim mbi fitimin</t>
  </si>
  <si>
    <t xml:space="preserve">&gt;  Debitore , Kreditore te tjere </t>
  </si>
  <si>
    <t>&gt;  Kliente per mallra , produkte e sherbime</t>
  </si>
  <si>
    <t xml:space="preserve">3 -  Aktivet te tjera financiare  afatshkurtera </t>
  </si>
  <si>
    <t xml:space="preserve">4 - Inventari </t>
  </si>
  <si>
    <t xml:space="preserve">&gt;  Lendet e para </t>
  </si>
  <si>
    <t>&gt;  Prodhimi ne proces</t>
  </si>
  <si>
    <t xml:space="preserve">&gt;  Produkte te gateshme </t>
  </si>
  <si>
    <t>&gt;  Mallra per rrishitje</t>
  </si>
  <si>
    <t xml:space="preserve">&gt;  Parapagesa per furnizime </t>
  </si>
  <si>
    <t>5  -  Aktivet  biliogjike</t>
  </si>
  <si>
    <t xml:space="preserve">6 - Aktivet afatshkurtera te mbajtura per rishitje </t>
  </si>
  <si>
    <t xml:space="preserve">7 - Parapagime  dhe shpenzime  te shtyra </t>
  </si>
  <si>
    <t>II</t>
  </si>
  <si>
    <t xml:space="preserve"> AKTIVET  AFATGJATA </t>
  </si>
  <si>
    <t xml:space="preserve">1  - Financimet financiare afatgjata </t>
  </si>
  <si>
    <t>2 - Aktivet Afatgjata  materiale</t>
  </si>
  <si>
    <t>&gt; Toka</t>
  </si>
  <si>
    <t>&gt; Ndertesa</t>
  </si>
  <si>
    <t>&gt;  Inventar I imet</t>
  </si>
  <si>
    <t>PASIVET E KAPITALET</t>
  </si>
  <si>
    <t xml:space="preserve">Derivatet </t>
  </si>
  <si>
    <t xml:space="preserve">2 - Huamarjet </t>
  </si>
  <si>
    <t xml:space="preserve">3 - Huate e parapagimet </t>
  </si>
  <si>
    <t xml:space="preserve">&gt; Te pagushme ndaj furnitoreve </t>
  </si>
  <si>
    <t xml:space="preserve">&gt; Detyrime Tatimore per  TAP - in  </t>
  </si>
  <si>
    <t xml:space="preserve">&gt; Detyrime Tatimore per  Tatimin mbi fitimin </t>
  </si>
  <si>
    <t xml:space="preserve">&gt; Detyrime tatimore per T V SH </t>
  </si>
  <si>
    <t>&gt; Detyrime tatimore per tatimin ne burim</t>
  </si>
  <si>
    <t>&gt; Te drejta e detyrime ndaj ortakeve</t>
  </si>
  <si>
    <t xml:space="preserve">&gt; Dividente per tu paguar </t>
  </si>
  <si>
    <t xml:space="preserve">4 - Grantet  dhe te ardhura te shtyra </t>
  </si>
  <si>
    <t xml:space="preserve">5 - Privizionet Afatshkurtera </t>
  </si>
  <si>
    <t xml:space="preserve">PASIVET AFATGJATA </t>
  </si>
  <si>
    <t xml:space="preserve">2 - Huamarjet  te tjera afatgjata </t>
  </si>
  <si>
    <t xml:space="preserve">3 - Grantet  dhe te ardhura te shtyra </t>
  </si>
  <si>
    <t xml:space="preserve">4 - Provigjonet Afatgjata </t>
  </si>
  <si>
    <t>TOTALI I PASIVEVE ( I +  II )</t>
  </si>
  <si>
    <t>III</t>
  </si>
  <si>
    <t>KAPITALI</t>
  </si>
  <si>
    <t>1 - Aksione te pakices</t>
  </si>
  <si>
    <t>2 - Kapitali I aksionereve te Shoq meme(P F te kons)</t>
  </si>
  <si>
    <t>3- Kapitali aksioner</t>
  </si>
  <si>
    <t>4 - Primi I Aksionit</t>
  </si>
  <si>
    <t>5 - Njesite ose Aksione te thesarit ( Negative )</t>
  </si>
  <si>
    <t>6 - rezervat Statuore</t>
  </si>
  <si>
    <t>7 - Rezervat Ligjore</t>
  </si>
  <si>
    <t xml:space="preserve">9 - Fitime te pashperndara </t>
  </si>
  <si>
    <t>10 - Fitime ( Humbja ) e vitit financiar</t>
  </si>
  <si>
    <t>TOTALI I PASIVEVE DHE KAPITALIT( I + II + III)</t>
  </si>
  <si>
    <t xml:space="preserve"> ( Bazuar ne klasifikimin e shpenzimeve sipas natyres )</t>
  </si>
  <si>
    <t xml:space="preserve">Pershkrimi I elementeve </t>
  </si>
  <si>
    <t>Raportuse</t>
  </si>
  <si>
    <t xml:space="preserve"> Shitje  NETO</t>
  </si>
  <si>
    <t xml:space="preserve"> Te ardhura te tjera nga veprimtaria e shfrytezimit </t>
  </si>
  <si>
    <t>Ndryshimi ne inventarin prod I gateshm e prodh proces</t>
  </si>
  <si>
    <t xml:space="preserve">Materiale te konsumuara </t>
  </si>
  <si>
    <t>Kostot e punes</t>
  </si>
  <si>
    <t xml:space="preserve">Pagat e personelit </t>
  </si>
  <si>
    <t>Shpenzime  per Sigurimet shoqerore e shendetesore</t>
  </si>
  <si>
    <t xml:space="preserve">Amortizimet e cvleresimet </t>
  </si>
  <si>
    <t xml:space="preserve">Shpenzime te tjera </t>
  </si>
  <si>
    <t xml:space="preserve">TOTALI I SHPENZIMEVE </t>
  </si>
  <si>
    <t xml:space="preserve">Fitimi ( humbja )  nga veprimtaria kryesore </t>
  </si>
  <si>
    <t>Te ardhura e shpenzimet financiare nga pjesmarjet</t>
  </si>
  <si>
    <t xml:space="preserve">Te ardhura e shpenz financ nga  njesite e kontrolluara </t>
  </si>
  <si>
    <t xml:space="preserve">Te ardhura e shpenzimet financiare  </t>
  </si>
  <si>
    <t>Totali I te ardhurave e shpenzimeve financiare</t>
  </si>
  <si>
    <t>Fitimi ( humbja ) para tatimit  ( 9 + / -  13 )</t>
  </si>
  <si>
    <t>Shpenzimet e tatimit  mbi fitimin</t>
  </si>
  <si>
    <t>Fitimi  ( humbja  ) neto e vitit finanaciar ( 14 - 15 )</t>
  </si>
  <si>
    <t xml:space="preserve">Elementet e pasqyrave te konsoliduara </t>
  </si>
  <si>
    <t xml:space="preserve">PASQYRA  E  TE  ARDHURAVE  DHE   SHPENZIMEVE </t>
  </si>
  <si>
    <t>raportuse</t>
  </si>
  <si>
    <t xml:space="preserve">Periudha   </t>
  </si>
  <si>
    <t>A</t>
  </si>
  <si>
    <t>Fluksi monetar nga veprimtarite e shfrytezimit</t>
  </si>
  <si>
    <t xml:space="preserve">Interes I paguar </t>
  </si>
  <si>
    <t>B</t>
  </si>
  <si>
    <t>Interes I arketuar</t>
  </si>
  <si>
    <t>C</t>
  </si>
  <si>
    <t>Te ardhura nga huamarjet afatgjata</t>
  </si>
  <si>
    <t xml:space="preserve">PASQYRA E NDRYSHIMEVE NE KAPITAL </t>
  </si>
  <si>
    <t xml:space="preserve">T O T A L I </t>
  </si>
  <si>
    <t>Emertimi</t>
  </si>
  <si>
    <t>Kapitali aksioner</t>
  </si>
  <si>
    <t>Primi I Aksionit</t>
  </si>
  <si>
    <t>Aksione te Thesarit</t>
  </si>
  <si>
    <t>Fitimi I pashpernd</t>
  </si>
  <si>
    <t xml:space="preserve">Efekti I ndryshimit ne polit kontabel </t>
  </si>
  <si>
    <t>Fitimi Neto per periudhen Kontabel</t>
  </si>
  <si>
    <t>Dividentet e paguar</t>
  </si>
  <si>
    <t>Ritja e rezerves te kapitalit</t>
  </si>
  <si>
    <t>Emetimi I Aksioneve</t>
  </si>
  <si>
    <t>Emetimi I kapitalit Aksioner</t>
  </si>
  <si>
    <t>Aksione te thesarit te riblera</t>
  </si>
  <si>
    <t>Rezerva Stat e ligj</t>
  </si>
  <si>
    <t>NJE PASQYRE E PAKONSOLIDUAR</t>
  </si>
  <si>
    <t xml:space="preserve">Pasqyra e Fluksit monetar - Metoda Indirekte </t>
  </si>
  <si>
    <t>Fitimi para tatimit</t>
  </si>
  <si>
    <t>Rregullime per :</t>
  </si>
  <si>
    <t xml:space="preserve">Ritja / renje ne tepericen e kerkesave te arketushme   </t>
  </si>
  <si>
    <t>nga  aktiviteti si dhe te kerkesave te tjera te arketushme</t>
  </si>
  <si>
    <t>Rritje / renje ne tepericen e inventarit</t>
  </si>
  <si>
    <t>Ritje/renje ne tepericen e detyrimeve per tu pag nga aktivit</t>
  </si>
  <si>
    <t>M M te perfituar nga aktiviteti</t>
  </si>
  <si>
    <t xml:space="preserve">Tatim mbi fitimin  e paguar </t>
  </si>
  <si>
    <t xml:space="preserve">M M Neto nga aktiviteti I shfrytezimit </t>
  </si>
  <si>
    <t xml:space="preserve">Fluksi monetar nga veprimtarite  investuse </t>
  </si>
  <si>
    <t>Blerja e njesise kontrolluat X minus parate e arketuar</t>
  </si>
  <si>
    <t>Blerja e aktiveve afatgjata materiale</t>
  </si>
  <si>
    <t>Dividente te arketuar</t>
  </si>
  <si>
    <t>M M Neto e perdorur ne veprimtarine investuse</t>
  </si>
  <si>
    <t>Fluksi monetar nga aktivitetet financiare</t>
  </si>
  <si>
    <t xml:space="preserve">Dividente te paguar </t>
  </si>
  <si>
    <t>M M Neto e perdorur ne veprimtarine financiare</t>
  </si>
  <si>
    <t>Rritja / renja  Neto e mjeteveve monetare</t>
  </si>
  <si>
    <t xml:space="preserve">Mjete monetare ne fillim te periudhes kontabel </t>
  </si>
  <si>
    <t xml:space="preserve">Mjete monetare ne fund te periudhes kontabel </t>
  </si>
  <si>
    <t xml:space="preserve">           #   Amortizimi</t>
  </si>
  <si>
    <t xml:space="preserve">           # Te ardhura nga Investimet </t>
  </si>
  <si>
    <t xml:space="preserve">           # Shpenzimet per interesat</t>
  </si>
  <si>
    <t xml:space="preserve">           #  Humbjet nga kembimet valutore</t>
  </si>
  <si>
    <t>D</t>
  </si>
  <si>
    <t xml:space="preserve">E </t>
  </si>
  <si>
    <t>H</t>
  </si>
  <si>
    <t xml:space="preserve">Data e mbylljes te Pasqyrave Financiare </t>
  </si>
  <si>
    <t>TOTALI I AKTIVEVE ( I + II )</t>
  </si>
  <si>
    <t xml:space="preserve">12.1  Te ardhura e shpenz financ nga invest te tjera e financ afat gjata </t>
  </si>
  <si>
    <t xml:space="preserve">12.3 Fitime  ( humbje ) nga kurset e e kembimit </t>
  </si>
  <si>
    <t>12.4  Te ardhura e shpenzime te tjera financiare</t>
  </si>
  <si>
    <t>&gt;  Arka</t>
  </si>
  <si>
    <t>&gt; Detyrime  per Sigurimet shoqerore</t>
  </si>
  <si>
    <t xml:space="preserve">&gt; Te pagushme ndaj punonjesve </t>
  </si>
  <si>
    <t xml:space="preserve">&gt; Debitore e kreditore te tjere </t>
  </si>
  <si>
    <t xml:space="preserve">Pagesat e detyrimeve </t>
  </si>
  <si>
    <t>A1</t>
  </si>
  <si>
    <t>A2</t>
  </si>
  <si>
    <t>C1</t>
  </si>
  <si>
    <t>C2</t>
  </si>
  <si>
    <t>C3</t>
  </si>
  <si>
    <t>C5</t>
  </si>
  <si>
    <t>C6</t>
  </si>
  <si>
    <t>D1</t>
  </si>
  <si>
    <t>D2</t>
  </si>
  <si>
    <t>D3</t>
  </si>
  <si>
    <t>D4</t>
  </si>
  <si>
    <t>D5</t>
  </si>
  <si>
    <t>D6</t>
  </si>
  <si>
    <t>E</t>
  </si>
  <si>
    <t>F</t>
  </si>
  <si>
    <t>F1</t>
  </si>
  <si>
    <t>G</t>
  </si>
  <si>
    <t>Ë</t>
  </si>
  <si>
    <t>H1</t>
  </si>
  <si>
    <t>H2</t>
  </si>
  <si>
    <t>H3</t>
  </si>
  <si>
    <t>H4</t>
  </si>
  <si>
    <t>J</t>
  </si>
  <si>
    <t xml:space="preserve"> &gt; Huamarjet afatshkurtera </t>
  </si>
  <si>
    <t>M</t>
  </si>
  <si>
    <t>N</t>
  </si>
  <si>
    <t>N1</t>
  </si>
  <si>
    <t>N2</t>
  </si>
  <si>
    <t>P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</si>
  <si>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</si>
  <si>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</si>
  <si>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</si>
  <si>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</si>
  <si>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</si>
  <si>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</si>
  <si>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</si>
  <si>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</si>
  <si>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</si>
  <si>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</si>
  <si>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Q</t>
  </si>
  <si>
    <t>R</t>
  </si>
  <si>
    <t>T</t>
  </si>
  <si>
    <t>T1</t>
  </si>
  <si>
    <t>T2</t>
  </si>
  <si>
    <t>S</t>
  </si>
  <si>
    <t>SH</t>
  </si>
  <si>
    <t>TH</t>
  </si>
  <si>
    <t>X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</si>
  <si>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</si>
  <si>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</si>
  <si>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</si>
  <si>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</si>
  <si>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</si>
  <si>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</si>
  <si>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</si>
  <si>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</si>
  <si>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</si>
  <si>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</si>
  <si>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 xml:space="preserve">1 - Huate afatgjata </t>
  </si>
  <si>
    <t xml:space="preserve">  &gt; Hua , bono , dhe detyrime qeraje financiare</t>
  </si>
  <si>
    <t xml:space="preserve">  &gt;  Bono te kovertushme </t>
  </si>
  <si>
    <t>Pozicioni I rregulluar per rez.ligjore</t>
  </si>
  <si>
    <t>8 - Rezerva te tjera</t>
  </si>
  <si>
    <t>767-667</t>
  </si>
  <si>
    <t>Po</t>
  </si>
  <si>
    <t>Jo</t>
  </si>
  <si>
    <t>Leke</t>
  </si>
  <si>
    <t>&gt; Shteti Penalitete</t>
  </si>
  <si>
    <t>Te ardhura nga veprimet e ndarjes se shoqerise</t>
  </si>
  <si>
    <t>&gt; Shpenzime periudha te arthme</t>
  </si>
  <si>
    <t xml:space="preserve"> &gt; Raiffaisen Bank</t>
  </si>
  <si>
    <t xml:space="preserve">   UJSIELLES KANALIZIME SHA</t>
  </si>
  <si>
    <t>POGRADEC</t>
  </si>
  <si>
    <t>J 64103615 J</t>
  </si>
  <si>
    <t>26.06.2000</t>
  </si>
  <si>
    <t xml:space="preserve">&gt;  Debitor uji pa shpres arketimi </t>
  </si>
  <si>
    <t xml:space="preserve">      Prodhim shitje Uje I pishem - kanalizime</t>
  </si>
  <si>
    <t xml:space="preserve">&gt; Makineri e paisje </t>
  </si>
  <si>
    <t>DREJTORI</t>
  </si>
  <si>
    <t>Lista e bashkalidhur</t>
  </si>
  <si>
    <t>x</t>
  </si>
  <si>
    <t>Lende te para</t>
  </si>
  <si>
    <t>c</t>
  </si>
  <si>
    <t>b</t>
  </si>
  <si>
    <t>a</t>
  </si>
  <si>
    <t>Njesia</t>
  </si>
  <si>
    <t>Vlera</t>
  </si>
  <si>
    <t>Cmimi</t>
  </si>
  <si>
    <t>Sasia</t>
  </si>
  <si>
    <t>Artikulli</t>
  </si>
  <si>
    <t>Nr.</t>
  </si>
  <si>
    <t>Inventari 31.12.2011</t>
  </si>
  <si>
    <t>Adresa : Pogradec</t>
  </si>
  <si>
    <t>Aktiviteti  : Prodhim shitje Uje I Pishem-kanalizime</t>
  </si>
  <si>
    <t>NIPT  J 64103615 J</t>
  </si>
  <si>
    <t>"UJSIELLES KANALIZIME"  SHA</t>
  </si>
  <si>
    <t>Union Bank</t>
  </si>
  <si>
    <t>Tirana Bnank Leke</t>
  </si>
  <si>
    <t>RZB</t>
  </si>
  <si>
    <t>NBG</t>
  </si>
  <si>
    <t>BKT Leke</t>
  </si>
  <si>
    <t>Banka Popullore leke</t>
  </si>
  <si>
    <t>Alfa Bank leke</t>
  </si>
  <si>
    <t>ProCredit  Leke</t>
  </si>
  <si>
    <t>Shuma leke</t>
  </si>
  <si>
    <t>Monedh e huaj</t>
  </si>
  <si>
    <t>Nr.Llogaris</t>
  </si>
  <si>
    <t>Shuma</t>
  </si>
  <si>
    <t>Toyota RAV 4x4 xhip</t>
  </si>
  <si>
    <t>land Rover Projekti 1 cope</t>
  </si>
  <si>
    <t>Galopre Projekti 2 cope</t>
  </si>
  <si>
    <t>Iveko Kamioncine 2 cope</t>
  </si>
  <si>
    <t>Hundai Xhip</t>
  </si>
  <si>
    <t>Traktor Hitaci me Goma</t>
  </si>
  <si>
    <t>Furgon Benz 208 D</t>
  </si>
  <si>
    <t>Targa</t>
  </si>
  <si>
    <t>Kapaciteti</t>
  </si>
  <si>
    <t>Lloji I Mjetit</t>
  </si>
  <si>
    <r>
      <t xml:space="preserve">                                 </t>
    </r>
    <r>
      <rPr>
        <i/>
        <u/>
        <sz val="10"/>
        <rFont val="Arial"/>
        <family val="2"/>
      </rPr>
      <t>INVETARI I MJETEVE TRANSPORTIT</t>
    </r>
  </si>
  <si>
    <t>AQT</t>
  </si>
  <si>
    <t xml:space="preserve">             TOTALI</t>
  </si>
  <si>
    <t>Aktive ne proces</t>
  </si>
  <si>
    <t>Ndertesa</t>
  </si>
  <si>
    <t>Gjendje</t>
  </si>
  <si>
    <t>Pakesime</t>
  </si>
  <si>
    <t>Shtesa</t>
  </si>
  <si>
    <t>Totali i te ardhurave I= (1+2+/-3+4+5+6+7+8)</t>
  </si>
  <si>
    <t>I)</t>
  </si>
  <si>
    <t xml:space="preserve">  Të ardhura nga shitja e aktiveve afatgjata</t>
  </si>
  <si>
    <t xml:space="preserve">  Të tjera</t>
  </si>
  <si>
    <t xml:space="preserve">  Të ardhura nga grantet (Subvencione)</t>
  </si>
  <si>
    <t xml:space="preserve">    nga i cili: Prodhim i aktiveve afatgjata</t>
  </si>
  <si>
    <t xml:space="preserve">   Prodhimi per qellimet e vet ndermarrjes dhe per kapital :</t>
  </si>
  <si>
    <t>Pakesimet (-)</t>
  </si>
  <si>
    <t>Shtesat    (+)</t>
  </si>
  <si>
    <t xml:space="preserve">Ndryshimet në inventarin e produkteve të gatshëm e prodhimeve në proçes :                                   </t>
  </si>
  <si>
    <t>Transport per te tjeret</t>
  </si>
  <si>
    <t>c)</t>
  </si>
  <si>
    <t>Komisione</t>
  </si>
  <si>
    <t>b)</t>
  </si>
  <si>
    <t>Qeraja</t>
  </si>
  <si>
    <t>a)</t>
  </si>
  <si>
    <t>Të ardhura nga shitje të tjera (a+b+c)</t>
  </si>
  <si>
    <t xml:space="preserve">    te ardhura nga shitja e Mallrave </t>
  </si>
  <si>
    <t xml:space="preserve"> c)</t>
  </si>
  <si>
    <t xml:space="preserve">   Te ardhura nga shitja e Shërbimeve </t>
  </si>
  <si>
    <t xml:space="preserve"> b)</t>
  </si>
  <si>
    <t>701/702/703</t>
  </si>
  <si>
    <t xml:space="preserve">   Te ardhura nga shitja e Produktit te vet </t>
  </si>
  <si>
    <t>Shitjet gjithsej (a + b +c )</t>
  </si>
  <si>
    <t>Kodi Statistikor</t>
  </si>
  <si>
    <t>Numri i Llogarise</t>
  </si>
  <si>
    <t>TE ARDHURAT</t>
  </si>
  <si>
    <t>ANEKS STATISTIKOR</t>
  </si>
  <si>
    <t>Në ooo/Lekë</t>
  </si>
  <si>
    <t>Pasqyre Nr.1</t>
  </si>
  <si>
    <t xml:space="preserve">       nga te cilat shitja e aseteve ekzistuese</t>
  </si>
  <si>
    <t xml:space="preserve">   Pakesimi i aseteve fikse</t>
  </si>
  <si>
    <t xml:space="preserve">       nga te cilat: asete te reja</t>
  </si>
  <si>
    <t xml:space="preserve">    Shtimi i aseteve fikse</t>
  </si>
  <si>
    <t>Investimet</t>
  </si>
  <si>
    <t xml:space="preserve">Numri mesatar i te punesuarve </t>
  </si>
  <si>
    <t>Informatë:</t>
  </si>
  <si>
    <t>Totali i shpenzimeve II=(1+2+3+4+5)</t>
  </si>
  <si>
    <t>II)</t>
  </si>
  <si>
    <t>635+638</t>
  </si>
  <si>
    <t>Taksa e regjistrimit dhe tatime te tjera</t>
  </si>
  <si>
    <t>d)</t>
  </si>
  <si>
    <t>Taksa dhe tarifa vendore</t>
  </si>
  <si>
    <t>Akciza</t>
  </si>
  <si>
    <t>Taksa dhe tarifa doganore</t>
  </si>
  <si>
    <t>Tatime dhe taksa (a+b+c+d)</t>
  </si>
  <si>
    <t>Shpenzime per sherbime bankare</t>
  </si>
  <si>
    <t>m)</t>
  </si>
  <si>
    <t xml:space="preserve">   per shitje</t>
  </si>
  <si>
    <t xml:space="preserve">   per Blerje </t>
  </si>
  <si>
    <t>Shpenzime transporti</t>
  </si>
  <si>
    <t>l)</t>
  </si>
  <si>
    <t xml:space="preserve">Shpenzime postare dhe telekomunikacioni </t>
  </si>
  <si>
    <t>k)</t>
  </si>
  <si>
    <t>Transferime, udhetime, dieta</t>
  </si>
  <si>
    <t>j)</t>
  </si>
  <si>
    <t>Shpenzime per publicitet, reklama</t>
  </si>
  <si>
    <t>i)</t>
  </si>
  <si>
    <t>Shpenzime per koncesione, patenta dhe licensa</t>
  </si>
  <si>
    <t>h)</t>
  </si>
  <si>
    <t>Mallra te blera</t>
  </si>
  <si>
    <t>Sherbime të tjera</t>
  </si>
  <si>
    <t>g)</t>
  </si>
  <si>
    <t>Kerkim studime</t>
  </si>
  <si>
    <t>f)</t>
  </si>
  <si>
    <t>Shpenzime për Siguracione</t>
  </si>
  <si>
    <t>e)</t>
  </si>
  <si>
    <t>Mirembajtje dhe riparime</t>
  </si>
  <si>
    <t>Qera</t>
  </si>
  <si>
    <t>Trajtime te pergjithshme</t>
  </si>
  <si>
    <t>Sherbimet nga nen-kontraktoret</t>
  </si>
  <si>
    <t>Shërbime nga të tretë (a+b+c+d+e+f+g+h+i+j+k+l+m)</t>
  </si>
  <si>
    <t>Amortizimet dhe zhvlerësimet</t>
  </si>
  <si>
    <t xml:space="preserve"> Shpenzimet për sig.shoqërore dhe shëndetsore</t>
  </si>
  <si>
    <t xml:space="preserve"> b-</t>
  </si>
  <si>
    <t>a-</t>
  </si>
  <si>
    <t>Shpenzime per personelin (a+b)</t>
  </si>
  <si>
    <t>605/2</t>
  </si>
  <si>
    <t xml:space="preserve"> Shpenzime per sherbime</t>
  </si>
  <si>
    <t xml:space="preserve"> e) </t>
  </si>
  <si>
    <t xml:space="preserve"> d) </t>
  </si>
  <si>
    <t>605/1</t>
  </si>
  <si>
    <t xml:space="preserve"> Mallra të blera</t>
  </si>
  <si>
    <t xml:space="preserve"> Ndryshimet e gjëndjeve të Materialeve (+/-)</t>
  </si>
  <si>
    <t>Blerje/shpenzime materiale dhe materiale të tjera</t>
  </si>
  <si>
    <t xml:space="preserve"> a) </t>
  </si>
  <si>
    <t>Blerje, shpenzime (a+/-b+c+/-d+e)</t>
  </si>
  <si>
    <t>SHPENZIMET</t>
  </si>
  <si>
    <t>Pasqyre Nr.2</t>
  </si>
  <si>
    <t>Totali</t>
  </si>
  <si>
    <t>Me page me te larte se 84.100 leke</t>
  </si>
  <si>
    <t>Me page nga 66.501 deri ne 84.100 leke</t>
  </si>
  <si>
    <t>Me page nga 30.001 deri  ne 66.500 leke</t>
  </si>
  <si>
    <t>Me page nga 19.001 deri ne 30.000 leke</t>
  </si>
  <si>
    <t>Me page deri ne 19.000 leke</t>
  </si>
  <si>
    <t>Nr. I te punesuarve</t>
  </si>
  <si>
    <t>Te punesuar mesatarisht per vitin 2010:</t>
  </si>
  <si>
    <t>TOALI (I+II+III+IV+V)</t>
  </si>
  <si>
    <t>Totali i te ardhurave nga sherbimet</t>
  </si>
  <si>
    <t>V</t>
  </si>
  <si>
    <t>Sherbime te tjera</t>
  </si>
  <si>
    <t xml:space="preserve">Sherbimi </t>
  </si>
  <si>
    <t>Profesione te lira</t>
  </si>
  <si>
    <t>Eksport sherbimish te ndryshme</t>
  </si>
  <si>
    <t>Telekomunikacion</t>
  </si>
  <si>
    <t>Veprimtari televizive</t>
  </si>
  <si>
    <t>Lojra Fati</t>
  </si>
  <si>
    <t>Hoteleri</t>
  </si>
  <si>
    <t xml:space="preserve">Bar restorante </t>
  </si>
  <si>
    <t>Sherbime mjekesore</t>
  </si>
  <si>
    <t>Siguracione</t>
  </si>
  <si>
    <t xml:space="preserve">Sherbime financiare </t>
  </si>
  <si>
    <t>Totali i te ardhurave nga transporti</t>
  </si>
  <si>
    <t>IV</t>
  </si>
  <si>
    <t>Transport udhetaresh nderkombetare</t>
  </si>
  <si>
    <t>Transport</t>
  </si>
  <si>
    <t>Transport udhetaresh</t>
  </si>
  <si>
    <t>Transport malli nderkombetare</t>
  </si>
  <si>
    <t>Transport mallrash</t>
  </si>
  <si>
    <t>Totali i te ardhurave nga prodhimi</t>
  </si>
  <si>
    <t>Prodhime te tjera</t>
  </si>
  <si>
    <t>Prodhim</t>
  </si>
  <si>
    <t>Prodhim hidrokarbure,</t>
  </si>
  <si>
    <t>Prodhime energji</t>
  </si>
  <si>
    <t>Prodhim pije alkolike, etj</t>
  </si>
  <si>
    <t xml:space="preserve">Prodhim ushqimore </t>
  </si>
  <si>
    <t>Prodhim materiale ndertimi</t>
  </si>
  <si>
    <t>Fason te cdo lloji</t>
  </si>
  <si>
    <t>Eksport, prodhime te ndryshme</t>
  </si>
  <si>
    <t>Totali i te ardhurave nga ndertimi</t>
  </si>
  <si>
    <t>Ndertime te tjera</t>
  </si>
  <si>
    <t>Ndertim</t>
  </si>
  <si>
    <t>Ndertim pune publike</t>
  </si>
  <si>
    <t xml:space="preserve">Ndertim banese </t>
  </si>
  <si>
    <t>Totali i te ardhurave nga   tregtia</t>
  </si>
  <si>
    <t>Tregti te tjera</t>
  </si>
  <si>
    <t>Tregti</t>
  </si>
  <si>
    <t>Eksport mallrash</t>
  </si>
  <si>
    <t>Farmaci</t>
  </si>
  <si>
    <t>Tregti artikuj industrial</t>
  </si>
  <si>
    <t>Tregti cigaresh</t>
  </si>
  <si>
    <t>Tregti materiale ndertimi</t>
  </si>
  <si>
    <t>Tregti ushqimore,pije</t>
  </si>
  <si>
    <t>Tregti karburanti</t>
  </si>
  <si>
    <t>Te ardhurat nga aktiviteti</t>
  </si>
  <si>
    <t>Aktiviteti</t>
  </si>
  <si>
    <t>Pasqyre Nr.3</t>
  </si>
  <si>
    <t>Toke toroje terene</t>
  </si>
  <si>
    <t>Instalime teknike</t>
  </si>
  <si>
    <t>Makineri paisje</t>
  </si>
  <si>
    <t>Mjegte transporti</t>
  </si>
  <si>
    <t>Paisje zyre mobileri</t>
  </si>
  <si>
    <t>Paisje zyre informatike</t>
  </si>
  <si>
    <t xml:space="preserve"> Ndryshimet e gjëndjeve të Mallrave (+/-)</t>
  </si>
  <si>
    <t xml:space="preserve"> Pagat e personelit</t>
  </si>
  <si>
    <t>Sh.Tjera</t>
  </si>
  <si>
    <t xml:space="preserve"> -   </t>
  </si>
  <si>
    <t>Kerk.arketushme</t>
  </si>
  <si>
    <t>inventari</t>
  </si>
  <si>
    <t>Per tu paguar</t>
  </si>
  <si>
    <t>AMORTIZIMI</t>
  </si>
  <si>
    <t>Pozicioni me 31 Dhjetor 2011</t>
  </si>
  <si>
    <t>Pozicioni me 31 Dhjetor 2012</t>
  </si>
  <si>
    <t xml:space="preserve">Pozicioni I rregulluar </t>
  </si>
  <si>
    <t>Viti 2012</t>
  </si>
  <si>
    <t>FINANCIERI</t>
  </si>
  <si>
    <t>Edmond  MATO</t>
  </si>
  <si>
    <t>C7</t>
  </si>
  <si>
    <t>&gt;  Debitor te tjere</t>
  </si>
  <si>
    <t xml:space="preserve">12.2  Te ardhura e shpenzimet nga interesat+2.5%taksa </t>
  </si>
  <si>
    <t>Penalitet</t>
  </si>
  <si>
    <t>2.5%ksaTa</t>
  </si>
  <si>
    <t>667-672</t>
  </si>
  <si>
    <t>601-sh.blerje</t>
  </si>
  <si>
    <t>Te ardhura te tjera</t>
  </si>
  <si>
    <t>Wolvagen Autops</t>
  </si>
  <si>
    <t>VITI  2013</t>
  </si>
  <si>
    <t>01.01.2013</t>
  </si>
  <si>
    <t>31.12.2013</t>
  </si>
  <si>
    <t>&gt; Instalime teknike</t>
  </si>
  <si>
    <t>&gt; Mjete Transporti</t>
  </si>
  <si>
    <t>&gt; Paisje zyre orendi</t>
  </si>
  <si>
    <t>&gt; Paisje Informatike</t>
  </si>
  <si>
    <t>&gt; Aktive ne Proçes</t>
  </si>
  <si>
    <t>3 - Aktivet e tjera afat gjata .</t>
  </si>
  <si>
    <t>H5</t>
  </si>
  <si>
    <t>H6</t>
  </si>
  <si>
    <t>H7</t>
  </si>
  <si>
    <t>H8</t>
  </si>
  <si>
    <t>Fitimi</t>
  </si>
  <si>
    <t>Pozicioni me 31 Dhjetor 2013</t>
  </si>
  <si>
    <t>Aktivet Afatgjata Materiale  2013</t>
  </si>
  <si>
    <t>Amortizimi A.A.Materiale    2013</t>
  </si>
  <si>
    <t xml:space="preserve">Vlera Kontabel Neto e A.A.Materiale  2013 </t>
  </si>
  <si>
    <t>Viti 2013</t>
  </si>
  <si>
    <t>Inventari I Logarive Bankare  gjendja me  31.12.2013</t>
  </si>
  <si>
    <t>Pogradec me 16.02.2014</t>
  </si>
  <si>
    <t>Veneto Bank Euro</t>
  </si>
  <si>
    <t>Veneto Bank Leke</t>
  </si>
  <si>
    <t>Raiffasien Bank Leke</t>
  </si>
  <si>
    <t>Tirana Bnank Euro</t>
  </si>
  <si>
    <t>Erion   VESHO</t>
  </si>
  <si>
    <t xml:space="preserve">Xhip Qashqai </t>
  </si>
  <si>
    <t>Erion VESHO</t>
  </si>
  <si>
    <t>17.01.2014</t>
  </si>
  <si>
    <t>EDMOND  MATO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</si>
</sst>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71" formatCode="_-* #,##0.00_-;\-* #,##0.00_-;_-* &quot;-&quot;??_-;_-@_-"/>
    <numFmt numFmtId="175" formatCode="_(* #,##0_);_(* \(#,##0\);_(* &quot;-&quot;??_);_(@_)"/>
    <numFmt numFmtId="188" formatCode="_-* #,##0.00_L_e_k_-;\-* #,##0.00_L_e_k_-;_-* &quot;-&quot;??_L_e_k_-;_-@_-"/>
  </numFmts>
  <fonts count="38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sz val="10"/>
      <name val="Arial CE"/>
    </font>
    <font>
      <sz val="12"/>
      <name val="Cambria"/>
      <family val="1"/>
      <scheme val="major"/>
    </font>
    <font>
      <b/>
      <u/>
      <sz val="22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b/>
      <i/>
      <sz val="12"/>
      <name val="Cambria"/>
      <family val="1"/>
      <scheme val="major"/>
    </font>
    <font>
      <u val="singleAccounting"/>
      <sz val="12"/>
      <name val="Cambria"/>
      <family val="1"/>
      <scheme val="major"/>
    </font>
    <font>
      <sz val="10"/>
      <name val="Cambria"/>
      <family val="1"/>
      <scheme val="major"/>
    </font>
    <font>
      <sz val="12"/>
      <color rgb="FFFF0000"/>
      <name val="Cambria"/>
      <family val="1"/>
      <scheme val="major"/>
    </font>
    <font>
      <sz val="12"/>
      <color rgb="FF7030A0"/>
      <name val="Cambria"/>
      <family val="1"/>
      <scheme val="major"/>
    </font>
    <font>
      <b/>
      <sz val="12"/>
      <color rgb="FF7030A0"/>
      <name val="Cambria"/>
      <family val="1"/>
      <scheme val="major"/>
    </font>
    <font>
      <b/>
      <sz val="12"/>
      <color rgb="FF0070C0"/>
      <name val="Cambria"/>
      <family val="1"/>
      <scheme val="major"/>
    </font>
    <font>
      <u val="singleAccounting"/>
      <sz val="11"/>
      <name val="Cambria"/>
      <family val="1"/>
      <scheme val="major"/>
    </font>
    <font>
      <i/>
      <sz val="11"/>
      <name val="Cambria"/>
      <family val="1"/>
      <scheme val="major"/>
    </font>
    <font>
      <b/>
      <u val="singleAccounting"/>
      <sz val="11"/>
      <name val="Cambria"/>
      <family val="1"/>
      <scheme val="major"/>
    </font>
    <font>
      <b/>
      <i/>
      <sz val="11"/>
      <name val="Cambria"/>
      <family val="1"/>
      <scheme val="major"/>
    </font>
    <font>
      <b/>
      <sz val="10"/>
      <name val="Cambria"/>
      <family val="1"/>
      <scheme val="major"/>
    </font>
    <font>
      <i/>
      <sz val="12"/>
      <name val="Cambria"/>
      <family val="1"/>
      <scheme val="major"/>
    </font>
    <font>
      <b/>
      <i/>
      <u/>
      <sz val="12"/>
      <name val="Cambria"/>
      <family val="1"/>
      <scheme val="major"/>
    </font>
    <font>
      <b/>
      <u/>
      <sz val="12"/>
      <name val="Cambria"/>
      <family val="1"/>
      <scheme val="major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u/>
      <sz val="12"/>
      <name val="Cambria"/>
      <family val="1"/>
      <scheme val="major"/>
    </font>
    <font>
      <b/>
      <u/>
      <sz val="11"/>
      <name val="Cambria"/>
      <family val="1"/>
      <scheme val="major"/>
    </font>
    <font>
      <b/>
      <u val="singleAccounting"/>
      <sz val="12"/>
      <color rgb="FF0070C0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2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5" fillId="0" borderId="0"/>
    <xf numFmtId="0" fontId="9" fillId="0" borderId="0"/>
    <xf numFmtId="0" fontId="9" fillId="0" borderId="0"/>
  </cellStyleXfs>
  <cellXfs count="409">
    <xf numFmtId="0" fontId="0" fillId="0" borderId="0" xfId="0"/>
    <xf numFmtId="0" fontId="6" fillId="0" borderId="0" xfId="4" applyFont="1"/>
    <xf numFmtId="0" fontId="6" fillId="0" borderId="0" xfId="4" applyFont="1" applyAlignment="1">
      <alignment horizontal="center"/>
    </xf>
    <xf numFmtId="0" fontId="6" fillId="0" borderId="1" xfId="4" applyFont="1" applyBorder="1"/>
    <xf numFmtId="0" fontId="6" fillId="0" borderId="2" xfId="4" applyFont="1" applyBorder="1"/>
    <xf numFmtId="0" fontId="6" fillId="0" borderId="3" xfId="4" applyFont="1" applyBorder="1" applyAlignment="1">
      <alignment horizontal="center"/>
    </xf>
    <xf numFmtId="0" fontId="6" fillId="0" borderId="3" xfId="4" applyFont="1" applyBorder="1"/>
    <xf numFmtId="0" fontId="6" fillId="0" borderId="4" xfId="4" applyFont="1" applyBorder="1"/>
    <xf numFmtId="0" fontId="6" fillId="0" borderId="5" xfId="4" applyFont="1" applyBorder="1" applyAlignment="1">
      <alignment horizontal="center"/>
    </xf>
    <xf numFmtId="0" fontId="2" fillId="0" borderId="0" xfId="4" applyFont="1"/>
    <xf numFmtId="175" fontId="6" fillId="0" borderId="0" xfId="2" applyNumberFormat="1" applyFont="1"/>
    <xf numFmtId="175" fontId="6" fillId="0" borderId="6" xfId="2" applyNumberFormat="1" applyFont="1" applyBorder="1"/>
    <xf numFmtId="175" fontId="6" fillId="0" borderId="7" xfId="2" applyNumberFormat="1" applyFont="1" applyBorder="1"/>
    <xf numFmtId="0" fontId="6" fillId="0" borderId="8" xfId="4" applyFont="1" applyBorder="1"/>
    <xf numFmtId="0" fontId="6" fillId="0" borderId="9" xfId="4" applyFont="1" applyBorder="1"/>
    <xf numFmtId="0" fontId="6" fillId="0" borderId="10" xfId="4" applyFont="1" applyBorder="1"/>
    <xf numFmtId="0" fontId="7" fillId="0" borderId="5" xfId="4" applyFont="1" applyBorder="1" applyAlignment="1">
      <alignment horizontal="center"/>
    </xf>
    <xf numFmtId="0" fontId="8" fillId="0" borderId="0" xfId="4" applyFont="1"/>
    <xf numFmtId="0" fontId="7" fillId="0" borderId="0" xfId="4" applyFont="1"/>
    <xf numFmtId="0" fontId="10" fillId="0" borderId="0" xfId="0" applyFont="1"/>
    <xf numFmtId="0" fontId="10" fillId="0" borderId="11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0" xfId="0" applyFont="1" applyBorder="1"/>
    <xf numFmtId="0" fontId="10" fillId="0" borderId="15" xfId="0" applyFont="1" applyBorder="1"/>
    <xf numFmtId="0" fontId="10" fillId="0" borderId="0" xfId="0" applyFont="1" applyFill="1" applyBorder="1"/>
    <xf numFmtId="0" fontId="10" fillId="0" borderId="16" xfId="0" applyFont="1" applyBorder="1"/>
    <xf numFmtId="0" fontId="10" fillId="0" borderId="17" xfId="0" applyFont="1" applyBorder="1"/>
    <xf numFmtId="0" fontId="11" fillId="0" borderId="0" xfId="0" applyFont="1" applyBorder="1"/>
    <xf numFmtId="0" fontId="10" fillId="0" borderId="0" xfId="0" applyFont="1" applyBorder="1" applyAlignment="1">
      <alignment horizontal="right"/>
    </xf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2" fillId="0" borderId="0" xfId="0" applyFont="1"/>
    <xf numFmtId="0" fontId="10" fillId="0" borderId="0" xfId="0" applyFont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/>
    <xf numFmtId="0" fontId="10" fillId="0" borderId="27" xfId="0" applyFont="1" applyBorder="1" applyAlignment="1">
      <alignment horizontal="center"/>
    </xf>
    <xf numFmtId="43" fontId="10" fillId="0" borderId="0" xfId="0" applyNumberFormat="1" applyFont="1"/>
    <xf numFmtId="0" fontId="10" fillId="0" borderId="26" xfId="0" applyFont="1" applyBorder="1" applyAlignment="1">
      <alignment horizontal="center"/>
    </xf>
    <xf numFmtId="0" fontId="10" fillId="0" borderId="28" xfId="0" applyFont="1" applyBorder="1"/>
    <xf numFmtId="175" fontId="12" fillId="0" borderId="29" xfId="1" applyNumberFormat="1" applyFont="1" applyBorder="1"/>
    <xf numFmtId="175" fontId="12" fillId="0" borderId="30" xfId="1" applyNumberFormat="1" applyFont="1" applyBorder="1"/>
    <xf numFmtId="175" fontId="10" fillId="0" borderId="30" xfId="1" applyNumberFormat="1" applyFont="1" applyBorder="1"/>
    <xf numFmtId="175" fontId="12" fillId="0" borderId="31" xfId="1" applyNumberFormat="1" applyFont="1" applyBorder="1"/>
    <xf numFmtId="175" fontId="10" fillId="0" borderId="0" xfId="0" applyNumberFormat="1" applyFont="1"/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4" xfId="0" applyFont="1" applyBorder="1"/>
    <xf numFmtId="0" fontId="10" fillId="0" borderId="27" xfId="0" applyFont="1" applyBorder="1"/>
    <xf numFmtId="0" fontId="10" fillId="0" borderId="45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46" xfId="0" applyFont="1" applyBorder="1"/>
    <xf numFmtId="0" fontId="10" fillId="0" borderId="47" xfId="0" applyFont="1" applyBorder="1"/>
    <xf numFmtId="0" fontId="10" fillId="0" borderId="48" xfId="0" applyFont="1" applyBorder="1" applyAlignment="1">
      <alignment horizontal="center"/>
    </xf>
    <xf numFmtId="3" fontId="10" fillId="0" borderId="0" xfId="0" applyNumberFormat="1" applyFont="1"/>
    <xf numFmtId="175" fontId="12" fillId="0" borderId="25" xfId="1" applyNumberFormat="1" applyFont="1" applyBorder="1"/>
    <xf numFmtId="175" fontId="10" fillId="0" borderId="27" xfId="1" applyNumberFormat="1" applyFont="1" applyBorder="1"/>
    <xf numFmtId="175" fontId="10" fillId="0" borderId="49" xfId="1" applyNumberFormat="1" applyFont="1" applyBorder="1"/>
    <xf numFmtId="175" fontId="12" fillId="0" borderId="27" xfId="1" applyNumberFormat="1" applyFont="1" applyBorder="1"/>
    <xf numFmtId="175" fontId="12" fillId="0" borderId="47" xfId="1" applyNumberFormat="1" applyFont="1" applyBorder="1"/>
    <xf numFmtId="0" fontId="13" fillId="0" borderId="0" xfId="0" applyFont="1"/>
    <xf numFmtId="0" fontId="13" fillId="0" borderId="36" xfId="0" applyFont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175" fontId="13" fillId="0" borderId="0" xfId="0" applyNumberFormat="1" applyFont="1"/>
    <xf numFmtId="0" fontId="13" fillId="0" borderId="42" xfId="0" applyFont="1" applyBorder="1"/>
    <xf numFmtId="0" fontId="13" fillId="0" borderId="44" xfId="0" applyFont="1" applyBorder="1"/>
    <xf numFmtId="175" fontId="13" fillId="0" borderId="27" xfId="1" applyNumberFormat="1" applyFont="1" applyBorder="1"/>
    <xf numFmtId="43" fontId="13" fillId="0" borderId="23" xfId="1" applyFont="1" applyBorder="1"/>
    <xf numFmtId="43" fontId="13" fillId="0" borderId="0" xfId="1" applyFont="1"/>
    <xf numFmtId="43" fontId="13" fillId="0" borderId="0" xfId="0" applyNumberFormat="1" applyFont="1"/>
    <xf numFmtId="0" fontId="14" fillId="0" borderId="0" xfId="0" applyFont="1"/>
    <xf numFmtId="175" fontId="14" fillId="0" borderId="27" xfId="1" applyNumberFormat="1" applyFont="1" applyBorder="1"/>
    <xf numFmtId="0" fontId="13" fillId="0" borderId="23" xfId="0" applyFont="1" applyBorder="1"/>
    <xf numFmtId="43" fontId="14" fillId="0" borderId="0" xfId="1" applyFont="1"/>
    <xf numFmtId="0" fontId="13" fillId="0" borderId="46" xfId="0" applyFont="1" applyBorder="1"/>
    <xf numFmtId="0" fontId="12" fillId="0" borderId="0" xfId="0" applyFont="1" applyAlignment="1">
      <alignment horizontal="right"/>
    </xf>
    <xf numFmtId="0" fontId="10" fillId="0" borderId="42" xfId="0" applyFont="1" applyBorder="1"/>
    <xf numFmtId="0" fontId="10" fillId="0" borderId="25" xfId="0" applyFont="1" applyBorder="1"/>
    <xf numFmtId="0" fontId="10" fillId="0" borderId="43" xfId="0" applyFont="1" applyBorder="1"/>
    <xf numFmtId="175" fontId="10" fillId="0" borderId="25" xfId="1" applyNumberFormat="1" applyFont="1" applyBorder="1"/>
    <xf numFmtId="175" fontId="10" fillId="0" borderId="0" xfId="1" applyNumberFormat="1" applyFont="1" applyBorder="1"/>
    <xf numFmtId="0" fontId="10" fillId="0" borderId="45" xfId="0" applyFont="1" applyBorder="1"/>
    <xf numFmtId="0" fontId="12" fillId="0" borderId="36" xfId="0" applyFont="1" applyBorder="1"/>
    <xf numFmtId="43" fontId="10" fillId="0" borderId="23" xfId="1" applyFont="1" applyBorder="1"/>
    <xf numFmtId="3" fontId="10" fillId="0" borderId="45" xfId="0" applyNumberFormat="1" applyFont="1" applyBorder="1"/>
    <xf numFmtId="43" fontId="10" fillId="0" borderId="0" xfId="1" applyFont="1"/>
    <xf numFmtId="43" fontId="15" fillId="0" borderId="40" xfId="1" applyFont="1" applyBorder="1"/>
    <xf numFmtId="175" fontId="12" fillId="0" borderId="0" xfId="1" applyNumberFormat="1" applyFont="1" applyBorder="1"/>
    <xf numFmtId="0" fontId="10" fillId="0" borderId="23" xfId="0" applyFont="1" applyBorder="1"/>
    <xf numFmtId="43" fontId="12" fillId="0" borderId="0" xfId="1" applyFont="1"/>
    <xf numFmtId="43" fontId="10" fillId="0" borderId="27" xfId="1" applyNumberFormat="1" applyFont="1" applyBorder="1"/>
    <xf numFmtId="43" fontId="10" fillId="0" borderId="0" xfId="1" applyNumberFormat="1" applyFont="1" applyBorder="1"/>
    <xf numFmtId="43" fontId="16" fillId="0" borderId="0" xfId="1" applyFont="1"/>
    <xf numFmtId="43" fontId="17" fillId="0" borderId="0" xfId="0" applyNumberFormat="1" applyFont="1"/>
    <xf numFmtId="43" fontId="15" fillId="0" borderId="0" xfId="1" applyFont="1"/>
    <xf numFmtId="175" fontId="15" fillId="0" borderId="0" xfId="0" applyNumberFormat="1" applyFont="1"/>
    <xf numFmtId="0" fontId="10" fillId="0" borderId="48" xfId="0" applyFont="1" applyBorder="1"/>
    <xf numFmtId="43" fontId="10" fillId="0" borderId="47" xfId="1" applyNumberFormat="1" applyFont="1" applyBorder="1"/>
    <xf numFmtId="9" fontId="10" fillId="0" borderId="0" xfId="0" applyNumberFormat="1" applyFont="1"/>
    <xf numFmtId="3" fontId="18" fillId="0" borderId="45" xfId="0" applyNumberFormat="1" applyFont="1" applyBorder="1"/>
    <xf numFmtId="0" fontId="10" fillId="0" borderId="50" xfId="0" applyFont="1" applyBorder="1"/>
    <xf numFmtId="43" fontId="12" fillId="0" borderId="38" xfId="0" applyNumberFormat="1" applyFont="1" applyBorder="1" applyAlignment="1">
      <alignment horizontal="center"/>
    </xf>
    <xf numFmtId="43" fontId="10" fillId="0" borderId="51" xfId="1" applyFont="1" applyBorder="1"/>
    <xf numFmtId="0" fontId="19" fillId="0" borderId="0" xfId="0" applyFont="1" applyBorder="1"/>
    <xf numFmtId="0" fontId="15" fillId="0" borderId="52" xfId="0" applyFont="1" applyBorder="1"/>
    <xf numFmtId="43" fontId="10" fillId="0" borderId="50" xfId="1" applyFont="1" applyBorder="1"/>
    <xf numFmtId="43" fontId="15" fillId="0" borderId="53" xfId="1" applyFont="1" applyBorder="1"/>
    <xf numFmtId="43" fontId="15" fillId="0" borderId="0" xfId="0" applyNumberFormat="1" applyFont="1"/>
    <xf numFmtId="175" fontId="20" fillId="0" borderId="0" xfId="1" applyNumberFormat="1" applyFont="1" applyBorder="1"/>
    <xf numFmtId="175" fontId="21" fillId="0" borderId="27" xfId="1" applyNumberFormat="1" applyFont="1" applyBorder="1"/>
    <xf numFmtId="43" fontId="20" fillId="0" borderId="27" xfId="1" applyNumberFormat="1" applyFont="1" applyBorder="1"/>
    <xf numFmtId="43" fontId="12" fillId="0" borderId="0" xfId="0" applyNumberFormat="1" applyFont="1"/>
    <xf numFmtId="43" fontId="22" fillId="0" borderId="0" xfId="1" applyFont="1"/>
    <xf numFmtId="0" fontId="22" fillId="0" borderId="0" xfId="0" applyFont="1"/>
    <xf numFmtId="43" fontId="22" fillId="0" borderId="0" xfId="0" applyNumberFormat="1" applyFont="1"/>
    <xf numFmtId="43" fontId="12" fillId="0" borderId="27" xfId="1" applyNumberFormat="1" applyFont="1" applyBorder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54" xfId="0" applyFont="1" applyBorder="1" applyAlignment="1">
      <alignment horizontal="center"/>
    </xf>
    <xf numFmtId="0" fontId="13" fillId="0" borderId="55" xfId="0" applyFont="1" applyBorder="1" applyAlignment="1">
      <alignment horizontal="center"/>
    </xf>
    <xf numFmtId="175" fontId="23" fillId="0" borderId="0" xfId="0" applyNumberFormat="1" applyFont="1"/>
    <xf numFmtId="0" fontId="13" fillId="0" borderId="56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24" fillId="0" borderId="42" xfId="0" applyFont="1" applyBorder="1"/>
    <xf numFmtId="37" fontId="13" fillId="0" borderId="25" xfId="0" applyNumberFormat="1" applyFont="1" applyBorder="1"/>
    <xf numFmtId="37" fontId="13" fillId="0" borderId="58" xfId="0" applyNumberFormat="1" applyFont="1" applyBorder="1"/>
    <xf numFmtId="175" fontId="13" fillId="0" borderId="0" xfId="0" applyNumberFormat="1" applyFont="1" applyFill="1" applyBorder="1"/>
    <xf numFmtId="0" fontId="13" fillId="0" borderId="36" xfId="0" applyFont="1" applyBorder="1"/>
    <xf numFmtId="1" fontId="13" fillId="0" borderId="0" xfId="0" applyNumberFormat="1" applyFont="1"/>
    <xf numFmtId="43" fontId="13" fillId="0" borderId="23" xfId="1" applyNumberFormat="1" applyFont="1" applyBorder="1"/>
    <xf numFmtId="43" fontId="23" fillId="0" borderId="0" xfId="1" applyNumberFormat="1" applyFont="1"/>
    <xf numFmtId="175" fontId="23" fillId="0" borderId="0" xfId="1" applyNumberFormat="1" applyFont="1"/>
    <xf numFmtId="43" fontId="13" fillId="0" borderId="23" xfId="1" applyNumberFormat="1" applyFont="1" applyFill="1" applyBorder="1"/>
    <xf numFmtId="175" fontId="23" fillId="0" borderId="0" xfId="1" applyNumberFormat="1" applyFont="1" applyFill="1" applyBorder="1"/>
    <xf numFmtId="175" fontId="13" fillId="0" borderId="49" xfId="1" applyNumberFormat="1" applyFont="1" applyBorder="1"/>
    <xf numFmtId="175" fontId="25" fillId="0" borderId="0" xfId="1" applyNumberFormat="1" applyFont="1"/>
    <xf numFmtId="175" fontId="14" fillId="0" borderId="0" xfId="1" applyNumberFormat="1" applyFont="1"/>
    <xf numFmtId="175" fontId="24" fillId="0" borderId="49" xfId="1" applyNumberFormat="1" applyFont="1" applyBorder="1"/>
    <xf numFmtId="43" fontId="14" fillId="0" borderId="0" xfId="0" applyNumberFormat="1" applyFont="1"/>
    <xf numFmtId="1" fontId="13" fillId="0" borderId="0" xfId="0" applyNumberFormat="1" applyFont="1" applyFill="1" applyBorder="1"/>
    <xf numFmtId="175" fontId="13" fillId="0" borderId="23" xfId="1" applyNumberFormat="1" applyFont="1" applyBorder="1"/>
    <xf numFmtId="0" fontId="14" fillId="0" borderId="44" xfId="0" applyFont="1" applyBorder="1"/>
    <xf numFmtId="0" fontId="26" fillId="0" borderId="44" xfId="0" applyFont="1" applyBorder="1"/>
    <xf numFmtId="0" fontId="24" fillId="0" borderId="44" xfId="0" applyFont="1" applyBorder="1"/>
    <xf numFmtId="175" fontId="13" fillId="0" borderId="27" xfId="0" applyNumberFormat="1" applyFont="1" applyBorder="1"/>
    <xf numFmtId="43" fontId="13" fillId="0" borderId="23" xfId="0" applyNumberFormat="1" applyFont="1" applyBorder="1"/>
    <xf numFmtId="175" fontId="13" fillId="0" borderId="0" xfId="1" applyNumberFormat="1" applyFont="1" applyFill="1" applyBorder="1"/>
    <xf numFmtId="43" fontId="13" fillId="0" borderId="23" xfId="1" applyFont="1" applyFill="1" applyBorder="1"/>
    <xf numFmtId="171" fontId="13" fillId="0" borderId="0" xfId="0" applyNumberFormat="1" applyFont="1" applyFill="1" applyBorder="1"/>
    <xf numFmtId="37" fontId="13" fillId="0" borderId="0" xfId="0" applyNumberFormat="1" applyFont="1"/>
    <xf numFmtId="0" fontId="13" fillId="0" borderId="0" xfId="0" applyFont="1" applyFill="1" applyBorder="1"/>
    <xf numFmtId="2" fontId="13" fillId="0" borderId="0" xfId="0" applyNumberFormat="1" applyFont="1"/>
    <xf numFmtId="43" fontId="13" fillId="0" borderId="0" xfId="1" applyFont="1" applyFill="1" applyBorder="1"/>
    <xf numFmtId="175" fontId="14" fillId="0" borderId="49" xfId="1" applyNumberFormat="1" applyFont="1" applyBorder="1"/>
    <xf numFmtId="175" fontId="14" fillId="0" borderId="47" xfId="0" applyNumberFormat="1" applyFont="1" applyBorder="1"/>
    <xf numFmtId="175" fontId="14" fillId="0" borderId="59" xfId="1" applyNumberFormat="1" applyFont="1" applyBorder="1"/>
    <xf numFmtId="175" fontId="14" fillId="0" borderId="27" xfId="0" applyNumberFormat="1" applyFont="1" applyBorder="1"/>
    <xf numFmtId="43" fontId="25" fillId="0" borderId="0" xfId="1" applyNumberFormat="1" applyFont="1"/>
    <xf numFmtId="175" fontId="24" fillId="0" borderId="27" xfId="1" applyNumberFormat="1" applyFont="1" applyBorder="1"/>
    <xf numFmtId="43" fontId="25" fillId="0" borderId="40" xfId="1" applyNumberFormat="1" applyFont="1" applyBorder="1"/>
    <xf numFmtId="175" fontId="25" fillId="0" borderId="40" xfId="1" applyNumberFormat="1" applyFont="1" applyBorder="1"/>
    <xf numFmtId="175" fontId="13" fillId="0" borderId="0" xfId="1" applyNumberFormat="1" applyFont="1"/>
    <xf numFmtId="43" fontId="18" fillId="0" borderId="0" xfId="1" applyFont="1"/>
    <xf numFmtId="43" fontId="27" fillId="0" borderId="0" xfId="1" applyFont="1"/>
    <xf numFmtId="43" fontId="10" fillId="0" borderId="16" xfId="1" applyFont="1" applyBorder="1"/>
    <xf numFmtId="175" fontId="10" fillId="0" borderId="0" xfId="1" applyNumberFormat="1" applyFont="1"/>
    <xf numFmtId="175" fontId="12" fillId="0" borderId="0" xfId="1" applyNumberFormat="1" applyFont="1"/>
    <xf numFmtId="43" fontId="10" fillId="0" borderId="5" xfId="1" applyFont="1" applyBorder="1" applyAlignment="1">
      <alignment horizontal="center"/>
    </xf>
    <xf numFmtId="43" fontId="12" fillId="0" borderId="10" xfId="1" applyFont="1" applyBorder="1"/>
    <xf numFmtId="43" fontId="12" fillId="0" borderId="9" xfId="1" applyFont="1" applyBorder="1"/>
    <xf numFmtId="43" fontId="10" fillId="0" borderId="4" xfId="1" applyFont="1" applyBorder="1"/>
    <xf numFmtId="43" fontId="28" fillId="0" borderId="3" xfId="1" applyFont="1" applyBorder="1"/>
    <xf numFmtId="43" fontId="10" fillId="0" borderId="3" xfId="1" applyFont="1" applyBorder="1"/>
    <xf numFmtId="175" fontId="10" fillId="0" borderId="4" xfId="1" applyNumberFormat="1" applyFont="1" applyBorder="1"/>
    <xf numFmtId="43" fontId="16" fillId="0" borderId="4" xfId="1" applyFont="1" applyBorder="1"/>
    <xf numFmtId="43" fontId="16" fillId="0" borderId="3" xfId="1" applyFont="1" applyBorder="1"/>
    <xf numFmtId="43" fontId="16" fillId="0" borderId="2" xfId="1" applyFont="1" applyBorder="1"/>
    <xf numFmtId="43" fontId="16" fillId="0" borderId="1" xfId="1" applyFont="1" applyBorder="1"/>
    <xf numFmtId="175" fontId="12" fillId="0" borderId="9" xfId="1" applyNumberFormat="1" applyFont="1" applyBorder="1"/>
    <xf numFmtId="175" fontId="12" fillId="0" borderId="8" xfId="1" applyNumberFormat="1" applyFont="1" applyBorder="1"/>
    <xf numFmtId="175" fontId="10" fillId="0" borderId="3" xfId="1" applyNumberFormat="1" applyFont="1" applyBorder="1"/>
    <xf numFmtId="175" fontId="12" fillId="0" borderId="7" xfId="1" applyNumberFormat="1" applyFont="1" applyBorder="1"/>
    <xf numFmtId="175" fontId="10" fillId="0" borderId="7" xfId="1" applyNumberFormat="1" applyFont="1" applyBorder="1"/>
    <xf numFmtId="175" fontId="16" fillId="0" borderId="3" xfId="1" applyNumberFormat="1" applyFont="1" applyBorder="1"/>
    <xf numFmtId="175" fontId="16" fillId="0" borderId="7" xfId="1" applyNumberFormat="1" applyFont="1" applyBorder="1"/>
    <xf numFmtId="175" fontId="16" fillId="0" borderId="1" xfId="1" applyNumberFormat="1" applyFont="1" applyBorder="1"/>
    <xf numFmtId="175" fontId="16" fillId="0" borderId="6" xfId="1" applyNumberFormat="1" applyFont="1" applyBorder="1"/>
    <xf numFmtId="0" fontId="13" fillId="0" borderId="5" xfId="0" applyFont="1" applyBorder="1"/>
    <xf numFmtId="0" fontId="18" fillId="0" borderId="0" xfId="0" applyFont="1"/>
    <xf numFmtId="0" fontId="27" fillId="0" borderId="0" xfId="0" applyFont="1"/>
    <xf numFmtId="0" fontId="18" fillId="0" borderId="5" xfId="0" applyFont="1" applyBorder="1"/>
    <xf numFmtId="0" fontId="18" fillId="0" borderId="0" xfId="0" applyFont="1" applyAlignment="1">
      <alignment horizontal="center"/>
    </xf>
    <xf numFmtId="0" fontId="29" fillId="0" borderId="0" xfId="0" applyFont="1"/>
    <xf numFmtId="14" fontId="10" fillId="0" borderId="40" xfId="0" applyNumberFormat="1" applyFont="1" applyBorder="1" applyAlignment="1">
      <alignment horizontal="center"/>
    </xf>
    <xf numFmtId="0" fontId="10" fillId="0" borderId="40" xfId="0" applyFont="1" applyBorder="1" applyAlignment="1">
      <alignment horizontal="center" vertical="center"/>
    </xf>
    <xf numFmtId="0" fontId="10" fillId="0" borderId="40" xfId="0" applyFont="1" applyBorder="1" applyAlignment="1">
      <alignment horizontal="left" vertical="center"/>
    </xf>
    <xf numFmtId="3" fontId="10" fillId="0" borderId="5" xfId="3" applyNumberFormat="1" applyFont="1" applyBorder="1"/>
    <xf numFmtId="0" fontId="10" fillId="0" borderId="5" xfId="0" applyFont="1" applyBorder="1" applyAlignment="1">
      <alignment horizontal="center"/>
    </xf>
    <xf numFmtId="0" fontId="10" fillId="0" borderId="5" xfId="0" applyFont="1" applyBorder="1"/>
    <xf numFmtId="0" fontId="10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30" fillId="0" borderId="5" xfId="0" applyFont="1" applyBorder="1" applyAlignment="1">
      <alignment horizontal="center" vertical="center"/>
    </xf>
    <xf numFmtId="3" fontId="30" fillId="0" borderId="5" xfId="3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30" fillId="0" borderId="5" xfId="0" applyFont="1" applyBorder="1" applyAlignment="1">
      <alignment vertical="center"/>
    </xf>
    <xf numFmtId="0" fontId="30" fillId="0" borderId="5" xfId="0" applyFont="1" applyBorder="1"/>
    <xf numFmtId="3" fontId="30" fillId="0" borderId="5" xfId="3" applyNumberFormat="1" applyFont="1" applyBorder="1"/>
    <xf numFmtId="3" fontId="30" fillId="0" borderId="5" xfId="0" applyNumberFormat="1" applyFont="1" applyBorder="1"/>
    <xf numFmtId="0" fontId="30" fillId="0" borderId="0" xfId="0" applyFont="1"/>
    <xf numFmtId="3" fontId="30" fillId="0" borderId="0" xfId="0" applyNumberFormat="1" applyFont="1"/>
    <xf numFmtId="0" fontId="31" fillId="0" borderId="0" xfId="0" applyFont="1"/>
    <xf numFmtId="0" fontId="32" fillId="0" borderId="0" xfId="0" applyFont="1"/>
    <xf numFmtId="0" fontId="18" fillId="0" borderId="0" xfId="0" applyFont="1" applyBorder="1"/>
    <xf numFmtId="0" fontId="24" fillId="0" borderId="0" xfId="0" applyFont="1"/>
    <xf numFmtId="0" fontId="26" fillId="0" borderId="0" xfId="0" applyFont="1"/>
    <xf numFmtId="0" fontId="13" fillId="0" borderId="0" xfId="0" applyFont="1" applyBorder="1"/>
    <xf numFmtId="0" fontId="24" fillId="0" borderId="0" xfId="0" applyFont="1" applyBorder="1"/>
    <xf numFmtId="0" fontId="24" fillId="0" borderId="0" xfId="0" applyFont="1" applyBorder="1" applyAlignment="1">
      <alignment horizontal="right"/>
    </xf>
    <xf numFmtId="0" fontId="13" fillId="0" borderId="36" xfId="5" applyFont="1" applyBorder="1" applyAlignment="1">
      <alignment horizontal="center"/>
    </xf>
    <xf numFmtId="2" fontId="24" fillId="0" borderId="51" xfId="5" applyNumberFormat="1" applyFont="1" applyBorder="1" applyAlignment="1">
      <alignment horizontal="center" wrapText="1"/>
    </xf>
    <xf numFmtId="0" fontId="13" fillId="0" borderId="23" xfId="5" applyFont="1" applyBorder="1" applyAlignment="1">
      <alignment horizontal="center" vertical="center" wrapText="1"/>
    </xf>
    <xf numFmtId="0" fontId="13" fillId="0" borderId="60" xfId="5" applyFont="1" applyBorder="1" applyAlignment="1">
      <alignment horizontal="center"/>
    </xf>
    <xf numFmtId="0" fontId="13" fillId="0" borderId="61" xfId="5" applyFont="1" applyBorder="1" applyAlignment="1">
      <alignment horizontal="left" wrapText="1"/>
    </xf>
    <xf numFmtId="0" fontId="13" fillId="0" borderId="61" xfId="5" applyFont="1" applyBorder="1" applyAlignment="1">
      <alignment horizontal="right"/>
    </xf>
    <xf numFmtId="0" fontId="13" fillId="0" borderId="62" xfId="5" applyFont="1" applyBorder="1" applyAlignment="1">
      <alignment horizontal="center"/>
    </xf>
    <xf numFmtId="0" fontId="13" fillId="0" borderId="63" xfId="5" applyFont="1" applyBorder="1" applyAlignment="1">
      <alignment horizontal="left" wrapText="1"/>
    </xf>
    <xf numFmtId="0" fontId="13" fillId="0" borderId="5" xfId="5" applyFont="1" applyBorder="1" applyAlignment="1">
      <alignment horizontal="right"/>
    </xf>
    <xf numFmtId="0" fontId="13" fillId="0" borderId="64" xfId="5" applyFont="1" applyBorder="1" applyAlignment="1">
      <alignment horizontal="center"/>
    </xf>
    <xf numFmtId="0" fontId="24" fillId="0" borderId="63" xfId="5" applyFont="1" applyBorder="1" applyAlignment="1">
      <alignment horizontal="left" wrapText="1"/>
    </xf>
    <xf numFmtId="0" fontId="13" fillId="0" borderId="65" xfId="5" applyFont="1" applyBorder="1" applyAlignment="1">
      <alignment horizontal="center"/>
    </xf>
    <xf numFmtId="0" fontId="13" fillId="0" borderId="40" xfId="5" applyFont="1" applyBorder="1" applyAlignment="1">
      <alignment horizontal="left" wrapText="1"/>
    </xf>
    <xf numFmtId="0" fontId="13" fillId="0" borderId="66" xfId="5" applyFont="1" applyBorder="1" applyAlignment="1">
      <alignment horizontal="center"/>
    </xf>
    <xf numFmtId="0" fontId="13" fillId="0" borderId="41" xfId="5" applyFont="1" applyBorder="1" applyAlignment="1">
      <alignment horizontal="left" wrapText="1"/>
    </xf>
    <xf numFmtId="0" fontId="13" fillId="0" borderId="65" xfId="5" applyFont="1" applyBorder="1" applyAlignment="1">
      <alignment horizontal="center" vertical="center"/>
    </xf>
    <xf numFmtId="0" fontId="13" fillId="0" borderId="64" xfId="5" applyFont="1" applyBorder="1" applyAlignment="1">
      <alignment horizontal="center" vertical="center"/>
    </xf>
    <xf numFmtId="0" fontId="13" fillId="0" borderId="63" xfId="5" applyFont="1" applyBorder="1" applyAlignment="1">
      <alignment horizontal="center" wrapText="1"/>
    </xf>
    <xf numFmtId="0" fontId="24" fillId="0" borderId="5" xfId="5" applyFont="1" applyBorder="1" applyAlignment="1">
      <alignment horizontal="left" wrapText="1"/>
    </xf>
    <xf numFmtId="0" fontId="13" fillId="0" borderId="5" xfId="0" applyFont="1" applyBorder="1" applyAlignment="1">
      <alignment horizontal="left"/>
    </xf>
    <xf numFmtId="0" fontId="13" fillId="0" borderId="5" xfId="5" applyFont="1" applyBorder="1" applyAlignment="1">
      <alignment horizontal="left" wrapText="1"/>
    </xf>
    <xf numFmtId="0" fontId="14" fillId="0" borderId="67" xfId="5" applyFont="1" applyBorder="1" applyAlignment="1">
      <alignment horizontal="center"/>
    </xf>
    <xf numFmtId="0" fontId="14" fillId="0" borderId="68" xfId="5" applyFont="1" applyBorder="1" applyAlignment="1">
      <alignment horizontal="left" wrapText="1"/>
    </xf>
    <xf numFmtId="0" fontId="14" fillId="0" borderId="68" xfId="5" applyFont="1" applyBorder="1" applyAlignment="1">
      <alignment horizontal="right"/>
    </xf>
    <xf numFmtId="0" fontId="13" fillId="0" borderId="0" xfId="5" applyFont="1" applyBorder="1" applyAlignment="1">
      <alignment horizontal="center"/>
    </xf>
    <xf numFmtId="0" fontId="13" fillId="0" borderId="0" xfId="5" applyFont="1" applyBorder="1" applyAlignment="1">
      <alignment horizontal="left" wrapText="1"/>
    </xf>
    <xf numFmtId="0" fontId="13" fillId="0" borderId="0" xfId="5" applyFont="1" applyBorder="1" applyAlignment="1">
      <alignment horizontal="left"/>
    </xf>
    <xf numFmtId="0" fontId="13" fillId="0" borderId="0" xfId="5" applyFont="1" applyBorder="1" applyAlignment="1">
      <alignment horizontal="center" wrapText="1"/>
    </xf>
    <xf numFmtId="0" fontId="13" fillId="0" borderId="36" xfId="5" applyFont="1" applyBorder="1"/>
    <xf numFmtId="2" fontId="24" fillId="0" borderId="36" xfId="5" applyNumberFormat="1" applyFont="1" applyBorder="1" applyAlignment="1">
      <alignment horizontal="center" wrapText="1"/>
    </xf>
    <xf numFmtId="0" fontId="13" fillId="0" borderId="36" xfId="5" applyFont="1" applyBorder="1" applyAlignment="1">
      <alignment horizontal="center" vertical="center" wrapText="1"/>
    </xf>
    <xf numFmtId="0" fontId="13" fillId="0" borderId="69" xfId="5" applyFont="1" applyBorder="1" applyAlignment="1">
      <alignment horizontal="center"/>
    </xf>
    <xf numFmtId="0" fontId="14" fillId="0" borderId="61" xfId="5" applyFont="1" applyBorder="1" applyAlignment="1">
      <alignment horizontal="right"/>
    </xf>
    <xf numFmtId="0" fontId="13" fillId="0" borderId="65" xfId="5" applyFont="1" applyBorder="1" applyAlignment="1">
      <alignment horizontal="left"/>
    </xf>
    <xf numFmtId="0" fontId="13" fillId="0" borderId="5" xfId="6" applyFont="1" applyFill="1" applyBorder="1" applyAlignment="1">
      <alignment horizontal="left" wrapText="1"/>
    </xf>
    <xf numFmtId="0" fontId="14" fillId="0" borderId="5" xfId="5" applyFont="1" applyBorder="1" applyAlignment="1">
      <alignment horizontal="right"/>
    </xf>
    <xf numFmtId="0" fontId="13" fillId="0" borderId="5" xfId="5" applyFont="1" applyBorder="1" applyAlignment="1">
      <alignment horizontal="left"/>
    </xf>
    <xf numFmtId="0" fontId="13" fillId="0" borderId="5" xfId="5" applyFont="1" applyBorder="1" applyAlignment="1">
      <alignment horizontal="right" wrapText="1"/>
    </xf>
    <xf numFmtId="0" fontId="13" fillId="0" borderId="65" xfId="5" applyFont="1" applyFill="1" applyBorder="1" applyAlignment="1">
      <alignment horizontal="center"/>
    </xf>
    <xf numFmtId="0" fontId="13" fillId="0" borderId="70" xfId="5" applyFont="1" applyBorder="1" applyAlignment="1">
      <alignment horizontal="right"/>
    </xf>
    <xf numFmtId="0" fontId="14" fillId="0" borderId="65" xfId="5" applyFont="1" applyBorder="1" applyAlignment="1">
      <alignment horizontal="center"/>
    </xf>
    <xf numFmtId="0" fontId="14" fillId="0" borderId="5" xfId="5" applyFont="1" applyBorder="1" applyAlignment="1">
      <alignment horizontal="left"/>
    </xf>
    <xf numFmtId="175" fontId="14" fillId="0" borderId="5" xfId="1" applyNumberFormat="1" applyFont="1" applyBorder="1" applyAlignment="1">
      <alignment horizontal="right"/>
    </xf>
    <xf numFmtId="0" fontId="13" fillId="0" borderId="14" xfId="0" applyFont="1" applyBorder="1"/>
    <xf numFmtId="0" fontId="13" fillId="0" borderId="65" xfId="5" applyFont="1" applyBorder="1"/>
    <xf numFmtId="0" fontId="13" fillId="0" borderId="65" xfId="0" applyFont="1" applyBorder="1"/>
    <xf numFmtId="0" fontId="13" fillId="0" borderId="67" xfId="5" applyFont="1" applyBorder="1"/>
    <xf numFmtId="0" fontId="13" fillId="0" borderId="68" xfId="5" applyFont="1" applyBorder="1" applyAlignment="1">
      <alignment horizontal="left"/>
    </xf>
    <xf numFmtId="175" fontId="13" fillId="0" borderId="5" xfId="1" applyNumberFormat="1" applyFont="1" applyBorder="1" applyAlignment="1"/>
    <xf numFmtId="0" fontId="13" fillId="0" borderId="5" xfId="5" applyFont="1" applyBorder="1" applyAlignment="1"/>
    <xf numFmtId="3" fontId="13" fillId="0" borderId="5" xfId="5" applyNumberFormat="1" applyFont="1" applyBorder="1" applyAlignment="1"/>
    <xf numFmtId="0" fontId="13" fillId="0" borderId="68" xfId="5" applyFont="1" applyBorder="1" applyAlignment="1"/>
    <xf numFmtId="0" fontId="24" fillId="0" borderId="40" xfId="5" applyFont="1" applyBorder="1" applyAlignment="1">
      <alignment horizontal="center" vertical="center" wrapText="1"/>
    </xf>
    <xf numFmtId="175" fontId="2" fillId="0" borderId="7" xfId="2" applyNumberFormat="1" applyFont="1" applyBorder="1"/>
    <xf numFmtId="0" fontId="2" fillId="0" borderId="4" xfId="4" applyFont="1" applyBorder="1"/>
    <xf numFmtId="0" fontId="2" fillId="0" borderId="3" xfId="4" applyFont="1" applyBorder="1"/>
    <xf numFmtId="175" fontId="2" fillId="0" borderId="0" xfId="4" applyNumberFormat="1" applyFont="1"/>
    <xf numFmtId="0" fontId="27" fillId="0" borderId="5" xfId="0" applyFont="1" applyBorder="1"/>
    <xf numFmtId="0" fontId="18" fillId="0" borderId="23" xfId="0" applyFont="1" applyFill="1" applyBorder="1"/>
    <xf numFmtId="0" fontId="18" fillId="0" borderId="5" xfId="0" applyFont="1" applyFill="1" applyBorder="1"/>
    <xf numFmtId="3" fontId="27" fillId="0" borderId="5" xfId="0" applyNumberFormat="1" applyFont="1" applyBorder="1"/>
    <xf numFmtId="0" fontId="18" fillId="0" borderId="36" xfId="0" applyFont="1" applyBorder="1"/>
    <xf numFmtId="0" fontId="27" fillId="0" borderId="36" xfId="0" applyFont="1" applyBorder="1"/>
    <xf numFmtId="0" fontId="18" fillId="0" borderId="40" xfId="0" applyFont="1" applyBorder="1"/>
    <xf numFmtId="0" fontId="27" fillId="0" borderId="71" xfId="0" applyFont="1" applyBorder="1"/>
    <xf numFmtId="0" fontId="27" fillId="0" borderId="63" xfId="0" applyFont="1" applyBorder="1"/>
    <xf numFmtId="0" fontId="27" fillId="0" borderId="0" xfId="0" applyFont="1" applyAlignment="1">
      <alignment horizontal="center"/>
    </xf>
    <xf numFmtId="0" fontId="33" fillId="0" borderId="0" xfId="4" applyFont="1"/>
    <xf numFmtId="0" fontId="13" fillId="0" borderId="0" xfId="4" applyFont="1"/>
    <xf numFmtId="0" fontId="14" fillId="0" borderId="0" xfId="4" applyFont="1"/>
    <xf numFmtId="0" fontId="13" fillId="0" borderId="35" xfId="4" applyFont="1" applyBorder="1"/>
    <xf numFmtId="0" fontId="13" fillId="0" borderId="36" xfId="4" applyFont="1" applyBorder="1"/>
    <xf numFmtId="0" fontId="13" fillId="0" borderId="38" xfId="4" applyFont="1" applyBorder="1"/>
    <xf numFmtId="0" fontId="13" fillId="0" borderId="72" xfId="4" applyFont="1" applyBorder="1"/>
    <xf numFmtId="0" fontId="13" fillId="0" borderId="23" xfId="4" applyFont="1" applyBorder="1"/>
    <xf numFmtId="0" fontId="13" fillId="0" borderId="51" xfId="4" applyFont="1" applyBorder="1"/>
    <xf numFmtId="0" fontId="13" fillId="0" borderId="23" xfId="4" applyFont="1" applyBorder="1" applyAlignment="1">
      <alignment horizontal="center"/>
    </xf>
    <xf numFmtId="0" fontId="13" fillId="0" borderId="40" xfId="4" applyFont="1" applyBorder="1"/>
    <xf numFmtId="0" fontId="13" fillId="0" borderId="5" xfId="4" applyFont="1" applyBorder="1" applyAlignment="1">
      <alignment horizontal="center"/>
    </xf>
    <xf numFmtId="0" fontId="13" fillId="0" borderId="0" xfId="4" applyFont="1" applyAlignment="1">
      <alignment horizontal="center"/>
    </xf>
    <xf numFmtId="0" fontId="13" fillId="0" borderId="0" xfId="4" applyFont="1" applyBorder="1" applyAlignment="1">
      <alignment horizontal="center"/>
    </xf>
    <xf numFmtId="0" fontId="10" fillId="0" borderId="0" xfId="4" applyFont="1"/>
    <xf numFmtId="0" fontId="12" fillId="0" borderId="0" xfId="4" applyFont="1"/>
    <xf numFmtId="0" fontId="10" fillId="0" borderId="35" xfId="4" applyFont="1" applyBorder="1"/>
    <xf numFmtId="0" fontId="10" fillId="0" borderId="36" xfId="4" applyFont="1" applyBorder="1"/>
    <xf numFmtId="0" fontId="10" fillId="0" borderId="38" xfId="4" applyFont="1" applyBorder="1"/>
    <xf numFmtId="0" fontId="10" fillId="0" borderId="72" xfId="4" applyFont="1" applyBorder="1"/>
    <xf numFmtId="0" fontId="10" fillId="0" borderId="23" xfId="4" applyFont="1" applyBorder="1"/>
    <xf numFmtId="0" fontId="10" fillId="0" borderId="51" xfId="4" applyFont="1" applyBorder="1"/>
    <xf numFmtId="0" fontId="10" fillId="0" borderId="23" xfId="4" applyFont="1" applyBorder="1" applyAlignment="1">
      <alignment horizontal="center"/>
    </xf>
    <xf numFmtId="0" fontId="10" fillId="0" borderId="40" xfId="4" applyFont="1" applyBorder="1"/>
    <xf numFmtId="0" fontId="10" fillId="0" borderId="5" xfId="4" applyFont="1" applyBorder="1" applyAlignment="1">
      <alignment horizontal="center"/>
    </xf>
    <xf numFmtId="0" fontId="28" fillId="0" borderId="4" xfId="4" applyFont="1" applyBorder="1"/>
    <xf numFmtId="0" fontId="28" fillId="0" borderId="3" xfId="4" applyFont="1" applyBorder="1"/>
    <xf numFmtId="0" fontId="28" fillId="0" borderId="3" xfId="4" applyFont="1" applyBorder="1" applyAlignment="1">
      <alignment horizontal="center"/>
    </xf>
    <xf numFmtId="1" fontId="28" fillId="0" borderId="3" xfId="4" applyNumberFormat="1" applyFont="1" applyBorder="1"/>
    <xf numFmtId="43" fontId="28" fillId="0" borderId="7" xfId="2" applyFont="1" applyBorder="1"/>
    <xf numFmtId="1" fontId="28" fillId="0" borderId="73" xfId="4" applyNumberFormat="1" applyFont="1" applyBorder="1"/>
    <xf numFmtId="0" fontId="28" fillId="0" borderId="73" xfId="4" applyFont="1" applyBorder="1"/>
    <xf numFmtId="43" fontId="28" fillId="0" borderId="74" xfId="2" applyFont="1" applyBorder="1"/>
    <xf numFmtId="0" fontId="28" fillId="0" borderId="75" xfId="4" applyFont="1" applyBorder="1"/>
    <xf numFmtId="0" fontId="28" fillId="0" borderId="2" xfId="4" applyFont="1" applyBorder="1"/>
    <xf numFmtId="0" fontId="28" fillId="0" borderId="1" xfId="4" applyFont="1" applyBorder="1"/>
    <xf numFmtId="43" fontId="28" fillId="0" borderId="6" xfId="2" applyFont="1" applyBorder="1"/>
    <xf numFmtId="0" fontId="10" fillId="0" borderId="0" xfId="4" applyFont="1" applyAlignment="1">
      <alignment horizontal="center"/>
    </xf>
    <xf numFmtId="0" fontId="10" fillId="0" borderId="0" xfId="4" applyFont="1" applyBorder="1" applyAlignment="1">
      <alignment horizontal="center"/>
    </xf>
    <xf numFmtId="0" fontId="13" fillId="0" borderId="4" xfId="4" applyFont="1" applyBorder="1"/>
    <xf numFmtId="0" fontId="13" fillId="0" borderId="3" xfId="4" applyFont="1" applyBorder="1"/>
    <xf numFmtId="0" fontId="13" fillId="0" borderId="3" xfId="4" applyFont="1" applyBorder="1" applyAlignment="1">
      <alignment horizontal="center"/>
    </xf>
    <xf numFmtId="1" fontId="14" fillId="0" borderId="3" xfId="4" applyNumberFormat="1" applyFont="1" applyBorder="1"/>
    <xf numFmtId="1" fontId="13" fillId="0" borderId="3" xfId="4" applyNumberFormat="1" applyFont="1" applyBorder="1"/>
    <xf numFmtId="43" fontId="13" fillId="0" borderId="7" xfId="2" applyFont="1" applyBorder="1"/>
    <xf numFmtId="1" fontId="13" fillId="0" borderId="7" xfId="4" applyNumberFormat="1" applyFont="1" applyBorder="1"/>
    <xf numFmtId="0" fontId="34" fillId="0" borderId="3" xfId="4" applyFont="1" applyBorder="1"/>
    <xf numFmtId="0" fontId="13" fillId="0" borderId="2" xfId="4" applyFont="1" applyBorder="1"/>
    <xf numFmtId="0" fontId="13" fillId="0" borderId="1" xfId="4" applyFont="1" applyBorder="1"/>
    <xf numFmtId="43" fontId="14" fillId="0" borderId="6" xfId="2" applyFont="1" applyBorder="1"/>
    <xf numFmtId="1" fontId="13" fillId="0" borderId="0" xfId="4" applyNumberFormat="1" applyFont="1" applyBorder="1" applyAlignment="1">
      <alignment horizontal="center"/>
    </xf>
    <xf numFmtId="175" fontId="12" fillId="0" borderId="0" xfId="0" applyNumberFormat="1" applyFont="1"/>
    <xf numFmtId="3" fontId="19" fillId="0" borderId="0" xfId="0" applyNumberFormat="1" applyFont="1"/>
    <xf numFmtId="0" fontId="19" fillId="0" borderId="0" xfId="0" applyFont="1"/>
    <xf numFmtId="175" fontId="20" fillId="0" borderId="27" xfId="1" applyNumberFormat="1" applyFont="1" applyBorder="1"/>
    <xf numFmtId="43" fontId="35" fillId="0" borderId="0" xfId="0" applyNumberFormat="1" applyFont="1"/>
    <xf numFmtId="1" fontId="36" fillId="0" borderId="36" xfId="0" applyNumberFormat="1" applyFont="1" applyBorder="1"/>
    <xf numFmtId="0" fontId="36" fillId="0" borderId="0" xfId="0" applyFont="1"/>
    <xf numFmtId="37" fontId="36" fillId="0" borderId="36" xfId="0" applyNumberFormat="1" applyFont="1" applyBorder="1"/>
    <xf numFmtId="0" fontId="10" fillId="0" borderId="0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2" fillId="0" borderId="1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2" fontId="13" fillId="0" borderId="71" xfId="5" applyNumberFormat="1" applyFont="1" applyBorder="1" applyAlignment="1">
      <alignment horizontal="center" wrapText="1"/>
    </xf>
    <xf numFmtId="2" fontId="13" fillId="0" borderId="17" xfId="5" applyNumberFormat="1" applyFont="1" applyBorder="1" applyAlignment="1">
      <alignment horizontal="center" wrapText="1"/>
    </xf>
    <xf numFmtId="2" fontId="13" fillId="0" borderId="63" xfId="5" applyNumberFormat="1" applyFont="1" applyBorder="1" applyAlignment="1">
      <alignment horizontal="center" wrapText="1"/>
    </xf>
    <xf numFmtId="2" fontId="24" fillId="0" borderId="0" xfId="5" applyNumberFormat="1" applyFont="1" applyBorder="1" applyAlignment="1">
      <alignment horizontal="center" wrapText="1"/>
    </xf>
    <xf numFmtId="2" fontId="24" fillId="0" borderId="51" xfId="5" applyNumberFormat="1" applyFont="1" applyBorder="1" applyAlignment="1">
      <alignment horizontal="center" wrapText="1"/>
    </xf>
    <xf numFmtId="0" fontId="13" fillId="0" borderId="76" xfId="5" applyFont="1" applyBorder="1" applyAlignment="1">
      <alignment horizontal="left" wrapText="1"/>
    </xf>
    <xf numFmtId="0" fontId="13" fillId="0" borderId="61" xfId="5" applyFont="1" applyBorder="1" applyAlignment="1">
      <alignment horizontal="left" wrapText="1"/>
    </xf>
    <xf numFmtId="0" fontId="13" fillId="0" borderId="17" xfId="5" applyFont="1" applyBorder="1" applyAlignment="1">
      <alignment horizontal="left" wrapText="1"/>
    </xf>
    <xf numFmtId="0" fontId="13" fillId="0" borderId="63" xfId="5" applyFont="1" applyBorder="1" applyAlignment="1">
      <alignment horizontal="left" wrapText="1"/>
    </xf>
    <xf numFmtId="0" fontId="13" fillId="0" borderId="17" xfId="5" applyFont="1" applyBorder="1" applyAlignment="1">
      <alignment horizontal="center" wrapText="1"/>
    </xf>
    <xf numFmtId="0" fontId="13" fillId="0" borderId="63" xfId="5" applyFont="1" applyBorder="1" applyAlignment="1">
      <alignment horizontal="center" wrapText="1"/>
    </xf>
    <xf numFmtId="0" fontId="13" fillId="0" borderId="5" xfId="5" applyFont="1" applyBorder="1" applyAlignment="1">
      <alignment horizontal="left" wrapText="1"/>
    </xf>
    <xf numFmtId="0" fontId="14" fillId="0" borderId="68" xfId="5" applyFont="1" applyBorder="1" applyAlignment="1">
      <alignment horizontal="left" wrapText="1"/>
    </xf>
    <xf numFmtId="0" fontId="24" fillId="0" borderId="63" xfId="5" applyFont="1" applyBorder="1" applyAlignment="1">
      <alignment horizontal="left" wrapText="1"/>
    </xf>
    <xf numFmtId="0" fontId="24" fillId="0" borderId="5" xfId="5" applyFont="1" applyBorder="1" applyAlignment="1">
      <alignment horizontal="left" wrapText="1"/>
    </xf>
    <xf numFmtId="0" fontId="24" fillId="0" borderId="35" xfId="5" applyFont="1" applyBorder="1" applyAlignment="1">
      <alignment horizontal="center" wrapText="1"/>
    </xf>
    <xf numFmtId="0" fontId="24" fillId="0" borderId="37" xfId="5" applyFont="1" applyBorder="1" applyAlignment="1">
      <alignment horizontal="center" wrapText="1"/>
    </xf>
    <xf numFmtId="0" fontId="24" fillId="0" borderId="38" xfId="5" applyFont="1" applyBorder="1" applyAlignment="1">
      <alignment horizontal="center" wrapText="1"/>
    </xf>
    <xf numFmtId="0" fontId="13" fillId="0" borderId="5" xfId="6" applyFont="1" applyFill="1" applyBorder="1" applyAlignment="1">
      <alignment horizontal="left" wrapText="1"/>
    </xf>
    <xf numFmtId="0" fontId="13" fillId="0" borderId="5" xfId="5" applyFont="1" applyBorder="1" applyAlignment="1">
      <alignment horizontal="left"/>
    </xf>
    <xf numFmtId="0" fontId="24" fillId="0" borderId="5" xfId="6" applyFont="1" applyFill="1" applyBorder="1" applyAlignment="1">
      <alignment horizontal="left" wrapText="1"/>
    </xf>
    <xf numFmtId="0" fontId="24" fillId="0" borderId="5" xfId="5" applyFont="1" applyBorder="1" applyAlignment="1">
      <alignment horizontal="left"/>
    </xf>
    <xf numFmtId="0" fontId="24" fillId="0" borderId="68" xfId="5" applyFont="1" applyBorder="1" applyAlignment="1">
      <alignment horizontal="left"/>
    </xf>
    <xf numFmtId="0" fontId="14" fillId="0" borderId="5" xfId="5" applyFont="1" applyBorder="1" applyAlignment="1">
      <alignment horizontal="left" wrapText="1"/>
    </xf>
  </cellXfs>
  <cellStyles count="7">
    <cellStyle name="Comma" xfId="1" builtinId="3"/>
    <cellStyle name="Comma 2" xfId="2"/>
    <cellStyle name="Comma_21.Aktivet Afatgjata Materiale  09" xfId="3"/>
    <cellStyle name="Normal" xfId="0" builtinId="0"/>
    <cellStyle name="Normal 2" xfId="4"/>
    <cellStyle name="Normal_asn_2009 Propozimet" xfId="5"/>
    <cellStyle name="Normal_Sheet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C1:J49"/>
  <sheetViews>
    <sheetView showGridLines="0" topLeftCell="A15" workbookViewId="0">
      <selection activeCell="G31" sqref="G31"/>
    </sheetView>
  </sheetViews>
  <sheetFormatPr defaultRowHeight="15.75"/>
  <cols>
    <col min="1" max="1" width="4.5703125" style="19" customWidth="1"/>
    <col min="2" max="2" width="1.28515625" style="19" customWidth="1"/>
    <col min="3" max="5" width="9.140625" style="19"/>
    <col min="6" max="6" width="7.140625" style="19" customWidth="1"/>
    <col min="7" max="7" width="11.85546875" style="19" customWidth="1"/>
    <col min="8" max="8" width="9.140625" style="19"/>
    <col min="9" max="9" width="23.5703125" style="19" customWidth="1"/>
    <col min="10" max="10" width="6.140625" style="19" customWidth="1"/>
    <col min="11" max="16384" width="9.140625" style="19"/>
  </cols>
  <sheetData>
    <row r="1" spans="3:10" ht="16.5" thickBot="1"/>
    <row r="2" spans="3:10">
      <c r="C2" s="20"/>
      <c r="D2" s="21"/>
      <c r="E2" s="21"/>
      <c r="F2" s="21"/>
      <c r="G2" s="21"/>
      <c r="H2" s="21"/>
      <c r="I2" s="21"/>
      <c r="J2" s="22"/>
    </row>
    <row r="3" spans="3:10">
      <c r="C3" s="23"/>
      <c r="D3" s="24" t="s">
        <v>0</v>
      </c>
      <c r="E3" s="24"/>
      <c r="F3" s="24"/>
      <c r="G3" s="373" t="s">
        <v>237</v>
      </c>
      <c r="H3" s="373"/>
      <c r="I3" s="373"/>
      <c r="J3" s="25"/>
    </row>
    <row r="4" spans="3:10">
      <c r="C4" s="23"/>
      <c r="D4" s="24" t="s">
        <v>1</v>
      </c>
      <c r="E4" s="24"/>
      <c r="F4" s="24"/>
      <c r="G4" s="378" t="s">
        <v>239</v>
      </c>
      <c r="H4" s="378"/>
      <c r="I4" s="378"/>
      <c r="J4" s="25"/>
    </row>
    <row r="5" spans="3:10">
      <c r="C5" s="23"/>
      <c r="D5" s="24" t="s">
        <v>2</v>
      </c>
      <c r="E5" s="24"/>
      <c r="F5" s="374" t="s">
        <v>238</v>
      </c>
      <c r="G5" s="374"/>
      <c r="H5" s="374"/>
      <c r="I5" s="374"/>
      <c r="J5" s="25"/>
    </row>
    <row r="6" spans="3:10">
      <c r="C6" s="23"/>
      <c r="D6" s="24"/>
      <c r="E6" s="24"/>
      <c r="F6" s="24"/>
      <c r="G6" s="24"/>
      <c r="H6" s="368"/>
      <c r="I6" s="368"/>
      <c r="J6" s="25"/>
    </row>
    <row r="7" spans="3:10">
      <c r="C7" s="23"/>
      <c r="D7" s="26" t="s">
        <v>3</v>
      </c>
      <c r="E7" s="24"/>
      <c r="F7" s="27"/>
      <c r="G7" s="374" t="s">
        <v>240</v>
      </c>
      <c r="H7" s="374"/>
      <c r="I7" s="27"/>
      <c r="J7" s="25"/>
    </row>
    <row r="8" spans="3:10">
      <c r="C8" s="23"/>
      <c r="D8" s="26" t="s">
        <v>4</v>
      </c>
      <c r="E8" s="24"/>
      <c r="F8" s="28"/>
      <c r="G8" s="375">
        <v>24076</v>
      </c>
      <c r="H8" s="375"/>
      <c r="I8" s="28"/>
      <c r="J8" s="25"/>
    </row>
    <row r="9" spans="3:10">
      <c r="C9" s="23"/>
      <c r="D9" s="24"/>
      <c r="E9" s="24"/>
      <c r="F9" s="24"/>
      <c r="G9" s="24"/>
      <c r="H9" s="24"/>
      <c r="I9" s="24"/>
      <c r="J9" s="25"/>
    </row>
    <row r="10" spans="3:10">
      <c r="C10" s="23"/>
      <c r="D10" s="26" t="s">
        <v>5</v>
      </c>
      <c r="E10" s="24"/>
      <c r="F10" s="376" t="s">
        <v>242</v>
      </c>
      <c r="G10" s="376"/>
      <c r="H10" s="376"/>
      <c r="I10" s="376"/>
      <c r="J10" s="377"/>
    </row>
    <row r="11" spans="3:10">
      <c r="C11" s="23"/>
      <c r="D11" s="24"/>
      <c r="E11" s="24"/>
      <c r="F11" s="375"/>
      <c r="G11" s="375"/>
      <c r="H11" s="375"/>
      <c r="I11" s="375"/>
      <c r="J11" s="25"/>
    </row>
    <row r="12" spans="3:10">
      <c r="C12" s="23"/>
      <c r="D12" s="24"/>
      <c r="E12" s="24"/>
      <c r="F12" s="24"/>
      <c r="G12" s="24"/>
      <c r="H12" s="24"/>
      <c r="I12" s="24"/>
      <c r="J12" s="25"/>
    </row>
    <row r="13" spans="3:10">
      <c r="C13" s="23"/>
      <c r="D13" s="24"/>
      <c r="E13" s="24"/>
      <c r="F13" s="24"/>
      <c r="G13" s="24"/>
      <c r="H13" s="24"/>
      <c r="I13" s="24"/>
      <c r="J13" s="25"/>
    </row>
    <row r="14" spans="3:10">
      <c r="C14" s="23"/>
      <c r="D14" s="24"/>
      <c r="E14" s="24"/>
      <c r="F14" s="24"/>
      <c r="G14" s="24"/>
      <c r="H14" s="24"/>
      <c r="I14" s="24"/>
      <c r="J14" s="25"/>
    </row>
    <row r="15" spans="3:10">
      <c r="C15" s="23"/>
      <c r="D15" s="24"/>
      <c r="E15" s="24"/>
      <c r="F15" s="24"/>
      <c r="G15" s="24"/>
      <c r="H15" s="24"/>
      <c r="I15" s="24"/>
      <c r="J15" s="25"/>
    </row>
    <row r="16" spans="3:10">
      <c r="C16" s="23"/>
      <c r="D16" s="24"/>
      <c r="E16" s="24"/>
      <c r="F16" s="24"/>
      <c r="G16" s="24"/>
      <c r="H16" s="24"/>
      <c r="I16" s="24"/>
      <c r="J16" s="25"/>
    </row>
    <row r="17" spans="3:10">
      <c r="C17" s="23"/>
      <c r="D17" s="24"/>
      <c r="E17" s="24"/>
      <c r="F17" s="24"/>
      <c r="G17" s="24"/>
      <c r="H17" s="24"/>
      <c r="I17" s="24"/>
      <c r="J17" s="25"/>
    </row>
    <row r="18" spans="3:10">
      <c r="C18" s="23"/>
      <c r="D18" s="24"/>
      <c r="E18" s="24"/>
      <c r="F18" s="24"/>
      <c r="G18" s="24"/>
      <c r="H18" s="24"/>
      <c r="I18" s="24"/>
      <c r="J18" s="25"/>
    </row>
    <row r="19" spans="3:10" ht="25.5">
      <c r="C19" s="23"/>
      <c r="D19" s="370" t="s">
        <v>6</v>
      </c>
      <c r="E19" s="370"/>
      <c r="F19" s="370"/>
      <c r="G19" s="370"/>
      <c r="H19" s="370"/>
      <c r="I19" s="370"/>
      <c r="J19" s="25"/>
    </row>
    <row r="20" spans="3:10">
      <c r="C20" s="23"/>
      <c r="D20" s="24"/>
      <c r="E20" s="24"/>
      <c r="F20" s="24"/>
      <c r="G20" s="24"/>
      <c r="H20" s="24"/>
      <c r="I20" s="24"/>
      <c r="J20" s="25"/>
    </row>
    <row r="21" spans="3:10">
      <c r="C21" s="23"/>
      <c r="D21" s="24" t="s">
        <v>7</v>
      </c>
      <c r="E21" s="24"/>
      <c r="F21" s="24"/>
      <c r="G21" s="24"/>
      <c r="H21" s="24"/>
      <c r="I21" s="24"/>
      <c r="J21" s="25"/>
    </row>
    <row r="22" spans="3:10">
      <c r="C22" s="23" t="s">
        <v>8</v>
      </c>
      <c r="D22" s="24"/>
      <c r="E22" s="24"/>
      <c r="F22" s="24"/>
      <c r="G22" s="24"/>
      <c r="H22" s="24"/>
      <c r="I22" s="24"/>
      <c r="J22" s="25"/>
    </row>
    <row r="23" spans="3:10">
      <c r="C23" s="23"/>
      <c r="D23" s="24"/>
      <c r="E23" s="24"/>
      <c r="F23" s="24"/>
      <c r="G23" s="24"/>
      <c r="H23" s="24"/>
      <c r="I23" s="24"/>
      <c r="J23" s="25"/>
    </row>
    <row r="24" spans="3:10">
      <c r="C24" s="23"/>
      <c r="D24" s="24"/>
      <c r="E24" s="24"/>
      <c r="F24" s="24"/>
      <c r="G24" s="24"/>
      <c r="H24" s="24"/>
      <c r="I24" s="24"/>
      <c r="J24" s="25"/>
    </row>
    <row r="25" spans="3:10">
      <c r="C25" s="23"/>
      <c r="D25" s="24"/>
      <c r="E25" s="24"/>
      <c r="F25" s="24"/>
      <c r="G25" s="24"/>
      <c r="H25" s="24"/>
      <c r="I25" s="24"/>
      <c r="J25" s="25"/>
    </row>
    <row r="26" spans="3:10" ht="27">
      <c r="C26" s="23"/>
      <c r="D26" s="24"/>
      <c r="F26" s="24"/>
      <c r="G26" s="29" t="s">
        <v>468</v>
      </c>
      <c r="H26" s="24"/>
      <c r="I26" s="24"/>
      <c r="J26" s="25"/>
    </row>
    <row r="27" spans="3:10">
      <c r="C27" s="23"/>
      <c r="D27" s="24"/>
      <c r="E27" s="24"/>
      <c r="F27" s="24"/>
      <c r="G27" s="24"/>
      <c r="H27" s="24"/>
      <c r="I27" s="24"/>
      <c r="J27" s="25"/>
    </row>
    <row r="28" spans="3:10">
      <c r="C28" s="23"/>
      <c r="D28" s="24"/>
      <c r="E28" s="24"/>
      <c r="F28" s="24"/>
      <c r="G28" s="24"/>
      <c r="H28" s="24"/>
      <c r="I28" s="24"/>
      <c r="J28" s="25"/>
    </row>
    <row r="29" spans="3:10">
      <c r="C29" s="23"/>
      <c r="D29" s="24"/>
      <c r="E29" s="24"/>
      <c r="F29" s="24"/>
      <c r="G29" s="24"/>
      <c r="H29" s="24"/>
      <c r="I29" s="24"/>
      <c r="J29" s="25"/>
    </row>
    <row r="30" spans="3:10">
      <c r="C30" s="23"/>
      <c r="D30" s="24"/>
      <c r="E30" s="24"/>
      <c r="F30" s="24"/>
      <c r="G30" s="24"/>
      <c r="H30" s="24"/>
      <c r="I30" s="24"/>
      <c r="J30" s="25"/>
    </row>
    <row r="31" spans="3:10">
      <c r="C31" s="23"/>
      <c r="D31" s="24"/>
      <c r="E31" s="24"/>
      <c r="F31" s="24"/>
      <c r="G31" s="24"/>
      <c r="H31" s="24"/>
      <c r="I31" s="24"/>
      <c r="J31" s="25"/>
    </row>
    <row r="32" spans="3:10">
      <c r="C32" s="23"/>
      <c r="D32" s="24"/>
      <c r="E32" s="24"/>
      <c r="F32" s="24"/>
      <c r="G32" s="24"/>
      <c r="H32" s="24"/>
      <c r="I32" s="24"/>
      <c r="J32" s="25"/>
    </row>
    <row r="33" spans="3:10">
      <c r="C33" s="23"/>
      <c r="D33" s="24"/>
      <c r="E33" s="24"/>
      <c r="F33" s="24"/>
      <c r="G33" s="24"/>
      <c r="H33" s="24"/>
      <c r="I33" s="24"/>
      <c r="J33" s="25"/>
    </row>
    <row r="34" spans="3:10">
      <c r="C34" s="23"/>
      <c r="D34" s="24"/>
      <c r="E34" s="24"/>
      <c r="F34" s="24"/>
      <c r="G34" s="24"/>
      <c r="H34" s="24"/>
      <c r="I34" s="24"/>
      <c r="J34" s="25"/>
    </row>
    <row r="35" spans="3:10" ht="16.5" thickBot="1">
      <c r="C35" s="23"/>
      <c r="D35" s="24"/>
      <c r="E35" s="24"/>
      <c r="F35" s="24"/>
      <c r="G35" s="24"/>
      <c r="H35" s="24"/>
      <c r="I35" s="24"/>
      <c r="J35" s="25"/>
    </row>
    <row r="36" spans="3:10">
      <c r="C36" s="20" t="s">
        <v>9</v>
      </c>
      <c r="D36" s="21"/>
      <c r="E36" s="21"/>
      <c r="F36" s="21"/>
      <c r="G36" s="21"/>
      <c r="H36" s="21" t="s">
        <v>230</v>
      </c>
      <c r="I36" s="371"/>
      <c r="J36" s="372"/>
    </row>
    <row r="37" spans="3:10">
      <c r="C37" s="23" t="s">
        <v>10</v>
      </c>
      <c r="D37" s="24"/>
      <c r="E37" s="24"/>
      <c r="F37" s="24"/>
      <c r="G37" s="24"/>
      <c r="H37" s="24" t="s">
        <v>231</v>
      </c>
      <c r="I37" s="368"/>
      <c r="J37" s="369"/>
    </row>
    <row r="38" spans="3:10">
      <c r="C38" s="23" t="s">
        <v>11</v>
      </c>
      <c r="D38" s="24"/>
      <c r="E38" s="24"/>
      <c r="F38" s="24"/>
      <c r="G38" s="24"/>
      <c r="H38" s="24" t="s">
        <v>232</v>
      </c>
      <c r="I38" s="368"/>
      <c r="J38" s="369"/>
    </row>
    <row r="39" spans="3:10">
      <c r="C39" s="23" t="s">
        <v>12</v>
      </c>
      <c r="D39" s="24"/>
      <c r="E39" s="24"/>
      <c r="F39" s="24"/>
      <c r="G39" s="24"/>
      <c r="H39" s="24" t="s">
        <v>231</v>
      </c>
      <c r="I39" s="368"/>
      <c r="J39" s="369"/>
    </row>
    <row r="40" spans="3:10">
      <c r="C40" s="23"/>
      <c r="D40" s="24"/>
      <c r="E40" s="24"/>
      <c r="F40" s="24"/>
      <c r="G40" s="24"/>
      <c r="H40" s="24"/>
      <c r="I40" s="24"/>
      <c r="J40" s="25"/>
    </row>
    <row r="41" spans="3:10">
      <c r="C41" s="23"/>
      <c r="D41" s="24"/>
      <c r="E41" s="24"/>
      <c r="F41" s="24"/>
      <c r="G41" s="24"/>
      <c r="H41" s="24"/>
      <c r="I41" s="24"/>
      <c r="J41" s="25"/>
    </row>
    <row r="42" spans="3:10">
      <c r="C42" s="23" t="s">
        <v>13</v>
      </c>
      <c r="D42" s="24"/>
      <c r="E42" s="24"/>
      <c r="F42" s="24"/>
      <c r="G42" s="24"/>
      <c r="H42" s="24" t="s">
        <v>14</v>
      </c>
      <c r="I42" s="30" t="s">
        <v>469</v>
      </c>
      <c r="J42" s="25"/>
    </row>
    <row r="43" spans="3:10">
      <c r="C43" s="23"/>
      <c r="D43" s="24"/>
      <c r="E43" s="24"/>
      <c r="F43" s="24"/>
      <c r="G43" s="24"/>
      <c r="H43" s="24" t="s">
        <v>15</v>
      </c>
      <c r="I43" s="30" t="s">
        <v>470</v>
      </c>
      <c r="J43" s="25"/>
    </row>
    <row r="44" spans="3:10">
      <c r="C44" s="23"/>
      <c r="D44" s="24"/>
      <c r="E44" s="24"/>
      <c r="F44" s="24"/>
      <c r="G44" s="24"/>
      <c r="H44" s="24"/>
      <c r="I44" s="24"/>
      <c r="J44" s="25"/>
    </row>
    <row r="45" spans="3:10">
      <c r="C45" s="23" t="s">
        <v>156</v>
      </c>
      <c r="D45" s="24"/>
      <c r="E45" s="24"/>
      <c r="F45" s="24"/>
      <c r="G45" s="24"/>
      <c r="H45" s="24"/>
      <c r="I45" s="368"/>
      <c r="J45" s="369"/>
    </row>
    <row r="46" spans="3:10">
      <c r="C46" s="23"/>
      <c r="D46" s="24"/>
      <c r="E46" s="24"/>
      <c r="F46" s="24"/>
      <c r="G46" s="24"/>
      <c r="H46" s="24" t="s">
        <v>496</v>
      </c>
      <c r="I46" s="24"/>
      <c r="J46" s="25"/>
    </row>
    <row r="47" spans="3:10">
      <c r="C47" s="23"/>
      <c r="D47" s="24"/>
      <c r="E47" s="24"/>
      <c r="F47" s="24"/>
      <c r="G47" s="24"/>
      <c r="H47" s="24"/>
      <c r="I47" s="24"/>
      <c r="J47" s="25"/>
    </row>
    <row r="48" spans="3:10" ht="16.5" thickBot="1">
      <c r="C48" s="31"/>
      <c r="D48" s="32"/>
      <c r="E48" s="32"/>
      <c r="F48" s="32"/>
      <c r="G48" s="32"/>
      <c r="H48" s="32"/>
      <c r="I48" s="32"/>
      <c r="J48" s="33"/>
    </row>
    <row r="49" spans="3:10">
      <c r="C49" s="24"/>
      <c r="D49" s="24"/>
      <c r="E49" s="24"/>
      <c r="F49" s="24"/>
      <c r="G49" s="24"/>
      <c r="H49" s="24"/>
      <c r="I49" s="24"/>
      <c r="J49" s="24"/>
    </row>
  </sheetData>
  <mergeCells count="14">
    <mergeCell ref="G3:I3"/>
    <mergeCell ref="G7:H7"/>
    <mergeCell ref="G8:H8"/>
    <mergeCell ref="F11:I11"/>
    <mergeCell ref="F10:J10"/>
    <mergeCell ref="G4:I4"/>
    <mergeCell ref="F5:I5"/>
    <mergeCell ref="H6:I6"/>
    <mergeCell ref="I39:J39"/>
    <mergeCell ref="I45:J45"/>
    <mergeCell ref="D19:I19"/>
    <mergeCell ref="I36:J36"/>
    <mergeCell ref="I37:J37"/>
    <mergeCell ref="I38:J38"/>
  </mergeCells>
  <phoneticPr fontId="3" type="noConversion"/>
  <pageMargins left="0.75" right="0.46" top="0.44" bottom="0.57999999999999996" header="0.35" footer="0.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7"/>
  <sheetViews>
    <sheetView topLeftCell="A25" workbookViewId="0">
      <selection activeCell="D56" sqref="D56"/>
    </sheetView>
  </sheetViews>
  <sheetFormatPr defaultRowHeight="12.75"/>
  <cols>
    <col min="1" max="1" width="7.85546875" style="211" customWidth="1"/>
    <col min="2" max="2" width="13.5703125" style="211" customWidth="1"/>
    <col min="3" max="3" width="43" style="211" customWidth="1"/>
    <col min="4" max="4" width="24" style="211" customWidth="1"/>
    <col min="5" max="6" width="9.140625" style="211"/>
    <col min="7" max="7" width="16.5703125" style="211" customWidth="1"/>
    <col min="8" max="16384" width="9.140625" style="211"/>
  </cols>
  <sheetData>
    <row r="1" spans="1:4">
      <c r="A1" s="211" t="str">
        <f>'Pasq 2'!A1</f>
        <v xml:space="preserve">   UJSIELLES KANALIZIME SHA</v>
      </c>
      <c r="B1" s="235"/>
    </row>
    <row r="2" spans="1:4">
      <c r="B2" s="235" t="str">
        <f>'Pasq 2'!B2</f>
        <v>NIPT  J 64103615 J</v>
      </c>
      <c r="D2" s="212" t="s">
        <v>438</v>
      </c>
    </row>
    <row r="3" spans="1:4">
      <c r="B3" s="234" t="str">
        <f>'Pasq 2'!B3</f>
        <v>POGRADEC</v>
      </c>
      <c r="D3" s="212"/>
    </row>
    <row r="4" spans="1:4">
      <c r="B4" s="235"/>
      <c r="D4" s="212">
        <v>2013</v>
      </c>
    </row>
    <row r="5" spans="1:4">
      <c r="A5" s="213"/>
      <c r="B5" s="213"/>
      <c r="C5" s="299" t="s">
        <v>437</v>
      </c>
      <c r="D5" s="299" t="s">
        <v>436</v>
      </c>
    </row>
    <row r="6" spans="1:4">
      <c r="A6" s="213">
        <v>1</v>
      </c>
      <c r="B6" s="299" t="s">
        <v>428</v>
      </c>
      <c r="C6" s="213" t="s">
        <v>435</v>
      </c>
      <c r="D6" s="213"/>
    </row>
    <row r="7" spans="1:4">
      <c r="A7" s="213">
        <v>2</v>
      </c>
      <c r="B7" s="299" t="s">
        <v>428</v>
      </c>
      <c r="C7" s="213" t="s">
        <v>434</v>
      </c>
      <c r="D7" s="213"/>
    </row>
    <row r="8" spans="1:4">
      <c r="A8" s="213">
        <v>3</v>
      </c>
      <c r="B8" s="299" t="s">
        <v>428</v>
      </c>
      <c r="C8" s="213" t="s">
        <v>433</v>
      </c>
      <c r="D8" s="213"/>
    </row>
    <row r="9" spans="1:4">
      <c r="A9" s="213">
        <v>4</v>
      </c>
      <c r="B9" s="299" t="s">
        <v>428</v>
      </c>
      <c r="C9" s="213" t="s">
        <v>432</v>
      </c>
      <c r="D9" s="213"/>
    </row>
    <row r="10" spans="1:4">
      <c r="A10" s="213">
        <v>5</v>
      </c>
      <c r="B10" s="299" t="s">
        <v>428</v>
      </c>
      <c r="C10" s="213" t="s">
        <v>431</v>
      </c>
      <c r="D10" s="213"/>
    </row>
    <row r="11" spans="1:4">
      <c r="A11" s="213">
        <v>6</v>
      </c>
      <c r="B11" s="299" t="s">
        <v>428</v>
      </c>
      <c r="C11" s="213" t="s">
        <v>430</v>
      </c>
      <c r="D11" s="213"/>
    </row>
    <row r="12" spans="1:4">
      <c r="A12" s="213">
        <v>7</v>
      </c>
      <c r="B12" s="299" t="s">
        <v>428</v>
      </c>
      <c r="C12" s="213" t="s">
        <v>429</v>
      </c>
      <c r="D12" s="213"/>
    </row>
    <row r="13" spans="1:4">
      <c r="A13" s="213">
        <v>8</v>
      </c>
      <c r="B13" s="299" t="s">
        <v>428</v>
      </c>
      <c r="C13" s="213" t="s">
        <v>427</v>
      </c>
      <c r="D13" s="213"/>
    </row>
    <row r="14" spans="1:4">
      <c r="A14" s="299" t="s">
        <v>24</v>
      </c>
      <c r="B14" s="299"/>
      <c r="C14" s="299" t="s">
        <v>426</v>
      </c>
      <c r="D14" s="299">
        <f>SUM(D6:D13)</f>
        <v>0</v>
      </c>
    </row>
    <row r="15" spans="1:4">
      <c r="A15" s="213">
        <v>9</v>
      </c>
      <c r="B15" s="299" t="s">
        <v>423</v>
      </c>
      <c r="C15" s="213" t="s">
        <v>425</v>
      </c>
      <c r="D15" s="213"/>
    </row>
    <row r="16" spans="1:4">
      <c r="A16" s="213">
        <v>10</v>
      </c>
      <c r="B16" s="299" t="s">
        <v>423</v>
      </c>
      <c r="C16" s="213" t="s">
        <v>424</v>
      </c>
      <c r="D16" s="213"/>
    </row>
    <row r="17" spans="1:7">
      <c r="A17" s="213">
        <v>11</v>
      </c>
      <c r="B17" s="299" t="s">
        <v>423</v>
      </c>
      <c r="C17" s="213" t="s">
        <v>422</v>
      </c>
      <c r="D17" s="213"/>
    </row>
    <row r="18" spans="1:7">
      <c r="A18" s="299" t="s">
        <v>43</v>
      </c>
      <c r="B18" s="299"/>
      <c r="C18" s="299" t="s">
        <v>421</v>
      </c>
      <c r="D18" s="299">
        <f>SUM(A18:C18)</f>
        <v>0</v>
      </c>
    </row>
    <row r="19" spans="1:7">
      <c r="A19" s="213">
        <v>12</v>
      </c>
      <c r="B19" s="299" t="s">
        <v>413</v>
      </c>
      <c r="C19" s="213" t="s">
        <v>420</v>
      </c>
      <c r="D19" s="213"/>
    </row>
    <row r="20" spans="1:7">
      <c r="A20" s="213">
        <v>13</v>
      </c>
      <c r="B20" s="299" t="s">
        <v>413</v>
      </c>
      <c r="C20" s="213" t="s">
        <v>419</v>
      </c>
      <c r="D20" s="213"/>
    </row>
    <row r="21" spans="1:7">
      <c r="A21" s="213">
        <v>14</v>
      </c>
      <c r="B21" s="299" t="s">
        <v>413</v>
      </c>
      <c r="C21" s="213" t="s">
        <v>418</v>
      </c>
      <c r="D21" s="213">
        <f>'Pasq 1'!I16</f>
        <v>0</v>
      </c>
    </row>
    <row r="22" spans="1:7">
      <c r="A22" s="213">
        <v>15</v>
      </c>
      <c r="B22" s="299" t="s">
        <v>413</v>
      </c>
      <c r="C22" s="213" t="s">
        <v>417</v>
      </c>
      <c r="D22" s="213"/>
    </row>
    <row r="23" spans="1:7">
      <c r="A23" s="213">
        <v>16</v>
      </c>
      <c r="B23" s="299" t="s">
        <v>413</v>
      </c>
      <c r="C23" s="213" t="s">
        <v>416</v>
      </c>
      <c r="D23" s="213"/>
    </row>
    <row r="24" spans="1:7">
      <c r="A24" s="213">
        <v>17</v>
      </c>
      <c r="B24" s="299" t="s">
        <v>413</v>
      </c>
      <c r="C24" s="213" t="s">
        <v>415</v>
      </c>
      <c r="D24" s="213"/>
    </row>
    <row r="25" spans="1:7">
      <c r="A25" s="213">
        <v>18</v>
      </c>
      <c r="B25" s="299" t="s">
        <v>413</v>
      </c>
      <c r="C25" s="213" t="s">
        <v>414</v>
      </c>
      <c r="D25" s="213"/>
    </row>
    <row r="26" spans="1:7">
      <c r="A26" s="213">
        <v>19</v>
      </c>
      <c r="B26" s="299" t="s">
        <v>413</v>
      </c>
      <c r="C26" s="213" t="s">
        <v>412</v>
      </c>
      <c r="D26" s="213">
        <v>136818</v>
      </c>
      <c r="G26" s="185">
        <f>'Pasq 1'!L5</f>
        <v>0</v>
      </c>
    </row>
    <row r="27" spans="1:7">
      <c r="A27" s="299" t="s">
        <v>68</v>
      </c>
      <c r="B27" s="299"/>
      <c r="C27" s="299" t="s">
        <v>411</v>
      </c>
      <c r="D27" s="299">
        <f>SUM(D19:D26)</f>
        <v>136818</v>
      </c>
      <c r="G27" s="185">
        <f>'Pasq 1'!L6</f>
        <v>0</v>
      </c>
    </row>
    <row r="28" spans="1:7">
      <c r="A28" s="213">
        <v>20</v>
      </c>
      <c r="B28" s="299" t="s">
        <v>407</v>
      </c>
      <c r="C28" s="213" t="s">
        <v>410</v>
      </c>
      <c r="D28" s="213"/>
      <c r="G28" s="185">
        <f>'Pasq 1'!L7</f>
        <v>0</v>
      </c>
    </row>
    <row r="29" spans="1:7">
      <c r="A29" s="213">
        <v>21</v>
      </c>
      <c r="B29" s="299" t="s">
        <v>407</v>
      </c>
      <c r="C29" s="213" t="s">
        <v>409</v>
      </c>
      <c r="D29" s="213"/>
      <c r="G29" s="185">
        <f>'Pasq 1'!L8</f>
        <v>0</v>
      </c>
    </row>
    <row r="30" spans="1:7">
      <c r="A30" s="213">
        <v>22</v>
      </c>
      <c r="B30" s="299" t="s">
        <v>407</v>
      </c>
      <c r="C30" s="213" t="s">
        <v>408</v>
      </c>
      <c r="D30" s="213"/>
      <c r="G30" s="185">
        <f>'Pasq 1'!L9</f>
        <v>136817707</v>
      </c>
    </row>
    <row r="31" spans="1:7">
      <c r="A31" s="213">
        <v>23</v>
      </c>
      <c r="B31" s="299" t="s">
        <v>407</v>
      </c>
      <c r="C31" s="213" t="s">
        <v>406</v>
      </c>
      <c r="D31" s="213"/>
      <c r="G31" s="185">
        <f>'Pasq 1'!L10</f>
        <v>2657034</v>
      </c>
    </row>
    <row r="32" spans="1:7">
      <c r="A32" s="299" t="s">
        <v>405</v>
      </c>
      <c r="B32" s="299"/>
      <c r="C32" s="299" t="s">
        <v>404</v>
      </c>
      <c r="D32" s="299">
        <v>0</v>
      </c>
      <c r="G32" s="185">
        <f>'Pasq 1'!L11</f>
        <v>0</v>
      </c>
    </row>
    <row r="33" spans="1:7">
      <c r="A33" s="213">
        <v>24</v>
      </c>
      <c r="B33" s="299" t="s">
        <v>393</v>
      </c>
      <c r="C33" s="213" t="s">
        <v>403</v>
      </c>
      <c r="D33" s="213"/>
      <c r="G33" s="185">
        <f>'Pasq 1'!L12</f>
        <v>139474741</v>
      </c>
    </row>
    <row r="34" spans="1:7">
      <c r="A34" s="213">
        <v>25</v>
      </c>
      <c r="B34" s="299" t="s">
        <v>393</v>
      </c>
      <c r="C34" s="213" t="s">
        <v>402</v>
      </c>
      <c r="D34" s="213"/>
      <c r="G34" s="185">
        <f>'Pasq 1'!L13</f>
        <v>0</v>
      </c>
    </row>
    <row r="35" spans="1:7">
      <c r="A35" s="213">
        <v>26</v>
      </c>
      <c r="B35" s="299" t="s">
        <v>393</v>
      </c>
      <c r="C35" s="213" t="s">
        <v>401</v>
      </c>
      <c r="D35" s="213"/>
      <c r="G35" s="185">
        <f>'Pasq 1'!L14</f>
        <v>0</v>
      </c>
    </row>
    <row r="36" spans="1:7">
      <c r="A36" s="213">
        <v>27</v>
      </c>
      <c r="B36" s="299" t="s">
        <v>393</v>
      </c>
      <c r="C36" s="213" t="s">
        <v>400</v>
      </c>
      <c r="D36" s="213"/>
      <c r="G36" s="185">
        <f>'Pasq 1'!L15</f>
        <v>0</v>
      </c>
    </row>
    <row r="37" spans="1:7">
      <c r="A37" s="213">
        <v>28</v>
      </c>
      <c r="B37" s="299" t="s">
        <v>393</v>
      </c>
      <c r="C37" s="213" t="s">
        <v>399</v>
      </c>
      <c r="D37" s="213"/>
      <c r="G37" s="185">
        <f>'Pasq 1'!L16</f>
        <v>0</v>
      </c>
    </row>
    <row r="38" spans="1:7">
      <c r="A38" s="213">
        <v>29</v>
      </c>
      <c r="B38" s="299" t="s">
        <v>393</v>
      </c>
      <c r="C38" s="300" t="s">
        <v>398</v>
      </c>
      <c r="D38" s="213"/>
      <c r="G38" s="185">
        <f>'Pasq 1'!L17</f>
        <v>0</v>
      </c>
    </row>
    <row r="39" spans="1:7">
      <c r="A39" s="213">
        <v>30</v>
      </c>
      <c r="B39" s="299" t="s">
        <v>393</v>
      </c>
      <c r="C39" s="213" t="s">
        <v>397</v>
      </c>
      <c r="D39" s="213"/>
      <c r="G39" s="185">
        <f>'Pasq 1'!L18</f>
        <v>0</v>
      </c>
    </row>
    <row r="40" spans="1:7">
      <c r="A40" s="213">
        <v>31</v>
      </c>
      <c r="B40" s="299" t="s">
        <v>393</v>
      </c>
      <c r="C40" s="213" t="s">
        <v>396</v>
      </c>
      <c r="D40" s="213"/>
      <c r="G40" s="185">
        <f>'Pasq 1'!L19</f>
        <v>0</v>
      </c>
    </row>
    <row r="41" spans="1:7">
      <c r="A41" s="213">
        <v>32</v>
      </c>
      <c r="B41" s="299" t="s">
        <v>393</v>
      </c>
      <c r="C41" s="213" t="s">
        <v>395</v>
      </c>
      <c r="D41" s="213"/>
      <c r="G41" s="185">
        <f>'Pasq 1'!L20</f>
        <v>0</v>
      </c>
    </row>
    <row r="42" spans="1:7">
      <c r="A42" s="213">
        <v>33</v>
      </c>
      <c r="B42" s="299" t="s">
        <v>393</v>
      </c>
      <c r="C42" s="213" t="s">
        <v>394</v>
      </c>
      <c r="D42" s="213"/>
      <c r="G42" s="185">
        <f>'Pasq 1'!L21</f>
        <v>0</v>
      </c>
    </row>
    <row r="43" spans="1:7">
      <c r="A43" s="301">
        <v>34</v>
      </c>
      <c r="B43" s="299" t="s">
        <v>393</v>
      </c>
      <c r="C43" s="213" t="s">
        <v>392</v>
      </c>
      <c r="D43" s="213">
        <v>2654</v>
      </c>
      <c r="G43" s="185">
        <f>'Pasq 1'!L22</f>
        <v>64360091.850000001</v>
      </c>
    </row>
    <row r="44" spans="1:7">
      <c r="A44" s="299" t="s">
        <v>391</v>
      </c>
      <c r="B44" s="213"/>
      <c r="C44" s="299" t="s">
        <v>390</v>
      </c>
      <c r="D44" s="299">
        <f>D33+D34+D35+D36+D37+D38+D39+D40+D41+D42+D43</f>
        <v>2654</v>
      </c>
      <c r="G44" s="185">
        <f>'Pasq 1'!L23</f>
        <v>0</v>
      </c>
    </row>
    <row r="45" spans="1:7">
      <c r="A45" s="213"/>
      <c r="B45" s="213"/>
      <c r="C45" s="299" t="s">
        <v>389</v>
      </c>
      <c r="D45" s="302">
        <f>D14+D18+D27+D32+D44</f>
        <v>139472</v>
      </c>
      <c r="G45" s="185">
        <f>'Pasq 1'!L24</f>
        <v>203834832.84999999</v>
      </c>
    </row>
    <row r="46" spans="1:7">
      <c r="A46" s="236"/>
      <c r="B46" s="303"/>
      <c r="C46" s="304"/>
      <c r="D46" s="302"/>
    </row>
    <row r="47" spans="1:7">
      <c r="A47" s="236"/>
      <c r="B47" s="303"/>
      <c r="C47" s="304"/>
      <c r="D47" s="302"/>
    </row>
    <row r="48" spans="1:7">
      <c r="B48" s="304" t="s">
        <v>388</v>
      </c>
      <c r="C48" s="303"/>
      <c r="D48" s="299" t="s">
        <v>387</v>
      </c>
    </row>
    <row r="49" spans="2:4">
      <c r="B49" s="305" t="s">
        <v>386</v>
      </c>
      <c r="C49" s="305"/>
      <c r="D49" s="213">
        <v>0</v>
      </c>
    </row>
    <row r="50" spans="2:4">
      <c r="B50" s="213" t="s">
        <v>385</v>
      </c>
      <c r="C50" s="213"/>
      <c r="D50" s="213">
        <v>66</v>
      </c>
    </row>
    <row r="51" spans="2:4">
      <c r="B51" s="213" t="s">
        <v>384</v>
      </c>
      <c r="C51" s="213"/>
      <c r="D51" s="213">
        <v>16</v>
      </c>
    </row>
    <row r="52" spans="2:4">
      <c r="B52" s="213" t="s">
        <v>383</v>
      </c>
      <c r="C52" s="213"/>
      <c r="D52" s="213">
        <v>2</v>
      </c>
    </row>
    <row r="53" spans="2:4">
      <c r="B53" s="303" t="s">
        <v>382</v>
      </c>
      <c r="C53" s="303"/>
      <c r="D53" s="213">
        <v>1</v>
      </c>
    </row>
    <row r="54" spans="2:4">
      <c r="B54" s="306"/>
      <c r="C54" s="307" t="s">
        <v>381</v>
      </c>
      <c r="D54" s="307">
        <f>SUM(D49:D53)</f>
        <v>85</v>
      </c>
    </row>
    <row r="55" spans="2:4">
      <c r="D55" s="308"/>
    </row>
    <row r="56" spans="2:4">
      <c r="C56" s="214"/>
      <c r="D56" s="308"/>
    </row>
    <row r="57" spans="2:4">
      <c r="C57" s="214"/>
    </row>
  </sheetData>
  <pageMargins left="0.75" right="0.75" top="0.63" bottom="0.96" header="0.5" footer="0.48"/>
  <pageSetup orientation="portrait" verticalDpi="0" r:id="rId1"/>
  <headerFooter alignWithMargins="0">
    <oddFooter>&amp;CFINANCIERI
EDMOND  MATO&amp;RDREJTORI
ERION  VESHO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34"/>
  <sheetViews>
    <sheetView topLeftCell="A10" workbookViewId="0">
      <selection activeCell="C17" sqref="C17"/>
    </sheetView>
  </sheetViews>
  <sheetFormatPr defaultRowHeight="15.75"/>
  <cols>
    <col min="1" max="1" width="4.140625" style="323" customWidth="1"/>
    <col min="2" max="2" width="33.85546875" style="323" customWidth="1"/>
    <col min="3" max="3" width="15.7109375" style="323" customWidth="1"/>
    <col min="4" max="4" width="18.28515625" style="323" customWidth="1"/>
    <col min="5" max="5" width="18.140625" style="323" customWidth="1"/>
    <col min="6" max="16384" width="9.140625" style="323"/>
  </cols>
  <sheetData>
    <row r="1" spans="1:5">
      <c r="B1" s="323" t="str">
        <f>'Inventar 2011'!B1</f>
        <v>"UJSIELLES KANALIZIME"  SHA</v>
      </c>
    </row>
    <row r="2" spans="1:5">
      <c r="B2" s="323" t="str">
        <f>'Inventar 2011'!B2</f>
        <v>POGRADEC</v>
      </c>
    </row>
    <row r="3" spans="1:5" s="324" customFormat="1">
      <c r="B3" s="324" t="str">
        <f>'Inventar 2011'!B3</f>
        <v>NIPT  J 64103615 J</v>
      </c>
    </row>
    <row r="4" spans="1:5">
      <c r="B4" s="323" t="str">
        <f>'Inventar 2011'!B4</f>
        <v>Aktiviteti  : Prodhim shitje Uje I Pishem-kanalizime</v>
      </c>
    </row>
    <row r="5" spans="1:5">
      <c r="B5" s="323" t="str">
        <f>'Inventar 2011'!B5</f>
        <v>Adresa : Pogradec</v>
      </c>
    </row>
    <row r="6" spans="1:5">
      <c r="D6" s="323" t="str">
        <f>'Inventari M&gt;TRASPORTI'!E3</f>
        <v>Pogradec me 16.02.2014</v>
      </c>
    </row>
    <row r="9" spans="1:5">
      <c r="B9" s="309" t="s">
        <v>487</v>
      </c>
      <c r="C9" s="309"/>
      <c r="D9" s="309"/>
      <c r="E9" s="309"/>
    </row>
    <row r="11" spans="1:5">
      <c r="A11" s="325"/>
      <c r="B11" s="326"/>
      <c r="C11" s="327"/>
      <c r="D11" s="326"/>
      <c r="E11" s="326"/>
    </row>
    <row r="12" spans="1:5">
      <c r="A12" s="328" t="s">
        <v>256</v>
      </c>
      <c r="B12" s="329" t="s">
        <v>255</v>
      </c>
      <c r="C12" s="330" t="s">
        <v>272</v>
      </c>
      <c r="D12" s="331" t="s">
        <v>271</v>
      </c>
      <c r="E12" s="331" t="s">
        <v>270</v>
      </c>
    </row>
    <row r="13" spans="1:5">
      <c r="A13" s="328"/>
      <c r="B13" s="329"/>
      <c r="C13" s="330"/>
      <c r="D13" s="332"/>
      <c r="E13" s="332"/>
    </row>
    <row r="14" spans="1:5">
      <c r="A14" s="333" t="s">
        <v>250</v>
      </c>
      <c r="B14" s="333" t="s">
        <v>249</v>
      </c>
      <c r="C14" s="333" t="s">
        <v>248</v>
      </c>
      <c r="D14" s="333">
        <v>1</v>
      </c>
      <c r="E14" s="333">
        <v>2</v>
      </c>
    </row>
    <row r="15" spans="1:5">
      <c r="A15" s="334">
        <v>1</v>
      </c>
      <c r="B15" s="335" t="s">
        <v>269</v>
      </c>
      <c r="C15" s="336"/>
      <c r="D15" s="337"/>
      <c r="E15" s="338">
        <v>316904.17</v>
      </c>
    </row>
    <row r="16" spans="1:5">
      <c r="A16" s="334">
        <v>2</v>
      </c>
      <c r="B16" s="335" t="s">
        <v>268</v>
      </c>
      <c r="C16" s="336"/>
      <c r="D16" s="337"/>
      <c r="E16" s="338">
        <v>346103</v>
      </c>
    </row>
    <row r="17" spans="1:5">
      <c r="A17" s="334">
        <v>3</v>
      </c>
      <c r="B17" s="335" t="s">
        <v>267</v>
      </c>
      <c r="C17" s="336"/>
      <c r="D17" s="337"/>
      <c r="E17" s="338">
        <v>686107.53</v>
      </c>
    </row>
    <row r="18" spans="1:5">
      <c r="A18" s="334">
        <v>4</v>
      </c>
      <c r="B18" s="335" t="s">
        <v>266</v>
      </c>
      <c r="C18" s="336"/>
      <c r="D18" s="337"/>
      <c r="E18" s="338">
        <v>316054.15999999997</v>
      </c>
    </row>
    <row r="19" spans="1:5">
      <c r="A19" s="334">
        <v>5</v>
      </c>
      <c r="B19" s="335" t="s">
        <v>265</v>
      </c>
      <c r="C19" s="336"/>
      <c r="D19" s="337"/>
      <c r="E19" s="338">
        <v>222617.8</v>
      </c>
    </row>
    <row r="20" spans="1:5">
      <c r="A20" s="334">
        <v>6</v>
      </c>
      <c r="B20" s="335" t="s">
        <v>264</v>
      </c>
      <c r="C20" s="335"/>
      <c r="D20" s="339"/>
      <c r="E20" s="338">
        <v>0</v>
      </c>
    </row>
    <row r="21" spans="1:5">
      <c r="A21" s="334">
        <v>7</v>
      </c>
      <c r="B21" s="335" t="s">
        <v>263</v>
      </c>
      <c r="C21" s="335"/>
      <c r="D21" s="339"/>
      <c r="E21" s="338">
        <v>5229251.1399999997</v>
      </c>
    </row>
    <row r="22" spans="1:5">
      <c r="A22" s="334">
        <v>8</v>
      </c>
      <c r="B22" s="340" t="s">
        <v>262</v>
      </c>
      <c r="C22" s="340"/>
      <c r="D22" s="339"/>
      <c r="E22" s="341">
        <v>145659.76</v>
      </c>
    </row>
    <row r="23" spans="1:5">
      <c r="A23" s="334">
        <v>9</v>
      </c>
      <c r="B23" s="340" t="s">
        <v>489</v>
      </c>
      <c r="C23" s="340"/>
      <c r="D23" s="339"/>
      <c r="E23" s="341">
        <v>576186.9</v>
      </c>
    </row>
    <row r="24" spans="1:5">
      <c r="A24" s="334">
        <v>10</v>
      </c>
      <c r="B24" s="340" t="s">
        <v>490</v>
      </c>
      <c r="C24" s="340"/>
      <c r="D24" s="339"/>
      <c r="E24" s="341">
        <v>781457.22</v>
      </c>
    </row>
    <row r="25" spans="1:5">
      <c r="A25" s="334">
        <v>11</v>
      </c>
      <c r="B25" s="340" t="s">
        <v>491</v>
      </c>
      <c r="C25" s="340"/>
      <c r="D25" s="339"/>
      <c r="E25" s="341">
        <v>380511.67</v>
      </c>
    </row>
    <row r="26" spans="1:5">
      <c r="A26" s="334">
        <v>12</v>
      </c>
      <c r="B26" s="335" t="s">
        <v>492</v>
      </c>
      <c r="C26" s="340"/>
      <c r="D26" s="339"/>
      <c r="E26" s="341">
        <v>167468.9</v>
      </c>
    </row>
    <row r="27" spans="1:5">
      <c r="A27" s="342"/>
      <c r="B27" s="340"/>
      <c r="C27" s="340"/>
      <c r="D27" s="339"/>
      <c r="E27" s="341"/>
    </row>
    <row r="28" spans="1:5">
      <c r="A28" s="343"/>
      <c r="B28" s="344"/>
      <c r="C28" s="344"/>
      <c r="D28" s="344"/>
      <c r="E28" s="345">
        <f>SUM(E15:E27)</f>
        <v>9168322.25</v>
      </c>
    </row>
    <row r="32" spans="1:5">
      <c r="B32" s="346" t="s">
        <v>457</v>
      </c>
      <c r="D32" s="346" t="str">
        <f>'Inventar 2011'!E24</f>
        <v>DREJTORI</v>
      </c>
    </row>
    <row r="33" spans="2:4">
      <c r="B33" s="346"/>
      <c r="D33" s="346"/>
    </row>
    <row r="34" spans="2:4">
      <c r="B34" s="346" t="s">
        <v>458</v>
      </c>
      <c r="D34" s="347" t="s">
        <v>493</v>
      </c>
    </row>
  </sheetData>
  <pageMargins left="0.75" right="0.75" top="1" bottom="1" header="0.5" footer="0.5"/>
  <pageSetup orientation="portrait" horizontalDpi="1200" verticalDpi="0" r:id="rId1"/>
  <headerFooter alignWithMargins="0"/>
  <ignoredErrors>
    <ignoredError sqref="E28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J27" sqref="J27"/>
    </sheetView>
  </sheetViews>
  <sheetFormatPr defaultRowHeight="12.75"/>
  <cols>
    <col min="1" max="1" width="3.7109375" style="1" customWidth="1"/>
    <col min="2" max="2" width="36.28515625" style="1" customWidth="1"/>
    <col min="3" max="3" width="12.42578125" style="1" customWidth="1"/>
    <col min="4" max="4" width="15.5703125" style="1" customWidth="1"/>
    <col min="5" max="5" width="21.5703125" style="1" customWidth="1"/>
    <col min="6" max="6" width="9.140625" style="1"/>
    <col min="7" max="7" width="15" style="1" customWidth="1"/>
    <col min="8" max="8" width="10.28515625" style="1" customWidth="1"/>
    <col min="9" max="16384" width="9.140625" style="1"/>
  </cols>
  <sheetData>
    <row r="1" spans="1:7">
      <c r="B1" s="9" t="str">
        <f>'INVENTARI BANKAVE'!B1</f>
        <v>"UJSIELLES KANALIZIME"  SHA</v>
      </c>
    </row>
    <row r="2" spans="1:7">
      <c r="B2" s="1" t="str">
        <f>'INVENTARI BANKAVE'!B2</f>
        <v>POGRADEC</v>
      </c>
    </row>
    <row r="3" spans="1:7">
      <c r="B3" s="1" t="str">
        <f>'INVENTARI BANKAVE'!B3</f>
        <v>NIPT  J 64103615 J</v>
      </c>
      <c r="E3" s="18" t="s">
        <v>488</v>
      </c>
    </row>
    <row r="4" spans="1:7">
      <c r="B4" s="1" t="str">
        <f>'INVENTARI BANKAVE'!B4</f>
        <v>Aktiviteti  : Prodhim shitje Uje I Pishem-kanalizime</v>
      </c>
    </row>
    <row r="5" spans="1:7">
      <c r="B5" s="1" t="str">
        <f>'INVENTARI BANKAVE'!B5</f>
        <v>Adresa : Pogradec</v>
      </c>
    </row>
    <row r="6" spans="1:7" s="9" customFormat="1">
      <c r="B6" s="9" t="str">
        <f>'INVENTARI BANKAVE'!B3</f>
        <v>NIPT  J 64103615 J</v>
      </c>
    </row>
    <row r="9" spans="1:7">
      <c r="B9" s="18" t="s">
        <v>284</v>
      </c>
      <c r="E9" s="17"/>
      <c r="F9" s="17"/>
      <c r="G9" s="17"/>
    </row>
    <row r="10" spans="1:7">
      <c r="C10" s="17"/>
      <c r="E10" s="17">
        <v>2013</v>
      </c>
      <c r="F10" s="17"/>
      <c r="G10" s="17"/>
    </row>
    <row r="12" spans="1:7">
      <c r="A12" s="8" t="s">
        <v>256</v>
      </c>
      <c r="B12" s="8" t="s">
        <v>283</v>
      </c>
      <c r="C12" s="8" t="s">
        <v>282</v>
      </c>
      <c r="D12" s="8" t="s">
        <v>281</v>
      </c>
      <c r="E12" s="8" t="s">
        <v>252</v>
      </c>
    </row>
    <row r="13" spans="1:7">
      <c r="A13" s="16" t="s">
        <v>250</v>
      </c>
      <c r="B13" s="16" t="s">
        <v>249</v>
      </c>
      <c r="C13" s="16">
        <v>1</v>
      </c>
      <c r="D13" s="16">
        <v>2</v>
      </c>
      <c r="E13" s="16">
        <v>3</v>
      </c>
    </row>
    <row r="14" spans="1:7">
      <c r="A14" s="15"/>
      <c r="B14" s="14"/>
      <c r="C14" s="14"/>
      <c r="D14" s="14"/>
      <c r="E14" s="13"/>
    </row>
    <row r="15" spans="1:7">
      <c r="A15" s="7">
        <v>1</v>
      </c>
      <c r="B15" s="6" t="s">
        <v>280</v>
      </c>
      <c r="C15" s="5"/>
      <c r="D15" s="5"/>
      <c r="E15" s="12">
        <v>1327500</v>
      </c>
    </row>
    <row r="16" spans="1:7">
      <c r="A16" s="7">
        <v>2</v>
      </c>
      <c r="B16" s="6" t="s">
        <v>279</v>
      </c>
      <c r="C16" s="5"/>
      <c r="D16" s="5"/>
      <c r="E16" s="12">
        <v>5076763</v>
      </c>
    </row>
    <row r="17" spans="1:8">
      <c r="A17" s="7">
        <v>3</v>
      </c>
      <c r="B17" s="6" t="s">
        <v>278</v>
      </c>
      <c r="C17" s="5"/>
      <c r="D17" s="5"/>
      <c r="E17" s="12">
        <v>0</v>
      </c>
    </row>
    <row r="18" spans="1:8">
      <c r="A18" s="7">
        <v>4</v>
      </c>
      <c r="B18" s="6" t="s">
        <v>277</v>
      </c>
      <c r="C18" s="6"/>
      <c r="D18" s="6"/>
      <c r="E18" s="12">
        <v>2752343</v>
      </c>
    </row>
    <row r="19" spans="1:8">
      <c r="A19" s="7">
        <v>5</v>
      </c>
      <c r="B19" s="6" t="s">
        <v>276</v>
      </c>
      <c r="C19" s="6"/>
      <c r="D19" s="6"/>
      <c r="E19" s="12">
        <v>4818098</v>
      </c>
    </row>
    <row r="20" spans="1:8">
      <c r="A20" s="7">
        <v>6</v>
      </c>
      <c r="B20" s="6" t="s">
        <v>275</v>
      </c>
      <c r="C20" s="6"/>
      <c r="D20" s="6"/>
      <c r="E20" s="12">
        <v>2630761</v>
      </c>
    </row>
    <row r="21" spans="1:8">
      <c r="A21" s="7">
        <v>7</v>
      </c>
      <c r="B21" s="6" t="s">
        <v>274</v>
      </c>
      <c r="C21" s="6"/>
      <c r="D21" s="6"/>
      <c r="E21" s="12">
        <v>2200000</v>
      </c>
    </row>
    <row r="22" spans="1:8">
      <c r="A22" s="7">
        <v>8</v>
      </c>
      <c r="B22" s="6" t="s">
        <v>467</v>
      </c>
      <c r="C22" s="6"/>
      <c r="D22" s="6"/>
      <c r="E22" s="12">
        <v>2821800</v>
      </c>
    </row>
    <row r="23" spans="1:8">
      <c r="A23" s="7">
        <v>9</v>
      </c>
      <c r="B23" s="6" t="s">
        <v>494</v>
      </c>
      <c r="C23" s="6"/>
      <c r="D23" s="6"/>
      <c r="E23" s="12">
        <v>2596376</v>
      </c>
    </row>
    <row r="24" spans="1:8">
      <c r="A24" s="7"/>
      <c r="B24" s="6"/>
      <c r="C24" s="6"/>
      <c r="D24" s="6"/>
      <c r="E24" s="295"/>
    </row>
    <row r="25" spans="1:8">
      <c r="A25" s="7"/>
      <c r="B25" s="6"/>
      <c r="C25" s="6"/>
      <c r="D25" s="6"/>
      <c r="E25" s="12"/>
    </row>
    <row r="26" spans="1:8" s="9" customFormat="1" ht="19.5" customHeight="1">
      <c r="A26" s="296"/>
      <c r="B26" s="297" t="s">
        <v>273</v>
      </c>
      <c r="C26" s="297"/>
      <c r="D26" s="297"/>
      <c r="E26" s="295">
        <f>SUM(E15:E25)</f>
        <v>24223641</v>
      </c>
      <c r="G26" s="9">
        <v>24223641</v>
      </c>
      <c r="H26" s="298">
        <f>E26-G26</f>
        <v>0</v>
      </c>
    </row>
    <row r="27" spans="1:8">
      <c r="A27" s="4"/>
      <c r="B27" s="3"/>
      <c r="C27" s="3"/>
      <c r="D27" s="3"/>
      <c r="E27" s="11"/>
    </row>
    <row r="28" spans="1:8">
      <c r="E28" s="10"/>
    </row>
    <row r="32" spans="1:8">
      <c r="C32" s="2" t="s">
        <v>457</v>
      </c>
      <c r="E32" s="2" t="str">
        <f>'INVENTARI BANKAVE'!D32</f>
        <v>DREJTORI</v>
      </c>
    </row>
    <row r="33" spans="3:5">
      <c r="C33" s="2"/>
      <c r="E33" s="2"/>
    </row>
    <row r="34" spans="3:5">
      <c r="C34" s="2" t="s">
        <v>458</v>
      </c>
      <c r="E34" s="2" t="str">
        <f>'INVENTARI BANKAVE'!D34</f>
        <v>Erion   VESHO</v>
      </c>
    </row>
  </sheetData>
  <pageMargins left="0.75" right="0.75" top="1" bottom="1" header="0.5" footer="0.5"/>
  <pageSetup orientation="portrait" horizontalDpi="120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H19" sqref="H19"/>
    </sheetView>
  </sheetViews>
  <sheetFormatPr defaultColWidth="17.42578125" defaultRowHeight="14.25"/>
  <cols>
    <col min="1" max="1" width="7.7109375" style="310" customWidth="1"/>
    <col min="2" max="3" width="17.42578125" style="310" customWidth="1"/>
    <col min="4" max="4" width="14.5703125" style="310" customWidth="1"/>
    <col min="5" max="5" width="13.42578125" style="310" customWidth="1"/>
    <col min="6" max="16384" width="17.42578125" style="310"/>
  </cols>
  <sheetData>
    <row r="1" spans="1:6">
      <c r="B1" s="311" t="s">
        <v>261</v>
      </c>
    </row>
    <row r="2" spans="1:6">
      <c r="B2" s="310" t="s">
        <v>238</v>
      </c>
    </row>
    <row r="3" spans="1:6">
      <c r="B3" s="310" t="s">
        <v>260</v>
      </c>
    </row>
    <row r="4" spans="1:6">
      <c r="B4" s="310" t="s">
        <v>259</v>
      </c>
    </row>
    <row r="5" spans="1:6">
      <c r="B5" s="310" t="s">
        <v>258</v>
      </c>
    </row>
    <row r="6" spans="1:6">
      <c r="E6" s="310" t="str">
        <f>'INVENTARI BANKAVE'!D6</f>
        <v>Pogradec me 16.02.2014</v>
      </c>
    </row>
    <row r="9" spans="1:6">
      <c r="C9" s="311" t="s">
        <v>257</v>
      </c>
    </row>
    <row r="11" spans="1:6">
      <c r="A11" s="312"/>
      <c r="B11" s="313"/>
      <c r="C11" s="314"/>
      <c r="D11" s="313"/>
      <c r="E11" s="313"/>
      <c r="F11" s="313"/>
    </row>
    <row r="12" spans="1:6">
      <c r="A12" s="315" t="s">
        <v>256</v>
      </c>
      <c r="B12" s="316" t="s">
        <v>255</v>
      </c>
      <c r="C12" s="317"/>
      <c r="D12" s="318" t="s">
        <v>254</v>
      </c>
      <c r="E12" s="318" t="s">
        <v>253</v>
      </c>
      <c r="F12" s="318" t="s">
        <v>252</v>
      </c>
    </row>
    <row r="13" spans="1:6">
      <c r="A13" s="315"/>
      <c r="B13" s="316"/>
      <c r="C13" s="317" t="s">
        <v>251</v>
      </c>
      <c r="D13" s="319"/>
      <c r="E13" s="319"/>
      <c r="F13" s="319"/>
    </row>
    <row r="14" spans="1:6">
      <c r="A14" s="320" t="s">
        <v>250</v>
      </c>
      <c r="B14" s="320" t="s">
        <v>249</v>
      </c>
      <c r="C14" s="320" t="s">
        <v>248</v>
      </c>
      <c r="D14" s="320">
        <v>1</v>
      </c>
      <c r="E14" s="320">
        <v>2</v>
      </c>
      <c r="F14" s="320">
        <v>3</v>
      </c>
    </row>
    <row r="15" spans="1:6">
      <c r="A15" s="348">
        <v>1</v>
      </c>
      <c r="B15" s="349" t="s">
        <v>247</v>
      </c>
      <c r="C15" s="350" t="s">
        <v>246</v>
      </c>
      <c r="D15" s="351" t="s">
        <v>246</v>
      </c>
      <c r="E15" s="352" t="s">
        <v>246</v>
      </c>
      <c r="F15" s="353">
        <v>6055315</v>
      </c>
    </row>
    <row r="16" spans="1:6">
      <c r="A16" s="348"/>
      <c r="B16" s="349"/>
      <c r="C16" s="350"/>
      <c r="D16" s="351"/>
      <c r="E16" s="352"/>
      <c r="F16" s="354"/>
    </row>
    <row r="17" spans="1:6">
      <c r="A17" s="348"/>
      <c r="B17" s="349"/>
      <c r="C17" s="350"/>
      <c r="D17" s="351"/>
      <c r="E17" s="352"/>
      <c r="F17" s="354"/>
    </row>
    <row r="18" spans="1:6">
      <c r="A18" s="348"/>
      <c r="B18" s="355" t="s">
        <v>245</v>
      </c>
      <c r="C18" s="350"/>
      <c r="D18" s="351"/>
      <c r="E18" s="352"/>
      <c r="F18" s="354"/>
    </row>
    <row r="19" spans="1:6">
      <c r="A19" s="348"/>
      <c r="B19" s="349"/>
      <c r="C19" s="350"/>
      <c r="D19" s="351"/>
      <c r="E19" s="352"/>
      <c r="F19" s="354"/>
    </row>
    <row r="20" spans="1:6">
      <c r="A20" s="356"/>
      <c r="B20" s="357"/>
      <c r="C20" s="357"/>
      <c r="D20" s="357"/>
      <c r="E20" s="357"/>
      <c r="F20" s="358">
        <f>SUM(F15:F19)</f>
        <v>6055315</v>
      </c>
    </row>
    <row r="24" spans="1:6">
      <c r="C24" s="310" t="s">
        <v>457</v>
      </c>
      <c r="D24" s="321"/>
      <c r="E24" s="321" t="s">
        <v>244</v>
      </c>
      <c r="F24" s="321"/>
    </row>
    <row r="25" spans="1:6">
      <c r="D25" s="321"/>
      <c r="E25" s="321"/>
      <c r="F25" s="321"/>
    </row>
    <row r="26" spans="1:6">
      <c r="C26" s="310" t="s">
        <v>497</v>
      </c>
      <c r="D26" s="359"/>
      <c r="E26" s="322" t="s">
        <v>495</v>
      </c>
      <c r="F26" s="322"/>
    </row>
  </sheetData>
  <pageMargins left="0.75" right="0.75" top="1" bottom="1" header="0.5" footer="0.5"/>
  <pageSetup paperSize="9" orientation="portrait" horizontalDpi="1200" verticalDpi="0" r:id="rId1"/>
  <headerFooter alignWithMargins="0"/>
  <ignoredErrors>
    <ignoredError sqref="F20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1:I49"/>
  <sheetViews>
    <sheetView topLeftCell="A37" workbookViewId="0">
      <selection activeCell="F47" sqref="F47"/>
    </sheetView>
  </sheetViews>
  <sheetFormatPr defaultRowHeight="15.75"/>
  <cols>
    <col min="1" max="1" width="8.85546875" style="19" customWidth="1"/>
    <col min="2" max="2" width="2.5703125" style="19" hidden="1" customWidth="1"/>
    <col min="3" max="3" width="3.85546875" style="19" customWidth="1"/>
    <col min="4" max="4" width="44.42578125" style="19" customWidth="1"/>
    <col min="5" max="5" width="8.85546875" style="19" customWidth="1"/>
    <col min="6" max="6" width="20" style="19" customWidth="1"/>
    <col min="7" max="7" width="19" style="19" customWidth="1"/>
    <col min="8" max="8" width="18.7109375" style="19" customWidth="1"/>
    <col min="9" max="9" width="22.42578125" style="19" customWidth="1"/>
    <col min="10" max="16384" width="9.140625" style="19"/>
  </cols>
  <sheetData>
    <row r="1" spans="3:9">
      <c r="D1" s="19" t="str">
        <f>'Kopertina '!G3</f>
        <v xml:space="preserve">   UJSIELLES KANALIZIME SHA</v>
      </c>
    </row>
    <row r="2" spans="3:9">
      <c r="D2" s="19" t="s">
        <v>238</v>
      </c>
      <c r="E2" s="19" t="str">
        <f>'Kopertina '!G4</f>
        <v>J 64103615 J</v>
      </c>
      <c r="G2" s="34">
        <v>2</v>
      </c>
    </row>
    <row r="3" spans="3:9">
      <c r="C3" s="379" t="s">
        <v>16</v>
      </c>
      <c r="D3" s="379"/>
      <c r="E3" s="379"/>
      <c r="F3" s="379"/>
      <c r="G3" s="34">
        <v>2013</v>
      </c>
    </row>
    <row r="4" spans="3:9" ht="16.5" thickBot="1"/>
    <row r="5" spans="3:9" ht="18.75" customHeight="1">
      <c r="C5" s="36" t="s">
        <v>17</v>
      </c>
      <c r="D5" s="37" t="s">
        <v>18</v>
      </c>
      <c r="E5" s="37" t="s">
        <v>19</v>
      </c>
      <c r="F5" s="38" t="s">
        <v>20</v>
      </c>
      <c r="G5" s="39" t="s">
        <v>22</v>
      </c>
    </row>
    <row r="6" spans="3:9" ht="19.5" customHeight="1" thickBot="1">
      <c r="C6" s="53"/>
      <c r="D6" s="40"/>
      <c r="E6" s="40"/>
      <c r="F6" s="54" t="s">
        <v>21</v>
      </c>
      <c r="G6" s="55" t="s">
        <v>23</v>
      </c>
    </row>
    <row r="7" spans="3:9" ht="20.25" customHeight="1">
      <c r="C7" s="41" t="s">
        <v>24</v>
      </c>
      <c r="D7" s="41" t="s">
        <v>25</v>
      </c>
      <c r="E7" s="56"/>
      <c r="F7" s="48">
        <f>F8+F12+F19+F29</f>
        <v>208426290.81999999</v>
      </c>
      <c r="G7" s="48">
        <f>G8+G12+G19+G29</f>
        <v>136296379.59</v>
      </c>
    </row>
    <row r="8" spans="3:9" ht="18.75" customHeight="1">
      <c r="C8" s="43"/>
      <c r="D8" s="43" t="s">
        <v>27</v>
      </c>
      <c r="E8" s="44" t="s">
        <v>105</v>
      </c>
      <c r="F8" s="49">
        <f>F9+F10</f>
        <v>9909520.5500000007</v>
      </c>
      <c r="G8" s="49">
        <f>G9+G10</f>
        <v>4064613.3</v>
      </c>
    </row>
    <row r="9" spans="3:9">
      <c r="C9" s="43"/>
      <c r="D9" s="43" t="s">
        <v>26</v>
      </c>
      <c r="E9" s="44" t="s">
        <v>166</v>
      </c>
      <c r="F9" s="50">
        <v>9168322.25</v>
      </c>
      <c r="G9" s="50">
        <v>3821859.5</v>
      </c>
    </row>
    <row r="10" spans="3:9">
      <c r="C10" s="43"/>
      <c r="D10" s="43" t="s">
        <v>161</v>
      </c>
      <c r="E10" s="44" t="s">
        <v>167</v>
      </c>
      <c r="F10" s="50">
        <v>741198.3</v>
      </c>
      <c r="G10" s="50">
        <v>242753.8</v>
      </c>
    </row>
    <row r="11" spans="3:9" ht="18" customHeight="1">
      <c r="C11" s="43"/>
      <c r="D11" s="43" t="s">
        <v>28</v>
      </c>
      <c r="E11" s="44" t="s">
        <v>108</v>
      </c>
      <c r="F11" s="50">
        <v>0</v>
      </c>
      <c r="G11" s="50">
        <v>0</v>
      </c>
    </row>
    <row r="12" spans="3:9" ht="18" customHeight="1">
      <c r="C12" s="43"/>
      <c r="D12" s="43" t="s">
        <v>33</v>
      </c>
      <c r="E12" s="44" t="s">
        <v>110</v>
      </c>
      <c r="F12" s="49">
        <f>F13+F14+F15+F16+F17+F18</f>
        <v>191396564.06999999</v>
      </c>
      <c r="G12" s="49">
        <f>G13+G14+G15+G16+G17+G18</f>
        <v>123812498.09</v>
      </c>
    </row>
    <row r="13" spans="3:9">
      <c r="C13" s="43"/>
      <c r="D13" s="43" t="s">
        <v>32</v>
      </c>
      <c r="E13" s="44" t="s">
        <v>168</v>
      </c>
      <c r="F13" s="50">
        <v>164642804.87</v>
      </c>
      <c r="G13" s="50">
        <v>121699096.69</v>
      </c>
      <c r="H13" s="45"/>
    </row>
    <row r="14" spans="3:9">
      <c r="C14" s="43"/>
      <c r="D14" s="43" t="s">
        <v>31</v>
      </c>
      <c r="E14" s="44" t="s">
        <v>169</v>
      </c>
      <c r="F14" s="50">
        <v>60843</v>
      </c>
      <c r="G14" s="50">
        <v>51057</v>
      </c>
      <c r="H14" s="45"/>
    </row>
    <row r="15" spans="3:9">
      <c r="C15" s="43"/>
      <c r="D15" s="43" t="s">
        <v>30</v>
      </c>
      <c r="E15" s="44" t="s">
        <v>170</v>
      </c>
      <c r="F15" s="50">
        <v>2061540.2</v>
      </c>
      <c r="G15" s="50">
        <v>2061345.2</v>
      </c>
      <c r="H15" s="45">
        <v>2061540.2</v>
      </c>
      <c r="I15" s="45">
        <f>F15-H15</f>
        <v>0</v>
      </c>
    </row>
    <row r="16" spans="3:9">
      <c r="C16" s="43"/>
      <c r="D16" s="43" t="s">
        <v>29</v>
      </c>
      <c r="E16" s="44" t="s">
        <v>171</v>
      </c>
      <c r="F16" s="50">
        <v>24631376</v>
      </c>
      <c r="G16" s="50">
        <v>0</v>
      </c>
      <c r="H16" s="45"/>
    </row>
    <row r="17" spans="3:8">
      <c r="C17" s="43"/>
      <c r="D17" s="43" t="s">
        <v>241</v>
      </c>
      <c r="E17" s="44" t="s">
        <v>172</v>
      </c>
      <c r="F17" s="50">
        <v>0</v>
      </c>
      <c r="G17" s="50">
        <v>0</v>
      </c>
      <c r="H17" s="45"/>
    </row>
    <row r="18" spans="3:8">
      <c r="C18" s="43"/>
      <c r="D18" s="43" t="s">
        <v>460</v>
      </c>
      <c r="E18" s="44" t="s">
        <v>459</v>
      </c>
      <c r="F18" s="50">
        <v>0</v>
      </c>
      <c r="G18" s="50">
        <v>999.2</v>
      </c>
      <c r="H18" s="45"/>
    </row>
    <row r="19" spans="3:8" ht="19.5" customHeight="1">
      <c r="C19" s="43"/>
      <c r="D19" s="43" t="s">
        <v>34</v>
      </c>
      <c r="E19" s="44" t="s">
        <v>153</v>
      </c>
      <c r="F19" s="49">
        <f>F25+F24+F23+F22+F21+F20</f>
        <v>7120206.2000000002</v>
      </c>
      <c r="G19" s="49">
        <f>G25+G24+G23+G22+G21+G20</f>
        <v>8419268.1999999993</v>
      </c>
      <c r="H19" s="45"/>
    </row>
    <row r="20" spans="3:8">
      <c r="C20" s="43"/>
      <c r="D20" s="43" t="s">
        <v>35</v>
      </c>
      <c r="E20" s="44" t="s">
        <v>173</v>
      </c>
      <c r="F20" s="50">
        <v>6055315</v>
      </c>
      <c r="G20" s="50">
        <v>7354377</v>
      </c>
      <c r="H20" s="45"/>
    </row>
    <row r="21" spans="3:8">
      <c r="C21" s="43"/>
      <c r="D21" s="43" t="s">
        <v>49</v>
      </c>
      <c r="E21" s="44" t="s">
        <v>174</v>
      </c>
      <c r="F21" s="50">
        <v>1064891.2</v>
      </c>
      <c r="G21" s="50">
        <v>1064891.2</v>
      </c>
      <c r="H21" s="45"/>
    </row>
    <row r="22" spans="3:8">
      <c r="C22" s="43"/>
      <c r="D22" s="43" t="s">
        <v>36</v>
      </c>
      <c r="E22" s="44" t="s">
        <v>175</v>
      </c>
      <c r="F22" s="50">
        <v>0</v>
      </c>
      <c r="G22" s="50">
        <v>0</v>
      </c>
    </row>
    <row r="23" spans="3:8">
      <c r="C23" s="43"/>
      <c r="D23" s="43" t="s">
        <v>37</v>
      </c>
      <c r="E23" s="44" t="s">
        <v>176</v>
      </c>
      <c r="F23" s="50">
        <v>0</v>
      </c>
      <c r="G23" s="50">
        <v>0</v>
      </c>
    </row>
    <row r="24" spans="3:8">
      <c r="C24" s="43"/>
      <c r="D24" s="43" t="s">
        <v>38</v>
      </c>
      <c r="E24" s="44" t="s">
        <v>177</v>
      </c>
      <c r="F24" s="50">
        <v>0</v>
      </c>
      <c r="G24" s="50">
        <v>0</v>
      </c>
    </row>
    <row r="25" spans="3:8">
      <c r="C25" s="43"/>
      <c r="D25" s="43" t="s">
        <v>39</v>
      </c>
      <c r="E25" s="44" t="s">
        <v>178</v>
      </c>
      <c r="F25" s="50">
        <v>0</v>
      </c>
      <c r="G25" s="50">
        <v>0</v>
      </c>
    </row>
    <row r="26" spans="3:8">
      <c r="C26" s="43"/>
      <c r="D26" s="43"/>
      <c r="E26" s="44"/>
      <c r="F26" s="50"/>
      <c r="G26" s="50"/>
    </row>
    <row r="27" spans="3:8">
      <c r="C27" s="43"/>
      <c r="D27" s="43" t="s">
        <v>40</v>
      </c>
      <c r="E27" s="44" t="s">
        <v>179</v>
      </c>
      <c r="F27" s="50"/>
      <c r="G27" s="50"/>
    </row>
    <row r="28" spans="3:8">
      <c r="C28" s="43"/>
      <c r="D28" s="43" t="s">
        <v>41</v>
      </c>
      <c r="E28" s="44" t="s">
        <v>183</v>
      </c>
      <c r="F28" s="50">
        <v>0</v>
      </c>
      <c r="G28" s="50">
        <v>0</v>
      </c>
    </row>
    <row r="29" spans="3:8">
      <c r="C29" s="43"/>
      <c r="D29" s="43" t="s">
        <v>42</v>
      </c>
      <c r="E29" s="44" t="s">
        <v>180</v>
      </c>
      <c r="F29" s="49">
        <f>F30</f>
        <v>0</v>
      </c>
      <c r="G29" s="49">
        <f>G30</f>
        <v>0</v>
      </c>
    </row>
    <row r="30" spans="3:8">
      <c r="C30" s="43"/>
      <c r="D30" s="43" t="s">
        <v>235</v>
      </c>
      <c r="E30" s="44" t="s">
        <v>181</v>
      </c>
      <c r="F30" s="50">
        <v>0</v>
      </c>
      <c r="G30" s="50">
        <v>0</v>
      </c>
    </row>
    <row r="31" spans="3:8">
      <c r="C31" s="43"/>
      <c r="D31" s="43"/>
      <c r="E31" s="44"/>
      <c r="F31" s="50"/>
      <c r="G31" s="50"/>
    </row>
    <row r="32" spans="3:8" ht="21" customHeight="1">
      <c r="C32" s="46" t="s">
        <v>43</v>
      </c>
      <c r="D32" s="46" t="s">
        <v>44</v>
      </c>
      <c r="E32" s="44"/>
      <c r="F32" s="49">
        <f>F33+F34+F40+F41+F42+F43</f>
        <v>3659327831.7399998</v>
      </c>
      <c r="G32" s="49">
        <f>G33+G34+G40+G41+G42+G43</f>
        <v>2699303349</v>
      </c>
    </row>
    <row r="33" spans="3:8">
      <c r="C33" s="43"/>
      <c r="D33" s="43" t="s">
        <v>45</v>
      </c>
      <c r="E33" s="44" t="s">
        <v>182</v>
      </c>
      <c r="F33" s="50"/>
      <c r="G33" s="50"/>
    </row>
    <row r="34" spans="3:8">
      <c r="C34" s="43"/>
      <c r="D34" s="43" t="s">
        <v>46</v>
      </c>
      <c r="E34" s="44" t="s">
        <v>155</v>
      </c>
      <c r="F34" s="49">
        <f>F35+F36+F37+F38+F39</f>
        <v>3434830903</v>
      </c>
      <c r="G34" s="49">
        <f>G35+G36+G37+G38+G39</f>
        <v>2676785097</v>
      </c>
      <c r="H34" s="45"/>
    </row>
    <row r="35" spans="3:8">
      <c r="C35" s="43"/>
      <c r="D35" s="43" t="s">
        <v>47</v>
      </c>
      <c r="E35" s="44" t="s">
        <v>184</v>
      </c>
      <c r="F35" s="50">
        <v>522397200</v>
      </c>
      <c r="G35" s="50">
        <v>522397200</v>
      </c>
    </row>
    <row r="36" spans="3:8">
      <c r="C36" s="43"/>
      <c r="D36" s="43" t="s">
        <v>48</v>
      </c>
      <c r="E36" s="44" t="s">
        <v>185</v>
      </c>
      <c r="F36" s="50">
        <v>259019530</v>
      </c>
      <c r="G36" s="50">
        <v>261635889</v>
      </c>
    </row>
    <row r="37" spans="3:8">
      <c r="C37" s="43"/>
      <c r="D37" s="43" t="s">
        <v>471</v>
      </c>
      <c r="E37" s="44" t="s">
        <v>186</v>
      </c>
      <c r="F37" s="50">
        <v>2434332979</v>
      </c>
      <c r="G37" s="50">
        <v>1663067508</v>
      </c>
    </row>
    <row r="38" spans="3:8">
      <c r="C38" s="43"/>
      <c r="D38" s="43" t="s">
        <v>243</v>
      </c>
      <c r="E38" s="44" t="s">
        <v>187</v>
      </c>
      <c r="F38" s="50">
        <v>208966180</v>
      </c>
      <c r="G38" s="50">
        <v>219964400</v>
      </c>
    </row>
    <row r="39" spans="3:8">
      <c r="C39" s="43"/>
      <c r="D39" s="43" t="s">
        <v>472</v>
      </c>
      <c r="E39" s="44" t="s">
        <v>477</v>
      </c>
      <c r="F39" s="50">
        <v>10115014</v>
      </c>
      <c r="G39" s="50">
        <v>9720100</v>
      </c>
    </row>
    <row r="40" spans="3:8">
      <c r="C40" s="43"/>
      <c r="D40" s="43" t="s">
        <v>473</v>
      </c>
      <c r="E40" s="44" t="s">
        <v>478</v>
      </c>
      <c r="F40" s="50">
        <v>4261127</v>
      </c>
      <c r="G40" s="50">
        <v>4392898</v>
      </c>
    </row>
    <row r="41" spans="3:8">
      <c r="C41" s="43"/>
      <c r="D41" s="43" t="s">
        <v>474</v>
      </c>
      <c r="E41" s="44" t="s">
        <v>479</v>
      </c>
      <c r="F41" s="50">
        <v>7301525</v>
      </c>
      <c r="G41" s="50">
        <v>9735366</v>
      </c>
    </row>
    <row r="42" spans="3:8">
      <c r="C42" s="43"/>
      <c r="D42" s="43" t="s">
        <v>475</v>
      </c>
      <c r="E42" s="44" t="s">
        <v>480</v>
      </c>
      <c r="F42" s="50">
        <v>212934276.74000001</v>
      </c>
      <c r="G42" s="50">
        <v>8389988</v>
      </c>
    </row>
    <row r="43" spans="3:8">
      <c r="C43" s="43"/>
      <c r="D43" s="43" t="s">
        <v>476</v>
      </c>
      <c r="E43" s="44" t="s">
        <v>188</v>
      </c>
      <c r="F43" s="50">
        <v>0</v>
      </c>
      <c r="G43" s="50">
        <v>0</v>
      </c>
    </row>
    <row r="44" spans="3:8">
      <c r="C44" s="43"/>
      <c r="D44" s="43"/>
      <c r="E44" s="44"/>
      <c r="F44" s="50"/>
      <c r="G44" s="50"/>
    </row>
    <row r="45" spans="3:8" ht="27.75" customHeight="1" thickBot="1">
      <c r="C45" s="47"/>
      <c r="D45" s="47" t="s">
        <v>157</v>
      </c>
      <c r="E45" s="57"/>
      <c r="F45" s="51">
        <f>F7+F32</f>
        <v>3867754122.5599999</v>
      </c>
      <c r="G45" s="51">
        <f>G7+G32</f>
        <v>2835599728.5900002</v>
      </c>
    </row>
    <row r="46" spans="3:8">
      <c r="C46" s="24"/>
      <c r="D46" s="24"/>
      <c r="E46" s="24"/>
      <c r="F46" s="24"/>
      <c r="G46" s="24"/>
    </row>
    <row r="49" spans="6:6">
      <c r="F49" s="52"/>
    </row>
  </sheetData>
  <mergeCells count="1">
    <mergeCell ref="C3:F3"/>
  </mergeCells>
  <phoneticPr fontId="3" type="noConversion"/>
  <pageMargins left="0.17" right="0.17" top="0" bottom="1.81" header="0" footer="1.23"/>
  <pageSetup paperSize="9" scale="95" orientation="portrait" useFirstPageNumber="1" r:id="rId1"/>
  <headerFooter alignWithMargins="0">
    <oddFooter>&amp;CFINANCIERI&amp;RDREJTORI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1:I54"/>
  <sheetViews>
    <sheetView topLeftCell="A43" workbookViewId="0">
      <selection activeCell="E60" sqref="E60"/>
    </sheetView>
  </sheetViews>
  <sheetFormatPr defaultRowHeight="15.75"/>
  <cols>
    <col min="1" max="1" width="10.28515625" style="19" customWidth="1"/>
    <col min="2" max="2" width="4.140625" style="19" customWidth="1"/>
    <col min="3" max="3" width="39.140625" style="19" customWidth="1"/>
    <col min="4" max="4" width="7.85546875" style="19" customWidth="1"/>
    <col min="5" max="5" width="19.140625" style="19" customWidth="1"/>
    <col min="6" max="6" width="18.140625" style="19" customWidth="1"/>
    <col min="7" max="7" width="17.28515625" style="19" customWidth="1"/>
    <col min="8" max="8" width="15.140625" style="19" customWidth="1"/>
    <col min="9" max="9" width="21.5703125" style="19" customWidth="1"/>
    <col min="10" max="10" width="18.140625" style="19" customWidth="1"/>
    <col min="11" max="16384" width="9.140625" style="19"/>
  </cols>
  <sheetData>
    <row r="1" spans="2:7">
      <c r="C1" s="34" t="str">
        <f>'Kopertina '!G3</f>
        <v xml:space="preserve">   UJSIELLES KANALIZIME SHA</v>
      </c>
    </row>
    <row r="2" spans="2:7">
      <c r="C2" s="34" t="str">
        <f>'AKTIVI '!D2</f>
        <v>POGRADEC</v>
      </c>
      <c r="E2" s="19" t="str">
        <f>'AKTIVI '!E2</f>
        <v>J 64103615 J</v>
      </c>
      <c r="F2" s="34">
        <v>3</v>
      </c>
    </row>
    <row r="3" spans="2:7">
      <c r="B3" s="379" t="s">
        <v>16</v>
      </c>
      <c r="C3" s="379"/>
      <c r="D3" s="379"/>
      <c r="E3" s="379"/>
      <c r="F3" s="19">
        <f>'AKTIVI '!G3</f>
        <v>2013</v>
      </c>
    </row>
    <row r="5" spans="2:7">
      <c r="B5" s="58" t="s">
        <v>17</v>
      </c>
      <c r="C5" s="59" t="s">
        <v>50</v>
      </c>
      <c r="D5" s="60" t="s">
        <v>19</v>
      </c>
      <c r="E5" s="59" t="s">
        <v>20</v>
      </c>
      <c r="F5" s="61" t="s">
        <v>22</v>
      </c>
    </row>
    <row r="6" spans="2:7">
      <c r="B6" s="62"/>
      <c r="C6" s="63"/>
      <c r="D6" s="64"/>
      <c r="E6" s="63" t="s">
        <v>21</v>
      </c>
      <c r="F6" s="65" t="s">
        <v>23</v>
      </c>
    </row>
    <row r="7" spans="2:7" ht="19.5" customHeight="1">
      <c r="B7" s="66" t="s">
        <v>24</v>
      </c>
      <c r="C7" s="42" t="s">
        <v>51</v>
      </c>
      <c r="D7" s="67"/>
      <c r="E7" s="76">
        <f>E8+E9+E12+E24+E25</f>
        <v>2590365033.7199998</v>
      </c>
      <c r="F7" s="76">
        <f>F8+F9+F12+F24+F25</f>
        <v>1560114914.1100001</v>
      </c>
    </row>
    <row r="8" spans="2:7">
      <c r="B8" s="68"/>
      <c r="C8" s="69" t="s">
        <v>27</v>
      </c>
      <c r="D8" s="70" t="s">
        <v>190</v>
      </c>
      <c r="E8" s="77"/>
      <c r="F8" s="77"/>
    </row>
    <row r="9" spans="2:7">
      <c r="B9" s="68"/>
      <c r="C9" s="69" t="s">
        <v>52</v>
      </c>
      <c r="D9" s="70" t="s">
        <v>191</v>
      </c>
      <c r="E9" s="78">
        <f>E10</f>
        <v>0</v>
      </c>
      <c r="F9" s="78">
        <f>F10</f>
        <v>0</v>
      </c>
    </row>
    <row r="10" spans="2:7">
      <c r="B10" s="68"/>
      <c r="C10" s="69" t="s">
        <v>236</v>
      </c>
      <c r="D10" s="70" t="s">
        <v>192</v>
      </c>
      <c r="E10" s="77">
        <v>0</v>
      </c>
      <c r="F10" s="77">
        <v>0</v>
      </c>
    </row>
    <row r="11" spans="2:7">
      <c r="B11" s="68"/>
      <c r="C11" s="69" t="s">
        <v>189</v>
      </c>
      <c r="D11" s="70" t="s">
        <v>193</v>
      </c>
      <c r="E11" s="77">
        <v>0</v>
      </c>
      <c r="F11" s="77">
        <v>0</v>
      </c>
    </row>
    <row r="12" spans="2:7" ht="20.25" customHeight="1">
      <c r="B12" s="68"/>
      <c r="C12" s="69" t="s">
        <v>53</v>
      </c>
      <c r="D12" s="70" t="s">
        <v>194</v>
      </c>
      <c r="E12" s="79">
        <f>E13+E14+E15+E16+E17+E18+E19+E20+E21+E22+E23</f>
        <v>207978375.81</v>
      </c>
      <c r="F12" s="79">
        <f>F13+F14+F15+F16+F17+F18+F19+F20+F21+F22+F23</f>
        <v>9815184.1999999993</v>
      </c>
    </row>
    <row r="13" spans="2:7">
      <c r="B13" s="68"/>
      <c r="C13" s="69" t="s">
        <v>54</v>
      </c>
      <c r="D13" s="70" t="s">
        <v>195</v>
      </c>
      <c r="E13" s="77">
        <f>202251964.24+3115648</f>
        <v>205367612.24000001</v>
      </c>
      <c r="F13" s="77">
        <v>3207541.86</v>
      </c>
      <c r="G13" s="45"/>
    </row>
    <row r="14" spans="2:7">
      <c r="B14" s="68"/>
      <c r="C14" s="69" t="s">
        <v>163</v>
      </c>
      <c r="D14" s="70" t="s">
        <v>196</v>
      </c>
      <c r="E14" s="77">
        <v>0</v>
      </c>
      <c r="F14" s="77">
        <v>0</v>
      </c>
    </row>
    <row r="15" spans="2:7">
      <c r="B15" s="68"/>
      <c r="C15" s="69" t="s">
        <v>162</v>
      </c>
      <c r="D15" s="70" t="s">
        <v>197</v>
      </c>
      <c r="E15" s="77">
        <v>619484</v>
      </c>
      <c r="F15" s="77">
        <v>742325</v>
      </c>
    </row>
    <row r="16" spans="2:7">
      <c r="B16" s="68"/>
      <c r="C16" s="69" t="s">
        <v>55</v>
      </c>
      <c r="D16" s="70" t="s">
        <v>198</v>
      </c>
      <c r="E16" s="77">
        <v>83358</v>
      </c>
      <c r="F16" s="77">
        <f>475307+271181</f>
        <v>746488</v>
      </c>
    </row>
    <row r="17" spans="2:7">
      <c r="B17" s="68"/>
      <c r="C17" s="69" t="s">
        <v>56</v>
      </c>
      <c r="D17" s="70" t="s">
        <v>199</v>
      </c>
      <c r="E17" s="77">
        <v>0</v>
      </c>
      <c r="F17" s="77">
        <v>0</v>
      </c>
    </row>
    <row r="18" spans="2:7">
      <c r="B18" s="68"/>
      <c r="C18" s="69" t="s">
        <v>57</v>
      </c>
      <c r="D18" s="70" t="s">
        <v>200</v>
      </c>
      <c r="E18" s="77">
        <v>0</v>
      </c>
      <c r="F18" s="77">
        <v>753543</v>
      </c>
    </row>
    <row r="19" spans="2:7">
      <c r="B19" s="68"/>
      <c r="C19" s="69" t="s">
        <v>58</v>
      </c>
      <c r="D19" s="70" t="s">
        <v>201</v>
      </c>
      <c r="E19" s="77">
        <v>70395</v>
      </c>
      <c r="F19" s="77">
        <v>5570</v>
      </c>
    </row>
    <row r="20" spans="2:7">
      <c r="B20" s="68"/>
      <c r="C20" s="69" t="s">
        <v>59</v>
      </c>
      <c r="D20" s="70" t="s">
        <v>202</v>
      </c>
      <c r="E20" s="77">
        <v>0</v>
      </c>
      <c r="F20" s="77">
        <v>0</v>
      </c>
    </row>
    <row r="21" spans="2:7">
      <c r="B21" s="68"/>
      <c r="C21" s="69" t="s">
        <v>60</v>
      </c>
      <c r="D21" s="70" t="s">
        <v>203</v>
      </c>
      <c r="E21" s="77">
        <v>0</v>
      </c>
      <c r="F21" s="77">
        <v>0</v>
      </c>
    </row>
    <row r="22" spans="2:7">
      <c r="B22" s="68"/>
      <c r="C22" s="69" t="s">
        <v>164</v>
      </c>
      <c r="D22" s="70" t="s">
        <v>204</v>
      </c>
      <c r="E22" s="77">
        <f>5000+54840+1777686.57</f>
        <v>1837526.57</v>
      </c>
      <c r="F22" s="77">
        <v>4359716.34</v>
      </c>
    </row>
    <row r="23" spans="2:7">
      <c r="B23" s="68"/>
      <c r="C23" s="69" t="s">
        <v>233</v>
      </c>
      <c r="D23" s="70"/>
      <c r="E23" s="77">
        <v>0</v>
      </c>
      <c r="F23" s="77">
        <v>0</v>
      </c>
    </row>
    <row r="24" spans="2:7">
      <c r="B24" s="68"/>
      <c r="C24" s="69" t="s">
        <v>61</v>
      </c>
      <c r="D24" s="70" t="s">
        <v>205</v>
      </c>
      <c r="E24" s="77">
        <v>2382386657.9099998</v>
      </c>
      <c r="F24" s="77">
        <v>1550299729.9100001</v>
      </c>
      <c r="G24" s="45"/>
    </row>
    <row r="25" spans="2:7">
      <c r="B25" s="68"/>
      <c r="C25" s="69" t="s">
        <v>62</v>
      </c>
      <c r="D25" s="70" t="s">
        <v>206</v>
      </c>
      <c r="E25" s="77">
        <v>0</v>
      </c>
      <c r="F25" s="77">
        <v>0</v>
      </c>
    </row>
    <row r="26" spans="2:7">
      <c r="B26" s="68"/>
      <c r="C26" s="69"/>
      <c r="D26" s="70"/>
      <c r="E26" s="77"/>
      <c r="F26" s="77"/>
    </row>
    <row r="27" spans="2:7">
      <c r="B27" s="68" t="s">
        <v>43</v>
      </c>
      <c r="C27" s="69" t="s">
        <v>63</v>
      </c>
      <c r="D27" s="70"/>
      <c r="E27" s="79">
        <f>E28+E31+E32+E33</f>
        <v>677929600</v>
      </c>
      <c r="F27" s="79">
        <f>F28+F31+F32+F33</f>
        <v>677929600</v>
      </c>
    </row>
    <row r="28" spans="2:7">
      <c r="B28" s="68"/>
      <c r="C28" s="69" t="s">
        <v>224</v>
      </c>
      <c r="D28" s="70" t="s">
        <v>207</v>
      </c>
      <c r="E28" s="77"/>
      <c r="F28" s="77"/>
    </row>
    <row r="29" spans="2:7">
      <c r="B29" s="68"/>
      <c r="C29" s="69" t="s">
        <v>225</v>
      </c>
      <c r="D29" s="70" t="s">
        <v>208</v>
      </c>
      <c r="E29" s="77">
        <v>0</v>
      </c>
      <c r="F29" s="77">
        <v>0</v>
      </c>
    </row>
    <row r="30" spans="2:7">
      <c r="B30" s="68"/>
      <c r="C30" s="69" t="s">
        <v>226</v>
      </c>
      <c r="D30" s="70" t="s">
        <v>209</v>
      </c>
      <c r="E30" s="77">
        <v>0</v>
      </c>
      <c r="F30" s="77">
        <v>0</v>
      </c>
    </row>
    <row r="31" spans="2:7">
      <c r="B31" s="68"/>
      <c r="C31" s="69" t="s">
        <v>64</v>
      </c>
      <c r="D31" s="70" t="s">
        <v>212</v>
      </c>
      <c r="E31" s="77">
        <v>677929600</v>
      </c>
      <c r="F31" s="77">
        <v>677929600</v>
      </c>
    </row>
    <row r="32" spans="2:7">
      <c r="B32" s="68"/>
      <c r="C32" s="69" t="s">
        <v>65</v>
      </c>
      <c r="D32" s="70" t="s">
        <v>210</v>
      </c>
      <c r="E32" s="77">
        <v>0</v>
      </c>
      <c r="F32" s="77">
        <v>0</v>
      </c>
    </row>
    <row r="33" spans="2:9">
      <c r="B33" s="68"/>
      <c r="C33" s="69" t="s">
        <v>66</v>
      </c>
      <c r="D33" s="70" t="s">
        <v>211</v>
      </c>
      <c r="E33" s="77">
        <v>0</v>
      </c>
      <c r="F33" s="77">
        <v>0</v>
      </c>
    </row>
    <row r="34" spans="2:9" ht="21.75" customHeight="1">
      <c r="B34" s="71"/>
      <c r="C34" s="44" t="s">
        <v>67</v>
      </c>
      <c r="D34" s="70"/>
      <c r="E34" s="79">
        <f>E7+E27</f>
        <v>3268294633.7199998</v>
      </c>
      <c r="F34" s="79">
        <f>F7+F27</f>
        <v>2238044514.1100001</v>
      </c>
    </row>
    <row r="35" spans="2:9">
      <c r="B35" s="68"/>
      <c r="C35" s="69"/>
      <c r="D35" s="70"/>
      <c r="E35" s="77"/>
      <c r="F35" s="77"/>
    </row>
    <row r="36" spans="2:9" ht="20.25" customHeight="1">
      <c r="B36" s="68" t="s">
        <v>68</v>
      </c>
      <c r="C36" s="69" t="s">
        <v>69</v>
      </c>
      <c r="D36" s="70" t="s">
        <v>213</v>
      </c>
      <c r="E36" s="79">
        <f>E37+E38+E39+E40+E41+E42+E43+E44+E45+E46</f>
        <v>599459488.84000003</v>
      </c>
      <c r="F36" s="79">
        <f>F37+F38+F39+F40+F41+F42+F43+F44+F45+F46</f>
        <v>597555214.48000002</v>
      </c>
    </row>
    <row r="37" spans="2:9">
      <c r="B37" s="68"/>
      <c r="C37" s="69" t="s">
        <v>70</v>
      </c>
      <c r="D37" s="70" t="s">
        <v>214</v>
      </c>
      <c r="E37" s="77"/>
      <c r="F37" s="77"/>
    </row>
    <row r="38" spans="2:9">
      <c r="B38" s="68"/>
      <c r="C38" s="69" t="s">
        <v>71</v>
      </c>
      <c r="D38" s="70" t="s">
        <v>215</v>
      </c>
      <c r="E38" s="77">
        <v>0</v>
      </c>
      <c r="F38" s="77">
        <v>0</v>
      </c>
    </row>
    <row r="39" spans="2:9">
      <c r="B39" s="68"/>
      <c r="C39" s="69" t="s">
        <v>72</v>
      </c>
      <c r="D39" s="70" t="s">
        <v>216</v>
      </c>
      <c r="E39" s="77">
        <v>574400000</v>
      </c>
      <c r="F39" s="77">
        <v>574400000</v>
      </c>
    </row>
    <row r="40" spans="2:9">
      <c r="B40" s="68"/>
      <c r="C40" s="69" t="s">
        <v>73</v>
      </c>
      <c r="D40" s="70" t="s">
        <v>217</v>
      </c>
      <c r="E40" s="77">
        <v>0</v>
      </c>
      <c r="F40" s="77">
        <v>0</v>
      </c>
    </row>
    <row r="41" spans="2:9">
      <c r="B41" s="68"/>
      <c r="C41" s="69" t="s">
        <v>74</v>
      </c>
      <c r="D41" s="70" t="s">
        <v>218</v>
      </c>
      <c r="E41" s="77">
        <v>0</v>
      </c>
      <c r="F41" s="77">
        <v>0</v>
      </c>
    </row>
    <row r="42" spans="2:9">
      <c r="B42" s="68"/>
      <c r="C42" s="69" t="s">
        <v>75</v>
      </c>
      <c r="D42" s="70" t="s">
        <v>219</v>
      </c>
      <c r="E42" s="77">
        <v>2885309</v>
      </c>
      <c r="F42" s="77">
        <v>2885309</v>
      </c>
    </row>
    <row r="43" spans="2:9">
      <c r="B43" s="68"/>
      <c r="C43" s="69" t="s">
        <v>76</v>
      </c>
      <c r="D43" s="70" t="s">
        <v>220</v>
      </c>
      <c r="E43" s="77">
        <v>801632</v>
      </c>
      <c r="F43" s="77">
        <v>715290</v>
      </c>
      <c r="I43" s="360">
        <f>F43+G46</f>
        <v>801632</v>
      </c>
    </row>
    <row r="44" spans="2:9">
      <c r="B44" s="68"/>
      <c r="C44" s="69" t="s">
        <v>228</v>
      </c>
      <c r="D44" s="70" t="s">
        <v>221</v>
      </c>
      <c r="E44" s="78">
        <v>10595213</v>
      </c>
      <c r="F44" s="78">
        <v>10595213</v>
      </c>
      <c r="I44" s="34"/>
    </row>
    <row r="45" spans="2:9">
      <c r="B45" s="68"/>
      <c r="C45" s="69" t="s">
        <v>77</v>
      </c>
      <c r="D45" s="70" t="s">
        <v>222</v>
      </c>
      <c r="E45" s="77">
        <v>8873060.4800000004</v>
      </c>
      <c r="F45" s="77">
        <v>7232568.4800000004</v>
      </c>
      <c r="I45" s="360">
        <f>E45-F46+H46</f>
        <v>8786718.4800000004</v>
      </c>
    </row>
    <row r="46" spans="2:9">
      <c r="B46" s="68"/>
      <c r="C46" s="69" t="s">
        <v>78</v>
      </c>
      <c r="D46" s="70" t="s">
        <v>223</v>
      </c>
      <c r="E46" s="77">
        <v>1904274.36</v>
      </c>
      <c r="F46" s="77">
        <v>1726834</v>
      </c>
      <c r="G46" s="19">
        <v>86342</v>
      </c>
      <c r="H46" s="52">
        <f>F46-G46</f>
        <v>1640492</v>
      </c>
    </row>
    <row r="47" spans="2:9">
      <c r="B47" s="68"/>
      <c r="C47" s="69"/>
      <c r="D47" s="70"/>
      <c r="E47" s="77"/>
      <c r="F47" s="77"/>
    </row>
    <row r="48" spans="2:9" ht="23.25" customHeight="1">
      <c r="B48" s="72"/>
      <c r="C48" s="73" t="s">
        <v>79</v>
      </c>
      <c r="D48" s="74"/>
      <c r="E48" s="80">
        <f>E34+E36</f>
        <v>3867754122.5599999</v>
      </c>
      <c r="F48" s="80">
        <f>F34+F36</f>
        <v>2835599728.5900002</v>
      </c>
    </row>
    <row r="52" spans="5:6">
      <c r="E52" s="52">
        <f>'AKTIVI '!F45</f>
        <v>3867754122.5599999</v>
      </c>
      <c r="F52" s="52">
        <f>'AKTIVI '!G45</f>
        <v>2835599728.5900002</v>
      </c>
    </row>
    <row r="53" spans="5:6">
      <c r="E53" s="75"/>
      <c r="F53" s="75"/>
    </row>
    <row r="54" spans="5:6">
      <c r="E54" s="45">
        <f>E48-E52</f>
        <v>0</v>
      </c>
      <c r="F54" s="45">
        <f>F48-F52</f>
        <v>0</v>
      </c>
    </row>
  </sheetData>
  <mergeCells count="1">
    <mergeCell ref="B3:E3"/>
  </mergeCells>
  <phoneticPr fontId="3" type="noConversion"/>
  <pageMargins left="0.25" right="0.25" top="0.25" bottom="0.89" header="0.25" footer="0.64"/>
  <pageSetup paperSize="9" orientation="portrait" r:id="rId1"/>
  <headerFooter alignWithMargins="0">
    <oddFooter>&amp;CFINANCIERI&amp;RDREJTORI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B2:R48"/>
  <sheetViews>
    <sheetView tabSelected="1" topLeftCell="C21" workbookViewId="0">
      <selection activeCell="E29" sqref="E29:F29"/>
    </sheetView>
  </sheetViews>
  <sheetFormatPr defaultRowHeight="15.75"/>
  <cols>
    <col min="1" max="1" width="10.28515625" style="19" customWidth="1"/>
    <col min="2" max="2" width="4.28515625" style="19" customWidth="1"/>
    <col min="3" max="3" width="42.5703125" style="19" customWidth="1"/>
    <col min="4" max="4" width="8" style="19" customWidth="1"/>
    <col min="5" max="5" width="17.5703125" style="19" customWidth="1"/>
    <col min="6" max="6" width="17.42578125" style="19" customWidth="1"/>
    <col min="7" max="7" width="15.7109375" style="19" customWidth="1"/>
    <col min="8" max="8" width="19.5703125" style="19" customWidth="1"/>
    <col min="9" max="10" width="19.140625" style="19" customWidth="1"/>
    <col min="11" max="11" width="18.7109375" style="19" customWidth="1"/>
    <col min="12" max="12" width="21.28515625" style="19" customWidth="1"/>
    <col min="13" max="13" width="19.85546875" style="19" customWidth="1"/>
    <col min="14" max="14" width="14.85546875" style="19" customWidth="1"/>
    <col min="15" max="15" width="12.42578125" style="19" customWidth="1"/>
    <col min="16" max="16" width="14.140625" style="19" customWidth="1"/>
    <col min="17" max="17" width="13.7109375" style="19" customWidth="1"/>
    <col min="18" max="18" width="15.28515625" style="19" customWidth="1"/>
    <col min="19" max="16384" width="9.140625" style="19"/>
  </cols>
  <sheetData>
    <row r="2" spans="2:17" ht="18.75" customHeight="1">
      <c r="C2" s="19" t="str">
        <f>'Kopertina '!G3</f>
        <v xml:space="preserve">   UJSIELLES KANALIZIME SHA</v>
      </c>
    </row>
    <row r="3" spans="2:17">
      <c r="C3" s="19" t="str">
        <f>'PASIVI '!C2</f>
        <v>POGRADEC</v>
      </c>
    </row>
    <row r="4" spans="2:17" ht="21.75" customHeight="1">
      <c r="B4" s="379" t="s">
        <v>102</v>
      </c>
      <c r="C4" s="379"/>
      <c r="D4" s="379"/>
      <c r="F4" s="98">
        <v>4</v>
      </c>
      <c r="G4" s="98"/>
    </row>
    <row r="6" spans="2:17" ht="16.5" customHeight="1">
      <c r="B6" s="379" t="s">
        <v>80</v>
      </c>
      <c r="C6" s="379"/>
      <c r="D6" s="379"/>
      <c r="F6" s="19">
        <f>'PASIVI '!F3</f>
        <v>2013</v>
      </c>
    </row>
    <row r="8" spans="2:17" ht="22.5" customHeight="1">
      <c r="B8" s="58" t="s">
        <v>17</v>
      </c>
      <c r="C8" s="59" t="s">
        <v>81</v>
      </c>
      <c r="D8" s="60" t="s">
        <v>19</v>
      </c>
      <c r="E8" s="59" t="s">
        <v>20</v>
      </c>
      <c r="F8" s="61" t="s">
        <v>22</v>
      </c>
      <c r="G8" s="54"/>
      <c r="H8" s="52">
        <f>E10+E11</f>
        <v>139474741</v>
      </c>
      <c r="I8" s="52">
        <f>F10+F11</f>
        <v>113798660.2</v>
      </c>
    </row>
    <row r="9" spans="2:17" ht="18.75" customHeight="1">
      <c r="B9" s="62"/>
      <c r="C9" s="63"/>
      <c r="D9" s="64"/>
      <c r="E9" s="63" t="s">
        <v>82</v>
      </c>
      <c r="F9" s="65" t="s">
        <v>23</v>
      </c>
      <c r="G9" s="54"/>
      <c r="L9" s="52"/>
    </row>
    <row r="10" spans="2:17" ht="34.5" customHeight="1" thickBot="1">
      <c r="B10" s="99">
        <v>1</v>
      </c>
      <c r="C10" s="100" t="s">
        <v>83</v>
      </c>
      <c r="D10" s="101">
        <v>705</v>
      </c>
      <c r="E10" s="102">
        <v>136817707</v>
      </c>
      <c r="F10" s="102">
        <v>109174895.2</v>
      </c>
      <c r="G10" s="103"/>
      <c r="K10" s="19">
        <v>2013</v>
      </c>
      <c r="M10" s="19">
        <v>2012</v>
      </c>
    </row>
    <row r="11" spans="2:17" ht="23.25" customHeight="1">
      <c r="B11" s="68">
        <v>2</v>
      </c>
      <c r="C11" s="69" t="s">
        <v>84</v>
      </c>
      <c r="D11" s="104">
        <v>708</v>
      </c>
      <c r="E11" s="77">
        <f>2601034+56000</f>
        <v>2657034</v>
      </c>
      <c r="F11" s="77">
        <f>4610791+12974</f>
        <v>4623765</v>
      </c>
      <c r="G11" s="103"/>
      <c r="H11" s="127" t="s">
        <v>447</v>
      </c>
      <c r="I11" s="127"/>
      <c r="J11" s="127"/>
      <c r="K11" s="127" t="s">
        <v>465</v>
      </c>
      <c r="L11" s="124" t="s">
        <v>447</v>
      </c>
      <c r="M11" s="105" t="s">
        <v>465</v>
      </c>
    </row>
    <row r="12" spans="2:17" ht="22.5" customHeight="1">
      <c r="B12" s="68">
        <v>3</v>
      </c>
      <c r="C12" s="69" t="s">
        <v>85</v>
      </c>
      <c r="D12" s="104"/>
      <c r="E12" s="77">
        <v>0</v>
      </c>
      <c r="F12" s="77">
        <v>0</v>
      </c>
      <c r="G12" s="103">
        <v>613</v>
      </c>
      <c r="H12" s="128">
        <v>600000</v>
      </c>
      <c r="I12" s="123">
        <v>601</v>
      </c>
      <c r="J12" s="123"/>
      <c r="K12" s="128">
        <v>134500</v>
      </c>
      <c r="L12" s="125">
        <v>360000</v>
      </c>
      <c r="M12" s="106">
        <v>1857181.33</v>
      </c>
    </row>
    <row r="13" spans="2:17" ht="22.5" customHeight="1">
      <c r="B13" s="68">
        <v>4</v>
      </c>
      <c r="C13" s="69" t="s">
        <v>86</v>
      </c>
      <c r="D13" s="122">
        <v>601608</v>
      </c>
      <c r="E13" s="77">
        <v>-24733776.73</v>
      </c>
      <c r="F13" s="77">
        <v>-28180492.809999999</v>
      </c>
      <c r="G13" s="103">
        <v>615</v>
      </c>
      <c r="H13" s="128">
        <v>1385968.67</v>
      </c>
      <c r="I13" s="123">
        <v>602</v>
      </c>
      <c r="J13" s="123"/>
      <c r="K13" s="128">
        <v>3391774</v>
      </c>
      <c r="L13" s="125">
        <v>240000</v>
      </c>
      <c r="M13" s="106">
        <v>3625321.67</v>
      </c>
    </row>
    <row r="14" spans="2:17" ht="24.75" customHeight="1">
      <c r="B14" s="68">
        <v>5</v>
      </c>
      <c r="C14" s="69" t="s">
        <v>87</v>
      </c>
      <c r="D14" s="104"/>
      <c r="E14" s="77">
        <f>E15+E16</f>
        <v>-38259921</v>
      </c>
      <c r="F14" s="77">
        <f>F15+F16</f>
        <v>-41721967</v>
      </c>
      <c r="G14" s="103">
        <v>616</v>
      </c>
      <c r="H14" s="128">
        <v>194104</v>
      </c>
      <c r="I14" s="123">
        <v>604</v>
      </c>
      <c r="J14" s="123"/>
      <c r="K14" s="128">
        <v>17504724.73</v>
      </c>
      <c r="L14" s="125">
        <v>13267</v>
      </c>
      <c r="M14" s="106">
        <v>17346039.809999999</v>
      </c>
      <c r="Q14" s="108"/>
    </row>
    <row r="15" spans="2:17" ht="21.75" customHeight="1">
      <c r="B15" s="68"/>
      <c r="C15" s="69" t="s">
        <v>88</v>
      </c>
      <c r="D15" s="104">
        <v>641</v>
      </c>
      <c r="E15" s="77">
        <v>-32810344</v>
      </c>
      <c r="F15" s="77">
        <f>-32080338-4340153</f>
        <v>-36420491</v>
      </c>
      <c r="G15" s="103">
        <v>621</v>
      </c>
      <c r="H15" s="128">
        <v>9873255</v>
      </c>
      <c r="I15" s="123">
        <v>604.4</v>
      </c>
      <c r="J15" s="123"/>
      <c r="K15" s="128">
        <v>1413107</v>
      </c>
      <c r="L15" s="125">
        <v>9386125</v>
      </c>
      <c r="M15" s="106">
        <v>3238810</v>
      </c>
      <c r="Q15" s="108"/>
    </row>
    <row r="16" spans="2:17" ht="22.5" customHeight="1">
      <c r="B16" s="68"/>
      <c r="C16" s="69" t="s">
        <v>89</v>
      </c>
      <c r="D16" s="104">
        <v>644</v>
      </c>
      <c r="E16" s="77">
        <v>-5449577</v>
      </c>
      <c r="F16" s="77">
        <v>-5301476</v>
      </c>
      <c r="G16" s="103">
        <v>624.1</v>
      </c>
      <c r="H16" s="108">
        <v>207700</v>
      </c>
      <c r="I16" s="123">
        <v>604</v>
      </c>
      <c r="J16" s="123"/>
      <c r="K16" s="128">
        <v>449000</v>
      </c>
      <c r="L16" s="125">
        <v>425834.5</v>
      </c>
      <c r="M16" s="106">
        <v>345000</v>
      </c>
      <c r="P16" s="52"/>
      <c r="Q16" s="45"/>
    </row>
    <row r="17" spans="2:18" ht="24" customHeight="1">
      <c r="B17" s="68">
        <v>6</v>
      </c>
      <c r="C17" s="69" t="s">
        <v>90</v>
      </c>
      <c r="D17" s="104">
        <v>681</v>
      </c>
      <c r="E17" s="77">
        <v>-122505350</v>
      </c>
      <c r="F17" s="77">
        <v>-105080083</v>
      </c>
      <c r="G17" s="103">
        <v>625</v>
      </c>
      <c r="H17" s="128">
        <v>184616</v>
      </c>
      <c r="I17" s="123">
        <v>608</v>
      </c>
      <c r="J17" s="123"/>
      <c r="K17" s="128">
        <v>1840671</v>
      </c>
      <c r="L17" s="125">
        <v>846897.07</v>
      </c>
      <c r="M17" s="106">
        <v>1768140</v>
      </c>
    </row>
    <row r="18" spans="2:18" ht="26.25" customHeight="1" thickBot="1">
      <c r="B18" s="68">
        <v>7</v>
      </c>
      <c r="C18" s="69" t="s">
        <v>91</v>
      </c>
      <c r="D18" s="104"/>
      <c r="E18" s="77">
        <v>-16219783.51</v>
      </c>
      <c r="F18" s="77">
        <v>-14105296.32</v>
      </c>
      <c r="G18" s="103">
        <v>626</v>
      </c>
      <c r="H18" s="128">
        <v>1264870</v>
      </c>
      <c r="I18" s="123"/>
      <c r="J18" s="123"/>
      <c r="K18" s="129">
        <f>SUM(K12:K17)</f>
        <v>24733776.73</v>
      </c>
      <c r="L18" s="125">
        <v>1653336</v>
      </c>
      <c r="M18" s="109">
        <f>SUM(M12:M17)</f>
        <v>28180492.809999999</v>
      </c>
      <c r="N18" s="34"/>
    </row>
    <row r="19" spans="2:18" ht="33.75" customHeight="1">
      <c r="B19" s="68">
        <v>8</v>
      </c>
      <c r="C19" s="69" t="s">
        <v>92</v>
      </c>
      <c r="D19" s="104"/>
      <c r="E19" s="79">
        <f>E13+E14+E17+E18</f>
        <v>-201718831.24000001</v>
      </c>
      <c r="F19" s="79">
        <f>F13+F14+F17+F18</f>
        <v>-189087839.13</v>
      </c>
      <c r="G19" s="110">
        <v>633</v>
      </c>
      <c r="H19" s="128">
        <v>777571</v>
      </c>
      <c r="I19" s="24"/>
      <c r="J19" s="24"/>
      <c r="L19" s="106">
        <v>411526.28</v>
      </c>
      <c r="P19" s="45"/>
    </row>
    <row r="20" spans="2:18" ht="28.5" customHeight="1">
      <c r="B20" s="68">
        <v>9</v>
      </c>
      <c r="C20" s="69" t="s">
        <v>93</v>
      </c>
      <c r="D20" s="104"/>
      <c r="E20" s="77">
        <f>E10+E19+E11+E12</f>
        <v>-62244090.24000001</v>
      </c>
      <c r="F20" s="77">
        <f>F10+F19+F11+F12</f>
        <v>-75289178.929999992</v>
      </c>
      <c r="G20" s="103">
        <v>657</v>
      </c>
      <c r="H20" s="128">
        <v>1269.8399999999999</v>
      </c>
      <c r="I20" s="24"/>
      <c r="J20" s="24"/>
      <c r="L20" s="106">
        <v>502087.67</v>
      </c>
    </row>
    <row r="21" spans="2:18" ht="23.25" customHeight="1">
      <c r="B21" s="68">
        <v>10</v>
      </c>
      <c r="C21" s="69" t="s">
        <v>95</v>
      </c>
      <c r="D21" s="104"/>
      <c r="E21" s="77">
        <v>0</v>
      </c>
      <c r="F21" s="77">
        <v>0</v>
      </c>
      <c r="G21" s="103">
        <v>658</v>
      </c>
      <c r="H21" s="128">
        <v>162029</v>
      </c>
      <c r="I21" s="24"/>
      <c r="J21" s="24"/>
      <c r="L21" s="111">
        <v>266222.8</v>
      </c>
      <c r="P21" s="45"/>
    </row>
    <row r="22" spans="2:18" ht="24.75" customHeight="1">
      <c r="B22" s="68">
        <v>11</v>
      </c>
      <c r="C22" s="69" t="s">
        <v>94</v>
      </c>
      <c r="D22" s="104"/>
      <c r="E22" s="77">
        <v>0</v>
      </c>
      <c r="F22" s="77">
        <v>0</v>
      </c>
      <c r="G22" s="103">
        <v>648</v>
      </c>
      <c r="H22" s="128">
        <v>1568400</v>
      </c>
      <c r="I22" s="126"/>
      <c r="J22" s="126"/>
      <c r="L22" s="109">
        <f>SUM(L12:L21)</f>
        <v>14105296.32</v>
      </c>
      <c r="M22" s="52"/>
      <c r="P22" s="45"/>
      <c r="Q22" s="45"/>
    </row>
    <row r="23" spans="2:18" ht="26.25" customHeight="1" thickBot="1">
      <c r="B23" s="68">
        <v>12</v>
      </c>
      <c r="C23" s="69" t="s">
        <v>96</v>
      </c>
      <c r="D23" s="104"/>
      <c r="E23" s="77">
        <v>0</v>
      </c>
      <c r="F23" s="77">
        <v>0</v>
      </c>
      <c r="G23" s="103"/>
      <c r="H23" s="129">
        <f>SUM(H12:H22)</f>
        <v>16219783.51</v>
      </c>
      <c r="P23" s="45"/>
      <c r="Q23" s="45"/>
    </row>
    <row r="24" spans="2:18" ht="24" customHeight="1">
      <c r="B24" s="68"/>
      <c r="C24" s="69" t="s">
        <v>158</v>
      </c>
      <c r="D24" s="104">
        <v>766</v>
      </c>
      <c r="E24" s="132">
        <v>68871467</v>
      </c>
      <c r="F24" s="79">
        <v>78693563</v>
      </c>
      <c r="G24" s="110"/>
      <c r="P24" s="108"/>
      <c r="Q24" s="112"/>
      <c r="R24" s="112"/>
    </row>
    <row r="25" spans="2:18" ht="25.5" customHeight="1">
      <c r="B25" s="68"/>
      <c r="C25" s="69" t="s">
        <v>461</v>
      </c>
      <c r="D25" s="104" t="s">
        <v>229</v>
      </c>
      <c r="E25" s="363">
        <v>-5496189.6500000004</v>
      </c>
      <c r="F25" s="113">
        <v>3263094.03</v>
      </c>
      <c r="G25" s="114"/>
      <c r="P25" s="115"/>
      <c r="Q25" s="112"/>
      <c r="R25" s="112"/>
    </row>
    <row r="26" spans="2:18" ht="24" customHeight="1">
      <c r="B26" s="68"/>
      <c r="C26" s="69" t="s">
        <v>159</v>
      </c>
      <c r="D26" s="104"/>
      <c r="E26" s="133">
        <v>106367.91</v>
      </c>
      <c r="F26" s="77">
        <v>0</v>
      </c>
      <c r="G26" s="103">
        <v>731</v>
      </c>
      <c r="H26" s="108">
        <v>9000000</v>
      </c>
      <c r="J26" s="45">
        <f>H26-I26</f>
        <v>9000000</v>
      </c>
      <c r="P26" s="112"/>
      <c r="Q26" s="112"/>
      <c r="R26" s="108"/>
    </row>
    <row r="27" spans="2:18" ht="24.75" customHeight="1">
      <c r="B27" s="68"/>
      <c r="C27" s="69" t="s">
        <v>160</v>
      </c>
      <c r="D27" s="107" t="s">
        <v>464</v>
      </c>
      <c r="E27" s="77">
        <v>878446.59</v>
      </c>
      <c r="F27" s="77">
        <v>-4703048.0999999996</v>
      </c>
      <c r="G27" s="103">
        <v>751</v>
      </c>
      <c r="H27" s="108">
        <v>2330058</v>
      </c>
      <c r="J27" s="45">
        <f t="shared" ref="J27:J37" si="0">H27-I27</f>
        <v>2330058</v>
      </c>
      <c r="P27" s="112"/>
      <c r="Q27" s="116"/>
      <c r="R27" s="108"/>
    </row>
    <row r="28" spans="2:18" ht="25.5" customHeight="1">
      <c r="B28" s="68">
        <v>13</v>
      </c>
      <c r="C28" s="69" t="s">
        <v>97</v>
      </c>
      <c r="D28" s="104"/>
      <c r="E28" s="77">
        <f>SUM(E24:E27)</f>
        <v>64360091.850000001</v>
      </c>
      <c r="F28" s="77">
        <f>SUM(F24:F27)</f>
        <v>77253608.930000007</v>
      </c>
      <c r="G28" s="103">
        <v>766</v>
      </c>
      <c r="H28" s="135">
        <v>68871467</v>
      </c>
      <c r="I28" s="136"/>
      <c r="J28" s="137">
        <f t="shared" si="0"/>
        <v>68871467</v>
      </c>
      <c r="P28" s="112"/>
      <c r="Q28" s="112"/>
      <c r="R28" s="108"/>
    </row>
    <row r="29" spans="2:18" ht="20.25" customHeight="1">
      <c r="B29" s="68">
        <v>14</v>
      </c>
      <c r="C29" s="69" t="s">
        <v>98</v>
      </c>
      <c r="D29" s="104"/>
      <c r="E29" s="138">
        <f>E20+E28</f>
        <v>2116001.609999992</v>
      </c>
      <c r="F29" s="79">
        <f>F20+F28</f>
        <v>1964430.0000000149</v>
      </c>
      <c r="G29" s="110">
        <v>767</v>
      </c>
      <c r="H29" s="108">
        <v>3790.89</v>
      </c>
      <c r="J29" s="45">
        <f t="shared" si="0"/>
        <v>3790.89</v>
      </c>
      <c r="P29" s="116"/>
      <c r="Q29" s="108"/>
      <c r="R29" s="108"/>
    </row>
    <row r="30" spans="2:18" ht="25.5" customHeight="1">
      <c r="B30" s="68">
        <v>15</v>
      </c>
      <c r="C30" s="69" t="s">
        <v>99</v>
      </c>
      <c r="D30" s="104">
        <v>694</v>
      </c>
      <c r="E30" s="113">
        <v>-211727</v>
      </c>
      <c r="F30" s="77">
        <v>-237596</v>
      </c>
      <c r="G30" s="131">
        <v>769</v>
      </c>
      <c r="H30" s="135">
        <v>107121.13</v>
      </c>
      <c r="I30" s="136">
        <v>753.22</v>
      </c>
      <c r="J30" s="364">
        <f t="shared" si="0"/>
        <v>106367.91</v>
      </c>
      <c r="K30" s="19">
        <v>669</v>
      </c>
      <c r="Q30" s="108"/>
      <c r="R30" s="108"/>
    </row>
    <row r="31" spans="2:18" ht="35.25" customHeight="1">
      <c r="B31" s="68">
        <v>16</v>
      </c>
      <c r="C31" s="69" t="s">
        <v>100</v>
      </c>
      <c r="D31" s="104"/>
      <c r="E31" s="113">
        <f>SUM(E29:E30)</f>
        <v>1904274.609999992</v>
      </c>
      <c r="F31" s="77">
        <f>SUM(F29:F30)</f>
        <v>1726834.0000000149</v>
      </c>
      <c r="G31" s="103">
        <v>769</v>
      </c>
      <c r="H31" s="108">
        <v>161058</v>
      </c>
      <c r="I31" s="135">
        <v>937849</v>
      </c>
      <c r="J31" s="130">
        <f t="shared" si="0"/>
        <v>-776791</v>
      </c>
      <c r="L31" s="118">
        <f>E28+E20</f>
        <v>2116001.609999992</v>
      </c>
      <c r="Q31" s="45"/>
    </row>
    <row r="32" spans="2:18" ht="15" customHeight="1">
      <c r="B32" s="72">
        <v>17</v>
      </c>
      <c r="C32" s="73" t="s">
        <v>101</v>
      </c>
      <c r="D32" s="119"/>
      <c r="E32" s="120"/>
      <c r="F32" s="120"/>
      <c r="G32" s="114"/>
      <c r="H32" s="108"/>
      <c r="I32" s="135">
        <f>238252.52+96688.13</f>
        <v>334940.65000000002</v>
      </c>
      <c r="J32" s="130">
        <f t="shared" si="0"/>
        <v>-334940.65000000002</v>
      </c>
      <c r="K32" s="19">
        <v>628</v>
      </c>
      <c r="L32" s="45"/>
    </row>
    <row r="33" spans="5:15">
      <c r="H33" s="108"/>
      <c r="I33" s="135">
        <v>4223400</v>
      </c>
      <c r="J33" s="130">
        <f t="shared" si="0"/>
        <v>-4223400</v>
      </c>
      <c r="K33" s="19">
        <v>666</v>
      </c>
    </row>
    <row r="34" spans="5:15">
      <c r="E34" s="19">
        <v>64360091.850000001</v>
      </c>
      <c r="I34" s="108">
        <v>8889415.3000000007</v>
      </c>
      <c r="J34" s="130">
        <f t="shared" si="0"/>
        <v>-8889415.3000000007</v>
      </c>
      <c r="K34" s="108">
        <v>667.1</v>
      </c>
      <c r="O34" s="108"/>
    </row>
    <row r="35" spans="5:15">
      <c r="I35" s="108">
        <v>1727045</v>
      </c>
      <c r="J35" s="130">
        <f t="shared" si="0"/>
        <v>-1727045</v>
      </c>
      <c r="K35" s="19">
        <v>668</v>
      </c>
      <c r="L35" s="108">
        <v>113798660</v>
      </c>
      <c r="M35" s="52">
        <f>E10</f>
        <v>136817707</v>
      </c>
    </row>
    <row r="36" spans="5:15">
      <c r="E36" s="45"/>
      <c r="I36" s="108"/>
      <c r="J36" s="45">
        <f t="shared" si="0"/>
        <v>0</v>
      </c>
      <c r="L36" s="108">
        <v>81956657</v>
      </c>
      <c r="M36" s="52">
        <f>E11</f>
        <v>2657034</v>
      </c>
    </row>
    <row r="37" spans="5:15">
      <c r="H37" s="45">
        <f>SUM(H26:H36)</f>
        <v>80473495.019999996</v>
      </c>
      <c r="I37" s="108">
        <f>SUM(I26:I36)</f>
        <v>16113403.170000002</v>
      </c>
      <c r="J37" s="45">
        <f t="shared" si="0"/>
        <v>64360091.849999994</v>
      </c>
      <c r="L37" s="117">
        <f>SUM(L35:L36)</f>
        <v>195755317</v>
      </c>
      <c r="M37" s="52">
        <f>E24</f>
        <v>68871467</v>
      </c>
    </row>
    <row r="38" spans="5:15">
      <c r="I38" s="108"/>
      <c r="J38" s="108"/>
      <c r="M38" s="52">
        <f>E25</f>
        <v>-5496189.6500000004</v>
      </c>
    </row>
    <row r="39" spans="5:15">
      <c r="E39" s="121"/>
      <c r="H39" s="134">
        <f>H26+H27+H29+H31</f>
        <v>11494906.890000001</v>
      </c>
      <c r="I39" s="134">
        <f>I34+I35</f>
        <v>10616460.300000001</v>
      </c>
      <c r="J39" s="134">
        <f>H39-I39</f>
        <v>878446.58999999985</v>
      </c>
      <c r="L39" s="45"/>
      <c r="M39" s="52">
        <f>SUM(M35:M38)</f>
        <v>202850018.34999999</v>
      </c>
    </row>
    <row r="40" spans="5:15">
      <c r="L40" s="115"/>
    </row>
    <row r="41" spans="5:15">
      <c r="E41" s="108">
        <v>2116001.61</v>
      </c>
      <c r="F41" s="19" t="s">
        <v>481</v>
      </c>
      <c r="L41" s="45"/>
    </row>
    <row r="42" spans="5:15">
      <c r="E42" s="108">
        <v>1269.8399999999999</v>
      </c>
      <c r="F42" s="19" t="s">
        <v>462</v>
      </c>
      <c r="L42" s="45"/>
    </row>
    <row r="43" spans="5:15">
      <c r="E43" s="108">
        <v>0</v>
      </c>
      <c r="F43" s="19" t="s">
        <v>463</v>
      </c>
    </row>
    <row r="44" spans="5:15">
      <c r="E44" s="117">
        <f>SUM(E41:E43)</f>
        <v>2117271.4499999997</v>
      </c>
    </row>
    <row r="46" spans="5:15">
      <c r="E46" s="45">
        <f>E44*10%</f>
        <v>211727.14499999999</v>
      </c>
    </row>
    <row r="48" spans="5:15">
      <c r="E48" s="45">
        <f>E44-E46</f>
        <v>1905544.3049999997</v>
      </c>
      <c r="F48" s="45">
        <f>E41-E46</f>
        <v>1904274.4649999999</v>
      </c>
    </row>
  </sheetData>
  <mergeCells count="2">
    <mergeCell ref="B4:D4"/>
    <mergeCell ref="B6:D6"/>
  </mergeCells>
  <phoneticPr fontId="3" type="noConversion"/>
  <pageMargins left="0.25" right="0.17" top="0.25" bottom="1.48" header="0.25" footer="1.28"/>
  <pageSetup paperSize="9" orientation="portrait" r:id="rId1"/>
  <headerFooter alignWithMargins="0">
    <oddFooter>&amp;CFINANCIERI&amp;RDREJTORI</oddFooter>
  </headerFooter>
  <ignoredErrors>
    <ignoredError sqref="E28:F2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B2:M46"/>
  <sheetViews>
    <sheetView topLeftCell="A25" workbookViewId="0">
      <selection activeCell="D42" sqref="D42"/>
    </sheetView>
  </sheetViews>
  <sheetFormatPr defaultRowHeight="14.25"/>
  <cols>
    <col min="1" max="1" width="10.42578125" style="81" customWidth="1"/>
    <col min="2" max="2" width="5" style="81" customWidth="1"/>
    <col min="3" max="3" width="47" style="81" customWidth="1"/>
    <col min="4" max="4" width="18.28515625" style="81" customWidth="1"/>
    <col min="5" max="5" width="19" style="81" customWidth="1"/>
    <col min="6" max="6" width="2.85546875" style="81" customWidth="1"/>
    <col min="7" max="7" width="20.42578125" style="81" customWidth="1"/>
    <col min="8" max="8" width="17.85546875" style="81" customWidth="1"/>
    <col min="9" max="9" width="17.5703125" style="81" customWidth="1"/>
    <col min="10" max="10" width="9.140625" style="81"/>
    <col min="11" max="11" width="18.140625" style="81" customWidth="1"/>
    <col min="12" max="12" width="18.28515625" style="81" customWidth="1"/>
    <col min="13" max="13" width="14.7109375" style="81" customWidth="1"/>
    <col min="14" max="16384" width="9.140625" style="81"/>
  </cols>
  <sheetData>
    <row r="2" spans="2:13">
      <c r="C2" s="81" t="str">
        <f>'Kopertina '!G3</f>
        <v xml:space="preserve">   UJSIELLES KANALIZIME SHA</v>
      </c>
    </row>
    <row r="3" spans="2:13">
      <c r="C3" s="81" t="str">
        <f>'PASIVI '!C2</f>
        <v>POGRADEC</v>
      </c>
    </row>
    <row r="4" spans="2:13" ht="19.5" customHeight="1">
      <c r="B4" s="380" t="s">
        <v>128</v>
      </c>
      <c r="C4" s="380"/>
      <c r="D4" s="380"/>
      <c r="E4" s="139">
        <v>5</v>
      </c>
    </row>
    <row r="5" spans="2:13" ht="15" customHeight="1">
      <c r="B5" s="140"/>
      <c r="C5" s="140"/>
      <c r="D5" s="140"/>
      <c r="E5" s="139"/>
      <c r="G5" s="92"/>
    </row>
    <row r="6" spans="2:13" ht="13.5" customHeight="1">
      <c r="E6" s="81">
        <f>'Ardh e shp - natyres'!F6</f>
        <v>2013</v>
      </c>
      <c r="G6" s="92"/>
    </row>
    <row r="7" spans="2:13" ht="18" customHeight="1">
      <c r="B7" s="141" t="s">
        <v>17</v>
      </c>
      <c r="C7" s="142" t="s">
        <v>128</v>
      </c>
      <c r="D7" s="82" t="s">
        <v>20</v>
      </c>
      <c r="E7" s="83" t="s">
        <v>104</v>
      </c>
      <c r="G7" s="92"/>
      <c r="H7" s="143">
        <f>D10+D22</f>
        <v>1904274.609999992</v>
      </c>
    </row>
    <row r="8" spans="2:13">
      <c r="B8" s="144"/>
      <c r="C8" s="145"/>
      <c r="D8" s="84" t="s">
        <v>103</v>
      </c>
      <c r="E8" s="85" t="s">
        <v>23</v>
      </c>
    </row>
    <row r="9" spans="2:13" ht="21" customHeight="1">
      <c r="B9" s="87" t="s">
        <v>105</v>
      </c>
      <c r="C9" s="146" t="s">
        <v>106</v>
      </c>
      <c r="D9" s="147"/>
      <c r="E9" s="148"/>
      <c r="G9" s="149"/>
    </row>
    <row r="10" spans="2:13" ht="19.5" customHeight="1">
      <c r="B10" s="88">
        <v>1</v>
      </c>
      <c r="C10" s="88" t="s">
        <v>129</v>
      </c>
      <c r="D10" s="94">
        <f>'Ardh e shp - natyres'!E29</f>
        <v>2116001.609999992</v>
      </c>
      <c r="E10" s="94">
        <f>'Ardh e shp - natyres'!F29</f>
        <v>1964430.0000000149</v>
      </c>
      <c r="G10" s="150" t="s">
        <v>449</v>
      </c>
      <c r="H10" s="81" t="s">
        <v>450</v>
      </c>
      <c r="K10" s="151"/>
    </row>
    <row r="11" spans="2:13" ht="18" customHeight="1">
      <c r="B11" s="88">
        <v>2</v>
      </c>
      <c r="C11" s="88" t="s">
        <v>130</v>
      </c>
      <c r="D11" s="179">
        <f>D12</f>
        <v>122505350</v>
      </c>
      <c r="E11" s="179">
        <f>E12</f>
        <v>105080083</v>
      </c>
      <c r="G11" s="152">
        <v>-42943708.18</v>
      </c>
      <c r="H11" s="153">
        <v>1299062</v>
      </c>
      <c r="K11" s="154">
        <v>1964430</v>
      </c>
      <c r="L11" s="86"/>
      <c r="M11" s="91">
        <v>-25874792.690000001</v>
      </c>
    </row>
    <row r="12" spans="2:13" ht="15" customHeight="1">
      <c r="B12" s="88"/>
      <c r="C12" s="88" t="s">
        <v>149</v>
      </c>
      <c r="D12" s="89">
        <f>-'Ardh e shp - natyres'!E17</f>
        <v>122505350</v>
      </c>
      <c r="E12" s="89">
        <v>105080083</v>
      </c>
      <c r="G12" s="155">
        <v>-0.8</v>
      </c>
      <c r="H12" s="153">
        <v>0</v>
      </c>
      <c r="K12" s="156">
        <v>-237596</v>
      </c>
      <c r="M12" s="91">
        <v>-999.2</v>
      </c>
    </row>
    <row r="13" spans="2:13" ht="18" customHeight="1">
      <c r="B13" s="88"/>
      <c r="C13" s="88" t="s">
        <v>152</v>
      </c>
      <c r="D13" s="89">
        <v>0</v>
      </c>
      <c r="E13" s="157" t="s">
        <v>448</v>
      </c>
      <c r="G13" s="95">
        <v>-8786</v>
      </c>
      <c r="H13" s="180">
        <f>SUM(H11:H12)</f>
        <v>1299062</v>
      </c>
      <c r="K13" s="158">
        <f>SUM(K11:K12)</f>
        <v>1726834</v>
      </c>
      <c r="L13" s="96"/>
      <c r="M13" s="91">
        <v>2701552</v>
      </c>
    </row>
    <row r="14" spans="2:13" ht="15.75" customHeight="1">
      <c r="B14" s="88"/>
      <c r="C14" s="88" t="s">
        <v>150</v>
      </c>
      <c r="D14" s="89">
        <v>0</v>
      </c>
      <c r="E14" s="157" t="s">
        <v>448</v>
      </c>
      <c r="G14" s="152">
        <v>-195</v>
      </c>
      <c r="H14" s="159"/>
      <c r="I14" s="151"/>
      <c r="M14" s="91">
        <v>40904</v>
      </c>
    </row>
    <row r="15" spans="2:13" ht="18.75" customHeight="1">
      <c r="B15" s="88"/>
      <c r="C15" s="88" t="s">
        <v>151</v>
      </c>
      <c r="D15" s="181">
        <v>0</v>
      </c>
      <c r="E15" s="160" t="s">
        <v>448</v>
      </c>
      <c r="G15" s="182">
        <f>SUM(G11:G14)</f>
        <v>-42952689.979999997</v>
      </c>
      <c r="H15" s="92"/>
      <c r="M15" s="161">
        <f>SUM(M11:M14)</f>
        <v>-23133335.890000001</v>
      </c>
    </row>
    <row r="16" spans="2:13" ht="20.25" customHeight="1">
      <c r="B16" s="88">
        <v>3</v>
      </c>
      <c r="C16" s="88" t="s">
        <v>131</v>
      </c>
      <c r="D16" s="89"/>
      <c r="E16" s="157"/>
      <c r="G16" s="365" t="s">
        <v>451</v>
      </c>
      <c r="H16" s="162"/>
      <c r="I16" s="366" t="s">
        <v>452</v>
      </c>
      <c r="K16" s="92"/>
    </row>
    <row r="17" spans="2:13" ht="19.5" customHeight="1">
      <c r="B17" s="88"/>
      <c r="C17" s="88" t="s">
        <v>132</v>
      </c>
      <c r="D17" s="89">
        <v>-42952689.979999997</v>
      </c>
      <c r="E17" s="89">
        <v>-23133334.600000001</v>
      </c>
      <c r="G17" s="152">
        <v>97646.8</v>
      </c>
      <c r="H17" s="162"/>
      <c r="I17" s="154">
        <v>2616359</v>
      </c>
      <c r="K17" s="86">
        <f>D17</f>
        <v>-42952689.979999997</v>
      </c>
      <c r="M17" s="91">
        <v>3102305.82</v>
      </c>
    </row>
    <row r="18" spans="2:13" ht="21" customHeight="1">
      <c r="B18" s="88">
        <v>4</v>
      </c>
      <c r="C18" s="88" t="s">
        <v>133</v>
      </c>
      <c r="D18" s="89">
        <v>1299062</v>
      </c>
      <c r="E18" s="89">
        <v>-159825.20000000001</v>
      </c>
      <c r="G18" s="152">
        <v>202143826.78999999</v>
      </c>
      <c r="H18" s="367" t="s">
        <v>285</v>
      </c>
      <c r="I18" s="156">
        <v>105061548</v>
      </c>
      <c r="K18" s="92">
        <f>D19</f>
        <v>222794566.77000001</v>
      </c>
      <c r="M18" s="91">
        <v>-3746</v>
      </c>
    </row>
    <row r="19" spans="2:13" ht="18" customHeight="1">
      <c r="B19" s="88">
        <v>5</v>
      </c>
      <c r="C19" s="88" t="s">
        <v>134</v>
      </c>
      <c r="D19" s="89">
        <v>222794566.77000001</v>
      </c>
      <c r="E19" s="89">
        <v>6758473.1600000001</v>
      </c>
      <c r="G19" s="152">
        <v>870</v>
      </c>
      <c r="H19" s="163">
        <v>-876327019</v>
      </c>
      <c r="I19" s="154">
        <v>10998220</v>
      </c>
      <c r="K19" s="86">
        <v>-69991737</v>
      </c>
      <c r="M19" s="91">
        <v>164098</v>
      </c>
    </row>
    <row r="20" spans="2:13" ht="21" customHeight="1">
      <c r="B20" s="88">
        <v>6</v>
      </c>
      <c r="C20" s="88" t="s">
        <v>135</v>
      </c>
      <c r="D20" s="89">
        <v>0</v>
      </c>
      <c r="E20" s="157" t="s">
        <v>448</v>
      </c>
      <c r="G20" s="152">
        <v>-3207541.86</v>
      </c>
      <c r="H20" s="163">
        <v>832296</v>
      </c>
      <c r="I20" s="154">
        <v>1263611</v>
      </c>
      <c r="K20" s="92">
        <f>SUM(K17:K19)</f>
        <v>109850139.79000002</v>
      </c>
      <c r="M20" s="91">
        <v>271181</v>
      </c>
    </row>
    <row r="21" spans="2:13" ht="19.5" customHeight="1">
      <c r="B21" s="88">
        <v>7</v>
      </c>
      <c r="C21" s="88" t="s">
        <v>107</v>
      </c>
      <c r="D21" s="89">
        <v>0</v>
      </c>
      <c r="E21" s="157" t="s">
        <v>448</v>
      </c>
      <c r="G21" s="90">
        <v>8608.24</v>
      </c>
      <c r="H21" s="163">
        <v>-229175664</v>
      </c>
      <c r="I21" s="154">
        <v>131771</v>
      </c>
      <c r="M21" s="91">
        <v>-519502</v>
      </c>
    </row>
    <row r="22" spans="2:13" ht="21" customHeight="1">
      <c r="B22" s="88">
        <v>8</v>
      </c>
      <c r="C22" s="88" t="s">
        <v>136</v>
      </c>
      <c r="D22" s="89">
        <f>'Ardh e shp - natyres'!E30</f>
        <v>-211727</v>
      </c>
      <c r="E22" s="89">
        <f>'Ardh e shp - natyres'!F30</f>
        <v>-237596</v>
      </c>
      <c r="G22" s="90">
        <v>1012.41</v>
      </c>
      <c r="H22" s="163"/>
      <c r="I22" s="154">
        <v>2433841</v>
      </c>
      <c r="K22" s="92"/>
      <c r="M22" s="91">
        <v>5570</v>
      </c>
    </row>
    <row r="23" spans="2:13" ht="22.5" customHeight="1">
      <c r="B23" s="164"/>
      <c r="C23" s="165" t="s">
        <v>137</v>
      </c>
      <c r="D23" s="94">
        <f>D10+D11+D17+D18+D19+D22</f>
        <v>305550563.39999998</v>
      </c>
      <c r="E23" s="94">
        <f>E10+E11+E17+E18+E19+E22</f>
        <v>90272230.359999999</v>
      </c>
      <c r="G23" s="90">
        <v>3115648</v>
      </c>
      <c r="H23" s="90"/>
      <c r="I23" s="154">
        <v>437382</v>
      </c>
      <c r="M23" s="91">
        <v>1218844.1299999999</v>
      </c>
    </row>
    <row r="24" spans="2:13" ht="20.25" customHeight="1">
      <c r="B24" s="88" t="s">
        <v>108</v>
      </c>
      <c r="C24" s="166" t="s">
        <v>138</v>
      </c>
      <c r="D24" s="167"/>
      <c r="E24" s="157"/>
      <c r="G24" s="168">
        <v>5000</v>
      </c>
      <c r="H24" s="183">
        <f>SUM(H19:H23)</f>
        <v>-1104670387</v>
      </c>
      <c r="I24" s="158">
        <f>SUM(I17:I23)</f>
        <v>122942732</v>
      </c>
      <c r="M24" s="91">
        <v>699088.21</v>
      </c>
    </row>
    <row r="25" spans="2:13" ht="17.25" customHeight="1">
      <c r="B25" s="88">
        <v>1</v>
      </c>
      <c r="C25" s="88" t="s">
        <v>139</v>
      </c>
      <c r="D25" s="89">
        <v>0</v>
      </c>
      <c r="E25" s="157" t="s">
        <v>448</v>
      </c>
      <c r="G25" s="90">
        <v>54840</v>
      </c>
      <c r="H25" s="169">
        <f>H24+I24</f>
        <v>-981727655</v>
      </c>
      <c r="K25" s="81">
        <v>-159825</v>
      </c>
      <c r="M25" s="91">
        <v>2441784</v>
      </c>
    </row>
    <row r="26" spans="2:13" ht="18.75" customHeight="1">
      <c r="B26" s="88">
        <v>2</v>
      </c>
      <c r="C26" s="88" t="s">
        <v>140</v>
      </c>
      <c r="D26" s="89">
        <v>-1107161208</v>
      </c>
      <c r="E26" s="89">
        <v>-26493077.289999999</v>
      </c>
      <c r="G26" s="170">
        <v>-122841</v>
      </c>
      <c r="H26" s="151"/>
      <c r="I26" s="149">
        <f>H24+I24</f>
        <v>-981727655</v>
      </c>
      <c r="K26" s="86">
        <f>I26+K25</f>
        <v>-981887480</v>
      </c>
      <c r="L26" s="91">
        <v>-69991737.799999997</v>
      </c>
      <c r="M26" s="91">
        <v>-621150</v>
      </c>
    </row>
    <row r="27" spans="2:13" ht="18.75" customHeight="1">
      <c r="B27" s="88">
        <v>3</v>
      </c>
      <c r="C27" s="88" t="s">
        <v>234</v>
      </c>
      <c r="D27" s="89">
        <v>0</v>
      </c>
      <c r="E27" s="157" t="s">
        <v>448</v>
      </c>
      <c r="G27" s="91">
        <v>-391949</v>
      </c>
      <c r="H27" s="162"/>
      <c r="I27" s="171">
        <v>-426048</v>
      </c>
      <c r="K27" s="96"/>
      <c r="M27" s="161">
        <f>SUM(M17:M26)</f>
        <v>6758473.1599999992</v>
      </c>
    </row>
    <row r="28" spans="2:13" ht="20.25" customHeight="1">
      <c r="B28" s="88">
        <v>4</v>
      </c>
      <c r="C28" s="88" t="s">
        <v>109</v>
      </c>
      <c r="D28" s="89">
        <v>0</v>
      </c>
      <c r="E28" s="157" t="s">
        <v>448</v>
      </c>
      <c r="G28" s="91">
        <v>-271181</v>
      </c>
      <c r="H28" s="172"/>
      <c r="I28" s="173">
        <v>266222.8</v>
      </c>
    </row>
    <row r="29" spans="2:13" ht="18" customHeight="1">
      <c r="B29" s="88">
        <v>5</v>
      </c>
      <c r="C29" s="88" t="s">
        <v>141</v>
      </c>
      <c r="D29" s="89">
        <v>0</v>
      </c>
      <c r="E29" s="157" t="s">
        <v>448</v>
      </c>
      <c r="G29" s="91">
        <v>23877833</v>
      </c>
      <c r="H29" s="162">
        <v>-12057560</v>
      </c>
      <c r="I29" s="174">
        <f>SUM(I26:I28)</f>
        <v>-981887480.20000005</v>
      </c>
      <c r="K29" s="81">
        <v>78427180.799999997</v>
      </c>
    </row>
    <row r="30" spans="2:13" ht="19.5" customHeight="1">
      <c r="B30" s="88"/>
      <c r="C30" s="165" t="s">
        <v>142</v>
      </c>
      <c r="D30" s="94">
        <f>SUM(D25:D29)</f>
        <v>-1107161208</v>
      </c>
      <c r="E30" s="94">
        <f>SUM(E25:E29)</f>
        <v>-26493077.289999999</v>
      </c>
      <c r="G30" s="92">
        <v>64825</v>
      </c>
      <c r="H30" s="151">
        <v>-2821800</v>
      </c>
      <c r="I30" s="174"/>
      <c r="K30" s="174">
        <f>I29-K29</f>
        <v>-1060314661</v>
      </c>
    </row>
    <row r="31" spans="2:13" ht="21.75" customHeight="1">
      <c r="B31" s="88" t="s">
        <v>110</v>
      </c>
      <c r="C31" s="166" t="s">
        <v>143</v>
      </c>
      <c r="D31" s="167"/>
      <c r="E31" s="157"/>
      <c r="G31" s="91">
        <v>-39215</v>
      </c>
      <c r="H31" s="162">
        <v>-3223729</v>
      </c>
      <c r="I31" s="174"/>
      <c r="L31" s="91">
        <f>SUM(L16:L30)</f>
        <v>-69991737.799999997</v>
      </c>
    </row>
    <row r="32" spans="2:13" ht="19.5" customHeight="1">
      <c r="B32" s="88">
        <v>1</v>
      </c>
      <c r="C32" s="88" t="s">
        <v>466</v>
      </c>
      <c r="D32" s="89">
        <v>807455552</v>
      </c>
      <c r="E32" s="89">
        <v>-69991738.799999997</v>
      </c>
      <c r="G32" s="149">
        <v>-222789.61</v>
      </c>
      <c r="H32" s="162">
        <v>-8389988</v>
      </c>
      <c r="I32" s="174"/>
    </row>
    <row r="33" spans="2:9" ht="19.5" customHeight="1">
      <c r="B33" s="88">
        <v>2</v>
      </c>
      <c r="C33" s="88" t="s">
        <v>111</v>
      </c>
      <c r="D33" s="89">
        <v>0</v>
      </c>
      <c r="E33" s="89">
        <v>0</v>
      </c>
      <c r="G33" s="92">
        <v>-2441784</v>
      </c>
      <c r="H33" s="162">
        <f>SUM(H29:H32)</f>
        <v>-26493077</v>
      </c>
      <c r="I33" s="174"/>
    </row>
    <row r="34" spans="2:9" ht="18" customHeight="1">
      <c r="B34" s="88">
        <v>3</v>
      </c>
      <c r="C34" s="88" t="s">
        <v>165</v>
      </c>
      <c r="D34" s="89">
        <v>0</v>
      </c>
      <c r="E34" s="157" t="s">
        <v>448</v>
      </c>
      <c r="G34" s="175">
        <v>121758</v>
      </c>
      <c r="H34" s="162"/>
    </row>
    <row r="35" spans="2:9" ht="18" customHeight="1">
      <c r="B35" s="88">
        <v>4</v>
      </c>
      <c r="C35" s="88" t="s">
        <v>144</v>
      </c>
      <c r="D35" s="89"/>
      <c r="E35" s="157"/>
      <c r="G35" s="182">
        <f>SUM(G17:G34)</f>
        <v>222794566.76999998</v>
      </c>
      <c r="I35" s="174">
        <v>73</v>
      </c>
    </row>
    <row r="36" spans="2:9" ht="21" customHeight="1">
      <c r="B36" s="88"/>
      <c r="C36" s="165" t="s">
        <v>145</v>
      </c>
      <c r="D36" s="176">
        <f>SUM(D32:D35)</f>
        <v>807455552</v>
      </c>
      <c r="E36" s="176">
        <f>SUM(E32:E35)</f>
        <v>-69991738.799999997</v>
      </c>
      <c r="H36" s="162"/>
      <c r="I36" s="81">
        <v>-44</v>
      </c>
    </row>
    <row r="37" spans="2:9" ht="27" customHeight="1">
      <c r="B37" s="88" t="s">
        <v>153</v>
      </c>
      <c r="C37" s="88" t="s">
        <v>146</v>
      </c>
      <c r="D37" s="179">
        <f>D23+D30+D36</f>
        <v>5844907.3999999762</v>
      </c>
      <c r="E37" s="179">
        <f>E23+E30+E36</f>
        <v>-6212585.7299999967</v>
      </c>
      <c r="G37" s="86"/>
      <c r="I37" s="174">
        <f>SUM(I35:I36)</f>
        <v>29</v>
      </c>
    </row>
    <row r="38" spans="2:9" ht="24" customHeight="1">
      <c r="B38" s="88" t="s">
        <v>154</v>
      </c>
      <c r="C38" s="88" t="s">
        <v>147</v>
      </c>
      <c r="D38" s="89">
        <f>'AKTIVI '!G8</f>
        <v>4064613.3</v>
      </c>
      <c r="E38" s="157">
        <v>10277199</v>
      </c>
      <c r="H38" s="151"/>
    </row>
    <row r="39" spans="2:9" ht="28.5" customHeight="1">
      <c r="B39" s="97" t="s">
        <v>155</v>
      </c>
      <c r="C39" s="97" t="s">
        <v>148</v>
      </c>
      <c r="D39" s="177">
        <f>D37+D38</f>
        <v>9909520.6999999769</v>
      </c>
      <c r="E39" s="178">
        <f>SUM(E37:E38)</f>
        <v>4064613.2700000033</v>
      </c>
      <c r="G39" s="86"/>
      <c r="I39" s="81">
        <v>1726834</v>
      </c>
    </row>
    <row r="40" spans="2:9">
      <c r="D40" s="86"/>
      <c r="I40" s="86">
        <f>D10-I39</f>
        <v>389167.60999999195</v>
      </c>
    </row>
    <row r="41" spans="2:9">
      <c r="D41" s="92"/>
      <c r="G41" s="86"/>
      <c r="I41" s="81">
        <f>SUM(I39:I40)</f>
        <v>2116001.609999992</v>
      </c>
    </row>
    <row r="42" spans="2:9">
      <c r="D42" s="172">
        <v>5844907.25</v>
      </c>
      <c r="E42" s="86">
        <f>D26+E44</f>
        <v>-1109652029</v>
      </c>
    </row>
    <row r="43" spans="2:9">
      <c r="D43" s="92"/>
      <c r="E43" s="86"/>
      <c r="G43" s="86">
        <f>D37</f>
        <v>5844907.3999999762</v>
      </c>
    </row>
    <row r="44" spans="2:9">
      <c r="D44" s="86">
        <f>D37-D42</f>
        <v>0.14999997615814209</v>
      </c>
      <c r="E44" s="81">
        <v>-2490821</v>
      </c>
      <c r="G44" s="81">
        <v>-5844907</v>
      </c>
    </row>
    <row r="45" spans="2:9">
      <c r="G45" s="86">
        <f>SUM(G43:G44)</f>
        <v>0.39999997615814209</v>
      </c>
    </row>
    <row r="46" spans="2:9">
      <c r="E46" s="92"/>
    </row>
  </sheetData>
  <mergeCells count="1">
    <mergeCell ref="B4:D4"/>
  </mergeCells>
  <phoneticPr fontId="3" type="noConversion"/>
  <pageMargins left="0" right="0" top="0" bottom="1.43" header="0" footer="1.0900000000000001"/>
  <pageSetup paperSize="9" orientation="portrait" r:id="rId1"/>
  <headerFooter alignWithMargins="0">
    <oddFooter>&amp;CFINANCIERI&amp;RDREJTORI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I25"/>
  <sheetViews>
    <sheetView topLeftCell="A10" workbookViewId="0">
      <selection activeCell="I20" sqref="I20"/>
    </sheetView>
  </sheetViews>
  <sheetFormatPr defaultRowHeight="15.75"/>
  <cols>
    <col min="1" max="1" width="1" style="108" customWidth="1"/>
    <col min="2" max="2" width="5.42578125" style="108" customWidth="1"/>
    <col min="3" max="3" width="33.7109375" style="108" customWidth="1"/>
    <col min="4" max="4" width="20.5703125" style="108" customWidth="1"/>
    <col min="5" max="5" width="12.28515625" style="108" customWidth="1"/>
    <col min="6" max="6" width="17.140625" style="108" customWidth="1"/>
    <col min="7" max="7" width="16.7109375" style="108" customWidth="1"/>
    <col min="8" max="8" width="17.85546875" style="108" customWidth="1"/>
    <col min="9" max="9" width="20.42578125" style="108" customWidth="1"/>
    <col min="10" max="10" width="18.5703125" style="108" customWidth="1"/>
    <col min="11" max="11" width="23" style="108" customWidth="1"/>
    <col min="12" max="16384" width="9.140625" style="108"/>
  </cols>
  <sheetData>
    <row r="1" spans="1:9" ht="24" customHeight="1">
      <c r="C1" s="187" t="str">
        <f>'Kopertina '!G3</f>
        <v xml:space="preserve">   UJSIELLES KANALIZIME SHA</v>
      </c>
    </row>
    <row r="2" spans="1:9" ht="27" customHeight="1">
      <c r="A2" s="381" t="s">
        <v>112</v>
      </c>
      <c r="B2" s="381"/>
      <c r="C2" s="381"/>
      <c r="D2" s="381"/>
      <c r="E2" s="381"/>
      <c r="F2" s="381"/>
      <c r="G2" s="381"/>
      <c r="I2" s="188">
        <v>6</v>
      </c>
    </row>
    <row r="4" spans="1:9">
      <c r="C4" s="108" t="s">
        <v>127</v>
      </c>
      <c r="I4" s="189">
        <f>'Ardh e shp - natyres'!F6</f>
        <v>2013</v>
      </c>
    </row>
    <row r="5" spans="1:9" ht="42" customHeight="1">
      <c r="B5" s="190" t="s">
        <v>17</v>
      </c>
      <c r="C5" s="190" t="s">
        <v>114</v>
      </c>
      <c r="D5" s="190" t="s">
        <v>115</v>
      </c>
      <c r="E5" s="190" t="s">
        <v>116</v>
      </c>
      <c r="F5" s="190" t="s">
        <v>117</v>
      </c>
      <c r="G5" s="190" t="s">
        <v>126</v>
      </c>
      <c r="H5" s="190" t="s">
        <v>118</v>
      </c>
      <c r="I5" s="190" t="s">
        <v>113</v>
      </c>
    </row>
    <row r="6" spans="1:9" s="112" customFormat="1" ht="24" customHeight="1">
      <c r="B6" s="191" t="s">
        <v>24</v>
      </c>
      <c r="C6" s="192" t="s">
        <v>453</v>
      </c>
      <c r="D6" s="201">
        <v>574400000</v>
      </c>
      <c r="E6" s="201">
        <v>0</v>
      </c>
      <c r="F6" s="201">
        <v>0</v>
      </c>
      <c r="G6" s="201">
        <v>14119152</v>
      </c>
      <c r="H6" s="201">
        <v>7309228</v>
      </c>
      <c r="I6" s="202">
        <f>SUM(D6:H6)</f>
        <v>595828380</v>
      </c>
    </row>
    <row r="7" spans="1:9" ht="31.5" customHeight="1">
      <c r="B7" s="193" t="s">
        <v>105</v>
      </c>
      <c r="C7" s="194" t="s">
        <v>119</v>
      </c>
      <c r="D7" s="203">
        <v>0</v>
      </c>
      <c r="E7" s="203">
        <v>0</v>
      </c>
      <c r="F7" s="203">
        <v>0</v>
      </c>
      <c r="G7" s="203">
        <v>0</v>
      </c>
      <c r="H7" s="203">
        <v>0</v>
      </c>
      <c r="I7" s="204">
        <f>SUM(D7:H7)</f>
        <v>0</v>
      </c>
    </row>
    <row r="8" spans="1:9" ht="30.75" customHeight="1">
      <c r="B8" s="193" t="s">
        <v>108</v>
      </c>
      <c r="C8" s="194" t="s">
        <v>227</v>
      </c>
      <c r="D8" s="203">
        <v>0</v>
      </c>
      <c r="E8" s="203">
        <v>0</v>
      </c>
      <c r="F8" s="203">
        <v>0</v>
      </c>
      <c r="G8" s="203">
        <v>0</v>
      </c>
      <c r="H8" s="203">
        <v>0</v>
      </c>
      <c r="I8" s="204">
        <f>SUM(D8:H8)</f>
        <v>0</v>
      </c>
    </row>
    <row r="9" spans="1:9" ht="29.25" customHeight="1">
      <c r="B9" s="196">
        <v>1</v>
      </c>
      <c r="C9" s="195" t="s">
        <v>120</v>
      </c>
      <c r="D9" s="203">
        <v>0</v>
      </c>
      <c r="E9" s="203">
        <v>0</v>
      </c>
      <c r="F9" s="203">
        <v>0</v>
      </c>
      <c r="G9" s="203"/>
      <c r="H9" s="203">
        <v>1726834</v>
      </c>
      <c r="I9" s="205">
        <f>SUM(D9:H9)</f>
        <v>1726834</v>
      </c>
    </row>
    <row r="10" spans="1:9" ht="29.25" customHeight="1">
      <c r="B10" s="196">
        <v>2</v>
      </c>
      <c r="C10" s="195" t="s">
        <v>121</v>
      </c>
      <c r="D10" s="203">
        <v>0</v>
      </c>
      <c r="E10" s="203">
        <v>0</v>
      </c>
      <c r="F10" s="203">
        <v>0</v>
      </c>
      <c r="G10" s="203">
        <v>0</v>
      </c>
      <c r="H10" s="203">
        <v>0</v>
      </c>
      <c r="I10" s="205">
        <v>0</v>
      </c>
    </row>
    <row r="11" spans="1:9" ht="28.5" customHeight="1">
      <c r="B11" s="196">
        <v>3</v>
      </c>
      <c r="C11" s="195" t="s">
        <v>122</v>
      </c>
      <c r="D11" s="203">
        <v>0</v>
      </c>
      <c r="E11" s="203">
        <v>0</v>
      </c>
      <c r="F11" s="203">
        <v>0</v>
      </c>
      <c r="G11" s="203">
        <v>76660</v>
      </c>
      <c r="H11" s="203">
        <v>-76660</v>
      </c>
      <c r="I11" s="205">
        <v>0</v>
      </c>
    </row>
    <row r="12" spans="1:9" ht="30.75" customHeight="1">
      <c r="B12" s="196">
        <v>4</v>
      </c>
      <c r="C12" s="195" t="s">
        <v>123</v>
      </c>
      <c r="D12" s="203">
        <v>0</v>
      </c>
      <c r="E12" s="203">
        <v>0</v>
      </c>
      <c r="F12" s="203">
        <v>0</v>
      </c>
      <c r="G12" s="203">
        <v>0</v>
      </c>
      <c r="H12" s="203">
        <v>0</v>
      </c>
      <c r="I12" s="205">
        <f t="shared" ref="I12:I18" si="0">SUM(D12:H12)</f>
        <v>0</v>
      </c>
    </row>
    <row r="13" spans="1:9" s="115" customFormat="1" ht="25.5" customHeight="1">
      <c r="B13" s="197" t="s">
        <v>43</v>
      </c>
      <c r="C13" s="198" t="s">
        <v>454</v>
      </c>
      <c r="D13" s="206">
        <f>SUM(D6:D12)</f>
        <v>574400000</v>
      </c>
      <c r="E13" s="206">
        <f>SUM(E6:E12)</f>
        <v>0</v>
      </c>
      <c r="F13" s="206">
        <f>SUM(F6:F12)</f>
        <v>0</v>
      </c>
      <c r="G13" s="206">
        <f>SUM(G6:G12)</f>
        <v>14195812</v>
      </c>
      <c r="H13" s="206">
        <f>SUM(H6:H12)</f>
        <v>8959402</v>
      </c>
      <c r="I13" s="207">
        <f t="shared" si="0"/>
        <v>597555214</v>
      </c>
    </row>
    <row r="14" spans="1:9" ht="33" customHeight="1">
      <c r="B14" s="196">
        <v>1</v>
      </c>
      <c r="C14" s="195" t="s">
        <v>120</v>
      </c>
      <c r="D14" s="203">
        <v>0</v>
      </c>
      <c r="E14" s="203">
        <f>SUM(E7:E13)</f>
        <v>0</v>
      </c>
      <c r="F14" s="203">
        <v>0</v>
      </c>
      <c r="G14" s="203">
        <v>0</v>
      </c>
      <c r="H14" s="203">
        <v>1904274</v>
      </c>
      <c r="I14" s="205">
        <f t="shared" si="0"/>
        <v>1904274</v>
      </c>
    </row>
    <row r="15" spans="1:9" ht="28.5" customHeight="1">
      <c r="B15" s="196">
        <v>2</v>
      </c>
      <c r="C15" s="194" t="s">
        <v>455</v>
      </c>
      <c r="D15" s="203">
        <v>0</v>
      </c>
      <c r="E15" s="203">
        <f>SUM(E8:E14)</f>
        <v>0</v>
      </c>
      <c r="F15" s="203">
        <v>0</v>
      </c>
      <c r="G15" s="203">
        <v>86342</v>
      </c>
      <c r="H15" s="203">
        <v>-86342</v>
      </c>
      <c r="I15" s="205">
        <f t="shared" si="0"/>
        <v>0</v>
      </c>
    </row>
    <row r="16" spans="1:9" ht="31.5" customHeight="1">
      <c r="B16" s="196">
        <v>3</v>
      </c>
      <c r="C16" s="195" t="s">
        <v>124</v>
      </c>
      <c r="D16" s="203">
        <v>0</v>
      </c>
      <c r="E16" s="203">
        <f>SUM(E9:E15)</f>
        <v>0</v>
      </c>
      <c r="F16" s="203">
        <v>0</v>
      </c>
      <c r="G16" s="203">
        <v>0</v>
      </c>
      <c r="H16" s="203">
        <v>0</v>
      </c>
      <c r="I16" s="205">
        <f t="shared" si="0"/>
        <v>0</v>
      </c>
    </row>
    <row r="17" spans="2:9" ht="24.75" customHeight="1">
      <c r="B17" s="196">
        <v>4</v>
      </c>
      <c r="C17" s="195" t="s">
        <v>125</v>
      </c>
      <c r="D17" s="203">
        <v>0</v>
      </c>
      <c r="E17" s="203">
        <f>SUM(E10:E16)</f>
        <v>0</v>
      </c>
      <c r="F17" s="203">
        <v>0</v>
      </c>
      <c r="G17" s="203">
        <v>0</v>
      </c>
      <c r="H17" s="203">
        <v>0</v>
      </c>
      <c r="I17" s="205">
        <f t="shared" si="0"/>
        <v>0</v>
      </c>
    </row>
    <row r="18" spans="2:9" s="115" customFormat="1" ht="24" customHeight="1">
      <c r="B18" s="199" t="s">
        <v>68</v>
      </c>
      <c r="C18" s="200" t="s">
        <v>482</v>
      </c>
      <c r="D18" s="208">
        <f>SUM(D13:D17)</f>
        <v>574400000</v>
      </c>
      <c r="E18" s="208">
        <f>SUM(E13:E17)</f>
        <v>0</v>
      </c>
      <c r="F18" s="208">
        <f>SUM(F13:F17)</f>
        <v>0</v>
      </c>
      <c r="G18" s="208">
        <f>SUM(G13:G17)</f>
        <v>14282154</v>
      </c>
      <c r="H18" s="208">
        <f>SUM(H13:H17)</f>
        <v>10777334</v>
      </c>
      <c r="I18" s="209">
        <f t="shared" si="0"/>
        <v>599459488</v>
      </c>
    </row>
    <row r="21" spans="2:9">
      <c r="G21" s="185">
        <v>715290</v>
      </c>
      <c r="H21" s="185">
        <v>7232568</v>
      </c>
    </row>
    <row r="22" spans="2:9">
      <c r="G22" s="185">
        <v>2885309</v>
      </c>
      <c r="H22" s="185">
        <v>1726834</v>
      </c>
    </row>
    <row r="23" spans="2:9">
      <c r="G23" s="185">
        <v>10595213</v>
      </c>
      <c r="H23" s="185">
        <v>1904274</v>
      </c>
    </row>
    <row r="25" spans="2:9">
      <c r="G25" s="186">
        <f>SUM(G21:G23)</f>
        <v>14195812</v>
      </c>
      <c r="H25" s="186">
        <f>SUM(H21:H23)</f>
        <v>10863676</v>
      </c>
    </row>
  </sheetData>
  <mergeCells count="1">
    <mergeCell ref="A2:G2"/>
  </mergeCells>
  <phoneticPr fontId="3" type="noConversion"/>
  <pageMargins left="0.25" right="0.25" top="0.25" bottom="1.3" header="0.25" footer="0.99"/>
  <pageSetup paperSize="9" orientation="landscape" r:id="rId1"/>
  <headerFooter alignWithMargins="0">
    <oddFooter>&amp;CFINANCIERI&amp;RDREJTORI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51"/>
  <sheetViews>
    <sheetView topLeftCell="A37" workbookViewId="0">
      <selection activeCell="H47" sqref="H47"/>
    </sheetView>
  </sheetViews>
  <sheetFormatPr defaultColWidth="11.28515625" defaultRowHeight="15.75"/>
  <cols>
    <col min="1" max="1" width="5.85546875" style="19" customWidth="1"/>
    <col min="2" max="2" width="16.7109375" style="19" customWidth="1"/>
    <col min="3" max="3" width="8.42578125" style="19" customWidth="1"/>
    <col min="4" max="4" width="17.85546875" style="19" customWidth="1"/>
    <col min="5" max="5" width="17.42578125" style="19" customWidth="1"/>
    <col min="6" max="6" width="14.7109375" style="19" customWidth="1"/>
    <col min="7" max="7" width="16.85546875" style="19" customWidth="1"/>
    <col min="8" max="10" width="11.28515625" style="19"/>
    <col min="11" max="11" width="11.5703125" style="19" bestFit="1" customWidth="1"/>
    <col min="12" max="16384" width="11.28515625" style="19"/>
  </cols>
  <sheetData>
    <row r="1" spans="1:7">
      <c r="B1" s="215" t="str">
        <f>'Fluks mon - indirek'!C2</f>
        <v xml:space="preserve">   UJSIELLES KANALIZIME SHA</v>
      </c>
    </row>
    <row r="2" spans="1:7" s="34" customFormat="1">
      <c r="B2" s="34" t="str">
        <f>'INVENTARI BANKAVE'!B3</f>
        <v>NIPT  J 64103615 J</v>
      </c>
    </row>
    <row r="3" spans="1:7">
      <c r="B3" s="19" t="str">
        <f>'INVENTARI BANKAVE'!B2</f>
        <v>POGRADEC</v>
      </c>
    </row>
    <row r="4" spans="1:7" ht="18" customHeight="1">
      <c r="B4" s="384" t="s">
        <v>483</v>
      </c>
      <c r="C4" s="384"/>
      <c r="D4" s="384"/>
      <c r="E4" s="384"/>
      <c r="F4" s="384"/>
      <c r="G4" s="384"/>
    </row>
    <row r="6" spans="1:7" ht="15" customHeight="1">
      <c r="A6" s="382" t="s">
        <v>17</v>
      </c>
      <c r="B6" s="382" t="s">
        <v>114</v>
      </c>
      <c r="C6" s="382" t="s">
        <v>254</v>
      </c>
      <c r="D6" s="59" t="s">
        <v>289</v>
      </c>
      <c r="E6" s="382" t="s">
        <v>291</v>
      </c>
      <c r="F6" s="382" t="s">
        <v>290</v>
      </c>
      <c r="G6" s="59" t="s">
        <v>289</v>
      </c>
    </row>
    <row r="7" spans="1:7" ht="15" customHeight="1">
      <c r="A7" s="383"/>
      <c r="B7" s="383"/>
      <c r="C7" s="383"/>
      <c r="D7" s="216">
        <v>41275</v>
      </c>
      <c r="E7" s="383"/>
      <c r="F7" s="383"/>
      <c r="G7" s="216">
        <v>41639</v>
      </c>
    </row>
    <row r="8" spans="1:7" ht="15" customHeight="1">
      <c r="A8" s="217">
        <v>1</v>
      </c>
      <c r="B8" s="218" t="s">
        <v>439</v>
      </c>
      <c r="C8" s="217"/>
      <c r="D8" s="219">
        <v>522397200</v>
      </c>
      <c r="E8" s="217"/>
      <c r="F8" s="217"/>
      <c r="G8" s="219">
        <f>D8+E8-F8</f>
        <v>522397200</v>
      </c>
    </row>
    <row r="9" spans="1:7">
      <c r="A9" s="220">
        <v>2</v>
      </c>
      <c r="B9" s="218" t="s">
        <v>288</v>
      </c>
      <c r="C9" s="220"/>
      <c r="D9" s="219">
        <v>276003931</v>
      </c>
      <c r="E9" s="219"/>
      <c r="F9" s="219"/>
      <c r="G9" s="219">
        <f t="shared" ref="G9:G15" si="0">D9+E9-F9</f>
        <v>276003931</v>
      </c>
    </row>
    <row r="10" spans="1:7">
      <c r="A10" s="220">
        <v>3</v>
      </c>
      <c r="B10" s="218" t="s">
        <v>440</v>
      </c>
      <c r="C10" s="220"/>
      <c r="D10" s="219">
        <v>1936812164</v>
      </c>
      <c r="E10" s="219">
        <v>876327019</v>
      </c>
      <c r="F10" s="219"/>
      <c r="G10" s="219">
        <f t="shared" si="0"/>
        <v>2813139183</v>
      </c>
    </row>
    <row r="11" spans="1:7">
      <c r="A11" s="217">
        <v>4</v>
      </c>
      <c r="B11" s="218" t="s">
        <v>441</v>
      </c>
      <c r="C11" s="220"/>
      <c r="D11" s="219">
        <v>258251978</v>
      </c>
      <c r="E11" s="219"/>
      <c r="F11" s="219"/>
      <c r="G11" s="219">
        <f t="shared" si="0"/>
        <v>258251978</v>
      </c>
    </row>
    <row r="12" spans="1:7">
      <c r="A12" s="220">
        <v>5</v>
      </c>
      <c r="B12" s="218" t="s">
        <v>442</v>
      </c>
      <c r="C12" s="220"/>
      <c r="D12" s="219">
        <v>24661023</v>
      </c>
      <c r="E12" s="219">
        <v>2596374</v>
      </c>
      <c r="F12" s="219">
        <v>3033907</v>
      </c>
      <c r="G12" s="219">
        <f t="shared" si="0"/>
        <v>24223490</v>
      </c>
    </row>
    <row r="13" spans="1:7">
      <c r="A13" s="220">
        <v>6</v>
      </c>
      <c r="B13" s="218" t="s">
        <v>443</v>
      </c>
      <c r="C13" s="220"/>
      <c r="D13" s="219">
        <v>5752368</v>
      </c>
      <c r="E13" s="219"/>
      <c r="F13" s="219"/>
      <c r="G13" s="219">
        <f t="shared" si="0"/>
        <v>5752368</v>
      </c>
    </row>
    <row r="14" spans="1:7">
      <c r="A14" s="217">
        <v>7</v>
      </c>
      <c r="B14" s="218" t="s">
        <v>444</v>
      </c>
      <c r="C14" s="220"/>
      <c r="D14" s="219">
        <v>23893439</v>
      </c>
      <c r="E14" s="219"/>
      <c r="F14" s="219"/>
      <c r="G14" s="219">
        <f t="shared" si="0"/>
        <v>23893439</v>
      </c>
    </row>
    <row r="15" spans="1:7">
      <c r="A15" s="220">
        <v>8</v>
      </c>
      <c r="B15" s="221" t="s">
        <v>287</v>
      </c>
      <c r="C15" s="220"/>
      <c r="D15" s="219">
        <v>8389988</v>
      </c>
      <c r="E15" s="219">
        <v>204544288.74000001</v>
      </c>
      <c r="F15" s="219"/>
      <c r="G15" s="219">
        <f t="shared" si="0"/>
        <v>212934276.74000001</v>
      </c>
    </row>
    <row r="16" spans="1:7" s="226" customFormat="1" ht="30" customHeight="1">
      <c r="A16" s="222"/>
      <c r="B16" s="223" t="s">
        <v>286</v>
      </c>
      <c r="C16" s="224"/>
      <c r="D16" s="225">
        <f>SUM(D9:D15)</f>
        <v>2533764891</v>
      </c>
      <c r="E16" s="225">
        <f>SUM(E10:E15)</f>
        <v>1083467681.74</v>
      </c>
      <c r="F16" s="225">
        <f>SUM(F10:F15)</f>
        <v>3033907</v>
      </c>
      <c r="G16" s="225">
        <f>SUM(G9:G15)</f>
        <v>3614198665.7399998</v>
      </c>
    </row>
    <row r="18" spans="1:10">
      <c r="B18" s="379" t="s">
        <v>484</v>
      </c>
      <c r="C18" s="379"/>
      <c r="D18" s="379"/>
      <c r="E18" s="379"/>
      <c r="F18" s="379"/>
      <c r="G18" s="379"/>
    </row>
    <row r="19" spans="1:10">
      <c r="I19" s="75"/>
    </row>
    <row r="20" spans="1:10">
      <c r="A20" s="382" t="s">
        <v>17</v>
      </c>
      <c r="B20" s="382" t="s">
        <v>114</v>
      </c>
      <c r="C20" s="382" t="s">
        <v>254</v>
      </c>
      <c r="D20" s="59" t="s">
        <v>289</v>
      </c>
      <c r="E20" s="382" t="s">
        <v>291</v>
      </c>
      <c r="F20" s="382" t="s">
        <v>290</v>
      </c>
      <c r="G20" s="59" t="s">
        <v>289</v>
      </c>
    </row>
    <row r="21" spans="1:10">
      <c r="A21" s="383"/>
      <c r="B21" s="383"/>
      <c r="C21" s="383"/>
      <c r="D21" s="216">
        <v>41275</v>
      </c>
      <c r="E21" s="383"/>
      <c r="F21" s="383"/>
      <c r="G21" s="216">
        <v>41639</v>
      </c>
    </row>
    <row r="22" spans="1:10">
      <c r="A22" s="217">
        <v>1</v>
      </c>
      <c r="B22" s="218" t="s">
        <v>439</v>
      </c>
      <c r="C22" s="217"/>
      <c r="D22" s="219">
        <v>0</v>
      </c>
      <c r="E22" s="219">
        <v>0</v>
      </c>
      <c r="F22" s="219">
        <v>0</v>
      </c>
      <c r="G22" s="219">
        <f>D22+E22-F22</f>
        <v>0</v>
      </c>
    </row>
    <row r="23" spans="1:10">
      <c r="A23" s="220">
        <v>2</v>
      </c>
      <c r="B23" s="218" t="s">
        <v>288</v>
      </c>
      <c r="C23" s="220"/>
      <c r="D23" s="219">
        <v>14368042</v>
      </c>
      <c r="E23" s="219">
        <v>2616359</v>
      </c>
      <c r="F23" s="219"/>
      <c r="G23" s="219">
        <f>D23+E23-F23</f>
        <v>16984401</v>
      </c>
    </row>
    <row r="24" spans="1:10">
      <c r="A24" s="220">
        <v>3</v>
      </c>
      <c r="B24" s="218" t="s">
        <v>440</v>
      </c>
      <c r="C24" s="220"/>
      <c r="D24" s="219">
        <v>273744656</v>
      </c>
      <c r="E24" s="219">
        <v>105061548</v>
      </c>
      <c r="F24" s="219"/>
      <c r="G24" s="219">
        <f t="shared" ref="G24:G29" si="1">D24+E24-F24</f>
        <v>378806204</v>
      </c>
    </row>
    <row r="25" spans="1:10">
      <c r="A25" s="217">
        <v>4</v>
      </c>
      <c r="B25" s="218" t="s">
        <v>441</v>
      </c>
      <c r="C25" s="220"/>
      <c r="D25" s="219">
        <v>38287578</v>
      </c>
      <c r="E25" s="219">
        <v>10998220</v>
      </c>
      <c r="F25" s="219"/>
      <c r="G25" s="219">
        <f t="shared" si="1"/>
        <v>49285798</v>
      </c>
      <c r="J25" s="19">
        <v>2596374</v>
      </c>
    </row>
    <row r="26" spans="1:10">
      <c r="A26" s="220">
        <v>5</v>
      </c>
      <c r="B26" s="218" t="s">
        <v>442</v>
      </c>
      <c r="C26" s="220"/>
      <c r="D26" s="219">
        <v>14940923</v>
      </c>
      <c r="E26" s="219">
        <v>1263611</v>
      </c>
      <c r="F26" s="219">
        <v>3033907</v>
      </c>
      <c r="G26" s="219">
        <f t="shared" si="1"/>
        <v>13170627</v>
      </c>
    </row>
    <row r="27" spans="1:10">
      <c r="A27" s="220">
        <v>6</v>
      </c>
      <c r="B27" s="218" t="s">
        <v>443</v>
      </c>
      <c r="C27" s="220"/>
      <c r="D27" s="219">
        <v>1359470</v>
      </c>
      <c r="E27" s="219">
        <v>131771</v>
      </c>
      <c r="F27" s="219"/>
      <c r="G27" s="219">
        <f t="shared" si="1"/>
        <v>1491241</v>
      </c>
      <c r="I27" s="19">
        <v>2095907</v>
      </c>
    </row>
    <row r="28" spans="1:10">
      <c r="A28" s="217">
        <v>7</v>
      </c>
      <c r="B28" s="218" t="s">
        <v>444</v>
      </c>
      <c r="C28" s="220"/>
      <c r="D28" s="219">
        <v>14158073</v>
      </c>
      <c r="E28" s="219">
        <v>2433841</v>
      </c>
      <c r="F28" s="219"/>
      <c r="G28" s="219">
        <f t="shared" si="1"/>
        <v>16591914</v>
      </c>
      <c r="I28" s="19">
        <v>937849</v>
      </c>
    </row>
    <row r="29" spans="1:10">
      <c r="A29" s="220">
        <v>8</v>
      </c>
      <c r="B29" s="221" t="s">
        <v>287</v>
      </c>
      <c r="C29" s="220"/>
      <c r="D29" s="219">
        <v>0</v>
      </c>
      <c r="E29" s="219"/>
      <c r="F29" s="219"/>
      <c r="G29" s="219">
        <f t="shared" si="1"/>
        <v>0</v>
      </c>
      <c r="I29" s="362">
        <f>SUM(I27:I28)</f>
        <v>3033756</v>
      </c>
    </row>
    <row r="30" spans="1:10" s="34" customFormat="1" ht="30" customHeight="1">
      <c r="A30" s="223"/>
      <c r="B30" s="223" t="s">
        <v>286</v>
      </c>
      <c r="C30" s="224"/>
      <c r="D30" s="225">
        <f>SUM(D23:D29)</f>
        <v>356858742</v>
      </c>
      <c r="E30" s="225">
        <f>SUM(E23:E29)</f>
        <v>122505350</v>
      </c>
      <c r="F30" s="225">
        <f>SUM(F23:F29)</f>
        <v>3033907</v>
      </c>
      <c r="G30" s="225">
        <f>SUM(G23:G29)</f>
        <v>476330185</v>
      </c>
    </row>
    <row r="31" spans="1:10">
      <c r="J31" s="75"/>
    </row>
    <row r="32" spans="1:10">
      <c r="B32" s="379" t="s">
        <v>485</v>
      </c>
      <c r="C32" s="379"/>
      <c r="D32" s="379"/>
      <c r="E32" s="379"/>
      <c r="F32" s="379"/>
      <c r="G32" s="379"/>
    </row>
    <row r="34" spans="1:11">
      <c r="A34" s="382" t="s">
        <v>17</v>
      </c>
      <c r="B34" s="382" t="s">
        <v>114</v>
      </c>
      <c r="C34" s="382" t="s">
        <v>254</v>
      </c>
      <c r="D34" s="59" t="s">
        <v>289</v>
      </c>
      <c r="E34" s="382" t="s">
        <v>291</v>
      </c>
      <c r="F34" s="382" t="s">
        <v>290</v>
      </c>
      <c r="G34" s="59" t="s">
        <v>289</v>
      </c>
    </row>
    <row r="35" spans="1:11">
      <c r="A35" s="383"/>
      <c r="B35" s="383"/>
      <c r="C35" s="383"/>
      <c r="D35" s="216">
        <v>41275</v>
      </c>
      <c r="E35" s="383"/>
      <c r="F35" s="383"/>
      <c r="G35" s="216">
        <v>41639</v>
      </c>
    </row>
    <row r="36" spans="1:11">
      <c r="A36" s="217">
        <v>1</v>
      </c>
      <c r="B36" s="218" t="s">
        <v>439</v>
      </c>
      <c r="C36" s="220"/>
      <c r="D36" s="219">
        <f>D8-D22</f>
        <v>522397200</v>
      </c>
      <c r="E36" s="217"/>
      <c r="F36" s="219">
        <v>0</v>
      </c>
      <c r="G36" s="219">
        <f>D36+E36-F36</f>
        <v>522397200</v>
      </c>
    </row>
    <row r="37" spans="1:11">
      <c r="A37" s="220">
        <v>2</v>
      </c>
      <c r="B37" s="218" t="s">
        <v>288</v>
      </c>
      <c r="C37" s="220"/>
      <c r="D37" s="219">
        <f t="shared" ref="D37:D43" si="2">D9-D23</f>
        <v>261635889</v>
      </c>
      <c r="E37" s="219"/>
      <c r="F37" s="219">
        <v>2616359</v>
      </c>
      <c r="G37" s="219">
        <f t="shared" ref="G37:G44" si="3">D37+E37-F37</f>
        <v>259019530</v>
      </c>
    </row>
    <row r="38" spans="1:11">
      <c r="A38" s="220">
        <v>3</v>
      </c>
      <c r="B38" s="218" t="s">
        <v>440</v>
      </c>
      <c r="C38" s="220"/>
      <c r="D38" s="219">
        <f t="shared" si="2"/>
        <v>1663067508</v>
      </c>
      <c r="E38" s="219">
        <v>876327019</v>
      </c>
      <c r="F38" s="219">
        <v>105061548</v>
      </c>
      <c r="G38" s="219">
        <f t="shared" si="3"/>
        <v>2434332979</v>
      </c>
    </row>
    <row r="39" spans="1:11">
      <c r="A39" s="217">
        <v>4</v>
      </c>
      <c r="B39" s="218" t="s">
        <v>441</v>
      </c>
      <c r="C39" s="220"/>
      <c r="D39" s="219">
        <f t="shared" si="2"/>
        <v>219964400</v>
      </c>
      <c r="E39" s="219"/>
      <c r="F39" s="219">
        <v>10998220</v>
      </c>
      <c r="G39" s="219">
        <f t="shared" si="3"/>
        <v>208966180</v>
      </c>
    </row>
    <row r="40" spans="1:11">
      <c r="A40" s="220">
        <v>5</v>
      </c>
      <c r="B40" s="218" t="s">
        <v>442</v>
      </c>
      <c r="C40" s="220"/>
      <c r="D40" s="219">
        <f t="shared" si="2"/>
        <v>9720100</v>
      </c>
      <c r="E40" s="219">
        <v>2596374</v>
      </c>
      <c r="F40" s="219">
        <v>2201460</v>
      </c>
      <c r="G40" s="219">
        <f t="shared" si="3"/>
        <v>10115014</v>
      </c>
      <c r="K40" s="19">
        <v>10115014</v>
      </c>
    </row>
    <row r="41" spans="1:11" ht="15" customHeight="1">
      <c r="A41" s="220">
        <v>6</v>
      </c>
      <c r="B41" s="218" t="s">
        <v>443</v>
      </c>
      <c r="C41" s="227"/>
      <c r="D41" s="219">
        <f t="shared" si="2"/>
        <v>4392898</v>
      </c>
      <c r="E41" s="219"/>
      <c r="F41" s="219">
        <v>131771</v>
      </c>
      <c r="G41" s="219">
        <f t="shared" si="3"/>
        <v>4261127</v>
      </c>
      <c r="I41" s="75">
        <v>1263611</v>
      </c>
      <c r="J41" s="75"/>
    </row>
    <row r="42" spans="1:11">
      <c r="A42" s="217">
        <v>7</v>
      </c>
      <c r="B42" s="218" t="s">
        <v>444</v>
      </c>
      <c r="C42" s="221"/>
      <c r="D42" s="219">
        <f t="shared" si="2"/>
        <v>9735366</v>
      </c>
      <c r="E42" s="219"/>
      <c r="F42" s="219">
        <v>2433841</v>
      </c>
      <c r="G42" s="219">
        <f t="shared" si="3"/>
        <v>7301525</v>
      </c>
      <c r="I42" s="19">
        <v>937849</v>
      </c>
    </row>
    <row r="43" spans="1:11">
      <c r="A43" s="220">
        <v>8</v>
      </c>
      <c r="B43" s="221" t="s">
        <v>287</v>
      </c>
      <c r="C43" s="221"/>
      <c r="D43" s="219">
        <f t="shared" si="2"/>
        <v>8389988</v>
      </c>
      <c r="E43" s="219">
        <v>204544288.74000001</v>
      </c>
      <c r="F43" s="219"/>
      <c r="G43" s="219">
        <f t="shared" si="3"/>
        <v>212934276.74000001</v>
      </c>
      <c r="I43" s="361">
        <f>SUM(I41:I42)</f>
        <v>2201460</v>
      </c>
    </row>
    <row r="44" spans="1:11" s="232" customFormat="1" ht="29.25" customHeight="1">
      <c r="A44" s="228"/>
      <c r="B44" s="223" t="s">
        <v>286</v>
      </c>
      <c r="C44" s="229"/>
      <c r="D44" s="230">
        <f>SUM(D36:D43)</f>
        <v>2699303349</v>
      </c>
      <c r="E44" s="231">
        <f>SUM(E36:E43)</f>
        <v>1083467681.74</v>
      </c>
      <c r="F44" s="231">
        <f>SUM(F36:F43)</f>
        <v>123443199</v>
      </c>
      <c r="G44" s="230">
        <f t="shared" si="3"/>
        <v>3659327831.7399998</v>
      </c>
      <c r="I44" s="233"/>
    </row>
    <row r="46" spans="1:11">
      <c r="E46" s="35"/>
      <c r="G46" s="35"/>
    </row>
    <row r="47" spans="1:11">
      <c r="E47" s="35"/>
      <c r="G47" s="35"/>
    </row>
    <row r="50" spans="9:9">
      <c r="I50" s="35"/>
    </row>
    <row r="51" spans="9:9">
      <c r="I51" s="35"/>
    </row>
  </sheetData>
  <mergeCells count="18">
    <mergeCell ref="A34:A35"/>
    <mergeCell ref="B34:B35"/>
    <mergeCell ref="C34:C35"/>
    <mergeCell ref="E34:E35"/>
    <mergeCell ref="F34:F35"/>
    <mergeCell ref="B4:G4"/>
    <mergeCell ref="B18:G18"/>
    <mergeCell ref="B32:G32"/>
    <mergeCell ref="F20:F21"/>
    <mergeCell ref="F6:F7"/>
    <mergeCell ref="A6:A7"/>
    <mergeCell ref="B6:B7"/>
    <mergeCell ref="C6:C7"/>
    <mergeCell ref="E6:E7"/>
    <mergeCell ref="A20:A21"/>
    <mergeCell ref="B20:B21"/>
    <mergeCell ref="C20:C21"/>
    <mergeCell ref="E20:E21"/>
  </mergeCells>
  <printOptions horizontalCentered="1"/>
  <pageMargins left="0" right="0" top="0.39370078740157499" bottom="0.66" header="0.511811023622047" footer="0.34"/>
  <pageSetup orientation="portrait" r:id="rId1"/>
  <headerFooter alignWithMargins="0">
    <oddFooter>&amp;CFINANCIDERI
EDMOND  MATO&amp;RDREJTORI
ERION  VESHO</oddFooter>
  </headerFooter>
  <ignoredErrors>
    <ignoredError sqref="D16 D30:F3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P30"/>
  <sheetViews>
    <sheetView topLeftCell="A13" workbookViewId="0">
      <selection activeCell="K18" sqref="K18"/>
    </sheetView>
  </sheetViews>
  <sheetFormatPr defaultRowHeight="14.25"/>
  <cols>
    <col min="1" max="1" width="4.140625" style="81" customWidth="1"/>
    <col min="2" max="5" width="9.140625" style="81"/>
    <col min="6" max="6" width="8.28515625" style="81" customWidth="1"/>
    <col min="7" max="7" width="11.5703125" style="81" customWidth="1"/>
    <col min="8" max="8" width="8.7109375" style="81" customWidth="1"/>
    <col min="9" max="9" width="10.5703125" style="81" customWidth="1"/>
    <col min="10" max="10" width="11" style="81" customWidth="1"/>
    <col min="11" max="11" width="9.140625" style="81"/>
    <col min="12" max="12" width="16" style="81" customWidth="1"/>
    <col min="13" max="13" width="15.28515625" style="81" customWidth="1"/>
    <col min="14" max="16384" width="9.140625" style="81"/>
  </cols>
  <sheetData>
    <row r="1" spans="1:15">
      <c r="A1" s="237" t="str">
        <f>'Pasq.per AAM 1'!B1</f>
        <v xml:space="preserve">   UJSIELLES KANALIZIME SHA</v>
      </c>
      <c r="C1" s="237"/>
      <c r="D1" s="237"/>
    </row>
    <row r="2" spans="1:15" s="93" customFormat="1">
      <c r="A2" s="238" t="str">
        <f>'Pasq.per AAM 1'!B2</f>
        <v>NIPT  J 64103615 J</v>
      </c>
      <c r="B2" s="238"/>
      <c r="C2" s="238"/>
      <c r="D2" s="238"/>
    </row>
    <row r="3" spans="1:15">
      <c r="A3" s="237" t="str">
        <f>'Pasq.per AAM 1'!B3</f>
        <v>POGRADEC</v>
      </c>
      <c r="I3" s="81" t="s">
        <v>321</v>
      </c>
    </row>
    <row r="5" spans="1:15">
      <c r="A5" s="239"/>
      <c r="B5" s="239"/>
      <c r="C5" s="239"/>
      <c r="D5" s="239"/>
      <c r="E5" s="239"/>
      <c r="F5" s="239"/>
      <c r="G5" s="239"/>
      <c r="H5" s="239"/>
      <c r="I5" s="240"/>
      <c r="J5" s="241" t="s">
        <v>320</v>
      </c>
    </row>
    <row r="6" spans="1:15">
      <c r="A6" s="385" t="s">
        <v>319</v>
      </c>
      <c r="B6" s="386"/>
      <c r="C6" s="386"/>
      <c r="D6" s="386"/>
      <c r="E6" s="386"/>
      <c r="F6" s="386"/>
      <c r="G6" s="386"/>
      <c r="H6" s="386"/>
      <c r="I6" s="386"/>
      <c r="J6" s="387"/>
    </row>
    <row r="7" spans="1:15" ht="58.5" customHeight="1" thickBot="1">
      <c r="A7" s="242"/>
      <c r="B7" s="388" t="s">
        <v>318</v>
      </c>
      <c r="C7" s="388"/>
      <c r="D7" s="388"/>
      <c r="E7" s="388"/>
      <c r="F7" s="389"/>
      <c r="G7" s="243" t="s">
        <v>317</v>
      </c>
      <c r="H7" s="243" t="s">
        <v>316</v>
      </c>
      <c r="I7" s="244" t="s">
        <v>486</v>
      </c>
      <c r="J7" s="244" t="s">
        <v>456</v>
      </c>
    </row>
    <row r="8" spans="1:15">
      <c r="A8" s="245">
        <v>1</v>
      </c>
      <c r="B8" s="390" t="s">
        <v>315</v>
      </c>
      <c r="C8" s="391"/>
      <c r="D8" s="391"/>
      <c r="E8" s="391"/>
      <c r="F8" s="391"/>
      <c r="G8" s="246">
        <v>70</v>
      </c>
      <c r="H8" s="246">
        <v>11100</v>
      </c>
      <c r="I8" s="247">
        <f>I9+I10++I11</f>
        <v>139475</v>
      </c>
      <c r="J8" s="247">
        <f>J9+J10++J11</f>
        <v>113798</v>
      </c>
    </row>
    <row r="9" spans="1:15" ht="28.5">
      <c r="A9" s="248" t="s">
        <v>307</v>
      </c>
      <c r="B9" s="392" t="s">
        <v>314</v>
      </c>
      <c r="C9" s="392"/>
      <c r="D9" s="392"/>
      <c r="E9" s="392"/>
      <c r="F9" s="393"/>
      <c r="G9" s="249" t="s">
        <v>313</v>
      </c>
      <c r="H9" s="249">
        <v>11101</v>
      </c>
      <c r="I9" s="250">
        <v>136818</v>
      </c>
      <c r="J9" s="250">
        <v>109175</v>
      </c>
      <c r="L9" s="184">
        <f>'Ardh e shp - natyres'!E10</f>
        <v>136817707</v>
      </c>
      <c r="M9" s="184">
        <f>'Ardh e shp - natyres'!F10</f>
        <v>109174895.2</v>
      </c>
    </row>
    <row r="10" spans="1:15">
      <c r="A10" s="251" t="s">
        <v>312</v>
      </c>
      <c r="B10" s="392" t="s">
        <v>311</v>
      </c>
      <c r="C10" s="392"/>
      <c r="D10" s="392"/>
      <c r="E10" s="392"/>
      <c r="F10" s="393"/>
      <c r="G10" s="249">
        <v>704</v>
      </c>
      <c r="H10" s="249">
        <v>11102</v>
      </c>
      <c r="I10" s="250">
        <v>2657</v>
      </c>
      <c r="J10" s="250">
        <v>4623</v>
      </c>
      <c r="L10" s="184">
        <f>'Ardh e shp - natyres'!E11</f>
        <v>2657034</v>
      </c>
      <c r="M10" s="184">
        <f>'Ardh e shp - natyres'!F11</f>
        <v>4623765</v>
      </c>
      <c r="O10" s="81">
        <v>4611</v>
      </c>
    </row>
    <row r="11" spans="1:15">
      <c r="A11" s="251" t="s">
        <v>310</v>
      </c>
      <c r="B11" s="392" t="s">
        <v>309</v>
      </c>
      <c r="C11" s="392"/>
      <c r="D11" s="392"/>
      <c r="E11" s="392"/>
      <c r="F11" s="393"/>
      <c r="G11" s="252">
        <v>705</v>
      </c>
      <c r="H11" s="249">
        <v>11103</v>
      </c>
      <c r="I11" s="250"/>
      <c r="J11" s="250"/>
      <c r="L11" s="184"/>
      <c r="M11" s="184"/>
      <c r="O11" s="81">
        <v>727</v>
      </c>
    </row>
    <row r="12" spans="1:15">
      <c r="A12" s="253">
        <v>2</v>
      </c>
      <c r="B12" s="392" t="s">
        <v>308</v>
      </c>
      <c r="C12" s="392"/>
      <c r="D12" s="392"/>
      <c r="E12" s="392"/>
      <c r="F12" s="393"/>
      <c r="G12" s="249">
        <v>708</v>
      </c>
      <c r="H12" s="254">
        <v>11104</v>
      </c>
      <c r="I12" s="250"/>
      <c r="J12" s="250"/>
      <c r="L12" s="159">
        <f>SUM(L9:L11)</f>
        <v>139474741</v>
      </c>
      <c r="M12" s="159">
        <f>SUM(M9:M11)</f>
        <v>113798660.2</v>
      </c>
      <c r="O12" s="81">
        <f>SUM(O10:O11)</f>
        <v>5338</v>
      </c>
    </row>
    <row r="13" spans="1:15">
      <c r="A13" s="255" t="s">
        <v>307</v>
      </c>
      <c r="B13" s="392" t="s">
        <v>306</v>
      </c>
      <c r="C13" s="392"/>
      <c r="D13" s="392"/>
      <c r="E13" s="392"/>
      <c r="F13" s="393"/>
      <c r="G13" s="249">
        <v>7081</v>
      </c>
      <c r="H13" s="256">
        <v>111041</v>
      </c>
      <c r="I13" s="250"/>
      <c r="J13" s="250"/>
      <c r="L13" s="184"/>
      <c r="M13" s="184"/>
    </row>
    <row r="14" spans="1:15">
      <c r="A14" s="255" t="s">
        <v>305</v>
      </c>
      <c r="B14" s="392" t="s">
        <v>304</v>
      </c>
      <c r="C14" s="392"/>
      <c r="D14" s="392"/>
      <c r="E14" s="392"/>
      <c r="F14" s="393"/>
      <c r="G14" s="249">
        <v>7082</v>
      </c>
      <c r="H14" s="256">
        <v>111042</v>
      </c>
      <c r="I14" s="250"/>
      <c r="J14" s="250"/>
      <c r="L14" s="184"/>
      <c r="M14" s="184"/>
    </row>
    <row r="15" spans="1:15">
      <c r="A15" s="255" t="s">
        <v>303</v>
      </c>
      <c r="B15" s="392" t="s">
        <v>302</v>
      </c>
      <c r="C15" s="392"/>
      <c r="D15" s="392"/>
      <c r="E15" s="392"/>
      <c r="F15" s="393"/>
      <c r="G15" s="249">
        <v>7083</v>
      </c>
      <c r="H15" s="256">
        <v>111043</v>
      </c>
      <c r="I15" s="250"/>
      <c r="J15" s="250"/>
      <c r="L15" s="184"/>
      <c r="M15" s="184"/>
    </row>
    <row r="16" spans="1:15">
      <c r="A16" s="257">
        <v>3</v>
      </c>
      <c r="B16" s="392" t="s">
        <v>301</v>
      </c>
      <c r="C16" s="392"/>
      <c r="D16" s="392"/>
      <c r="E16" s="392"/>
      <c r="F16" s="393"/>
      <c r="G16" s="249">
        <v>71</v>
      </c>
      <c r="H16" s="254">
        <v>11201</v>
      </c>
      <c r="I16" s="250"/>
      <c r="J16" s="250"/>
      <c r="L16" s="184"/>
      <c r="M16" s="184"/>
    </row>
    <row r="17" spans="1:16">
      <c r="A17" s="258"/>
      <c r="B17" s="394" t="s">
        <v>300</v>
      </c>
      <c r="C17" s="394"/>
      <c r="D17" s="394"/>
      <c r="E17" s="394"/>
      <c r="F17" s="395"/>
      <c r="G17" s="259"/>
      <c r="H17" s="249">
        <v>112011</v>
      </c>
      <c r="I17" s="250"/>
      <c r="J17" s="250"/>
      <c r="L17" s="184"/>
      <c r="M17" s="184"/>
    </row>
    <row r="18" spans="1:16">
      <c r="A18" s="258"/>
      <c r="B18" s="394" t="s">
        <v>299</v>
      </c>
      <c r="C18" s="394"/>
      <c r="D18" s="394"/>
      <c r="E18" s="394"/>
      <c r="F18" s="395"/>
      <c r="G18" s="259"/>
      <c r="H18" s="249">
        <v>112012</v>
      </c>
      <c r="I18" s="250"/>
      <c r="J18" s="250"/>
      <c r="L18" s="184"/>
      <c r="M18" s="184"/>
    </row>
    <row r="19" spans="1:16">
      <c r="A19" s="248">
        <v>4</v>
      </c>
      <c r="B19" s="392" t="s">
        <v>298</v>
      </c>
      <c r="C19" s="392"/>
      <c r="D19" s="392"/>
      <c r="E19" s="392"/>
      <c r="F19" s="393"/>
      <c r="G19" s="260">
        <v>72</v>
      </c>
      <c r="H19" s="261">
        <v>11300</v>
      </c>
      <c r="I19" s="250"/>
      <c r="J19" s="250"/>
      <c r="L19" s="184"/>
      <c r="M19" s="184"/>
    </row>
    <row r="20" spans="1:16">
      <c r="A20" s="251"/>
      <c r="B20" s="398" t="s">
        <v>297</v>
      </c>
      <c r="C20" s="399"/>
      <c r="D20" s="399"/>
      <c r="E20" s="399"/>
      <c r="F20" s="399"/>
      <c r="G20" s="210"/>
      <c r="H20" s="261">
        <v>11301</v>
      </c>
      <c r="I20" s="250"/>
      <c r="J20" s="250"/>
      <c r="L20" s="184"/>
      <c r="M20" s="184"/>
    </row>
    <row r="21" spans="1:16">
      <c r="A21" s="251">
        <v>5</v>
      </c>
      <c r="B21" s="393" t="s">
        <v>296</v>
      </c>
      <c r="C21" s="396"/>
      <c r="D21" s="396"/>
      <c r="E21" s="396"/>
      <c r="F21" s="396"/>
      <c r="G21" s="262">
        <v>73</v>
      </c>
      <c r="H21" s="262">
        <v>11400</v>
      </c>
      <c r="I21" s="250">
        <v>9000</v>
      </c>
      <c r="J21" s="250"/>
      <c r="L21" s="184"/>
      <c r="M21" s="184"/>
      <c r="O21" s="81">
        <v>2707</v>
      </c>
      <c r="P21" s="81">
        <v>2707012.47</v>
      </c>
    </row>
    <row r="22" spans="1:16">
      <c r="A22" s="255">
        <v>6</v>
      </c>
      <c r="B22" s="393" t="s">
        <v>295</v>
      </c>
      <c r="C22" s="396"/>
      <c r="D22" s="396"/>
      <c r="E22" s="396"/>
      <c r="F22" s="396"/>
      <c r="G22" s="262">
        <v>75</v>
      </c>
      <c r="H22" s="254">
        <v>11500</v>
      </c>
      <c r="I22" s="250">
        <v>55360</v>
      </c>
      <c r="J22" s="250">
        <v>77253</v>
      </c>
      <c r="L22" s="184">
        <f>'Ardh e shp - natyres'!E28</f>
        <v>64360091.850000001</v>
      </c>
      <c r="M22" s="184">
        <f>'Ardh e shp - natyres'!F28</f>
        <v>77253608.930000007</v>
      </c>
      <c r="O22" s="81">
        <v>78454</v>
      </c>
      <c r="P22" s="81">
        <v>78453689</v>
      </c>
    </row>
    <row r="23" spans="1:16">
      <c r="A23" s="251">
        <v>7</v>
      </c>
      <c r="B23" s="392" t="s">
        <v>294</v>
      </c>
      <c r="C23" s="392"/>
      <c r="D23" s="392"/>
      <c r="E23" s="392"/>
      <c r="F23" s="393"/>
      <c r="G23" s="249">
        <v>77</v>
      </c>
      <c r="H23" s="249">
        <v>11600</v>
      </c>
      <c r="I23" s="250"/>
      <c r="J23" s="250"/>
      <c r="L23" s="184"/>
      <c r="M23" s="184"/>
      <c r="O23" s="81">
        <v>10</v>
      </c>
      <c r="P23" s="81">
        <v>10170.56</v>
      </c>
    </row>
    <row r="24" spans="1:16" s="93" customFormat="1" ht="15" thickBot="1">
      <c r="A24" s="263" t="s">
        <v>293</v>
      </c>
      <c r="B24" s="397" t="s">
        <v>292</v>
      </c>
      <c r="C24" s="397"/>
      <c r="D24" s="397"/>
      <c r="E24" s="397"/>
      <c r="F24" s="397"/>
      <c r="G24" s="264"/>
      <c r="H24" s="264">
        <v>11800</v>
      </c>
      <c r="I24" s="265">
        <f>I8+I16+I19+I21+I22+I23</f>
        <v>203835</v>
      </c>
      <c r="J24" s="265">
        <f>J8+J16+J19+J21+J22+J23</f>
        <v>191051</v>
      </c>
      <c r="L24" s="159">
        <f>SUM(L12:L23)</f>
        <v>203834832.84999999</v>
      </c>
      <c r="M24" s="159">
        <f>SUM(M12:M23)</f>
        <v>191052269.13</v>
      </c>
      <c r="O24" s="93">
        <f>SUM(O21:O23)</f>
        <v>81171</v>
      </c>
      <c r="P24" s="93">
        <f>SUM(P21:P23)</f>
        <v>81170872.030000001</v>
      </c>
    </row>
    <row r="25" spans="1:16">
      <c r="A25" s="266"/>
      <c r="B25" s="267"/>
      <c r="C25" s="267"/>
      <c r="D25" s="267"/>
      <c r="E25" s="267"/>
      <c r="F25" s="267"/>
      <c r="G25" s="267"/>
      <c r="H25" s="267"/>
      <c r="I25" s="268"/>
      <c r="J25" s="268"/>
    </row>
    <row r="26" spans="1:16">
      <c r="A26" s="266"/>
      <c r="B26" s="267"/>
      <c r="C26" s="267"/>
      <c r="D26" s="267"/>
      <c r="E26" s="267"/>
      <c r="F26" s="267"/>
      <c r="G26" s="267"/>
      <c r="H26" s="267"/>
      <c r="I26" s="268"/>
      <c r="J26" s="268"/>
      <c r="L26" s="81">
        <v>9000000</v>
      </c>
    </row>
    <row r="27" spans="1:16">
      <c r="A27" s="266"/>
      <c r="B27" s="267"/>
      <c r="C27" s="267"/>
      <c r="D27" s="267"/>
      <c r="E27" s="267"/>
      <c r="F27" s="267"/>
      <c r="G27" s="267"/>
      <c r="H27" s="267"/>
      <c r="I27" s="268"/>
      <c r="J27" s="268"/>
    </row>
    <row r="28" spans="1:16">
      <c r="A28" s="266"/>
      <c r="B28" s="267"/>
      <c r="C28" s="267"/>
      <c r="D28" s="267"/>
      <c r="E28" s="267"/>
      <c r="F28" s="269"/>
      <c r="G28" s="266"/>
      <c r="H28" s="269"/>
      <c r="J28" s="268"/>
      <c r="L28" s="86">
        <f>L22-L26</f>
        <v>55360091.850000001</v>
      </c>
    </row>
    <row r="29" spans="1:16">
      <c r="A29" s="266"/>
      <c r="B29" s="267"/>
      <c r="C29" s="267"/>
      <c r="D29" s="267"/>
      <c r="E29" s="267"/>
      <c r="F29" s="269"/>
      <c r="G29" s="266"/>
      <c r="H29" s="269"/>
      <c r="J29" s="268"/>
    </row>
    <row r="30" spans="1:16">
      <c r="G30" s="266"/>
    </row>
  </sheetData>
  <mergeCells count="19">
    <mergeCell ref="B22:F22"/>
    <mergeCell ref="B23:F23"/>
    <mergeCell ref="B24:F24"/>
    <mergeCell ref="B18:F18"/>
    <mergeCell ref="B19:F19"/>
    <mergeCell ref="B20:F20"/>
    <mergeCell ref="B21:F21"/>
    <mergeCell ref="B12:F12"/>
    <mergeCell ref="B13:F13"/>
    <mergeCell ref="B14:F14"/>
    <mergeCell ref="B15:F15"/>
    <mergeCell ref="B16:F16"/>
    <mergeCell ref="B17:F17"/>
    <mergeCell ref="A6:J6"/>
    <mergeCell ref="B7:F7"/>
    <mergeCell ref="B8:F8"/>
    <mergeCell ref="B9:F9"/>
    <mergeCell ref="B10:F10"/>
    <mergeCell ref="B11:F11"/>
  </mergeCells>
  <pageMargins left="0.75" right="0.5" top="1" bottom="3.9" header="0.5" footer="3.12"/>
  <pageSetup orientation="portrait" verticalDpi="0" r:id="rId1"/>
  <headerFooter alignWithMargins="0">
    <oddFooter>&amp;CFINANCIERI
EDMOND  MATO&amp;RDREJTORI
ERION  VESHO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R48"/>
  <sheetViews>
    <sheetView topLeftCell="A31" workbookViewId="0">
      <selection activeCell="I52" sqref="I52"/>
    </sheetView>
  </sheetViews>
  <sheetFormatPr defaultRowHeight="14.25"/>
  <cols>
    <col min="1" max="1" width="5.7109375" style="81" customWidth="1"/>
    <col min="2" max="4" width="9.140625" style="81"/>
    <col min="5" max="5" width="4.42578125" style="81" customWidth="1"/>
    <col min="6" max="6" width="2.7109375" style="81" customWidth="1"/>
    <col min="7" max="8" width="9.85546875" style="81" customWidth="1"/>
    <col min="9" max="9" width="13.7109375" style="81" customWidth="1"/>
    <col min="10" max="10" width="12.5703125" style="81" customWidth="1"/>
    <col min="11" max="16384" width="9.140625" style="81"/>
  </cols>
  <sheetData>
    <row r="1" spans="1:17">
      <c r="A1" s="237" t="str">
        <f>'Pasq 1'!A1</f>
        <v xml:space="preserve">   UJSIELLES KANALIZIME SHA</v>
      </c>
      <c r="C1" s="237"/>
      <c r="D1" s="237"/>
    </row>
    <row r="2" spans="1:17">
      <c r="B2" s="237" t="str">
        <f>'Pasq 1'!A2</f>
        <v>NIPT  J 64103615 J</v>
      </c>
      <c r="C2" s="237"/>
      <c r="D2" s="237"/>
    </row>
    <row r="3" spans="1:17">
      <c r="B3" s="81" t="str">
        <f>'Pasq 1'!A3</f>
        <v>POGRADEC</v>
      </c>
      <c r="I3" s="81" t="s">
        <v>380</v>
      </c>
      <c r="J3" s="241" t="s">
        <v>320</v>
      </c>
    </row>
    <row r="4" spans="1:17">
      <c r="A4" s="385" t="s">
        <v>319</v>
      </c>
      <c r="B4" s="386"/>
      <c r="C4" s="386"/>
      <c r="D4" s="386"/>
      <c r="E4" s="386"/>
      <c r="F4" s="386"/>
      <c r="G4" s="386"/>
      <c r="H4" s="386"/>
      <c r="I4" s="386"/>
      <c r="J4" s="387"/>
    </row>
    <row r="5" spans="1:17" ht="35.25" customHeight="1" thickBot="1">
      <c r="A5" s="270"/>
      <c r="B5" s="400" t="s">
        <v>379</v>
      </c>
      <c r="C5" s="401"/>
      <c r="D5" s="401"/>
      <c r="E5" s="401"/>
      <c r="F5" s="402"/>
      <c r="G5" s="271" t="s">
        <v>317</v>
      </c>
      <c r="H5" s="271" t="s">
        <v>316</v>
      </c>
      <c r="I5" s="272" t="s">
        <v>486</v>
      </c>
      <c r="J5" s="272" t="s">
        <v>456</v>
      </c>
    </row>
    <row r="6" spans="1:17">
      <c r="A6" s="273">
        <v>1</v>
      </c>
      <c r="B6" s="390" t="s">
        <v>378</v>
      </c>
      <c r="C6" s="391"/>
      <c r="D6" s="391"/>
      <c r="E6" s="391"/>
      <c r="F6" s="391"/>
      <c r="G6" s="246">
        <v>60</v>
      </c>
      <c r="H6" s="246">
        <v>12100</v>
      </c>
      <c r="I6" s="274">
        <f>I7+I8</f>
        <v>583</v>
      </c>
      <c r="J6" s="247">
        <f>J7+J8+J9+J10+J11</f>
        <v>2202</v>
      </c>
    </row>
    <row r="7" spans="1:17">
      <c r="A7" s="275" t="s">
        <v>377</v>
      </c>
      <c r="B7" s="403" t="s">
        <v>376</v>
      </c>
      <c r="C7" s="403" t="s">
        <v>352</v>
      </c>
      <c r="D7" s="403"/>
      <c r="E7" s="403"/>
      <c r="F7" s="403"/>
      <c r="G7" s="276">
        <v>601</v>
      </c>
      <c r="H7" s="276">
        <v>12101</v>
      </c>
      <c r="I7" s="250">
        <v>1882</v>
      </c>
      <c r="J7" s="250">
        <v>1431</v>
      </c>
      <c r="N7" s="81">
        <v>1857</v>
      </c>
      <c r="P7" s="81">
        <v>134</v>
      </c>
      <c r="Q7" s="81">
        <v>1857</v>
      </c>
    </row>
    <row r="8" spans="1:17">
      <c r="A8" s="275" t="s">
        <v>312</v>
      </c>
      <c r="B8" s="403" t="s">
        <v>375</v>
      </c>
      <c r="C8" s="403" t="s">
        <v>352</v>
      </c>
      <c r="D8" s="403"/>
      <c r="E8" s="403"/>
      <c r="F8" s="403"/>
      <c r="G8" s="276"/>
      <c r="H8" s="262">
        <v>12102</v>
      </c>
      <c r="I8" s="250">
        <v>-1299</v>
      </c>
      <c r="J8" s="250">
        <v>426</v>
      </c>
      <c r="L8" s="81">
        <f>J7+J8</f>
        <v>1857</v>
      </c>
      <c r="N8" s="81">
        <v>345</v>
      </c>
      <c r="P8" s="81">
        <v>449</v>
      </c>
      <c r="Q8" s="81">
        <v>345</v>
      </c>
    </row>
    <row r="9" spans="1:17">
      <c r="A9" s="275" t="s">
        <v>310</v>
      </c>
      <c r="B9" s="403" t="s">
        <v>374</v>
      </c>
      <c r="C9" s="403" t="s">
        <v>352</v>
      </c>
      <c r="D9" s="403"/>
      <c r="E9" s="403"/>
      <c r="F9" s="403"/>
      <c r="G9" s="276" t="s">
        <v>373</v>
      </c>
      <c r="H9" s="276">
        <v>12103</v>
      </c>
      <c r="I9" s="250"/>
      <c r="J9" s="250">
        <v>345</v>
      </c>
      <c r="N9" s="81">
        <f>SUM(N7:N8)</f>
        <v>2202</v>
      </c>
      <c r="P9" s="81">
        <f>SUM(P7:P8)</f>
        <v>583</v>
      </c>
      <c r="Q9" s="81">
        <f>SUM(Q7:Q8)</f>
        <v>2202</v>
      </c>
    </row>
    <row r="10" spans="1:17">
      <c r="A10" s="275" t="s">
        <v>372</v>
      </c>
      <c r="B10" s="403" t="s">
        <v>445</v>
      </c>
      <c r="C10" s="403" t="s">
        <v>352</v>
      </c>
      <c r="D10" s="403"/>
      <c r="E10" s="403"/>
      <c r="F10" s="403"/>
      <c r="G10" s="276"/>
      <c r="H10" s="262">
        <v>12104</v>
      </c>
      <c r="I10" s="250"/>
      <c r="J10" s="250"/>
      <c r="P10" s="81">
        <v>1299</v>
      </c>
    </row>
    <row r="11" spans="1:17">
      <c r="A11" s="275" t="s">
        <v>371</v>
      </c>
      <c r="B11" s="403" t="s">
        <v>370</v>
      </c>
      <c r="C11" s="403" t="s">
        <v>352</v>
      </c>
      <c r="D11" s="403"/>
      <c r="E11" s="403"/>
      <c r="F11" s="403"/>
      <c r="G11" s="276" t="s">
        <v>369</v>
      </c>
      <c r="H11" s="262">
        <v>12105</v>
      </c>
      <c r="I11" s="250"/>
      <c r="J11" s="250"/>
      <c r="P11" s="81">
        <f>SUM(P9:P10)</f>
        <v>1882</v>
      </c>
    </row>
    <row r="12" spans="1:17">
      <c r="A12" s="253">
        <v>2</v>
      </c>
      <c r="B12" s="396" t="s">
        <v>368</v>
      </c>
      <c r="C12" s="396"/>
      <c r="D12" s="396"/>
      <c r="E12" s="396"/>
      <c r="F12" s="396"/>
      <c r="G12" s="262">
        <v>64</v>
      </c>
      <c r="H12" s="262">
        <v>12200</v>
      </c>
      <c r="I12" s="277">
        <f>I13+I14</f>
        <v>38259</v>
      </c>
      <c r="J12" s="250">
        <f>J13+J14</f>
        <v>41722</v>
      </c>
    </row>
    <row r="13" spans="1:17">
      <c r="A13" s="253" t="s">
        <v>367</v>
      </c>
      <c r="B13" s="396" t="s">
        <v>446</v>
      </c>
      <c r="C13" s="396"/>
      <c r="D13" s="396"/>
      <c r="E13" s="396"/>
      <c r="F13" s="396"/>
      <c r="G13" s="262">
        <v>641</v>
      </c>
      <c r="H13" s="262">
        <v>12201</v>
      </c>
      <c r="I13" s="250">
        <v>32810</v>
      </c>
      <c r="J13" s="250">
        <v>36420</v>
      </c>
      <c r="N13" s="81">
        <f>'Ardh e shp - natyres'!E15</f>
        <v>-32810344</v>
      </c>
      <c r="O13" s="81">
        <f>'Ardh e shp - natyres'!F15</f>
        <v>-36420491</v>
      </c>
      <c r="Q13" s="81">
        <f>P9+P10</f>
        <v>1882</v>
      </c>
    </row>
    <row r="14" spans="1:17">
      <c r="A14" s="253" t="s">
        <v>366</v>
      </c>
      <c r="B14" s="396" t="s">
        <v>365</v>
      </c>
      <c r="C14" s="396"/>
      <c r="D14" s="396"/>
      <c r="E14" s="396"/>
      <c r="F14" s="396"/>
      <c r="G14" s="262">
        <v>644</v>
      </c>
      <c r="H14" s="262">
        <v>12202</v>
      </c>
      <c r="I14" s="250">
        <v>5449</v>
      </c>
      <c r="J14" s="250">
        <v>5302</v>
      </c>
      <c r="N14" s="81">
        <f>'Ardh e shp - natyres'!E16</f>
        <v>-5449577</v>
      </c>
      <c r="O14" s="81">
        <f>'Ardh e shp - natyres'!F16</f>
        <v>-5301476</v>
      </c>
      <c r="Q14" s="81">
        <f>P11-P10</f>
        <v>583</v>
      </c>
    </row>
    <row r="15" spans="1:17">
      <c r="A15" s="253">
        <v>3</v>
      </c>
      <c r="B15" s="396" t="s">
        <v>364</v>
      </c>
      <c r="C15" s="396"/>
      <c r="D15" s="396"/>
      <c r="E15" s="396"/>
      <c r="F15" s="396"/>
      <c r="G15" s="262">
        <v>68</v>
      </c>
      <c r="H15" s="262">
        <v>12300</v>
      </c>
      <c r="I15" s="277">
        <v>122505</v>
      </c>
      <c r="J15" s="250">
        <v>105080</v>
      </c>
    </row>
    <row r="16" spans="1:17">
      <c r="A16" s="253">
        <v>4</v>
      </c>
      <c r="B16" s="396" t="s">
        <v>363</v>
      </c>
      <c r="C16" s="396"/>
      <c r="D16" s="396"/>
      <c r="E16" s="396"/>
      <c r="F16" s="396"/>
      <c r="G16" s="262">
        <v>61</v>
      </c>
      <c r="H16" s="262">
        <v>12400</v>
      </c>
      <c r="I16" s="250">
        <f>I17+I18+I19+I20+I21+I22+I23+I24+I25+I26+I27+I28+I31</f>
        <v>39594</v>
      </c>
      <c r="J16" s="250">
        <f>J17+J18+J19+J20+J21+J22+J23+J24+J25+J26+J27+J28+J31</f>
        <v>38430</v>
      </c>
    </row>
    <row r="17" spans="1:15">
      <c r="A17" s="253" t="s">
        <v>307</v>
      </c>
      <c r="B17" s="404" t="s">
        <v>362</v>
      </c>
      <c r="C17" s="404"/>
      <c r="D17" s="404"/>
      <c r="E17" s="404"/>
      <c r="F17" s="404"/>
      <c r="G17" s="276"/>
      <c r="H17" s="276">
        <v>12401</v>
      </c>
      <c r="I17" s="250"/>
      <c r="J17" s="250"/>
    </row>
    <row r="18" spans="1:15">
      <c r="A18" s="253" t="s">
        <v>305</v>
      </c>
      <c r="B18" s="404" t="s">
        <v>361</v>
      </c>
      <c r="C18" s="404"/>
      <c r="D18" s="404"/>
      <c r="E18" s="404"/>
      <c r="F18" s="404"/>
      <c r="G18" s="278">
        <v>611</v>
      </c>
      <c r="H18" s="276">
        <v>12402</v>
      </c>
      <c r="I18" s="250"/>
      <c r="J18" s="250"/>
    </row>
    <row r="19" spans="1:15">
      <c r="A19" s="253" t="s">
        <v>303</v>
      </c>
      <c r="B19" s="404" t="s">
        <v>360</v>
      </c>
      <c r="C19" s="404"/>
      <c r="D19" s="404"/>
      <c r="E19" s="404"/>
      <c r="F19" s="404"/>
      <c r="G19" s="276">
        <v>613</v>
      </c>
      <c r="H19" s="276">
        <v>12403</v>
      </c>
      <c r="I19" s="250">
        <v>600</v>
      </c>
      <c r="J19" s="250">
        <v>360</v>
      </c>
    </row>
    <row r="20" spans="1:15">
      <c r="A20" s="253" t="s">
        <v>333</v>
      </c>
      <c r="B20" s="404" t="s">
        <v>359</v>
      </c>
      <c r="C20" s="404"/>
      <c r="D20" s="404"/>
      <c r="E20" s="404"/>
      <c r="F20" s="404"/>
      <c r="G20" s="278">
        <v>615</v>
      </c>
      <c r="H20" s="276">
        <v>12404</v>
      </c>
      <c r="I20" s="279">
        <v>1386</v>
      </c>
      <c r="J20" s="279">
        <v>240</v>
      </c>
    </row>
    <row r="21" spans="1:15">
      <c r="A21" s="253" t="s">
        <v>358</v>
      </c>
      <c r="B21" s="404" t="s">
        <v>357</v>
      </c>
      <c r="C21" s="404"/>
      <c r="D21" s="404"/>
      <c r="E21" s="404"/>
      <c r="F21" s="404"/>
      <c r="G21" s="278">
        <v>616</v>
      </c>
      <c r="H21" s="276">
        <v>12405</v>
      </c>
      <c r="I21" s="250">
        <v>194</v>
      </c>
      <c r="J21" s="250">
        <v>13</v>
      </c>
    </row>
    <row r="22" spans="1:15">
      <c r="A22" s="253" t="s">
        <v>356</v>
      </c>
      <c r="B22" s="404" t="s">
        <v>355</v>
      </c>
      <c r="C22" s="404"/>
      <c r="D22" s="404"/>
      <c r="E22" s="404"/>
      <c r="F22" s="404"/>
      <c r="G22" s="278">
        <v>617</v>
      </c>
      <c r="H22" s="276">
        <v>12406</v>
      </c>
      <c r="I22" s="250"/>
      <c r="J22" s="250"/>
    </row>
    <row r="23" spans="1:15">
      <c r="A23" s="253" t="s">
        <v>354</v>
      </c>
      <c r="B23" s="403" t="s">
        <v>353</v>
      </c>
      <c r="C23" s="403" t="s">
        <v>352</v>
      </c>
      <c r="D23" s="403"/>
      <c r="E23" s="403"/>
      <c r="F23" s="403"/>
      <c r="G23" s="278">
        <v>618</v>
      </c>
      <c r="H23" s="276">
        <v>12407</v>
      </c>
      <c r="I23" s="250">
        <v>34530</v>
      </c>
      <c r="J23" s="250">
        <v>32867</v>
      </c>
      <c r="L23" s="81">
        <f>J23+Q41</f>
        <v>32867</v>
      </c>
      <c r="O23" s="81">
        <v>17346</v>
      </c>
    </row>
    <row r="24" spans="1:15">
      <c r="A24" s="253" t="s">
        <v>351</v>
      </c>
      <c r="B24" s="403" t="s">
        <v>350</v>
      </c>
      <c r="C24" s="403"/>
      <c r="D24" s="403"/>
      <c r="E24" s="403"/>
      <c r="F24" s="403"/>
      <c r="G24" s="278">
        <v>623</v>
      </c>
      <c r="H24" s="276">
        <v>12408</v>
      </c>
      <c r="I24" s="250"/>
      <c r="J24" s="250"/>
      <c r="O24" s="81">
        <v>3239</v>
      </c>
    </row>
    <row r="25" spans="1:15">
      <c r="A25" s="253" t="s">
        <v>349</v>
      </c>
      <c r="B25" s="403" t="s">
        <v>348</v>
      </c>
      <c r="C25" s="403"/>
      <c r="D25" s="403"/>
      <c r="E25" s="403"/>
      <c r="F25" s="403"/>
      <c r="G25" s="278">
        <v>624</v>
      </c>
      <c r="H25" s="276">
        <v>12409</v>
      </c>
      <c r="I25" s="250">
        <v>2</v>
      </c>
      <c r="J25" s="250">
        <v>3</v>
      </c>
      <c r="O25" s="81">
        <v>1768</v>
      </c>
    </row>
    <row r="26" spans="1:15">
      <c r="A26" s="253" t="s">
        <v>347</v>
      </c>
      <c r="B26" s="403" t="s">
        <v>346</v>
      </c>
      <c r="C26" s="403"/>
      <c r="D26" s="403"/>
      <c r="E26" s="403"/>
      <c r="F26" s="403"/>
      <c r="G26" s="278">
        <v>625</v>
      </c>
      <c r="H26" s="276">
        <v>12410</v>
      </c>
      <c r="I26" s="250">
        <v>184</v>
      </c>
      <c r="J26" s="250">
        <v>426</v>
      </c>
      <c r="O26" s="81">
        <v>412</v>
      </c>
    </row>
    <row r="27" spans="1:15">
      <c r="A27" s="253" t="s">
        <v>345</v>
      </c>
      <c r="B27" s="403" t="s">
        <v>344</v>
      </c>
      <c r="C27" s="403"/>
      <c r="D27" s="403"/>
      <c r="E27" s="403"/>
      <c r="F27" s="403"/>
      <c r="G27" s="278">
        <v>626</v>
      </c>
      <c r="H27" s="276">
        <v>12411</v>
      </c>
      <c r="I27" s="250">
        <v>1264</v>
      </c>
      <c r="J27" s="250">
        <v>847</v>
      </c>
      <c r="O27" s="81">
        <v>502</v>
      </c>
    </row>
    <row r="28" spans="1:15">
      <c r="A28" s="280" t="s">
        <v>343</v>
      </c>
      <c r="B28" s="403" t="s">
        <v>342</v>
      </c>
      <c r="C28" s="403"/>
      <c r="D28" s="403"/>
      <c r="E28" s="403"/>
      <c r="F28" s="403"/>
      <c r="G28" s="278">
        <v>627</v>
      </c>
      <c r="H28" s="276">
        <v>12412</v>
      </c>
      <c r="I28" s="281">
        <f>I29+I30</f>
        <v>1386</v>
      </c>
      <c r="J28" s="281">
        <f>J29+J30</f>
        <v>3626</v>
      </c>
      <c r="O28" s="81">
        <v>266</v>
      </c>
    </row>
    <row r="29" spans="1:15">
      <c r="A29" s="253"/>
      <c r="B29" s="405" t="s">
        <v>341</v>
      </c>
      <c r="C29" s="405"/>
      <c r="D29" s="405"/>
      <c r="E29" s="405"/>
      <c r="F29" s="405"/>
      <c r="G29" s="278">
        <v>6271</v>
      </c>
      <c r="H29" s="278">
        <v>124121</v>
      </c>
      <c r="I29" s="250">
        <v>1386</v>
      </c>
      <c r="J29" s="250">
        <v>3626</v>
      </c>
      <c r="O29" s="81">
        <v>2442</v>
      </c>
    </row>
    <row r="30" spans="1:15">
      <c r="A30" s="253"/>
      <c r="B30" s="405" t="s">
        <v>340</v>
      </c>
      <c r="C30" s="405"/>
      <c r="D30" s="405"/>
      <c r="E30" s="405"/>
      <c r="F30" s="405"/>
      <c r="G30" s="278">
        <v>6272</v>
      </c>
      <c r="H30" s="278">
        <v>124122</v>
      </c>
      <c r="I30" s="250"/>
      <c r="J30" s="250"/>
      <c r="O30" s="81">
        <v>2212</v>
      </c>
    </row>
    <row r="31" spans="1:15">
      <c r="A31" s="253" t="s">
        <v>339</v>
      </c>
      <c r="B31" s="403" t="s">
        <v>338</v>
      </c>
      <c r="C31" s="403"/>
      <c r="D31" s="403"/>
      <c r="E31" s="403"/>
      <c r="F31" s="403"/>
      <c r="G31" s="278">
        <v>628</v>
      </c>
      <c r="H31" s="278">
        <v>12413</v>
      </c>
      <c r="I31" s="250">
        <v>48</v>
      </c>
      <c r="J31" s="250">
        <v>48</v>
      </c>
    </row>
    <row r="32" spans="1:15">
      <c r="A32" s="253">
        <v>5</v>
      </c>
      <c r="B32" s="403" t="s">
        <v>337</v>
      </c>
      <c r="C32" s="403"/>
      <c r="D32" s="403"/>
      <c r="E32" s="403"/>
      <c r="F32" s="403"/>
      <c r="G32" s="278">
        <v>63</v>
      </c>
      <c r="H32" s="278">
        <v>12500</v>
      </c>
      <c r="I32" s="250">
        <f>I33+I34+I35</f>
        <v>778</v>
      </c>
      <c r="J32" s="250">
        <f>J33+J34+J35</f>
        <v>1653</v>
      </c>
      <c r="O32" s="81">
        <f>SUM(O23:O31)</f>
        <v>28187</v>
      </c>
    </row>
    <row r="33" spans="1:18">
      <c r="A33" s="253" t="s">
        <v>307</v>
      </c>
      <c r="B33" s="403" t="s">
        <v>336</v>
      </c>
      <c r="C33" s="403"/>
      <c r="D33" s="403"/>
      <c r="E33" s="403"/>
      <c r="F33" s="403"/>
      <c r="G33" s="278">
        <v>632</v>
      </c>
      <c r="H33" s="278">
        <v>12501</v>
      </c>
      <c r="I33" s="250"/>
      <c r="J33" s="250"/>
    </row>
    <row r="34" spans="1:18">
      <c r="A34" s="253" t="s">
        <v>305</v>
      </c>
      <c r="B34" s="403" t="s">
        <v>335</v>
      </c>
      <c r="C34" s="403"/>
      <c r="D34" s="403"/>
      <c r="E34" s="403"/>
      <c r="F34" s="403"/>
      <c r="G34" s="278">
        <v>633</v>
      </c>
      <c r="H34" s="278">
        <v>12502</v>
      </c>
      <c r="I34" s="250"/>
      <c r="J34" s="250"/>
    </row>
    <row r="35" spans="1:18">
      <c r="A35" s="253" t="s">
        <v>303</v>
      </c>
      <c r="B35" s="403" t="s">
        <v>334</v>
      </c>
      <c r="C35" s="403"/>
      <c r="D35" s="403"/>
      <c r="E35" s="403"/>
      <c r="F35" s="403"/>
      <c r="G35" s="278">
        <v>634</v>
      </c>
      <c r="H35" s="278">
        <v>12503</v>
      </c>
      <c r="I35" s="250">
        <v>778</v>
      </c>
      <c r="J35" s="250">
        <v>1653</v>
      </c>
    </row>
    <row r="36" spans="1:18">
      <c r="A36" s="253" t="s">
        <v>333</v>
      </c>
      <c r="B36" s="403" t="s">
        <v>332</v>
      </c>
      <c r="C36" s="403"/>
      <c r="D36" s="403"/>
      <c r="E36" s="403"/>
      <c r="F36" s="403"/>
      <c r="G36" s="278" t="s">
        <v>331</v>
      </c>
      <c r="H36" s="278">
        <v>12504</v>
      </c>
      <c r="I36" s="250"/>
      <c r="J36" s="250"/>
    </row>
    <row r="37" spans="1:18" s="93" customFormat="1">
      <c r="A37" s="282" t="s">
        <v>330</v>
      </c>
      <c r="B37" s="408" t="s">
        <v>329</v>
      </c>
      <c r="C37" s="408"/>
      <c r="D37" s="408"/>
      <c r="E37" s="408"/>
      <c r="F37" s="408"/>
      <c r="G37" s="283"/>
      <c r="H37" s="283">
        <v>12600</v>
      </c>
      <c r="I37" s="284">
        <f>I6+I12+I15+I16+I32</f>
        <v>201719</v>
      </c>
      <c r="J37" s="284">
        <f>J6+J12+J15+J16+J32</f>
        <v>189087</v>
      </c>
      <c r="M37" s="93">
        <v>2116</v>
      </c>
      <c r="N37" s="93">
        <f>O37-M37</f>
        <v>201719</v>
      </c>
      <c r="O37" s="93">
        <f>'Pasq 1'!I24</f>
        <v>203835</v>
      </c>
      <c r="P37" s="93">
        <f>'Pasq 1'!J24</f>
        <v>191051</v>
      </c>
      <c r="R37" s="93">
        <v>1964</v>
      </c>
    </row>
    <row r="38" spans="1:18">
      <c r="A38" s="285"/>
      <c r="B38" s="239" t="s">
        <v>328</v>
      </c>
      <c r="C38" s="239"/>
      <c r="D38" s="239"/>
      <c r="E38" s="239"/>
      <c r="F38" s="239"/>
      <c r="G38" s="239"/>
      <c r="H38" s="239"/>
      <c r="I38" s="294" t="s">
        <v>486</v>
      </c>
      <c r="J38" s="294" t="s">
        <v>456</v>
      </c>
      <c r="O38" s="81">
        <f>O37-I37</f>
        <v>2116</v>
      </c>
      <c r="P38" s="81">
        <f>P37-J37</f>
        <v>1964</v>
      </c>
    </row>
    <row r="39" spans="1:18">
      <c r="A39" s="286">
        <v>1</v>
      </c>
      <c r="B39" s="404" t="s">
        <v>327</v>
      </c>
      <c r="C39" s="404"/>
      <c r="D39" s="404"/>
      <c r="E39" s="404"/>
      <c r="F39" s="404"/>
      <c r="G39" s="278"/>
      <c r="H39" s="278">
        <v>14000</v>
      </c>
      <c r="I39" s="250">
        <v>85</v>
      </c>
      <c r="J39" s="250">
        <v>86</v>
      </c>
      <c r="Q39" s="81">
        <f>P37-R37</f>
        <v>189087</v>
      </c>
    </row>
    <row r="40" spans="1:18">
      <c r="A40" s="286">
        <v>2</v>
      </c>
      <c r="B40" s="404" t="s">
        <v>326</v>
      </c>
      <c r="C40" s="404"/>
      <c r="D40" s="404"/>
      <c r="E40" s="404"/>
      <c r="F40" s="404"/>
      <c r="G40" s="278"/>
      <c r="H40" s="278">
        <v>15000</v>
      </c>
      <c r="I40" s="250"/>
      <c r="J40" s="250"/>
    </row>
    <row r="41" spans="1:18">
      <c r="A41" s="287" t="s">
        <v>307</v>
      </c>
      <c r="B41" s="404" t="s">
        <v>325</v>
      </c>
      <c r="C41" s="404"/>
      <c r="D41" s="404"/>
      <c r="E41" s="404"/>
      <c r="F41" s="404"/>
      <c r="G41" s="278"/>
      <c r="H41" s="278">
        <v>15001</v>
      </c>
      <c r="I41" s="290">
        <f>I42</f>
        <v>878923</v>
      </c>
      <c r="J41" s="291">
        <f>J42</f>
        <v>26493</v>
      </c>
      <c r="Q41" s="81">
        <f>Q39-J37</f>
        <v>0</v>
      </c>
    </row>
    <row r="42" spans="1:18">
      <c r="A42" s="287"/>
      <c r="B42" s="406" t="s">
        <v>324</v>
      </c>
      <c r="C42" s="406"/>
      <c r="D42" s="406"/>
      <c r="E42" s="406"/>
      <c r="F42" s="406"/>
      <c r="G42" s="278"/>
      <c r="H42" s="278">
        <v>150011</v>
      </c>
      <c r="I42" s="292">
        <f>876327+2596</f>
        <v>878923</v>
      </c>
      <c r="J42" s="291">
        <v>26493</v>
      </c>
    </row>
    <row r="43" spans="1:18">
      <c r="A43" s="286" t="s">
        <v>305</v>
      </c>
      <c r="B43" s="404" t="s">
        <v>323</v>
      </c>
      <c r="C43" s="404"/>
      <c r="D43" s="404"/>
      <c r="E43" s="404"/>
      <c r="F43" s="404"/>
      <c r="G43" s="278"/>
      <c r="H43" s="278">
        <v>15002</v>
      </c>
      <c r="I43" s="291"/>
      <c r="J43" s="291">
        <f>J44</f>
        <v>93</v>
      </c>
    </row>
    <row r="44" spans="1:18" ht="15" thickBot="1">
      <c r="A44" s="288"/>
      <c r="B44" s="407" t="s">
        <v>322</v>
      </c>
      <c r="C44" s="407"/>
      <c r="D44" s="407"/>
      <c r="E44" s="407"/>
      <c r="F44" s="407"/>
      <c r="G44" s="289"/>
      <c r="H44" s="289">
        <v>150021</v>
      </c>
      <c r="I44" s="293"/>
      <c r="J44" s="293">
        <v>93</v>
      </c>
    </row>
    <row r="46" spans="1:18">
      <c r="G46" s="140"/>
      <c r="H46" s="266"/>
      <c r="I46" s="266"/>
    </row>
    <row r="47" spans="1:18">
      <c r="G47" s="140"/>
      <c r="H47" s="266"/>
      <c r="I47" s="266"/>
    </row>
    <row r="48" spans="1:18">
      <c r="H48" s="266"/>
    </row>
  </sheetData>
  <mergeCells count="40">
    <mergeCell ref="B41:F41"/>
    <mergeCell ref="B42:F42"/>
    <mergeCell ref="B43:F43"/>
    <mergeCell ref="B44:F44"/>
    <mergeCell ref="B34:F34"/>
    <mergeCell ref="B35:F35"/>
    <mergeCell ref="B36:F36"/>
    <mergeCell ref="B37:F37"/>
    <mergeCell ref="B39:F39"/>
    <mergeCell ref="B40:F40"/>
    <mergeCell ref="B28:F28"/>
    <mergeCell ref="B29:F29"/>
    <mergeCell ref="B30:F30"/>
    <mergeCell ref="B31:F31"/>
    <mergeCell ref="B32:F32"/>
    <mergeCell ref="B33:F33"/>
    <mergeCell ref="B22:F22"/>
    <mergeCell ref="B23:F23"/>
    <mergeCell ref="B24:F24"/>
    <mergeCell ref="B25:F25"/>
    <mergeCell ref="B26:F26"/>
    <mergeCell ref="B27:F27"/>
    <mergeCell ref="B16:F16"/>
    <mergeCell ref="B17:F17"/>
    <mergeCell ref="B18:F18"/>
    <mergeCell ref="B19:F19"/>
    <mergeCell ref="B20:F20"/>
    <mergeCell ref="B21:F21"/>
    <mergeCell ref="B10:F10"/>
    <mergeCell ref="B11:F11"/>
    <mergeCell ref="B12:F12"/>
    <mergeCell ref="B13:F13"/>
    <mergeCell ref="B14:F14"/>
    <mergeCell ref="B15:F15"/>
    <mergeCell ref="A4:J4"/>
    <mergeCell ref="B5:F5"/>
    <mergeCell ref="B6:F6"/>
    <mergeCell ref="B7:F7"/>
    <mergeCell ref="B8:F8"/>
    <mergeCell ref="B9:F9"/>
  </mergeCells>
  <pageMargins left="0.99" right="0.75" top="0.56999999999999995" bottom="1.38" header="0.5" footer="0.98"/>
  <pageSetup orientation="portrait" verticalDpi="0" r:id="rId1"/>
  <headerFooter alignWithMargins="0">
    <oddFooter>&amp;CFINANCIERI
EDMOND  MATO&amp;RDREJTORI
ERION  VESHO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Kopertina </vt:lpstr>
      <vt:lpstr>AKTIVI </vt:lpstr>
      <vt:lpstr>PASIVI </vt:lpstr>
      <vt:lpstr>Ardh e shp - natyres</vt:lpstr>
      <vt:lpstr>Fluks mon - indirek</vt:lpstr>
      <vt:lpstr>Pasq e ndrysh te kap 2</vt:lpstr>
      <vt:lpstr>Pasq.per AAM 1</vt:lpstr>
      <vt:lpstr>Pasq 1</vt:lpstr>
      <vt:lpstr>Pasq 2</vt:lpstr>
      <vt:lpstr>Pasq 3</vt:lpstr>
      <vt:lpstr>INVENTARI BANKAVE</vt:lpstr>
      <vt:lpstr>Inventari M&gt;TRASPORTI</vt:lpstr>
      <vt:lpstr>Inventar 2011</vt:lpstr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2014-03-25T10:29:01Z</cp:lastPrinted>
  <dcterms:created xsi:type="dcterms:W3CDTF">2008-12-07T08:59:09Z</dcterms:created>
  <dcterms:modified xsi:type="dcterms:W3CDTF">2018-12-15T11:34:13Z</dcterms:modified>
</cp:coreProperties>
</file>