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2120" windowHeight="8835" activeTab="2"/>
  </bookViews>
  <sheets>
    <sheet name="AKTIVI" sheetId="1" r:id="rId1"/>
    <sheet name="PASIVI" sheetId="2" r:id="rId2"/>
    <sheet name="Te ardhura+shpenzime" sheetId="3" r:id="rId3"/>
    <sheet name="cash flow (3)" sheetId="7" r:id="rId4"/>
    <sheet name="kapitalet e veta" sheetId="4" r:id="rId5"/>
    <sheet name="Sheet1" sheetId="8" r:id="rId6"/>
  </sheets>
  <definedNames>
    <definedName name="_xlnm._FilterDatabase" localSheetId="3" hidden="1">'cash flow (3)'!$A$7:$D$21</definedName>
    <definedName name="_xlnm.Print_Area" localSheetId="0">AKTIVI!$A$1:$E$52</definedName>
    <definedName name="_xlnm.Print_Area" localSheetId="3">'cash flow (3)'!$A$1:$D$40</definedName>
    <definedName name="_xlnm.Print_Area" localSheetId="4">'kapitalet e veta'!$A$1:$I$21</definedName>
    <definedName name="_xlnm.Print_Area" localSheetId="1">PASIVI!$A$1:$E$49</definedName>
    <definedName name="_xlnm.Print_Area" localSheetId="2">'Te ardhura+shpenzime'!$A$1:$E$31</definedName>
  </definedNames>
  <calcPr calcId="124519"/>
</workbook>
</file>

<file path=xl/calcChain.xml><?xml version="1.0" encoding="utf-8"?>
<calcChain xmlns="http://schemas.openxmlformats.org/spreadsheetml/2006/main">
  <c r="H8" i="3"/>
  <c r="G8"/>
  <c r="D30" i="2"/>
  <c r="D32"/>
  <c r="D35" i="1"/>
  <c r="C10" i="7"/>
  <c r="G42" i="1"/>
  <c r="D18" i="2"/>
  <c r="D17"/>
  <c r="D16"/>
  <c r="D15"/>
  <c r="D13" i="1"/>
  <c r="D9" i="3"/>
  <c r="D12"/>
  <c r="D17"/>
  <c r="D14"/>
  <c r="D11"/>
  <c r="D7" i="1"/>
  <c r="D20"/>
  <c r="D19"/>
  <c r="D42"/>
  <c r="D41"/>
  <c r="D40"/>
  <c r="D39"/>
  <c r="B20" i="8"/>
  <c r="D45" i="2"/>
  <c r="C37" i="8"/>
  <c r="D37"/>
  <c r="B38"/>
  <c r="C30"/>
  <c r="C32"/>
  <c r="B30"/>
  <c r="B32"/>
  <c r="C36"/>
  <c r="C20"/>
  <c r="D12"/>
  <c r="E12"/>
  <c r="D17"/>
  <c r="E17"/>
  <c r="D18"/>
  <c r="E18"/>
  <c r="D19"/>
  <c r="E19"/>
  <c r="D11"/>
  <c r="E11"/>
  <c r="D5"/>
  <c r="E5"/>
  <c r="D8"/>
  <c r="E8"/>
  <c r="D4"/>
  <c r="E4"/>
  <c r="E20"/>
  <c r="D41"/>
  <c r="D24" i="1"/>
  <c r="C15" i="7"/>
  <c r="D33" i="2"/>
  <c r="D20"/>
  <c r="C38" i="7"/>
  <c r="I13" i="4"/>
  <c r="I9"/>
  <c r="I10"/>
  <c r="I12"/>
  <c r="I14"/>
  <c r="I15"/>
  <c r="I16"/>
  <c r="I17"/>
  <c r="I18"/>
  <c r="I19"/>
  <c r="I20"/>
  <c r="I8"/>
  <c r="G21"/>
  <c r="D48" i="1"/>
  <c r="D17"/>
  <c r="C39" i="7"/>
  <c r="F38"/>
  <c r="F39" s="1"/>
  <c r="D18" i="3"/>
  <c r="D19"/>
  <c r="D28"/>
  <c r="D30"/>
  <c r="C28" i="7"/>
  <c r="F21" i="4"/>
  <c r="E21"/>
  <c r="B21"/>
  <c r="D23" i="2"/>
  <c r="D34"/>
  <c r="D36" i="1"/>
  <c r="D51"/>
  <c r="D13" i="2"/>
  <c r="D28" i="1"/>
  <c r="D36" i="8"/>
  <c r="C38"/>
  <c r="D38"/>
  <c r="D39"/>
  <c r="B39"/>
  <c r="D30"/>
  <c r="D32"/>
  <c r="D20"/>
  <c r="D40"/>
  <c r="D42"/>
  <c r="B40"/>
  <c r="B43"/>
  <c r="C8" i="7"/>
  <c r="H11" i="4"/>
  <c r="H21" s="1"/>
  <c r="I21" s="1"/>
  <c r="D46" i="2"/>
  <c r="D47"/>
  <c r="D49" s="1"/>
  <c r="D52" i="1"/>
  <c r="C16" i="7"/>
  <c r="C14"/>
  <c r="C20" s="1"/>
  <c r="C37" s="1"/>
  <c r="I11" i="4"/>
  <c r="E51" i="2"/>
  <c r="E54" i="1"/>
  <c r="D51" i="2" l="1"/>
  <c r="D54" i="1"/>
</calcChain>
</file>

<file path=xl/sharedStrings.xml><?xml version="1.0" encoding="utf-8"?>
<sst xmlns="http://schemas.openxmlformats.org/spreadsheetml/2006/main" count="288" uniqueCount="231">
  <si>
    <t>Shenime</t>
  </si>
  <si>
    <t>AKTIVET</t>
  </si>
  <si>
    <t>l</t>
  </si>
  <si>
    <t>Aktive monetare</t>
  </si>
  <si>
    <t>Derivative dhe aktive te mbajtura per tregt.</t>
  </si>
  <si>
    <t>(i)</t>
  </si>
  <si>
    <t>Derivativet</t>
  </si>
  <si>
    <t>(ii)</t>
  </si>
  <si>
    <t xml:space="preserve"> - Derivativet</t>
  </si>
  <si>
    <t xml:space="preserve"> - Aktivet e mbajtura per tregetim</t>
  </si>
  <si>
    <t>Totali 2</t>
  </si>
  <si>
    <t>Aktive te tjera financiare afatshkurtra</t>
  </si>
  <si>
    <t>Llogari/Kerkesa te arketueshme</t>
  </si>
  <si>
    <t>Llogari/Kerkesa te tjera te arketueshme</t>
  </si>
  <si>
    <t>Instrumenta te tjera borxhi</t>
  </si>
  <si>
    <t>(iv)</t>
  </si>
  <si>
    <t>(iii)</t>
  </si>
  <si>
    <t>Investime te tjera financiare</t>
  </si>
  <si>
    <t>Totali 3</t>
  </si>
  <si>
    <t>Inventari</t>
  </si>
  <si>
    <t>Lendet e para</t>
  </si>
  <si>
    <t>Produkte te gatshme</t>
  </si>
  <si>
    <t>Mallra per shitje</t>
  </si>
  <si>
    <t>(v)</t>
  </si>
  <si>
    <t>Parapagesat per furnizime</t>
  </si>
  <si>
    <t>Totali 4</t>
  </si>
  <si>
    <t>Aktivet biologjike afatshkurtra</t>
  </si>
  <si>
    <t>Aktivet afatshkurtra</t>
  </si>
  <si>
    <t>Aktivet afatshkurtra te mbajtura per shitje</t>
  </si>
  <si>
    <t>Parapagimet dhe shpenzimet e shtyra</t>
  </si>
  <si>
    <t>Totali i Aktiveve Afatshkurtra (l)</t>
  </si>
  <si>
    <t>ll</t>
  </si>
  <si>
    <t>Aktivet afatgjata</t>
  </si>
  <si>
    <t>Investimet financiare afatgjata</t>
  </si>
  <si>
    <t>Pjesmarrje te tjera ne njesi te kontrolluara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</si>
  <si>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</si>
  <si>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</si>
  <si>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</si>
  <si>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</si>
  <si>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</si>
  <si>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</si>
  <si>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</si>
  <si>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Aktive te tjera afatgjata materiale (me vl.kontab.)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</si>
  <si>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</si>
  <si>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</si>
  <si>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</si>
  <si>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</si>
  <si>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</si>
  <si>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</si>
  <si>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</t>
  </si>
  <si>
    <t>Totali i Aktiveve Afatgjata (ll)</t>
  </si>
  <si>
    <t>TOTALI I AKTIVEVE (I + II)</t>
  </si>
  <si>
    <t>DETYRIMET DHE KAPITALI</t>
  </si>
  <si>
    <t>Detyrimet afatshkurta</t>
  </si>
  <si>
    <t>Huamarrjet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</si>
  <si>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</si>
  <si>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</si>
  <si>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</si>
  <si>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</si>
  <si>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</si>
  <si>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 te tjera</t>
  </si>
  <si>
    <t>Huat dhe parapagimet</t>
  </si>
  <si>
    <t>Huat dhe obligacionet afatshkurtra</t>
  </si>
  <si>
    <t>Parapagimet e arketuara</t>
  </si>
  <si>
    <t>Grantet dhe te ardhurat e shtyra</t>
  </si>
  <si>
    <t>Provizionet afatshkurtra</t>
  </si>
  <si>
    <t>Totali i detyrimeve afatshkurtra (l)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</si>
  <si>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</si>
  <si>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</si>
  <si>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</si>
  <si>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</si>
  <si>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</si>
  <si>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</si>
  <si>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(ll)</t>
  </si>
  <si>
    <t xml:space="preserve">Totali i detyrimeve  </t>
  </si>
  <si>
    <t>lll</t>
  </si>
  <si>
    <t>KAPITALI</t>
  </si>
  <si>
    <t>Aksionet e pakices (perdoret vetem ne pasqyrat financiare te konsoliduara)</t>
  </si>
  <si>
    <t>Kapitali qe i perket aksionereve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</si>
  <si>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</si>
  <si>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</si>
  <si>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</si>
  <si>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</si>
  <si>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</si>
  <si>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</si>
  <si>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</si>
  <si>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</si>
  <si>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</si>
  <si>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</si>
  <si>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</si>
  <si>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</si>
  <si>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 xml:space="preserve">                                     </t>
  </si>
  <si>
    <t xml:space="preserve">             2. Pasqyra e te ardhurave dhe shpenzimeve per periudhen</t>
  </si>
  <si>
    <t>Shitjet neto</t>
  </si>
  <si>
    <t>Te ardhura te tjera nga veprimtaria e shfrytezimit</t>
  </si>
  <si>
    <t>Ndryshimet ne inventarin e produkteve te gateshme dhe prodhimit ne proces</t>
  </si>
  <si>
    <t>Materialet e konsumuara</t>
  </si>
  <si>
    <t>Kosto e punes</t>
  </si>
  <si>
    <t xml:space="preserve"> - pagat e personelit</t>
  </si>
  <si>
    <t xml:space="preserve"> - te tjera personeli</t>
  </si>
  <si>
    <t>Amortizimi dhe zhvleresimet</t>
  </si>
  <si>
    <t>Shpenzime te tjera</t>
  </si>
  <si>
    <t>Totali i shpenzimeve (shuma 4-7)</t>
  </si>
  <si>
    <t>Fitimi apo humbja nga veprimtaria kryesore (1+2+/-3-8)</t>
  </si>
  <si>
    <t>Te ardhura dhe shpenzimet financiare nga njesite e kontrolluara</t>
  </si>
  <si>
    <t>Te ardhurat dhe shpenzimet financiare nga pjesemarrjet</t>
  </si>
  <si>
    <t>Te ardhuart dhe shpenzimet financiare</t>
  </si>
  <si>
    <t>Te ardhurat dhe shpenzimet financiare nga 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</si>
  <si>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</si>
  <si>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</si>
  <si>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</si>
  <si>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 (12.1+/-12.2+/-12.3+/-12.4)</t>
  </si>
  <si>
    <t>Fitimi (humbja) para tatimit (9+/-13)</t>
  </si>
  <si>
    <t>Shpenzimet e tatimit mbi fitimin</t>
  </si>
  <si>
    <t>Fitimi/humbja neto e vitit financiar (14-15)</t>
  </si>
  <si>
    <t xml:space="preserve">             3. Pasqyra e levizjeve ne kapitalet e veta  per periudhen</t>
  </si>
  <si>
    <t xml:space="preserve">                         Kapitali aksionar qe i perket aksionareve te shoqerise meme</t>
  </si>
  <si>
    <t xml:space="preserve">Primi i aksionit </t>
  </si>
  <si>
    <t>Rezerva statutore dhe ligjore</t>
  </si>
  <si>
    <t>Totali</t>
  </si>
  <si>
    <t>Efekti i ndryshimeve ne politikat kontabel</t>
  </si>
  <si>
    <t>Pozicioni i rregulluar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</si>
  <si>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</si>
  <si>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</si>
  <si>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</si>
  <si>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</si>
  <si>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</si>
  <si>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>Emetim i kapitalit aksionar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</si>
  <si>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</si>
  <si>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</si>
  <si>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</si>
  <si>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</si>
  <si>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>Aksione te thesarit</t>
  </si>
  <si>
    <t xml:space="preserve"> - shpenzimet per sigurimet shoqerore dhe   shendetesore</t>
  </si>
  <si>
    <t xml:space="preserve">                                </t>
  </si>
  <si>
    <t xml:space="preserve">             4. Pasqyra e flukseve te parase per periudhen</t>
  </si>
  <si>
    <t>Metoda indirekte</t>
  </si>
  <si>
    <t>Fluksi i parave nga veprimtarite e shfrytezimit</t>
  </si>
  <si>
    <t>Fitimi para tatimit</t>
  </si>
  <si>
    <t>Rregullime per:</t>
  </si>
  <si>
    <t>Amortizimin</t>
  </si>
  <si>
    <t>Humbje nga kembimet valutore</t>
  </si>
  <si>
    <t>Te ardhura nga investimet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</si>
  <si>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</si>
  <si>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</si>
  <si>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</si>
  <si>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</si>
  <si>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</si>
  <si>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 xml:space="preserve">Tatim fitimi i paguar </t>
  </si>
  <si>
    <t>Fluksi i parave nga veprimtarite investuese</t>
  </si>
  <si>
    <t>Blerja e shoqerise se kontrolluar X minus parate e arketuara</t>
  </si>
  <si>
    <t>Blerja e aktiveve afatgjata materiale</t>
  </si>
  <si>
    <t>Te ardhuara nga shitja e pajisjeve</t>
  </si>
  <si>
    <t>Interesi i arketuar</t>
  </si>
  <si>
    <t>Dividentet e arketuar</t>
  </si>
  <si>
    <t>Fluksi i parave nga veprimtarite financiare</t>
  </si>
  <si>
    <t>Te ardhuara nga emetimi i kapitalit aksionar</t>
  </si>
  <si>
    <t>Te ardhura nga huamarrje afatgjata</t>
  </si>
  <si>
    <t>Pagesat e detyrimeve te qirase financiare</t>
  </si>
  <si>
    <t>Dividentet e paguar</t>
  </si>
  <si>
    <t>Paraja neto e perdorur ne aktivitetet financiare</t>
  </si>
  <si>
    <t>Paraja neto e perdorur ne aktivitetet investuese</t>
  </si>
  <si>
    <t>Paraja neto nga aktivitetet e shfrytezimit</t>
  </si>
  <si>
    <t>Rritja/renia neto e mjeteve monetare</t>
  </si>
  <si>
    <t>Mjetet monetare ne fillim te periudhes kontabel</t>
  </si>
  <si>
    <t>Mjetet monetare ne fund te periudhes kontabel</t>
  </si>
  <si>
    <t>III3</t>
  </si>
  <si>
    <t>III7</t>
  </si>
  <si>
    <t>III9</t>
  </si>
  <si>
    <t>III10</t>
  </si>
  <si>
    <t>Ne leke</t>
  </si>
  <si>
    <t>2(iii)</t>
  </si>
  <si>
    <t>2(iv)</t>
  </si>
  <si>
    <t>3(i)</t>
  </si>
  <si>
    <t>3(ii)</t>
  </si>
  <si>
    <t>3(iii)</t>
  </si>
  <si>
    <t>4(i)</t>
  </si>
  <si>
    <t>2(ii)</t>
  </si>
  <si>
    <t>Inventar I imet</t>
  </si>
  <si>
    <t>Shpenzime per AQT jashte perdorimit</t>
  </si>
  <si>
    <t>Shoqeria SH.A.Ujesjellesi  Patos</t>
  </si>
  <si>
    <t>3(iiii)</t>
  </si>
  <si>
    <t>III8</t>
  </si>
  <si>
    <t>Humbje te mbartura</t>
  </si>
  <si>
    <t>Linja e Makineri dhe pajisje</t>
  </si>
  <si>
    <t>Humbje ushtrimit</t>
  </si>
  <si>
    <t>Viti 2013</t>
  </si>
  <si>
    <t>Pozicioni me 31 dhjetor 2013</t>
  </si>
  <si>
    <t>4(ii)</t>
  </si>
  <si>
    <t>II1(iv)</t>
  </si>
  <si>
    <t>qershor 2013</t>
  </si>
  <si>
    <t xml:space="preserve">shtator </t>
  </si>
  <si>
    <t>Fieri pa deklaruar 2013</t>
  </si>
  <si>
    <t>Patosi  kontrata 138570 pa deklaruar 2013</t>
  </si>
  <si>
    <t>shkurt 2013</t>
  </si>
  <si>
    <t>Patosi  kontrata 301030 pa deklaruar 2013</t>
  </si>
  <si>
    <t>korrik 2013</t>
  </si>
  <si>
    <t>Shtator 2013</t>
  </si>
  <si>
    <t>Patosi  kontrata 108306 pa deklaruar 2013</t>
  </si>
  <si>
    <t>mars 2013</t>
  </si>
  <si>
    <t>prill 2013</t>
  </si>
  <si>
    <t>maj 2013</t>
  </si>
  <si>
    <t>shtator 2013</t>
  </si>
  <si>
    <t xml:space="preserve">Totali </t>
  </si>
  <si>
    <t>cezi Fier dt 06.02.2014</t>
  </si>
  <si>
    <t>cezi  Patos 301030  dt 06.02.2014</t>
  </si>
  <si>
    <t>Faturat e pa rregjistruara me Cez-in 2013</t>
  </si>
  <si>
    <t xml:space="preserve">Rakordimi me Cez-in </t>
  </si>
  <si>
    <t>cezi  Patos 138570  dt 06.02.2014</t>
  </si>
  <si>
    <t>cezi  Patos 107116  dt 06.02.2014</t>
  </si>
  <si>
    <t>cezi  Patos 108306  dt 06.02.2014</t>
  </si>
  <si>
    <t>mosrregjistrimi I faturave te vitit 2012</t>
  </si>
  <si>
    <t xml:space="preserve">ne kontabilitet </t>
  </si>
  <si>
    <t>Cez-I Patos</t>
  </si>
  <si>
    <t>Cez-I Fier</t>
  </si>
  <si>
    <t>akt rakordimi</t>
  </si>
  <si>
    <t>diferenca e parregjistruar</t>
  </si>
  <si>
    <t>debi</t>
  </si>
  <si>
    <t>kredi</t>
  </si>
  <si>
    <t>per 2012 sistemim me 657</t>
  </si>
  <si>
    <t>per 2013 sistemim me 604</t>
  </si>
  <si>
    <t>Kontabilizimi I faturave te parregjistruara viti 2012-2013</t>
  </si>
  <si>
    <t>Shoqeria SH.A.Ujesjellesi Patos</t>
  </si>
  <si>
    <t xml:space="preserve">                       01 Janar - 31 Dhjetor 2014</t>
  </si>
  <si>
    <t>Viti 2014</t>
  </si>
  <si>
    <t>Shoqeria  SH.A.Ujesjellesi Patos</t>
  </si>
  <si>
    <t xml:space="preserve">                              1.  Bilanci Kontabel i dates 31.12.2014</t>
  </si>
  <si>
    <t xml:space="preserve">                                  Bilanci Kontabel i dates 31.12.2014</t>
  </si>
  <si>
    <t xml:space="preserve">                               01 Janar - 31 Dhjetor 2014</t>
  </si>
  <si>
    <t xml:space="preserve">                                  01 Janar - 31 Dhjetor 2014</t>
  </si>
  <si>
    <t>Pozicioni me 31 dhjetor 2014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</si>
</sst>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(* #,##0_);_(* \(#,##0\);_(* &quot;-&quot;??_);_(@_)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2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87" fontId="5" fillId="0" borderId="1" xfId="1" applyNumberFormat="1" applyFont="1" applyBorder="1" applyAlignment="1">
      <alignment vertical="center" wrapText="1"/>
    </xf>
    <xf numFmtId="187" fontId="5" fillId="0" borderId="1" xfId="1" applyNumberFormat="1" applyFont="1" applyBorder="1"/>
    <xf numFmtId="0" fontId="5" fillId="0" borderId="2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187" fontId="4" fillId="0" borderId="0" xfId="1" applyNumberFormat="1" applyFont="1" applyBorder="1" applyAlignment="1">
      <alignment vertical="center" wrapText="1"/>
    </xf>
    <xf numFmtId="0" fontId="5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11" fillId="0" borderId="0" xfId="0" applyFont="1"/>
    <xf numFmtId="43" fontId="11" fillId="0" borderId="0" xfId="1" applyFont="1"/>
    <xf numFmtId="0" fontId="12" fillId="0" borderId="0" xfId="0" applyFont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3" borderId="2" xfId="0" applyFont="1" applyFill="1" applyBorder="1"/>
    <xf numFmtId="187" fontId="4" fillId="3" borderId="1" xfId="1" applyNumberFormat="1" applyFont="1" applyFill="1" applyBorder="1"/>
    <xf numFmtId="187" fontId="4" fillId="3" borderId="7" xfId="1" applyNumberFormat="1" applyFont="1" applyFill="1" applyBorder="1"/>
    <xf numFmtId="0" fontId="4" fillId="3" borderId="0" xfId="0" applyFont="1" applyFill="1"/>
    <xf numFmtId="187" fontId="4" fillId="4" borderId="7" xfId="1" applyNumberFormat="1" applyFont="1" applyFill="1" applyBorder="1"/>
    <xf numFmtId="187" fontId="4" fillId="3" borderId="8" xfId="1" applyNumberFormat="1" applyFont="1" applyFill="1" applyBorder="1"/>
    <xf numFmtId="0" fontId="4" fillId="3" borderId="9" xfId="0" applyFont="1" applyFill="1" applyBorder="1" applyAlignment="1">
      <alignment vertical="center" wrapText="1"/>
    </xf>
    <xf numFmtId="187" fontId="4" fillId="3" borderId="10" xfId="1" applyNumberFormat="1" applyFont="1" applyFill="1" applyBorder="1" applyAlignment="1">
      <alignment vertical="center" wrapText="1"/>
    </xf>
    <xf numFmtId="0" fontId="7" fillId="4" borderId="0" xfId="0" applyFont="1" applyFill="1" applyAlignment="1">
      <alignment horizontal="left"/>
    </xf>
    <xf numFmtId="0" fontId="8" fillId="4" borderId="0" xfId="0" applyFont="1" applyFill="1"/>
    <xf numFmtId="43" fontId="8" fillId="4" borderId="0" xfId="1" applyFont="1" applyFill="1"/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3" fontId="9" fillId="4" borderId="0" xfId="1" applyFont="1" applyFill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right"/>
    </xf>
    <xf numFmtId="43" fontId="9" fillId="4" borderId="0" xfId="1" applyFont="1" applyFill="1"/>
    <xf numFmtId="0" fontId="5" fillId="4" borderId="3" xfId="0" applyFont="1" applyFill="1" applyBorder="1" applyAlignment="1">
      <alignment horizontal="center"/>
    </xf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4" borderId="0" xfId="0" applyFont="1" applyFill="1"/>
    <xf numFmtId="0" fontId="5" fillId="4" borderId="2" xfId="0" applyFont="1" applyFill="1" applyBorder="1" applyAlignment="1">
      <alignment horizontal="center"/>
    </xf>
    <xf numFmtId="0" fontId="4" fillId="4" borderId="1" xfId="0" applyFont="1" applyFill="1" applyBorder="1"/>
    <xf numFmtId="187" fontId="4" fillId="4" borderId="1" xfId="1" applyNumberFormat="1" applyFont="1" applyFill="1" applyBorder="1"/>
    <xf numFmtId="0" fontId="4" fillId="4" borderId="2" xfId="0" applyFont="1" applyFill="1" applyBorder="1" applyAlignment="1">
      <alignment horizontal="center"/>
    </xf>
    <xf numFmtId="43" fontId="4" fillId="4" borderId="7" xfId="1" applyNumberFormat="1" applyFont="1" applyFill="1" applyBorder="1"/>
    <xf numFmtId="0" fontId="4" fillId="4" borderId="0" xfId="0" applyFont="1" applyFill="1"/>
    <xf numFmtId="0" fontId="5" fillId="4" borderId="1" xfId="0" applyFont="1" applyFill="1" applyBorder="1"/>
    <xf numFmtId="187" fontId="5" fillId="4" borderId="1" xfId="1" applyNumberFormat="1" applyFont="1" applyFill="1" applyBorder="1"/>
    <xf numFmtId="43" fontId="5" fillId="4" borderId="7" xfId="1" applyNumberFormat="1" applyFont="1" applyFill="1" applyBorder="1"/>
    <xf numFmtId="0" fontId="3" fillId="4" borderId="1" xfId="0" applyFont="1" applyFill="1" applyBorder="1"/>
    <xf numFmtId="0" fontId="5" fillId="4" borderId="1" xfId="0" applyFont="1" applyFill="1" applyBorder="1" applyAlignment="1">
      <alignment horizontal="center"/>
    </xf>
    <xf numFmtId="187" fontId="5" fillId="4" borderId="7" xfId="1" applyNumberFormat="1" applyFont="1" applyFill="1" applyBorder="1"/>
    <xf numFmtId="187" fontId="3" fillId="4" borderId="1" xfId="1" applyNumberFormat="1" applyFont="1" applyFill="1" applyBorder="1"/>
    <xf numFmtId="187" fontId="3" fillId="4" borderId="7" xfId="1" applyNumberFormat="1" applyFont="1" applyFill="1" applyBorder="1"/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187" fontId="5" fillId="4" borderId="1" xfId="1" applyNumberFormat="1" applyFont="1" applyFill="1" applyBorder="1" applyAlignment="1">
      <alignment vertical="center" wrapText="1" shrinkToFit="1"/>
    </xf>
    <xf numFmtId="187" fontId="5" fillId="4" borderId="7" xfId="1" applyNumberFormat="1" applyFont="1" applyFill="1" applyBorder="1" applyAlignment="1">
      <alignment vertical="center" wrapText="1" shrinkToFit="1"/>
    </xf>
    <xf numFmtId="0" fontId="5" fillId="4" borderId="0" xfId="0" applyFont="1" applyFill="1" applyAlignment="1">
      <alignment vertical="center" wrapText="1" shrinkToFit="1"/>
    </xf>
    <xf numFmtId="43" fontId="5" fillId="4" borderId="0" xfId="0" applyNumberFormat="1" applyFont="1" applyFill="1"/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/>
    <xf numFmtId="187" fontId="4" fillId="4" borderId="10" xfId="1" applyNumberFormat="1" applyFont="1" applyFill="1" applyBorder="1"/>
    <xf numFmtId="187" fontId="4" fillId="4" borderId="8" xfId="1" applyNumberFormat="1" applyFont="1" applyFill="1" applyBorder="1"/>
    <xf numFmtId="0" fontId="4" fillId="4" borderId="0" xfId="0" applyFont="1" applyFill="1" applyBorder="1"/>
    <xf numFmtId="0" fontId="5" fillId="4" borderId="0" xfId="0" applyFont="1" applyFill="1" applyAlignment="1">
      <alignment horizontal="center"/>
    </xf>
    <xf numFmtId="187" fontId="5" fillId="4" borderId="0" xfId="0" applyNumberFormat="1" applyFont="1" applyFill="1"/>
    <xf numFmtId="0" fontId="7" fillId="4" borderId="0" xfId="0" applyFont="1" applyFill="1"/>
    <xf numFmtId="43" fontId="7" fillId="4" borderId="0" xfId="1" applyFont="1" applyFill="1"/>
    <xf numFmtId="0" fontId="7" fillId="4" borderId="0" xfId="0" applyFont="1" applyFill="1" applyAlignment="1">
      <alignment horizontal="center"/>
    </xf>
    <xf numFmtId="43" fontId="7" fillId="4" borderId="0" xfId="1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4" fillId="4" borderId="3" xfId="0" applyFont="1" applyFill="1" applyBorder="1" applyAlignment="1">
      <alignment horizontal="right"/>
    </xf>
    <xf numFmtId="43" fontId="4" fillId="4" borderId="11" xfId="1" applyFont="1" applyFill="1" applyBorder="1" applyAlignment="1">
      <alignment horizontal="center"/>
    </xf>
    <xf numFmtId="43" fontId="4" fillId="4" borderId="12" xfId="1" applyFont="1" applyFill="1" applyBorder="1" applyAlignment="1">
      <alignment horizontal="center"/>
    </xf>
    <xf numFmtId="0" fontId="0" fillId="4" borderId="0" xfId="0" applyFill="1"/>
    <xf numFmtId="0" fontId="4" fillId="4" borderId="2" xfId="0" applyFont="1" applyFill="1" applyBorder="1" applyAlignment="1">
      <alignment horizontal="right"/>
    </xf>
    <xf numFmtId="0" fontId="0" fillId="4" borderId="1" xfId="0" applyFill="1" applyBorder="1"/>
    <xf numFmtId="0" fontId="4" fillId="4" borderId="9" xfId="0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43" fontId="5" fillId="4" borderId="0" xfId="1" applyFont="1" applyFill="1"/>
    <xf numFmtId="187" fontId="5" fillId="4" borderId="0" xfId="1" applyNumberFormat="1" applyFont="1" applyFill="1"/>
    <xf numFmtId="0" fontId="0" fillId="4" borderId="3" xfId="0" applyFill="1" applyBorder="1"/>
    <xf numFmtId="0" fontId="0" fillId="4" borderId="2" xfId="0" applyFill="1" applyBorder="1"/>
    <xf numFmtId="187" fontId="1" fillId="4" borderId="1" xfId="1" applyNumberFormat="1" applyFill="1" applyBorder="1"/>
    <xf numFmtId="187" fontId="1" fillId="4" borderId="7" xfId="1" applyNumberFormat="1" applyFill="1" applyBorder="1"/>
    <xf numFmtId="0" fontId="5" fillId="4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 indent="3"/>
    </xf>
    <xf numFmtId="187" fontId="5" fillId="4" borderId="1" xfId="1" applyNumberFormat="1" applyFont="1" applyFill="1" applyBorder="1" applyAlignment="1">
      <alignment vertical="center" wrapText="1"/>
    </xf>
    <xf numFmtId="187" fontId="5" fillId="4" borderId="7" xfId="1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left" indent="3"/>
    </xf>
    <xf numFmtId="0" fontId="5" fillId="4" borderId="13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2" xfId="0" applyFont="1" applyFill="1" applyBorder="1"/>
    <xf numFmtId="0" fontId="3" fillId="4" borderId="0" xfId="0" applyFont="1" applyFill="1"/>
    <xf numFmtId="187" fontId="6" fillId="4" borderId="1" xfId="1" applyNumberFormat="1" applyFont="1" applyFill="1" applyBorder="1"/>
    <xf numFmtId="187" fontId="6" fillId="4" borderId="7" xfId="1" applyNumberFormat="1" applyFont="1" applyFill="1" applyBorder="1"/>
    <xf numFmtId="0" fontId="4" fillId="4" borderId="2" xfId="0" applyFont="1" applyFill="1" applyBorder="1"/>
    <xf numFmtId="187" fontId="4" fillId="4" borderId="0" xfId="0" applyNumberFormat="1" applyFont="1" applyFill="1"/>
    <xf numFmtId="0" fontId="0" fillId="4" borderId="9" xfId="0" applyFill="1" applyBorder="1"/>
    <xf numFmtId="0" fontId="0" fillId="4" borderId="10" xfId="0" applyFill="1" applyBorder="1"/>
    <xf numFmtId="187" fontId="0" fillId="4" borderId="10" xfId="0" applyNumberFormat="1" applyFill="1" applyBorder="1"/>
    <xf numFmtId="187" fontId="0" fillId="4" borderId="8" xfId="0" applyNumberFormat="1" applyFill="1" applyBorder="1"/>
    <xf numFmtId="187" fontId="0" fillId="4" borderId="0" xfId="0" applyNumberFormat="1" applyFill="1"/>
    <xf numFmtId="1" fontId="0" fillId="0" borderId="1" xfId="0" applyNumberFormat="1" applyBorder="1"/>
    <xf numFmtId="0" fontId="5" fillId="0" borderId="1" xfId="0" applyFont="1" applyBorder="1"/>
    <xf numFmtId="0" fontId="13" fillId="0" borderId="14" xfId="0" applyFont="1" applyBorder="1" applyAlignment="1">
      <alignment horizontal="center"/>
    </xf>
    <xf numFmtId="1" fontId="4" fillId="0" borderId="1" xfId="0" applyNumberFormat="1" applyFont="1" applyBorder="1"/>
    <xf numFmtId="0" fontId="4" fillId="0" borderId="15" xfId="0" applyFont="1" applyBorder="1" applyAlignment="1">
      <alignment horizontal="center"/>
    </xf>
    <xf numFmtId="0" fontId="5" fillId="0" borderId="15" xfId="0" applyFont="1" applyBorder="1"/>
    <xf numFmtId="0" fontId="0" fillId="0" borderId="15" xfId="0" applyBorder="1"/>
    <xf numFmtId="0" fontId="4" fillId="0" borderId="15" xfId="0" applyFont="1" applyBorder="1"/>
    <xf numFmtId="0" fontId="4" fillId="0" borderId="15" xfId="0" applyFont="1" applyBorder="1" applyAlignment="1">
      <alignment horizontal="center" wrapText="1"/>
    </xf>
    <xf numFmtId="1" fontId="4" fillId="0" borderId="15" xfId="0" applyNumberFormat="1" applyFont="1" applyBorder="1"/>
    <xf numFmtId="0" fontId="4" fillId="5" borderId="15" xfId="0" applyFont="1" applyFill="1" applyBorder="1"/>
    <xf numFmtId="0" fontId="4" fillId="5" borderId="1" xfId="0" applyFont="1" applyFill="1" applyBorder="1"/>
    <xf numFmtId="0" fontId="0" fillId="5" borderId="15" xfId="0" applyFill="1" applyBorder="1"/>
    <xf numFmtId="1" fontId="0" fillId="5" borderId="15" xfId="0" applyNumberFormat="1" applyFill="1" applyBorder="1"/>
    <xf numFmtId="1" fontId="4" fillId="5" borderId="15" xfId="0" applyNumberFormat="1" applyFont="1" applyFill="1" applyBorder="1"/>
    <xf numFmtId="0" fontId="4" fillId="4" borderId="3" xfId="0" applyFont="1" applyFill="1" applyBorder="1"/>
    <xf numFmtId="0" fontId="0" fillId="4" borderId="2" xfId="0" applyFill="1" applyBorder="1" applyAlignment="1">
      <alignment horizontal="center"/>
    </xf>
    <xf numFmtId="187" fontId="10" fillId="4" borderId="1" xfId="1" applyNumberFormat="1" applyFont="1" applyFill="1" applyBorder="1"/>
    <xf numFmtId="187" fontId="10" fillId="4" borderId="7" xfId="1" applyNumberFormat="1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187" fontId="10" fillId="4" borderId="1" xfId="1" applyNumberFormat="1" applyFont="1" applyFill="1" applyBorder="1" applyAlignment="1">
      <alignment vertical="center" wrapText="1"/>
    </xf>
    <xf numFmtId="187" fontId="10" fillId="4" borderId="7" xfId="1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87" fontId="4" fillId="4" borderId="1" xfId="1" applyNumberFormat="1" applyFont="1" applyFill="1" applyBorder="1" applyAlignment="1">
      <alignment vertical="center" wrapText="1"/>
    </xf>
    <xf numFmtId="187" fontId="4" fillId="4" borderId="7" xfId="1" applyNumberFormat="1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4" borderId="9" xfId="0" applyFill="1" applyBorder="1" applyAlignment="1">
      <alignment horizontal="center"/>
    </xf>
    <xf numFmtId="187" fontId="10" fillId="4" borderId="10" xfId="1" applyNumberFormat="1" applyFont="1" applyFill="1" applyBorder="1"/>
    <xf numFmtId="187" fontId="10" fillId="4" borderId="8" xfId="1" applyNumberFormat="1" applyFont="1" applyFill="1" applyBorder="1"/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D36" sqref="D36"/>
    </sheetView>
  </sheetViews>
  <sheetFormatPr defaultRowHeight="12.75"/>
  <cols>
    <col min="1" max="1" width="7" style="92" customWidth="1"/>
    <col min="2" max="2" width="42.140625" style="51" customWidth="1"/>
    <col min="3" max="3" width="9.140625" style="51"/>
    <col min="4" max="5" width="14.28515625" style="93" customWidth="1"/>
    <col min="6" max="6" width="9.140625" style="51"/>
    <col min="7" max="7" width="10.28515625" style="51" bestFit="1" customWidth="1"/>
    <col min="8" max="16384" width="9.140625" style="51"/>
  </cols>
  <sheetData>
    <row r="1" spans="1:5" s="80" customFormat="1" ht="15.75">
      <c r="A1" s="37" t="s">
        <v>225</v>
      </c>
      <c r="D1" s="81"/>
      <c r="E1" s="81"/>
    </row>
    <row r="2" spans="1:5" s="80" customFormat="1" ht="15.75">
      <c r="A2" s="82"/>
      <c r="B2" s="82" t="s">
        <v>226</v>
      </c>
      <c r="C2" s="82"/>
      <c r="D2" s="83"/>
      <c r="E2" s="83"/>
    </row>
    <row r="3" spans="1:5" s="80" customFormat="1" ht="16.5" thickBot="1">
      <c r="A3" s="84"/>
      <c r="D3" s="81"/>
      <c r="E3" s="81" t="s">
        <v>170</v>
      </c>
    </row>
    <row r="4" spans="1:5" ht="13.5" thickTop="1">
      <c r="A4" s="85"/>
      <c r="B4" s="48"/>
      <c r="C4" s="48" t="s">
        <v>0</v>
      </c>
      <c r="D4" s="86" t="s">
        <v>224</v>
      </c>
      <c r="E4" s="87" t="s">
        <v>186</v>
      </c>
    </row>
    <row r="5" spans="1:5">
      <c r="A5" s="89"/>
      <c r="B5" s="53" t="s">
        <v>1</v>
      </c>
      <c r="C5" s="53"/>
      <c r="D5" s="54"/>
      <c r="E5" s="33"/>
    </row>
    <row r="6" spans="1:5" s="57" customFormat="1">
      <c r="A6" s="55" t="s">
        <v>2</v>
      </c>
      <c r="B6" s="58" t="s">
        <v>27</v>
      </c>
      <c r="C6" s="58"/>
      <c r="D6" s="59"/>
      <c r="E6" s="63"/>
    </row>
    <row r="7" spans="1:5" s="57" customFormat="1">
      <c r="A7" s="55">
        <v>1</v>
      </c>
      <c r="B7" s="53" t="s">
        <v>3</v>
      </c>
      <c r="C7" s="53">
        <v>1</v>
      </c>
      <c r="D7" s="54">
        <f>49744+4129264+19382</f>
        <v>4198390</v>
      </c>
      <c r="E7" s="33">
        <v>983375</v>
      </c>
    </row>
    <row r="8" spans="1:5">
      <c r="A8" s="52">
        <v>2</v>
      </c>
      <c r="B8" s="58" t="s">
        <v>4</v>
      </c>
      <c r="C8" s="58"/>
      <c r="D8" s="59"/>
      <c r="E8" s="63"/>
    </row>
    <row r="9" spans="1:5">
      <c r="A9" s="52" t="s">
        <v>5</v>
      </c>
      <c r="B9" s="61" t="s">
        <v>8</v>
      </c>
      <c r="C9" s="58"/>
      <c r="D9" s="59"/>
      <c r="E9" s="63"/>
    </row>
    <row r="10" spans="1:5">
      <c r="A10" s="52" t="s">
        <v>7</v>
      </c>
      <c r="B10" s="61" t="s">
        <v>9</v>
      </c>
      <c r="C10" s="58"/>
      <c r="D10" s="59"/>
      <c r="E10" s="63"/>
    </row>
    <row r="11" spans="1:5" s="57" customFormat="1">
      <c r="A11" s="55"/>
      <c r="B11" s="53" t="s">
        <v>10</v>
      </c>
      <c r="C11" s="53"/>
      <c r="D11" s="54"/>
      <c r="E11" s="33"/>
    </row>
    <row r="12" spans="1:5">
      <c r="A12" s="52">
        <v>3</v>
      </c>
      <c r="B12" s="58" t="s">
        <v>11</v>
      </c>
      <c r="C12" s="58"/>
      <c r="D12" s="59"/>
      <c r="E12" s="63"/>
    </row>
    <row r="13" spans="1:5">
      <c r="A13" s="52" t="s">
        <v>5</v>
      </c>
      <c r="B13" s="61" t="s">
        <v>12</v>
      </c>
      <c r="C13" s="62" t="s">
        <v>173</v>
      </c>
      <c r="D13" s="64">
        <f>12587305+5864734+39600934+4649604+4163177-62275408</f>
        <v>4590346</v>
      </c>
      <c r="E13" s="65">
        <v>10094236</v>
      </c>
    </row>
    <row r="14" spans="1:5">
      <c r="A14" s="52" t="s">
        <v>7</v>
      </c>
      <c r="B14" s="61" t="s">
        <v>13</v>
      </c>
      <c r="C14" s="62" t="s">
        <v>174</v>
      </c>
      <c r="D14" s="64">
        <v>19363152</v>
      </c>
      <c r="E14" s="65">
        <v>143131222</v>
      </c>
    </row>
    <row r="15" spans="1:5">
      <c r="A15" s="52" t="s">
        <v>16</v>
      </c>
      <c r="B15" s="61" t="s">
        <v>14</v>
      </c>
      <c r="C15" s="58"/>
      <c r="D15" s="59"/>
      <c r="E15" s="63"/>
    </row>
    <row r="16" spans="1:5">
      <c r="A16" s="52" t="s">
        <v>15</v>
      </c>
      <c r="B16" s="61" t="s">
        <v>17</v>
      </c>
      <c r="C16" s="58"/>
      <c r="D16" s="59"/>
      <c r="E16" s="63"/>
    </row>
    <row r="17" spans="1:5" s="57" customFormat="1">
      <c r="A17" s="55"/>
      <c r="B17" s="53" t="s">
        <v>18</v>
      </c>
      <c r="C17" s="53"/>
      <c r="D17" s="54">
        <f>SUM(D13:D16)</f>
        <v>23953498</v>
      </c>
      <c r="E17" s="33">
        <v>153225458</v>
      </c>
    </row>
    <row r="18" spans="1:5">
      <c r="A18" s="52">
        <v>4</v>
      </c>
      <c r="B18" s="58" t="s">
        <v>19</v>
      </c>
      <c r="C18" s="58"/>
      <c r="D18" s="59"/>
      <c r="E18" s="63"/>
    </row>
    <row r="19" spans="1:5">
      <c r="A19" s="52" t="s">
        <v>5</v>
      </c>
      <c r="B19" s="61" t="s">
        <v>20</v>
      </c>
      <c r="C19" s="62" t="s">
        <v>176</v>
      </c>
      <c r="D19" s="64">
        <f>2553994+99270</f>
        <v>2653264</v>
      </c>
      <c r="E19" s="65">
        <v>332874</v>
      </c>
    </row>
    <row r="20" spans="1:5">
      <c r="A20" s="52" t="s">
        <v>7</v>
      </c>
      <c r="B20" s="61" t="s">
        <v>178</v>
      </c>
      <c r="C20" s="62" t="s">
        <v>188</v>
      </c>
      <c r="D20" s="59">
        <f>381416+604307-302093</f>
        <v>683630</v>
      </c>
      <c r="E20" s="63">
        <v>322024</v>
      </c>
    </row>
    <row r="21" spans="1:5">
      <c r="A21" s="52" t="s">
        <v>16</v>
      </c>
      <c r="B21" s="61" t="s">
        <v>21</v>
      </c>
      <c r="C21" s="58"/>
      <c r="D21" s="59"/>
      <c r="E21" s="63"/>
    </row>
    <row r="22" spans="1:5">
      <c r="A22" s="52" t="s">
        <v>15</v>
      </c>
      <c r="B22" s="61" t="s">
        <v>22</v>
      </c>
      <c r="C22" s="62"/>
      <c r="D22" s="59"/>
      <c r="E22" s="63"/>
    </row>
    <row r="23" spans="1:5">
      <c r="A23" s="52" t="s">
        <v>23</v>
      </c>
      <c r="B23" s="61" t="s">
        <v>24</v>
      </c>
      <c r="C23" s="58"/>
      <c r="D23" s="59"/>
      <c r="E23" s="63"/>
    </row>
    <row r="24" spans="1:5" s="57" customFormat="1">
      <c r="A24" s="55"/>
      <c r="B24" s="53" t="s">
        <v>25</v>
      </c>
      <c r="C24" s="53"/>
      <c r="D24" s="54">
        <f>SUM(D19:D23)</f>
        <v>3336894</v>
      </c>
      <c r="E24" s="33">
        <v>654898</v>
      </c>
    </row>
    <row r="25" spans="1:5">
      <c r="A25" s="52">
        <v>5</v>
      </c>
      <c r="B25" s="58" t="s">
        <v>26</v>
      </c>
      <c r="C25" s="58"/>
      <c r="D25" s="59"/>
      <c r="E25" s="63"/>
    </row>
    <row r="26" spans="1:5">
      <c r="A26" s="52">
        <v>6</v>
      </c>
      <c r="B26" s="58" t="s">
        <v>28</v>
      </c>
      <c r="C26" s="58"/>
      <c r="D26" s="59"/>
      <c r="E26" s="63"/>
    </row>
    <row r="27" spans="1:5">
      <c r="A27" s="52">
        <v>7</v>
      </c>
      <c r="B27" s="58" t="s">
        <v>29</v>
      </c>
      <c r="C27" s="62"/>
      <c r="D27" s="59"/>
      <c r="E27" s="63"/>
    </row>
    <row r="28" spans="1:5" s="57" customFormat="1">
      <c r="A28" s="55"/>
      <c r="B28" s="53" t="s">
        <v>30</v>
      </c>
      <c r="C28" s="53"/>
      <c r="D28" s="54">
        <f>D7+D17+D24</f>
        <v>31488782</v>
      </c>
      <c r="E28" s="33">
        <v>154863731</v>
      </c>
    </row>
    <row r="29" spans="1:5">
      <c r="A29" s="52"/>
      <c r="B29" s="58"/>
      <c r="C29" s="58"/>
      <c r="D29" s="59"/>
      <c r="E29" s="63"/>
    </row>
    <row r="30" spans="1:5" s="57" customFormat="1">
      <c r="A30" s="55" t="s">
        <v>31</v>
      </c>
      <c r="B30" s="53" t="s">
        <v>32</v>
      </c>
      <c r="C30" s="53"/>
      <c r="D30" s="54"/>
      <c r="E30" s="33"/>
    </row>
    <row r="31" spans="1:5">
      <c r="A31" s="52">
        <v>1</v>
      </c>
      <c r="B31" s="58" t="s">
        <v>33</v>
      </c>
      <c r="C31" s="58"/>
      <c r="D31" s="59"/>
      <c r="E31" s="63"/>
    </row>
    <row r="32" spans="1:5">
      <c r="A32" s="52" t="s">
        <v>5</v>
      </c>
      <c r="B32" s="61" t="s">
        <v>34</v>
      </c>
      <c r="C32" s="58"/>
      <c r="D32" s="59"/>
      <c r="E32" s="63"/>
    </row>
    <row r="33" spans="1:7">
      <c r="A33" s="52" t="s">
        <v>7</v>
      </c>
      <c r="B33" s="61" t="s">
        <v>35</v>
      </c>
      <c r="C33" s="58"/>
      <c r="D33" s="59"/>
      <c r="E33" s="63"/>
    </row>
    <row r="34" spans="1:7">
      <c r="A34" s="52" t="s">
        <v>16</v>
      </c>
      <c r="B34" s="61" t="s">
        <v>36</v>
      </c>
      <c r="C34" s="58"/>
      <c r="D34" s="59"/>
      <c r="E34" s="63"/>
    </row>
    <row r="35" spans="1:7">
      <c r="A35" s="52" t="s">
        <v>15</v>
      </c>
      <c r="B35" s="61" t="s">
        <v>37</v>
      </c>
      <c r="C35" s="62" t="s">
        <v>189</v>
      </c>
      <c r="D35" s="59">
        <f>62275408-25328549+123020175</f>
        <v>159967034</v>
      </c>
      <c r="E35" s="63">
        <v>29191662</v>
      </c>
    </row>
    <row r="36" spans="1:7" s="57" customFormat="1">
      <c r="A36" s="55"/>
      <c r="B36" s="53" t="s">
        <v>38</v>
      </c>
      <c r="C36" s="53"/>
      <c r="D36" s="54">
        <f>SUM(D35)</f>
        <v>159967034</v>
      </c>
      <c r="E36" s="33">
        <v>29191662</v>
      </c>
    </row>
    <row r="37" spans="1:7">
      <c r="A37" s="52">
        <v>2</v>
      </c>
      <c r="B37" s="58" t="s">
        <v>39</v>
      </c>
      <c r="C37" s="58"/>
      <c r="D37" s="59"/>
      <c r="E37" s="63"/>
    </row>
    <row r="38" spans="1:7">
      <c r="A38" s="52" t="s">
        <v>5</v>
      </c>
      <c r="B38" s="61" t="s">
        <v>40</v>
      </c>
      <c r="C38" s="62"/>
      <c r="D38" s="59"/>
      <c r="E38" s="63"/>
    </row>
    <row r="39" spans="1:7">
      <c r="A39" s="52" t="s">
        <v>7</v>
      </c>
      <c r="B39" s="61" t="s">
        <v>41</v>
      </c>
      <c r="C39" s="62" t="s">
        <v>177</v>
      </c>
      <c r="D39" s="59">
        <f>30320302-16824717</f>
        <v>13495585</v>
      </c>
      <c r="E39" s="63">
        <v>14205879</v>
      </c>
    </row>
    <row r="40" spans="1:7">
      <c r="A40" s="52" t="s">
        <v>16</v>
      </c>
      <c r="B40" s="61" t="s">
        <v>184</v>
      </c>
      <c r="C40" s="62" t="s">
        <v>171</v>
      </c>
      <c r="D40" s="59">
        <f>24469400+207962066-17516311-120937487</f>
        <v>93977668</v>
      </c>
      <c r="E40" s="63">
        <v>98019411</v>
      </c>
    </row>
    <row r="41" spans="1:7">
      <c r="A41" s="52" t="s">
        <v>15</v>
      </c>
      <c r="B41" s="61" t="s">
        <v>42</v>
      </c>
      <c r="C41" s="62" t="s">
        <v>172</v>
      </c>
      <c r="D41" s="59">
        <f>3668301+1172950-2072920-533358</f>
        <v>2234973</v>
      </c>
      <c r="E41" s="63">
        <v>955315</v>
      </c>
    </row>
    <row r="42" spans="1:7" s="57" customFormat="1">
      <c r="A42" s="55"/>
      <c r="B42" s="53" t="s">
        <v>10</v>
      </c>
      <c r="C42" s="53"/>
      <c r="D42" s="54">
        <f>SUM(D39:D41)</f>
        <v>109708226</v>
      </c>
      <c r="E42" s="33">
        <v>113180605</v>
      </c>
      <c r="G42" s="113">
        <f>E42-D42</f>
        <v>3472379</v>
      </c>
    </row>
    <row r="43" spans="1:7">
      <c r="A43" s="52">
        <v>3</v>
      </c>
      <c r="B43" s="58" t="s">
        <v>43</v>
      </c>
      <c r="C43" s="58"/>
      <c r="D43" s="59"/>
      <c r="E43" s="63"/>
    </row>
    <row r="44" spans="1:7">
      <c r="A44" s="52">
        <v>4</v>
      </c>
      <c r="B44" s="58" t="s">
        <v>44</v>
      </c>
      <c r="C44" s="58"/>
      <c r="D44" s="59"/>
      <c r="E44" s="63"/>
    </row>
    <row r="45" spans="1:7">
      <c r="A45" s="52" t="s">
        <v>5</v>
      </c>
      <c r="B45" s="61" t="s">
        <v>45</v>
      </c>
      <c r="C45" s="58"/>
      <c r="D45" s="59"/>
      <c r="E45" s="63"/>
    </row>
    <row r="46" spans="1:7">
      <c r="A46" s="52" t="s">
        <v>7</v>
      </c>
      <c r="B46" s="61" t="s">
        <v>46</v>
      </c>
      <c r="C46" s="62"/>
      <c r="D46" s="59">
        <v>0</v>
      </c>
      <c r="E46" s="63">
        <v>0</v>
      </c>
    </row>
    <row r="47" spans="1:7">
      <c r="A47" s="52" t="s">
        <v>16</v>
      </c>
      <c r="B47" s="61" t="s">
        <v>47</v>
      </c>
      <c r="C47" s="58"/>
      <c r="D47" s="59"/>
      <c r="E47" s="63"/>
    </row>
    <row r="48" spans="1:7" s="57" customFormat="1">
      <c r="A48" s="55"/>
      <c r="B48" s="53" t="s">
        <v>25</v>
      </c>
      <c r="C48" s="53"/>
      <c r="D48" s="54">
        <f>D46</f>
        <v>0</v>
      </c>
      <c r="E48" s="33">
        <v>0</v>
      </c>
    </row>
    <row r="49" spans="1:5">
      <c r="A49" s="52">
        <v>5</v>
      </c>
      <c r="B49" s="58" t="s">
        <v>48</v>
      </c>
      <c r="C49" s="58"/>
      <c r="D49" s="59"/>
      <c r="E49" s="63"/>
    </row>
    <row r="50" spans="1:5">
      <c r="A50" s="52">
        <v>6</v>
      </c>
      <c r="B50" s="58" t="s">
        <v>49</v>
      </c>
      <c r="C50" s="58"/>
      <c r="D50" s="59"/>
      <c r="E50" s="63"/>
    </row>
    <row r="51" spans="1:5" s="57" customFormat="1">
      <c r="A51" s="55"/>
      <c r="B51" s="53" t="s">
        <v>50</v>
      </c>
      <c r="C51" s="53"/>
      <c r="D51" s="54">
        <f>D36+D42+D48</f>
        <v>269675260</v>
      </c>
      <c r="E51" s="33">
        <v>142372267</v>
      </c>
    </row>
    <row r="52" spans="1:5" s="57" customFormat="1" ht="13.5" thickBot="1">
      <c r="A52" s="91"/>
      <c r="B52" s="74" t="s">
        <v>51</v>
      </c>
      <c r="C52" s="74"/>
      <c r="D52" s="75">
        <f>D28+D51</f>
        <v>301164042</v>
      </c>
      <c r="E52" s="76">
        <v>297235998</v>
      </c>
    </row>
    <row r="53" spans="1:5" ht="13.5" thickTop="1"/>
    <row r="54" spans="1:5">
      <c r="D54" s="94">
        <f>D52-PASIVI!D49</f>
        <v>0</v>
      </c>
      <c r="E54" s="93">
        <f>E52-PASIVI!E49</f>
        <v>0</v>
      </c>
    </row>
  </sheetData>
  <phoneticPr fontId="2" type="noConversion"/>
  <pageMargins left="0.75" right="0.75" top="0.81" bottom="0.69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topLeftCell="A7" workbookViewId="0">
      <selection activeCell="D30" sqref="D30"/>
    </sheetView>
  </sheetViews>
  <sheetFormatPr defaultRowHeight="12.75"/>
  <cols>
    <col min="1" max="1" width="7.140625" style="78" customWidth="1"/>
    <col min="2" max="2" width="40" style="51" customWidth="1"/>
    <col min="3" max="3" width="9.140625" style="51"/>
    <col min="4" max="4" width="14.28515625" style="51" customWidth="1"/>
    <col min="5" max="5" width="15.28515625" style="51" customWidth="1"/>
    <col min="6" max="6" width="10" style="51" bestFit="1" customWidth="1"/>
    <col min="7" max="7" width="14.5703125" style="51" bestFit="1" customWidth="1"/>
    <col min="8" max="8" width="11.28515625" style="51" bestFit="1" customWidth="1"/>
    <col min="9" max="16384" width="9.140625" style="51"/>
  </cols>
  <sheetData>
    <row r="1" spans="1:5" s="38" customFormat="1" ht="15.75">
      <c r="A1" s="37" t="s">
        <v>222</v>
      </c>
      <c r="D1" s="39"/>
      <c r="E1" s="39"/>
    </row>
    <row r="2" spans="1:5" s="38" customFormat="1" ht="15.75">
      <c r="A2" s="40" t="s">
        <v>91</v>
      </c>
      <c r="D2" s="39"/>
      <c r="E2" s="39"/>
    </row>
    <row r="3" spans="1:5" s="44" customFormat="1" ht="15.75">
      <c r="A3" s="41"/>
      <c r="B3" s="42" t="s">
        <v>227</v>
      </c>
      <c r="C3" s="41"/>
      <c r="D3" s="43"/>
      <c r="E3" s="43"/>
    </row>
    <row r="4" spans="1:5" s="44" customFormat="1" ht="16.5" thickBot="1">
      <c r="A4" s="45"/>
      <c r="B4" s="38"/>
      <c r="D4" s="46"/>
      <c r="E4" s="39" t="s">
        <v>170</v>
      </c>
    </row>
    <row r="5" spans="1:5" ht="13.5" thickTop="1">
      <c r="A5" s="47"/>
      <c r="B5" s="48" t="s">
        <v>52</v>
      </c>
      <c r="C5" s="48" t="s">
        <v>0</v>
      </c>
      <c r="D5" s="49" t="s">
        <v>224</v>
      </c>
      <c r="E5" s="50" t="s">
        <v>186</v>
      </c>
    </row>
    <row r="6" spans="1:5">
      <c r="A6" s="52"/>
      <c r="B6" s="53"/>
      <c r="C6" s="53"/>
      <c r="D6" s="54"/>
      <c r="E6" s="33"/>
    </row>
    <row r="7" spans="1:5" s="57" customFormat="1">
      <c r="A7" s="55" t="s">
        <v>2</v>
      </c>
      <c r="B7" s="53" t="s">
        <v>53</v>
      </c>
      <c r="C7" s="53"/>
      <c r="D7" s="54"/>
      <c r="E7" s="56"/>
    </row>
    <row r="8" spans="1:5">
      <c r="A8" s="52">
        <v>1</v>
      </c>
      <c r="B8" s="58" t="s">
        <v>6</v>
      </c>
      <c r="C8" s="58"/>
      <c r="D8" s="59"/>
      <c r="E8" s="60"/>
    </row>
    <row r="9" spans="1:5">
      <c r="A9" s="52">
        <v>2</v>
      </c>
      <c r="B9" s="58" t="s">
        <v>54</v>
      </c>
      <c r="C9" s="58"/>
      <c r="D9" s="59"/>
      <c r="E9" s="60"/>
    </row>
    <row r="10" spans="1:5">
      <c r="A10" s="52" t="s">
        <v>5</v>
      </c>
      <c r="B10" s="61" t="s">
        <v>62</v>
      </c>
      <c r="C10" s="62"/>
      <c r="D10" s="59"/>
      <c r="E10" s="63"/>
    </row>
    <row r="11" spans="1:5">
      <c r="A11" s="52" t="s">
        <v>7</v>
      </c>
      <c r="B11" s="61" t="s">
        <v>55</v>
      </c>
      <c r="C11" s="58"/>
      <c r="D11" s="59"/>
      <c r="E11" s="63"/>
    </row>
    <row r="12" spans="1:5">
      <c r="A12" s="52" t="s">
        <v>16</v>
      </c>
      <c r="B12" s="61" t="s">
        <v>56</v>
      </c>
      <c r="C12" s="58"/>
      <c r="D12" s="59"/>
      <c r="E12" s="63"/>
    </row>
    <row r="13" spans="1:5" s="57" customFormat="1">
      <c r="A13" s="55"/>
      <c r="B13" s="53" t="s">
        <v>10</v>
      </c>
      <c r="C13" s="53"/>
      <c r="D13" s="54">
        <f>SUM(D10:D12)</f>
        <v>0</v>
      </c>
      <c r="E13" s="33">
        <v>0</v>
      </c>
    </row>
    <row r="14" spans="1:5">
      <c r="A14" s="52">
        <v>3</v>
      </c>
      <c r="B14" s="58" t="s">
        <v>61</v>
      </c>
      <c r="C14" s="58"/>
      <c r="D14" s="59"/>
      <c r="E14" s="63"/>
    </row>
    <row r="15" spans="1:5">
      <c r="A15" s="52" t="s">
        <v>5</v>
      </c>
      <c r="B15" s="61" t="s">
        <v>57</v>
      </c>
      <c r="C15" s="62" t="s">
        <v>173</v>
      </c>
      <c r="D15" s="64">
        <f>716083127-17-623652184</f>
        <v>92430926</v>
      </c>
      <c r="E15" s="65">
        <v>117772149</v>
      </c>
    </row>
    <row r="16" spans="1:5">
      <c r="A16" s="52" t="s">
        <v>7</v>
      </c>
      <c r="B16" s="61" t="s">
        <v>58</v>
      </c>
      <c r="C16" s="62" t="s">
        <v>174</v>
      </c>
      <c r="D16" s="64">
        <f>1283622-1283622</f>
        <v>0</v>
      </c>
      <c r="E16" s="65">
        <v>2270162</v>
      </c>
    </row>
    <row r="17" spans="1:5">
      <c r="A17" s="52" t="s">
        <v>16</v>
      </c>
      <c r="B17" s="61" t="s">
        <v>59</v>
      </c>
      <c r="C17" s="62" t="s">
        <v>175</v>
      </c>
      <c r="D17" s="64">
        <f>84492108+8937811+4908420-92005609</f>
        <v>6332730</v>
      </c>
      <c r="E17" s="65">
        <v>11809103</v>
      </c>
    </row>
    <row r="18" spans="1:5">
      <c r="A18" s="52" t="s">
        <v>15</v>
      </c>
      <c r="B18" s="61" t="s">
        <v>60</v>
      </c>
      <c r="C18" s="62" t="s">
        <v>181</v>
      </c>
      <c r="D18" s="64">
        <f>1305479+243702+85471-329173</f>
        <v>1305479</v>
      </c>
      <c r="E18" s="65">
        <v>2561456</v>
      </c>
    </row>
    <row r="19" spans="1:5">
      <c r="A19" s="52" t="s">
        <v>23</v>
      </c>
      <c r="B19" s="61" t="s">
        <v>63</v>
      </c>
      <c r="C19" s="62"/>
      <c r="D19" s="59"/>
      <c r="E19" s="63"/>
    </row>
    <row r="20" spans="1:5" s="57" customFormat="1">
      <c r="A20" s="55"/>
      <c r="B20" s="53" t="s">
        <v>18</v>
      </c>
      <c r="C20" s="53"/>
      <c r="D20" s="54">
        <f>SUM(D15:D19)</f>
        <v>100069135</v>
      </c>
      <c r="E20" s="33">
        <v>134412870</v>
      </c>
    </row>
    <row r="21" spans="1:5">
      <c r="A21" s="52">
        <v>4</v>
      </c>
      <c r="B21" s="58" t="s">
        <v>64</v>
      </c>
      <c r="C21" s="58"/>
      <c r="D21" s="59"/>
      <c r="E21" s="63"/>
    </row>
    <row r="22" spans="1:5">
      <c r="A22" s="52">
        <v>5</v>
      </c>
      <c r="B22" s="58" t="s">
        <v>65</v>
      </c>
      <c r="C22" s="58"/>
      <c r="D22" s="59"/>
      <c r="E22" s="63"/>
    </row>
    <row r="23" spans="1:5" s="57" customFormat="1">
      <c r="A23" s="55"/>
      <c r="B23" s="53" t="s">
        <v>66</v>
      </c>
      <c r="C23" s="53"/>
      <c r="D23" s="54">
        <f>SUM(D20:D22)</f>
        <v>100069135</v>
      </c>
      <c r="E23" s="33">
        <v>134412870</v>
      </c>
    </row>
    <row r="24" spans="1:5">
      <c r="A24" s="52"/>
      <c r="B24" s="58"/>
      <c r="C24" s="58"/>
      <c r="D24" s="59"/>
      <c r="E24" s="63"/>
    </row>
    <row r="25" spans="1:5" s="57" customFormat="1">
      <c r="A25" s="55" t="s">
        <v>31</v>
      </c>
      <c r="B25" s="53" t="s">
        <v>67</v>
      </c>
      <c r="C25" s="53"/>
      <c r="D25" s="54"/>
      <c r="E25" s="33"/>
    </row>
    <row r="26" spans="1:5">
      <c r="A26" s="52">
        <v>1</v>
      </c>
      <c r="B26" s="58" t="s">
        <v>68</v>
      </c>
      <c r="C26" s="58"/>
      <c r="D26" s="59"/>
      <c r="E26" s="63"/>
    </row>
    <row r="27" spans="1:5">
      <c r="A27" s="52" t="s">
        <v>5</v>
      </c>
      <c r="B27" s="61" t="s">
        <v>69</v>
      </c>
      <c r="C27" s="58"/>
      <c r="D27" s="59"/>
      <c r="E27" s="63"/>
    </row>
    <row r="28" spans="1:5">
      <c r="A28" s="52" t="s">
        <v>7</v>
      </c>
      <c r="B28" s="61" t="s">
        <v>70</v>
      </c>
      <c r="C28" s="58"/>
      <c r="D28" s="59"/>
      <c r="E28" s="63"/>
    </row>
    <row r="29" spans="1:5">
      <c r="A29" s="52"/>
      <c r="B29" s="58" t="s">
        <v>38</v>
      </c>
      <c r="C29" s="58"/>
      <c r="D29" s="59"/>
      <c r="E29" s="63"/>
    </row>
    <row r="30" spans="1:5">
      <c r="A30" s="52">
        <v>2</v>
      </c>
      <c r="B30" s="58" t="s">
        <v>71</v>
      </c>
      <c r="C30" s="62">
        <v>2</v>
      </c>
      <c r="D30" s="59">
        <f>623652184+1283622+92005609+329173+200</f>
        <v>717270788</v>
      </c>
      <c r="E30" s="63">
        <v>586642377</v>
      </c>
    </row>
    <row r="31" spans="1:5">
      <c r="A31" s="52">
        <v>3</v>
      </c>
      <c r="B31" s="58" t="s">
        <v>72</v>
      </c>
      <c r="C31" s="62"/>
      <c r="D31" s="59"/>
      <c r="E31" s="63"/>
    </row>
    <row r="32" spans="1:5">
      <c r="A32" s="52">
        <v>4</v>
      </c>
      <c r="B32" s="58" t="s">
        <v>64</v>
      </c>
      <c r="C32" s="62">
        <v>4</v>
      </c>
      <c r="D32" s="59">
        <f>38068634+29304766</f>
        <v>67373400</v>
      </c>
      <c r="E32" s="63">
        <v>82058070</v>
      </c>
    </row>
    <row r="33" spans="1:8">
      <c r="A33" s="52"/>
      <c r="B33" s="53" t="s">
        <v>73</v>
      </c>
      <c r="C33" s="58"/>
      <c r="D33" s="54">
        <f>SUM(D30:D32)</f>
        <v>784644188</v>
      </c>
      <c r="E33" s="33">
        <v>668700447</v>
      </c>
    </row>
    <row r="34" spans="1:8" s="57" customFormat="1">
      <c r="A34" s="55"/>
      <c r="B34" s="53" t="s">
        <v>74</v>
      </c>
      <c r="C34" s="53"/>
      <c r="D34" s="54">
        <f>D23+D33</f>
        <v>884713323</v>
      </c>
      <c r="E34" s="33">
        <v>803113317</v>
      </c>
    </row>
    <row r="35" spans="1:8">
      <c r="A35" s="52"/>
      <c r="B35" s="58"/>
      <c r="C35" s="58"/>
      <c r="D35" s="59"/>
      <c r="E35" s="63"/>
    </row>
    <row r="36" spans="1:8" s="57" customFormat="1">
      <c r="A36" s="55" t="s">
        <v>75</v>
      </c>
      <c r="B36" s="53" t="s">
        <v>76</v>
      </c>
      <c r="C36" s="53"/>
      <c r="D36" s="54"/>
      <c r="E36" s="33"/>
    </row>
    <row r="37" spans="1:8" s="71" customFormat="1" ht="25.5">
      <c r="A37" s="66">
        <v>1</v>
      </c>
      <c r="B37" s="67" t="s">
        <v>77</v>
      </c>
      <c r="C37" s="68"/>
      <c r="D37" s="69"/>
      <c r="E37" s="70"/>
    </row>
    <row r="38" spans="1:8" s="71" customFormat="1" ht="25.5">
      <c r="A38" s="66">
        <v>2</v>
      </c>
      <c r="B38" s="67" t="s">
        <v>78</v>
      </c>
      <c r="C38" s="68"/>
      <c r="D38" s="69"/>
      <c r="E38" s="70"/>
    </row>
    <row r="39" spans="1:8">
      <c r="A39" s="52">
        <v>3</v>
      </c>
      <c r="B39" s="58" t="s">
        <v>79</v>
      </c>
      <c r="C39" s="62" t="s">
        <v>166</v>
      </c>
      <c r="D39" s="59">
        <v>2500000</v>
      </c>
      <c r="E39" s="63">
        <v>2500000</v>
      </c>
    </row>
    <row r="40" spans="1:8">
      <c r="A40" s="52">
        <v>4</v>
      </c>
      <c r="B40" s="58" t="s">
        <v>80</v>
      </c>
      <c r="C40" s="62"/>
      <c r="D40" s="59"/>
      <c r="E40" s="63"/>
    </row>
    <row r="41" spans="1:8">
      <c r="A41" s="52">
        <v>5</v>
      </c>
      <c r="B41" s="58" t="s">
        <v>81</v>
      </c>
      <c r="C41" s="62"/>
      <c r="D41" s="59"/>
      <c r="E41" s="63"/>
    </row>
    <row r="42" spans="1:8">
      <c r="A42" s="52">
        <v>6</v>
      </c>
      <c r="B42" s="58" t="s">
        <v>82</v>
      </c>
      <c r="C42" s="62"/>
      <c r="D42" s="59"/>
      <c r="E42" s="63"/>
    </row>
    <row r="43" spans="1:8">
      <c r="A43" s="52">
        <v>7</v>
      </c>
      <c r="B43" s="58" t="s">
        <v>83</v>
      </c>
      <c r="C43" s="62" t="s">
        <v>167</v>
      </c>
      <c r="D43" s="59">
        <v>275000</v>
      </c>
      <c r="E43" s="63">
        <v>275000</v>
      </c>
    </row>
    <row r="44" spans="1:8">
      <c r="A44" s="52">
        <v>8</v>
      </c>
      <c r="B44" s="58" t="s">
        <v>84</v>
      </c>
      <c r="C44" s="62" t="s">
        <v>182</v>
      </c>
      <c r="D44" s="59">
        <v>13170579</v>
      </c>
      <c r="E44" s="63">
        <v>13170579</v>
      </c>
      <c r="H44" s="72"/>
    </row>
    <row r="45" spans="1:8">
      <c r="A45" s="52">
        <v>9</v>
      </c>
      <c r="B45" s="58" t="s">
        <v>85</v>
      </c>
      <c r="C45" s="62" t="s">
        <v>168</v>
      </c>
      <c r="D45" s="59">
        <f>E45+E46</f>
        <v>-521822898</v>
      </c>
      <c r="E45" s="63">
        <v>-384657466</v>
      </c>
      <c r="G45" s="79"/>
    </row>
    <row r="46" spans="1:8">
      <c r="A46" s="52">
        <v>10</v>
      </c>
      <c r="B46" s="58" t="s">
        <v>86</v>
      </c>
      <c r="C46" s="62" t="s">
        <v>169</v>
      </c>
      <c r="D46" s="59">
        <f>'Te ardhura+shpenzime'!D30</f>
        <v>-77671962</v>
      </c>
      <c r="E46" s="63">
        <v>-137165432</v>
      </c>
    </row>
    <row r="47" spans="1:8" s="57" customFormat="1">
      <c r="A47" s="55"/>
      <c r="B47" s="53" t="s">
        <v>87</v>
      </c>
      <c r="C47" s="53"/>
      <c r="D47" s="54">
        <f>D39+D43+D44+D45+D46</f>
        <v>-583549281</v>
      </c>
      <c r="E47" s="33">
        <v>-505877319</v>
      </c>
    </row>
    <row r="48" spans="1:8">
      <c r="A48" s="52"/>
      <c r="B48" s="58"/>
      <c r="C48" s="58"/>
      <c r="D48" s="59"/>
      <c r="E48" s="63"/>
    </row>
    <row r="49" spans="1:7" s="57" customFormat="1" ht="13.5" thickBot="1">
      <c r="A49" s="73"/>
      <c r="B49" s="74" t="s">
        <v>88</v>
      </c>
      <c r="C49" s="74"/>
      <c r="D49" s="75">
        <f>D34+D47</f>
        <v>301164042</v>
      </c>
      <c r="E49" s="76">
        <v>297235998</v>
      </c>
      <c r="F49" s="77"/>
      <c r="G49" s="77"/>
    </row>
    <row r="50" spans="1:7" ht="13.5" thickTop="1"/>
    <row r="51" spans="1:7">
      <c r="D51" s="79">
        <f>D49-AKTIVI!D52</f>
        <v>0</v>
      </c>
      <c r="E51" s="79">
        <f>E49-AKTIVI!E52</f>
        <v>0</v>
      </c>
    </row>
    <row r="52" spans="1:7">
      <c r="D52" s="79"/>
      <c r="E52" s="79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D28" sqref="D28:E28"/>
    </sheetView>
  </sheetViews>
  <sheetFormatPr defaultRowHeight="12.75"/>
  <cols>
    <col min="1" max="1" width="5.85546875" style="88" customWidth="1"/>
    <col min="2" max="2" width="47.42578125" style="88" customWidth="1"/>
    <col min="3" max="3" width="9.140625" style="88"/>
    <col min="4" max="5" width="15.28515625" style="88" customWidth="1"/>
    <col min="6" max="6" width="9.140625" style="88"/>
    <col min="7" max="8" width="11.28515625" style="88" bestFit="1" customWidth="1"/>
    <col min="9" max="16384" width="9.140625" style="88"/>
  </cols>
  <sheetData>
    <row r="1" spans="1:8" s="38" customFormat="1" ht="15.75">
      <c r="A1" s="37" t="s">
        <v>222</v>
      </c>
      <c r="D1" s="39"/>
      <c r="E1" s="39"/>
    </row>
    <row r="2" spans="1:8" s="44" customFormat="1" ht="15.75"/>
    <row r="3" spans="1:8" s="38" customFormat="1" ht="15.75">
      <c r="B3" s="38" t="s">
        <v>92</v>
      </c>
    </row>
    <row r="4" spans="1:8" s="38" customFormat="1" ht="15.75">
      <c r="B4" s="38" t="s">
        <v>228</v>
      </c>
    </row>
    <row r="5" spans="1:8" s="38" customFormat="1" ht="16.5" thickBot="1">
      <c r="E5" s="39" t="s">
        <v>170</v>
      </c>
    </row>
    <row r="6" spans="1:8" s="57" customFormat="1" ht="13.5" thickTop="1">
      <c r="A6" s="134" t="s">
        <v>89</v>
      </c>
      <c r="B6" s="48" t="s">
        <v>90</v>
      </c>
      <c r="C6" s="48" t="s">
        <v>0</v>
      </c>
      <c r="D6" s="49" t="s">
        <v>224</v>
      </c>
      <c r="E6" s="50" t="s">
        <v>186</v>
      </c>
    </row>
    <row r="7" spans="1:8">
      <c r="A7" s="135"/>
      <c r="B7" s="90"/>
      <c r="C7" s="90"/>
      <c r="D7" s="136"/>
      <c r="E7" s="137"/>
    </row>
    <row r="8" spans="1:8" s="57" customFormat="1">
      <c r="A8" s="55">
        <v>1</v>
      </c>
      <c r="B8" s="53" t="s">
        <v>93</v>
      </c>
      <c r="C8" s="53">
        <v>1</v>
      </c>
      <c r="D8" s="54">
        <v>32802500</v>
      </c>
      <c r="E8" s="33">
        <v>31351300</v>
      </c>
      <c r="G8" s="113">
        <f>D8+D9</f>
        <v>95870019</v>
      </c>
      <c r="H8" s="113">
        <f>E8+E9</f>
        <v>76622868</v>
      </c>
    </row>
    <row r="9" spans="1:8" s="57" customFormat="1">
      <c r="A9" s="55">
        <v>2</v>
      </c>
      <c r="B9" s="53" t="s">
        <v>94</v>
      </c>
      <c r="C9" s="53">
        <v>2</v>
      </c>
      <c r="D9" s="54">
        <f>140000+11315480+17148366+28612302+3658435+11400+3182+50401+2127953</f>
        <v>63067519</v>
      </c>
      <c r="E9" s="33">
        <v>45271568</v>
      </c>
    </row>
    <row r="10" spans="1:8" s="142" customFormat="1" ht="25.5">
      <c r="A10" s="138">
        <v>3</v>
      </c>
      <c r="B10" s="139" t="s">
        <v>95</v>
      </c>
      <c r="C10" s="139"/>
      <c r="D10" s="140"/>
      <c r="E10" s="141"/>
    </row>
    <row r="11" spans="1:8">
      <c r="A11" s="135">
        <v>4</v>
      </c>
      <c r="B11" s="90" t="s">
        <v>96</v>
      </c>
      <c r="C11" s="90">
        <v>4</v>
      </c>
      <c r="D11" s="136">
        <f>5239276+147040+104794100</f>
        <v>110180416</v>
      </c>
      <c r="E11" s="137">
        <v>112605828</v>
      </c>
    </row>
    <row r="12" spans="1:8">
      <c r="A12" s="135">
        <v>5</v>
      </c>
      <c r="B12" s="90" t="s">
        <v>97</v>
      </c>
      <c r="C12" s="90">
        <v>5</v>
      </c>
      <c r="D12" s="136">
        <f>D13+D14+D15</f>
        <v>46621532</v>
      </c>
      <c r="E12" s="137">
        <v>41929048</v>
      </c>
    </row>
    <row r="13" spans="1:8">
      <c r="A13" s="135"/>
      <c r="B13" s="90" t="s">
        <v>98</v>
      </c>
      <c r="C13" s="90"/>
      <c r="D13" s="136">
        <v>40168818</v>
      </c>
      <c r="E13" s="137">
        <v>35983279</v>
      </c>
    </row>
    <row r="14" spans="1:8">
      <c r="A14" s="135"/>
      <c r="B14" s="90" t="s">
        <v>99</v>
      </c>
      <c r="C14" s="90"/>
      <c r="D14" s="136">
        <f>47000</f>
        <v>47000</v>
      </c>
      <c r="E14" s="137"/>
    </row>
    <row r="15" spans="1:8" s="142" customFormat="1" ht="25.5">
      <c r="A15" s="138"/>
      <c r="B15" s="139" t="s">
        <v>133</v>
      </c>
      <c r="C15" s="139"/>
      <c r="D15" s="136">
        <v>6405714</v>
      </c>
      <c r="E15" s="137">
        <v>5945769</v>
      </c>
    </row>
    <row r="16" spans="1:8">
      <c r="A16" s="135">
        <v>6</v>
      </c>
      <c r="B16" s="90" t="s">
        <v>100</v>
      </c>
      <c r="C16" s="90">
        <v>6</v>
      </c>
      <c r="D16" s="136">
        <v>6803350</v>
      </c>
      <c r="E16" s="137">
        <v>32392263</v>
      </c>
    </row>
    <row r="17" spans="1:8">
      <c r="A17" s="135">
        <v>7</v>
      </c>
      <c r="B17" s="90" t="s">
        <v>101</v>
      </c>
      <c r="C17" s="90">
        <v>7</v>
      </c>
      <c r="D17" s="136">
        <f>32600+388794+150000+433000+60000+32859+135145+134000+20977+180000+5058420+1343338+1967550</f>
        <v>9936683</v>
      </c>
      <c r="E17" s="137">
        <v>26861161</v>
      </c>
    </row>
    <row r="18" spans="1:8">
      <c r="A18" s="135"/>
      <c r="B18" s="90" t="s">
        <v>102</v>
      </c>
      <c r="C18" s="90"/>
      <c r="D18" s="136">
        <f>D11+D12+D16+D17</f>
        <v>173541981</v>
      </c>
      <c r="E18" s="137">
        <v>213788300</v>
      </c>
      <c r="H18" s="118"/>
    </row>
    <row r="19" spans="1:8" s="147" customFormat="1" ht="25.5">
      <c r="A19" s="143">
        <v>9</v>
      </c>
      <c r="B19" s="144" t="s">
        <v>103</v>
      </c>
      <c r="C19" s="144">
        <v>9</v>
      </c>
      <c r="D19" s="145">
        <f>D8+D9-D18</f>
        <v>-77671962</v>
      </c>
      <c r="E19" s="146">
        <v>-137165432</v>
      </c>
    </row>
    <row r="20" spans="1:8" s="142" customFormat="1" ht="25.5">
      <c r="A20" s="138">
        <v>10</v>
      </c>
      <c r="B20" s="139" t="s">
        <v>104</v>
      </c>
      <c r="C20" s="139"/>
      <c r="D20" s="140"/>
      <c r="E20" s="141"/>
    </row>
    <row r="21" spans="1:8" s="142" customFormat="1" ht="25.5">
      <c r="A21" s="138">
        <v>11</v>
      </c>
      <c r="B21" s="139" t="s">
        <v>105</v>
      </c>
      <c r="C21" s="139"/>
      <c r="D21" s="140"/>
      <c r="E21" s="141"/>
    </row>
    <row r="22" spans="1:8">
      <c r="A22" s="135">
        <v>12</v>
      </c>
      <c r="B22" s="90" t="s">
        <v>106</v>
      </c>
      <c r="C22" s="90"/>
      <c r="D22" s="136"/>
      <c r="E22" s="137"/>
    </row>
    <row r="23" spans="1:8" ht="25.5">
      <c r="A23" s="135">
        <v>12.1</v>
      </c>
      <c r="B23" s="139" t="s">
        <v>107</v>
      </c>
      <c r="C23" s="90"/>
      <c r="D23" s="136"/>
      <c r="E23" s="137"/>
    </row>
    <row r="24" spans="1:8">
      <c r="A24" s="135">
        <v>12.2</v>
      </c>
      <c r="B24" s="90" t="s">
        <v>108</v>
      </c>
      <c r="C24" s="90"/>
      <c r="D24" s="136"/>
      <c r="E24" s="137"/>
    </row>
    <row r="25" spans="1:8">
      <c r="A25" s="135">
        <v>12.3</v>
      </c>
      <c r="B25" s="90" t="s">
        <v>109</v>
      </c>
      <c r="C25" s="90"/>
      <c r="D25" s="136"/>
      <c r="E25" s="137"/>
    </row>
    <row r="26" spans="1:8">
      <c r="A26" s="135">
        <v>12.4</v>
      </c>
      <c r="B26" s="90" t="s">
        <v>110</v>
      </c>
      <c r="C26" s="90"/>
      <c r="D26" s="136"/>
      <c r="E26" s="137"/>
    </row>
    <row r="27" spans="1:8" s="147" customFormat="1" ht="25.5">
      <c r="A27" s="143">
        <v>13</v>
      </c>
      <c r="B27" s="144" t="s">
        <v>111</v>
      </c>
      <c r="C27" s="144"/>
      <c r="D27" s="145"/>
      <c r="E27" s="146"/>
    </row>
    <row r="28" spans="1:8" s="57" customFormat="1">
      <c r="A28" s="55">
        <v>14</v>
      </c>
      <c r="B28" s="53" t="s">
        <v>112</v>
      </c>
      <c r="C28" s="53">
        <v>14</v>
      </c>
      <c r="D28" s="54">
        <f>SUM(D19:D27)</f>
        <v>-77671962</v>
      </c>
      <c r="E28" s="33">
        <v>-137165432</v>
      </c>
    </row>
    <row r="29" spans="1:8">
      <c r="A29" s="135">
        <v>15</v>
      </c>
      <c r="B29" s="90" t="s">
        <v>113</v>
      </c>
      <c r="C29" s="90"/>
      <c r="D29" s="136"/>
      <c r="E29" s="137"/>
    </row>
    <row r="30" spans="1:8" s="57" customFormat="1">
      <c r="A30" s="55">
        <v>16</v>
      </c>
      <c r="B30" s="53" t="s">
        <v>114</v>
      </c>
      <c r="C30" s="53">
        <v>16</v>
      </c>
      <c r="D30" s="54">
        <f>SUM(D28:D29)</f>
        <v>-77671962</v>
      </c>
      <c r="E30" s="33">
        <v>-137165432</v>
      </c>
    </row>
    <row r="31" spans="1:8" ht="13.5" thickBot="1">
      <c r="A31" s="148"/>
      <c r="B31" s="115"/>
      <c r="C31" s="115"/>
      <c r="D31" s="149"/>
      <c r="E31" s="150"/>
    </row>
    <row r="32" spans="1:8" ht="13.5" thickTop="1"/>
  </sheetData>
  <phoneticPr fontId="2" type="noConversion"/>
  <pageMargins left="0.75" right="0.42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B51" sqref="B51"/>
    </sheetView>
  </sheetViews>
  <sheetFormatPr defaultRowHeight="12.75"/>
  <cols>
    <col min="1" max="1" width="4" style="88" customWidth="1"/>
    <col min="2" max="2" width="52.85546875" style="88" customWidth="1"/>
    <col min="3" max="3" width="14.5703125" style="88" customWidth="1"/>
    <col min="4" max="4" width="14.7109375" style="88" customWidth="1"/>
    <col min="5" max="5" width="8.28515625" style="88" customWidth="1"/>
    <col min="6" max="6" width="14.28515625" style="88" customWidth="1"/>
    <col min="7" max="7" width="10.85546875" style="88" customWidth="1"/>
    <col min="8" max="8" width="11.42578125" style="88" customWidth="1"/>
    <col min="9" max="9" width="9.140625" style="88"/>
    <col min="10" max="10" width="10.28515625" style="88" customWidth="1"/>
    <col min="11" max="11" width="11.28515625" style="88" customWidth="1"/>
    <col min="12" max="16384" width="9.140625" style="88"/>
  </cols>
  <sheetData>
    <row r="1" spans="1:5" s="38" customFormat="1" ht="15.75">
      <c r="A1" s="37" t="s">
        <v>180</v>
      </c>
      <c r="D1" s="39"/>
      <c r="E1" s="39"/>
    </row>
    <row r="2" spans="1:5" s="44" customFormat="1" ht="15.75"/>
    <row r="3" spans="1:5" s="38" customFormat="1" ht="15.75">
      <c r="B3" s="38" t="s">
        <v>135</v>
      </c>
    </row>
    <row r="4" spans="1:5" s="38" customFormat="1" ht="15.75">
      <c r="B4" s="38" t="s">
        <v>223</v>
      </c>
      <c r="C4" s="38" t="s">
        <v>134</v>
      </c>
    </row>
    <row r="5" spans="1:5" s="44" customFormat="1" ht="15.75">
      <c r="C5" s="80" t="s">
        <v>136</v>
      </c>
      <c r="D5" s="80"/>
    </row>
    <row r="6" spans="1:5" s="44" customFormat="1" ht="16.5" thickBot="1"/>
    <row r="7" spans="1:5" ht="13.5" thickTop="1">
      <c r="A7" s="95"/>
      <c r="B7" s="48" t="s">
        <v>137</v>
      </c>
      <c r="C7" s="49" t="s">
        <v>224</v>
      </c>
      <c r="D7" s="50" t="s">
        <v>186</v>
      </c>
    </row>
    <row r="8" spans="1:5">
      <c r="A8" s="96"/>
      <c r="B8" s="90" t="s">
        <v>138</v>
      </c>
      <c r="C8" s="97">
        <f>'Te ardhura+shpenzime'!D30</f>
        <v>-77671962</v>
      </c>
      <c r="D8" s="98">
        <v>-137165432</v>
      </c>
    </row>
    <row r="9" spans="1:5">
      <c r="A9" s="96"/>
      <c r="B9" s="90" t="s">
        <v>139</v>
      </c>
      <c r="C9" s="97"/>
      <c r="D9" s="98"/>
    </row>
    <row r="10" spans="1:5" s="103" customFormat="1">
      <c r="A10" s="99"/>
      <c r="B10" s="100" t="s">
        <v>140</v>
      </c>
      <c r="C10" s="101">
        <f>'Te ardhura+shpenzime'!D16</f>
        <v>6803350</v>
      </c>
      <c r="D10" s="102">
        <v>7063714</v>
      </c>
    </row>
    <row r="11" spans="1:5" s="51" customFormat="1">
      <c r="A11" s="104"/>
      <c r="B11" s="105" t="s">
        <v>141</v>
      </c>
      <c r="C11" s="59"/>
      <c r="D11" s="63"/>
    </row>
    <row r="12" spans="1:5" s="51" customFormat="1">
      <c r="A12" s="104"/>
      <c r="B12" s="105" t="s">
        <v>142</v>
      </c>
      <c r="D12" s="106"/>
    </row>
    <row r="13" spans="1:5" s="51" customFormat="1">
      <c r="A13" s="104"/>
      <c r="B13" s="105" t="s">
        <v>179</v>
      </c>
      <c r="C13" s="59"/>
      <c r="D13" s="63"/>
    </row>
    <row r="14" spans="1:5" s="103" customFormat="1" ht="25.5">
      <c r="A14" s="99"/>
      <c r="B14" s="107" t="s">
        <v>143</v>
      </c>
      <c r="C14" s="101">
        <f>AKTIVI!E36+AKTIVI!E17-AKTIVI!D17-AKTIVI!D35</f>
        <v>-1503412</v>
      </c>
      <c r="D14" s="102">
        <v>566832</v>
      </c>
    </row>
    <row r="15" spans="1:5" s="51" customFormat="1">
      <c r="A15" s="104"/>
      <c r="B15" s="58" t="s">
        <v>144</v>
      </c>
      <c r="C15" s="59">
        <f>AKTIVI!E24-AKTIVI!D24</f>
        <v>-2681996</v>
      </c>
      <c r="D15" s="63">
        <v>116439</v>
      </c>
    </row>
    <row r="16" spans="1:5" s="51" customFormat="1">
      <c r="A16" s="104"/>
      <c r="B16" s="58" t="s">
        <v>145</v>
      </c>
      <c r="C16" s="59">
        <f>PASIVI!D34-PASIVI!E34</f>
        <v>81600006</v>
      </c>
      <c r="D16" s="63">
        <v>131718473</v>
      </c>
    </row>
    <row r="17" spans="1:7" s="51" customFormat="1">
      <c r="A17" s="104"/>
      <c r="B17" s="58" t="s">
        <v>146</v>
      </c>
      <c r="C17" s="54"/>
      <c r="D17" s="33"/>
    </row>
    <row r="18" spans="1:7" s="51" customFormat="1">
      <c r="A18" s="104"/>
      <c r="B18" s="58" t="s">
        <v>147</v>
      </c>
      <c r="C18" s="59"/>
      <c r="D18" s="63"/>
    </row>
    <row r="19" spans="1:7" s="51" customFormat="1">
      <c r="A19" s="104"/>
      <c r="B19" s="58" t="s">
        <v>148</v>
      </c>
      <c r="C19" s="59"/>
      <c r="D19" s="63"/>
    </row>
    <row r="20" spans="1:7" s="109" customFormat="1">
      <c r="A20" s="108"/>
      <c r="B20" s="61" t="s">
        <v>162</v>
      </c>
      <c r="C20" s="64">
        <f>SUM(C8:C19)</f>
        <v>6545986</v>
      </c>
      <c r="D20" s="65">
        <v>2300026</v>
      </c>
    </row>
    <row r="21" spans="1:7" s="51" customFormat="1">
      <c r="A21" s="104"/>
      <c r="B21" s="58"/>
      <c r="C21" s="59"/>
      <c r="D21" s="63"/>
    </row>
    <row r="22" spans="1:7" s="51" customFormat="1">
      <c r="A22" s="104"/>
      <c r="B22" s="53" t="s">
        <v>149</v>
      </c>
      <c r="C22" s="59"/>
      <c r="D22" s="63"/>
    </row>
    <row r="23" spans="1:7" s="51" customFormat="1">
      <c r="A23" s="104"/>
      <c r="B23" s="58" t="s">
        <v>150</v>
      </c>
      <c r="C23" s="59"/>
      <c r="D23" s="63"/>
    </row>
    <row r="24" spans="1:7" s="51" customFormat="1">
      <c r="A24" s="104"/>
      <c r="B24" s="58" t="s">
        <v>151</v>
      </c>
      <c r="C24" s="59">
        <v>-3330971</v>
      </c>
      <c r="D24" s="63">
        <v>-1388987</v>
      </c>
      <c r="G24" s="79"/>
    </row>
    <row r="25" spans="1:7" s="51" customFormat="1">
      <c r="A25" s="104"/>
      <c r="B25" s="58" t="s">
        <v>152</v>
      </c>
      <c r="C25" s="59"/>
      <c r="D25" s="63"/>
    </row>
    <row r="26" spans="1:7" s="51" customFormat="1">
      <c r="A26" s="104"/>
      <c r="B26" s="58" t="s">
        <v>153</v>
      </c>
      <c r="C26" s="59"/>
      <c r="D26" s="63"/>
    </row>
    <row r="27" spans="1:7" s="51" customFormat="1">
      <c r="A27" s="104"/>
      <c r="B27" s="58" t="s">
        <v>154</v>
      </c>
      <c r="C27" s="59"/>
      <c r="D27" s="63"/>
    </row>
    <row r="28" spans="1:7" s="109" customFormat="1">
      <c r="A28" s="108"/>
      <c r="B28" s="61" t="s">
        <v>161</v>
      </c>
      <c r="C28" s="64">
        <f>SUM(C24:C27)</f>
        <v>-3330971</v>
      </c>
      <c r="D28" s="65">
        <v>-1388987</v>
      </c>
    </row>
    <row r="29" spans="1:7" s="51" customFormat="1">
      <c r="A29" s="104"/>
      <c r="B29" s="58"/>
      <c r="C29" s="59"/>
      <c r="D29" s="63"/>
    </row>
    <row r="30" spans="1:7" s="51" customFormat="1">
      <c r="A30" s="104"/>
      <c r="B30" s="53" t="s">
        <v>155</v>
      </c>
      <c r="C30" s="59"/>
      <c r="D30" s="63"/>
    </row>
    <row r="31" spans="1:7" s="51" customFormat="1">
      <c r="A31" s="104"/>
      <c r="B31" s="58" t="s">
        <v>156</v>
      </c>
      <c r="C31" s="59"/>
      <c r="D31" s="63"/>
    </row>
    <row r="32" spans="1:7" s="51" customFormat="1">
      <c r="A32" s="104"/>
      <c r="B32" s="58" t="s">
        <v>157</v>
      </c>
      <c r="C32" s="59"/>
      <c r="D32" s="63"/>
      <c r="F32" s="79"/>
    </row>
    <row r="33" spans="1:7" s="51" customFormat="1">
      <c r="A33" s="104"/>
      <c r="B33" s="58" t="s">
        <v>158</v>
      </c>
      <c r="C33" s="59"/>
      <c r="D33" s="63"/>
      <c r="G33" s="79"/>
    </row>
    <row r="34" spans="1:7" s="51" customFormat="1">
      <c r="A34" s="104"/>
      <c r="B34" s="58" t="s">
        <v>159</v>
      </c>
      <c r="C34" s="59"/>
      <c r="D34" s="63"/>
    </row>
    <row r="35" spans="1:7" s="51" customFormat="1">
      <c r="A35" s="104"/>
      <c r="B35" s="61" t="s">
        <v>160</v>
      </c>
      <c r="C35" s="59"/>
      <c r="D35" s="63"/>
    </row>
    <row r="36" spans="1:7" s="51" customFormat="1">
      <c r="A36" s="104"/>
      <c r="B36" s="58"/>
      <c r="C36" s="110"/>
      <c r="D36" s="111"/>
      <c r="F36" s="79"/>
    </row>
    <row r="37" spans="1:7" s="57" customFormat="1">
      <c r="A37" s="112"/>
      <c r="B37" s="53" t="s">
        <v>163</v>
      </c>
      <c r="C37" s="54">
        <f>C20+C28</f>
        <v>3215015</v>
      </c>
      <c r="D37" s="33">
        <v>911039</v>
      </c>
      <c r="F37" s="113"/>
    </row>
    <row r="38" spans="1:7" s="57" customFormat="1">
      <c r="A38" s="112"/>
      <c r="B38" s="53" t="s">
        <v>164</v>
      </c>
      <c r="C38" s="54">
        <f>AKTIVI!E7</f>
        <v>983375</v>
      </c>
      <c r="D38" s="33">
        <v>72336</v>
      </c>
      <c r="F38" s="113">
        <f>C39-C38</f>
        <v>3215015</v>
      </c>
    </row>
    <row r="39" spans="1:7" s="57" customFormat="1">
      <c r="A39" s="112"/>
      <c r="B39" s="53" t="s">
        <v>165</v>
      </c>
      <c r="C39" s="54">
        <f>AKTIVI!D7</f>
        <v>4198390</v>
      </c>
      <c r="D39" s="33">
        <v>983375</v>
      </c>
      <c r="F39" s="113">
        <f>F38-C37</f>
        <v>0</v>
      </c>
    </row>
    <row r="40" spans="1:7" ht="13.5" thickBot="1">
      <c r="A40" s="114"/>
      <c r="B40" s="115"/>
      <c r="C40" s="116"/>
      <c r="D40" s="117"/>
    </row>
    <row r="41" spans="1:7" ht="13.5" thickTop="1"/>
    <row r="42" spans="1:7">
      <c r="C42" s="118"/>
      <c r="D42" s="118"/>
      <c r="F42" s="118"/>
      <c r="G42" s="118"/>
    </row>
    <row r="43" spans="1:7">
      <c r="C43" s="118"/>
      <c r="D43" s="118"/>
      <c r="F43" s="118"/>
    </row>
    <row r="44" spans="1:7">
      <c r="C44" s="118"/>
    </row>
    <row r="47" spans="1:7">
      <c r="D47" s="118"/>
    </row>
    <row r="49" spans="4:4">
      <c r="D49" s="118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activeCell="B21" sqref="B21"/>
    </sheetView>
  </sheetViews>
  <sheetFormatPr defaultRowHeight="12.75"/>
  <cols>
    <col min="1" max="1" width="26.85546875" customWidth="1"/>
    <col min="2" max="2" width="11.5703125" customWidth="1"/>
    <col min="3" max="3" width="9.140625" customWidth="1"/>
    <col min="4" max="4" width="9" customWidth="1"/>
    <col min="5" max="5" width="10.42578125" customWidth="1"/>
    <col min="6" max="6" width="11.85546875" customWidth="1"/>
    <col min="7" max="7" width="12.85546875" bestFit="1" customWidth="1"/>
    <col min="8" max="8" width="13.28515625" customWidth="1"/>
    <col min="9" max="9" width="12.85546875" customWidth="1"/>
    <col min="11" max="11" width="10.140625" customWidth="1"/>
  </cols>
  <sheetData>
    <row r="1" spans="1:19" s="18" customFormat="1" ht="15.75">
      <c r="A1" s="12" t="s">
        <v>225</v>
      </c>
      <c r="D1" s="19"/>
      <c r="E1" s="19"/>
    </row>
    <row r="2" spans="1:19" s="20" customFormat="1" ht="15"/>
    <row r="3" spans="1:19" s="18" customFormat="1">
      <c r="B3" s="18" t="s">
        <v>115</v>
      </c>
    </row>
    <row r="4" spans="1:19" s="18" customFormat="1">
      <c r="B4" s="18" t="s">
        <v>229</v>
      </c>
    </row>
    <row r="5" spans="1:19" s="18" customFormat="1" ht="13.5" thickBot="1"/>
    <row r="6" spans="1:19" s="18" customFormat="1" ht="13.5" thickTop="1">
      <c r="A6" s="21"/>
      <c r="B6" s="22" t="s">
        <v>116</v>
      </c>
      <c r="C6" s="23"/>
      <c r="D6" s="23"/>
      <c r="E6" s="23"/>
      <c r="F6" s="23"/>
      <c r="G6" s="23"/>
      <c r="H6" s="23"/>
      <c r="I6" s="24"/>
    </row>
    <row r="7" spans="1:19" s="28" customFormat="1" ht="60" customHeight="1">
      <c r="A7" s="25"/>
      <c r="B7" s="26" t="s">
        <v>79</v>
      </c>
      <c r="C7" s="26" t="s">
        <v>117</v>
      </c>
      <c r="D7" s="26" t="s">
        <v>132</v>
      </c>
      <c r="E7" s="26" t="s">
        <v>118</v>
      </c>
      <c r="F7" s="26" t="s">
        <v>84</v>
      </c>
      <c r="G7" s="26" t="s">
        <v>183</v>
      </c>
      <c r="H7" s="26" t="s">
        <v>185</v>
      </c>
      <c r="I7" s="27" t="s">
        <v>119</v>
      </c>
    </row>
    <row r="8" spans="1:19" s="32" customFormat="1">
      <c r="A8" s="29" t="s">
        <v>187</v>
      </c>
      <c r="B8" s="30">
        <v>2500000</v>
      </c>
      <c r="C8" s="30"/>
      <c r="D8" s="30"/>
      <c r="E8" s="30">
        <v>275000</v>
      </c>
      <c r="F8" s="30">
        <v>13170579</v>
      </c>
      <c r="G8" s="30">
        <v>-384657466</v>
      </c>
      <c r="H8" s="30">
        <v>-137165432</v>
      </c>
      <c r="I8" s="31">
        <f>B8+E8+F8+H8+G8</f>
        <v>-505877319</v>
      </c>
    </row>
    <row r="9" spans="1:19" s="8" customFormat="1" ht="25.5">
      <c r="A9" s="7" t="s">
        <v>120</v>
      </c>
      <c r="B9" s="9"/>
      <c r="C9" s="9"/>
      <c r="D9" s="9"/>
      <c r="E9" s="9"/>
      <c r="F9" s="9"/>
      <c r="G9" s="9"/>
      <c r="H9" s="9"/>
      <c r="I9" s="33">
        <f t="shared" ref="I9:I20" si="0">B9+E9+F9+H9</f>
        <v>0</v>
      </c>
    </row>
    <row r="10" spans="1:19" s="4" customFormat="1">
      <c r="A10" s="6" t="s">
        <v>121</v>
      </c>
      <c r="B10" s="10"/>
      <c r="C10" s="10"/>
      <c r="D10" s="10"/>
      <c r="E10" s="10"/>
      <c r="F10" s="10"/>
      <c r="G10" s="10"/>
      <c r="H10" s="10"/>
      <c r="I10" s="33">
        <f t="shared" si="0"/>
        <v>0</v>
      </c>
    </row>
    <row r="11" spans="1:19" s="4" customFormat="1">
      <c r="A11" s="6" t="s">
        <v>122</v>
      </c>
      <c r="B11" s="10"/>
      <c r="C11" s="10"/>
      <c r="D11" s="10"/>
      <c r="E11" s="10"/>
      <c r="F11" s="10"/>
      <c r="G11" s="10"/>
      <c r="H11" s="10">
        <f>'Te ardhura+shpenzime'!D30</f>
        <v>-77671962</v>
      </c>
      <c r="I11" s="33">
        <f t="shared" si="0"/>
        <v>-77671962</v>
      </c>
    </row>
    <row r="12" spans="1:19" s="4" customFormat="1">
      <c r="A12" s="6" t="s">
        <v>123</v>
      </c>
      <c r="B12" s="10"/>
      <c r="C12" s="10"/>
      <c r="D12" s="10"/>
      <c r="E12" s="10"/>
      <c r="F12" s="10"/>
      <c r="G12" s="10"/>
      <c r="H12" s="10"/>
      <c r="I12" s="33">
        <f t="shared" si="0"/>
        <v>0</v>
      </c>
    </row>
    <row r="13" spans="1:19" s="8" customFormat="1" ht="25.5">
      <c r="A13" s="11" t="s">
        <v>124</v>
      </c>
      <c r="B13" s="9"/>
      <c r="C13" s="9"/>
      <c r="D13" s="9"/>
      <c r="E13" s="9"/>
      <c r="F13" s="9"/>
      <c r="G13" s="9">
        <v>-137165432</v>
      </c>
      <c r="H13" s="9">
        <v>137165432</v>
      </c>
      <c r="I13" s="33">
        <f>B13+E13+F13+H13+G13</f>
        <v>0</v>
      </c>
    </row>
    <row r="14" spans="1:19" s="4" customFormat="1" ht="25.5">
      <c r="A14" s="7" t="s">
        <v>125</v>
      </c>
      <c r="B14" s="10"/>
      <c r="C14" s="10"/>
      <c r="D14" s="10"/>
      <c r="E14" s="10"/>
      <c r="F14" s="10"/>
      <c r="G14" s="10"/>
      <c r="H14" s="10"/>
      <c r="I14" s="33">
        <f t="shared" si="0"/>
        <v>0</v>
      </c>
    </row>
    <row r="15" spans="1:19" s="8" customFormat="1">
      <c r="A15" s="6" t="s">
        <v>126</v>
      </c>
      <c r="B15" s="9"/>
      <c r="C15" s="9"/>
      <c r="D15" s="9"/>
      <c r="E15" s="9"/>
      <c r="F15" s="9"/>
      <c r="G15" s="9"/>
      <c r="H15" s="9"/>
      <c r="I15" s="33">
        <f t="shared" si="0"/>
        <v>0</v>
      </c>
      <c r="K15" s="13"/>
      <c r="L15" s="13"/>
      <c r="M15" s="13"/>
      <c r="N15" s="13"/>
      <c r="O15" s="13"/>
      <c r="P15" s="13"/>
      <c r="Q15" s="13"/>
      <c r="R15" s="13"/>
      <c r="S15" s="13"/>
    </row>
    <row r="16" spans="1:19" s="4" customFormat="1">
      <c r="A16" s="6" t="s">
        <v>127</v>
      </c>
      <c r="B16" s="10"/>
      <c r="C16" s="10"/>
      <c r="D16" s="10"/>
      <c r="E16" s="10"/>
      <c r="F16" s="10"/>
      <c r="G16" s="10"/>
      <c r="H16" s="10"/>
      <c r="I16" s="33">
        <f t="shared" si="0"/>
        <v>0</v>
      </c>
      <c r="K16" s="14"/>
      <c r="L16" s="14"/>
      <c r="M16" s="14"/>
      <c r="N16" s="14"/>
      <c r="O16" s="14"/>
      <c r="P16" s="14"/>
      <c r="Q16" s="14"/>
      <c r="R16" s="14"/>
      <c r="S16" s="14"/>
    </row>
    <row r="17" spans="1:9" s="4" customFormat="1">
      <c r="A17" s="6" t="s">
        <v>128</v>
      </c>
      <c r="B17" s="10"/>
      <c r="C17" s="10"/>
      <c r="D17" s="10"/>
      <c r="E17" s="10"/>
      <c r="F17" s="10"/>
      <c r="G17" s="10"/>
      <c r="H17" s="10"/>
      <c r="I17" s="33">
        <f t="shared" si="0"/>
        <v>0</v>
      </c>
    </row>
    <row r="18" spans="1:9" s="4" customFormat="1">
      <c r="A18" s="6" t="s">
        <v>129</v>
      </c>
      <c r="B18" s="10"/>
      <c r="C18" s="10"/>
      <c r="D18" s="10"/>
      <c r="E18" s="10"/>
      <c r="F18" s="10"/>
      <c r="G18" s="10"/>
      <c r="H18" s="10"/>
      <c r="I18" s="33">
        <f t="shared" si="0"/>
        <v>0</v>
      </c>
    </row>
    <row r="19" spans="1:9" s="8" customFormat="1">
      <c r="A19" s="7" t="s">
        <v>130</v>
      </c>
      <c r="B19" s="9"/>
      <c r="C19" s="9"/>
      <c r="D19" s="9"/>
      <c r="E19" s="9"/>
      <c r="F19" s="9"/>
      <c r="G19" s="9"/>
      <c r="H19" s="9"/>
      <c r="I19" s="33">
        <f t="shared" si="0"/>
        <v>0</v>
      </c>
    </row>
    <row r="20" spans="1:9" s="8" customFormat="1">
      <c r="A20" s="7" t="s">
        <v>131</v>
      </c>
      <c r="B20" s="9"/>
      <c r="C20" s="9"/>
      <c r="D20" s="9"/>
      <c r="E20" s="9"/>
      <c r="F20" s="9"/>
      <c r="G20" s="9"/>
      <c r="H20" s="9"/>
      <c r="I20" s="33">
        <f t="shared" si="0"/>
        <v>0</v>
      </c>
    </row>
    <row r="21" spans="1:9" s="32" customFormat="1" ht="15.75" customHeight="1" thickBot="1">
      <c r="A21" s="35" t="s">
        <v>230</v>
      </c>
      <c r="B21" s="36">
        <f>SUM(B8:B20)</f>
        <v>2500000</v>
      </c>
      <c r="C21" s="36"/>
      <c r="D21" s="36"/>
      <c r="E21" s="36">
        <f>SUM(E8:E20)</f>
        <v>275000</v>
      </c>
      <c r="F21" s="36">
        <f>SUM(F8:F20)</f>
        <v>13170579</v>
      </c>
      <c r="G21" s="36">
        <f>SUM(G8:G20)</f>
        <v>-521822898</v>
      </c>
      <c r="H21" s="36">
        <f>SUM(H8:H20)</f>
        <v>-77671962</v>
      </c>
      <c r="I21" s="34">
        <f>B21+E21+F21+H21+G21</f>
        <v>-583549281</v>
      </c>
    </row>
    <row r="22" spans="1:9" ht="13.5" thickTop="1"/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 s="5" customFormat="1">
      <c r="A27" s="16"/>
      <c r="B27" s="13"/>
      <c r="C27" s="13"/>
      <c r="D27" s="13"/>
      <c r="E27" s="13"/>
      <c r="F27" s="13"/>
      <c r="G27" s="13"/>
      <c r="H27" s="13"/>
      <c r="I27" s="13"/>
    </row>
    <row r="28" spans="1:9" s="3" customFormat="1">
      <c r="A28" s="17"/>
      <c r="B28" s="17"/>
      <c r="C28" s="17"/>
      <c r="D28" s="17"/>
      <c r="E28" s="17"/>
      <c r="F28" s="17"/>
      <c r="G28" s="17"/>
      <c r="H28" s="17"/>
      <c r="I28" s="17"/>
    </row>
    <row r="29" spans="1:9">
      <c r="A29" s="15"/>
      <c r="B29" s="15"/>
      <c r="C29" s="15"/>
      <c r="D29" s="15"/>
      <c r="E29" s="15"/>
      <c r="F29" s="15"/>
      <c r="G29" s="15"/>
      <c r="H29" s="15"/>
      <c r="I29" s="15"/>
    </row>
    <row r="30" spans="1:9" s="3" customFormat="1">
      <c r="A30" s="17"/>
      <c r="B30" s="17"/>
      <c r="C30" s="17"/>
      <c r="D30" s="17"/>
      <c r="E30" s="17"/>
      <c r="F30" s="17"/>
      <c r="G30" s="17"/>
      <c r="H30" s="17"/>
      <c r="I30" s="17"/>
    </row>
  </sheetData>
  <phoneticPr fontId="2" type="noConversion"/>
  <pageMargins left="0.75" right="0.37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topLeftCell="A10" workbookViewId="0">
      <selection activeCell="D40" sqref="D40"/>
    </sheetView>
  </sheetViews>
  <sheetFormatPr defaultRowHeight="12.75"/>
  <cols>
    <col min="1" max="1" width="38.42578125" customWidth="1"/>
    <col min="2" max="2" width="10" bestFit="1" customWidth="1"/>
    <col min="3" max="3" width="10.85546875" customWidth="1"/>
    <col min="4" max="4" width="11" customWidth="1"/>
  </cols>
  <sheetData>
    <row r="1" spans="1:5" ht="15.75">
      <c r="A1" s="154" t="s">
        <v>206</v>
      </c>
      <c r="B1" s="154"/>
      <c r="C1" s="154"/>
      <c r="D1" s="154"/>
      <c r="E1" s="154"/>
    </row>
    <row r="2" spans="1:5" ht="15.75">
      <c r="A2" s="121"/>
      <c r="B2" s="121"/>
      <c r="C2" s="121"/>
      <c r="D2" s="121"/>
      <c r="E2" s="121"/>
    </row>
    <row r="3" spans="1:5" s="3" customFormat="1">
      <c r="A3" s="151" t="s">
        <v>192</v>
      </c>
      <c r="B3" s="152"/>
      <c r="C3" s="152"/>
      <c r="D3" s="152"/>
      <c r="E3" s="153"/>
    </row>
    <row r="4" spans="1:5">
      <c r="A4" s="1" t="s">
        <v>190</v>
      </c>
      <c r="B4" s="1">
        <v>5539331</v>
      </c>
      <c r="C4" s="1"/>
      <c r="D4" s="119">
        <f>B4/1.2</f>
        <v>4616109.166666667</v>
      </c>
      <c r="E4" s="119">
        <f>B4-D4</f>
        <v>923221.83333333302</v>
      </c>
    </row>
    <row r="5" spans="1:5">
      <c r="A5" s="1" t="s">
        <v>191</v>
      </c>
      <c r="B5" s="1">
        <v>4850917</v>
      </c>
      <c r="C5" s="1"/>
      <c r="D5" s="119">
        <f>B5/1.2</f>
        <v>4042430.8333333335</v>
      </c>
      <c r="E5" s="119">
        <f>B5-D5</f>
        <v>808486.16666666651</v>
      </c>
    </row>
    <row r="6" spans="1:5" s="3" customFormat="1">
      <c r="A6" s="151" t="s">
        <v>193</v>
      </c>
      <c r="B6" s="152"/>
      <c r="C6" s="152"/>
      <c r="D6" s="152"/>
      <c r="E6" s="153"/>
    </row>
    <row r="7" spans="1:5">
      <c r="A7" s="120" t="s">
        <v>194</v>
      </c>
      <c r="B7" s="1">
        <v>8534687</v>
      </c>
      <c r="C7" s="1">
        <v>8534687</v>
      </c>
      <c r="D7" s="1">
        <v>0</v>
      </c>
      <c r="E7" s="119">
        <v>0</v>
      </c>
    </row>
    <row r="8" spans="1:5">
      <c r="A8" s="120" t="s">
        <v>190</v>
      </c>
      <c r="B8" s="1">
        <v>4311546</v>
      </c>
      <c r="C8" s="1"/>
      <c r="D8" s="1">
        <f>B8/1.2</f>
        <v>3592955</v>
      </c>
      <c r="E8" s="119">
        <f>B8-D8</f>
        <v>718591</v>
      </c>
    </row>
    <row r="9" spans="1:5" s="3" customFormat="1">
      <c r="A9" s="151" t="s">
        <v>195</v>
      </c>
      <c r="B9" s="152"/>
      <c r="C9" s="152"/>
      <c r="D9" s="152"/>
      <c r="E9" s="153"/>
    </row>
    <row r="10" spans="1:5">
      <c r="A10" s="120" t="s">
        <v>194</v>
      </c>
      <c r="B10" s="1">
        <v>638208</v>
      </c>
      <c r="C10" s="1">
        <v>638208</v>
      </c>
      <c r="D10" s="1">
        <v>0</v>
      </c>
      <c r="E10" s="119">
        <v>0</v>
      </c>
    </row>
    <row r="11" spans="1:5">
      <c r="A11" s="120" t="s">
        <v>196</v>
      </c>
      <c r="B11" s="1">
        <v>911232</v>
      </c>
      <c r="C11" s="1"/>
      <c r="D11" s="1">
        <f>B11/1.2</f>
        <v>759360</v>
      </c>
      <c r="E11" s="119">
        <f>B11-D11</f>
        <v>151872</v>
      </c>
    </row>
    <row r="12" spans="1:5">
      <c r="A12" s="120" t="s">
        <v>197</v>
      </c>
      <c r="B12" s="1">
        <v>933120</v>
      </c>
      <c r="C12" s="1"/>
      <c r="D12" s="1">
        <f t="shared" ref="D12:D19" si="0">B12/1.2</f>
        <v>777600</v>
      </c>
      <c r="E12" s="119">
        <f t="shared" ref="E12:E19" si="1">B12-D12</f>
        <v>155520</v>
      </c>
    </row>
    <row r="13" spans="1:5" s="3" customFormat="1">
      <c r="A13" s="151" t="s">
        <v>198</v>
      </c>
      <c r="B13" s="152"/>
      <c r="C13" s="152"/>
      <c r="D13" s="152"/>
      <c r="E13" s="153"/>
    </row>
    <row r="14" spans="1:5">
      <c r="A14" s="120" t="s">
        <v>199</v>
      </c>
      <c r="B14" s="1">
        <v>273772</v>
      </c>
      <c r="C14" s="1">
        <v>273772</v>
      </c>
      <c r="D14" s="1">
        <v>0</v>
      </c>
      <c r="E14" s="119">
        <v>0</v>
      </c>
    </row>
    <row r="15" spans="1:5">
      <c r="A15" s="120" t="s">
        <v>200</v>
      </c>
      <c r="B15" s="1">
        <v>319401</v>
      </c>
      <c r="C15" s="1">
        <v>319401</v>
      </c>
      <c r="D15" s="1">
        <v>0</v>
      </c>
      <c r="E15" s="119">
        <v>0</v>
      </c>
    </row>
    <row r="16" spans="1:5">
      <c r="A16" s="120" t="s">
        <v>201</v>
      </c>
      <c r="B16" s="1">
        <v>273772</v>
      </c>
      <c r="C16" s="1">
        <v>273772</v>
      </c>
      <c r="D16" s="1">
        <v>0</v>
      </c>
      <c r="E16" s="119">
        <v>0</v>
      </c>
    </row>
    <row r="17" spans="1:5">
      <c r="A17" s="120" t="s">
        <v>190</v>
      </c>
      <c r="B17" s="1">
        <v>566169</v>
      </c>
      <c r="C17" s="1"/>
      <c r="D17" s="119">
        <f t="shared" si="0"/>
        <v>471807.5</v>
      </c>
      <c r="E17" s="119">
        <f t="shared" si="1"/>
        <v>94361.5</v>
      </c>
    </row>
    <row r="18" spans="1:5">
      <c r="A18" s="120" t="s">
        <v>196</v>
      </c>
      <c r="B18" s="1">
        <v>512160</v>
      </c>
      <c r="C18" s="1"/>
      <c r="D18" s="119">
        <f t="shared" si="0"/>
        <v>426800</v>
      </c>
      <c r="E18" s="119">
        <f t="shared" si="1"/>
        <v>85360</v>
      </c>
    </row>
    <row r="19" spans="1:5">
      <c r="A19" s="120" t="s">
        <v>202</v>
      </c>
      <c r="B19" s="1">
        <v>571756</v>
      </c>
      <c r="C19" s="1"/>
      <c r="D19" s="119">
        <f t="shared" si="0"/>
        <v>476463.33333333337</v>
      </c>
      <c r="E19" s="119">
        <f t="shared" si="1"/>
        <v>95292.666666666628</v>
      </c>
    </row>
    <row r="20" spans="1:5" s="3" customFormat="1">
      <c r="A20" s="2" t="s">
        <v>203</v>
      </c>
      <c r="B20" s="130">
        <f>SUM(B4:B19)</f>
        <v>28236071</v>
      </c>
      <c r="C20" s="2">
        <f>SUM(C4:C19)</f>
        <v>10039840</v>
      </c>
      <c r="D20" s="122">
        <f>SUM(D4:D19)</f>
        <v>15163525.833333334</v>
      </c>
      <c r="E20" s="2">
        <f>SUM(E4:E19)</f>
        <v>3032705.166666666</v>
      </c>
    </row>
    <row r="24" spans="1:5">
      <c r="A24" s="155" t="s">
        <v>207</v>
      </c>
      <c r="B24" s="155"/>
      <c r="C24" s="155"/>
      <c r="D24" s="155"/>
      <c r="E24" s="155"/>
    </row>
    <row r="25" spans="1:5">
      <c r="A25" s="124" t="s">
        <v>204</v>
      </c>
      <c r="B25" s="125"/>
      <c r="C25" s="125">
        <v>185637474</v>
      </c>
      <c r="D25" s="125"/>
      <c r="E25" s="125"/>
    </row>
    <row r="26" spans="1:5">
      <c r="A26" s="124" t="s">
        <v>205</v>
      </c>
      <c r="B26" s="125">
        <v>3167224</v>
      </c>
      <c r="C26" s="125"/>
      <c r="D26" s="125"/>
      <c r="E26" s="125"/>
    </row>
    <row r="27" spans="1:5">
      <c r="A27" s="124" t="s">
        <v>208</v>
      </c>
      <c r="B27" s="125">
        <v>100853486</v>
      </c>
      <c r="C27" s="125"/>
      <c r="D27" s="125"/>
      <c r="E27" s="125"/>
    </row>
    <row r="28" spans="1:5">
      <c r="A28" s="124" t="s">
        <v>209</v>
      </c>
      <c r="B28" s="125">
        <v>20654484</v>
      </c>
      <c r="C28" s="125"/>
      <c r="D28" s="125"/>
      <c r="E28" s="125"/>
    </row>
    <row r="29" spans="1:5">
      <c r="A29" s="124" t="s">
        <v>210</v>
      </c>
      <c r="B29" s="125">
        <v>14194990</v>
      </c>
      <c r="C29" s="125"/>
      <c r="D29" s="125"/>
      <c r="E29" s="125"/>
    </row>
    <row r="30" spans="1:5">
      <c r="A30" s="125"/>
      <c r="B30" s="126">
        <f>SUM(B26:B29)</f>
        <v>138870184</v>
      </c>
      <c r="C30" s="126">
        <f>SUM(C25:C29)</f>
        <v>185637474</v>
      </c>
      <c r="D30" s="126">
        <f>SUM(B30:C30)</f>
        <v>324507658</v>
      </c>
      <c r="E30" s="125"/>
    </row>
    <row r="31" spans="1:5">
      <c r="A31" s="124" t="s">
        <v>211</v>
      </c>
      <c r="B31" s="125"/>
      <c r="C31" s="125"/>
      <c r="D31" s="129">
        <v>25961249</v>
      </c>
      <c r="E31" s="125"/>
    </row>
    <row r="32" spans="1:5" s="3" customFormat="1">
      <c r="A32" s="126"/>
      <c r="B32" s="126">
        <f>SUM(B30:B31)</f>
        <v>138870184</v>
      </c>
      <c r="C32" s="126">
        <f>SUM(C30:C31)</f>
        <v>185637474</v>
      </c>
      <c r="D32" s="126">
        <f>SUM(D30:D31)</f>
        <v>350468907</v>
      </c>
      <c r="E32" s="126"/>
    </row>
    <row r="35" spans="1:6" ht="51">
      <c r="A35" s="127" t="s">
        <v>221</v>
      </c>
      <c r="B35" s="127" t="s">
        <v>212</v>
      </c>
      <c r="C35" s="127" t="s">
        <v>215</v>
      </c>
      <c r="D35" s="127" t="s">
        <v>216</v>
      </c>
      <c r="E35" s="127" t="s">
        <v>217</v>
      </c>
      <c r="F35" s="127" t="s">
        <v>218</v>
      </c>
    </row>
    <row r="36" spans="1:6">
      <c r="A36" s="124" t="s">
        <v>213</v>
      </c>
      <c r="B36" s="125">
        <v>118260003</v>
      </c>
      <c r="C36" s="125">
        <f>B32</f>
        <v>138870184</v>
      </c>
      <c r="D36" s="125">
        <f>B36-C36</f>
        <v>-20610181</v>
      </c>
      <c r="E36" s="125"/>
      <c r="F36" s="125"/>
    </row>
    <row r="37" spans="1:6">
      <c r="A37" s="124" t="s">
        <v>214</v>
      </c>
      <c r="B37" s="125">
        <v>152050335</v>
      </c>
      <c r="C37" s="125">
        <f>C25</f>
        <v>185637474</v>
      </c>
      <c r="D37" s="125">
        <f>B37-C37</f>
        <v>-33587139</v>
      </c>
      <c r="E37" s="125"/>
      <c r="F37" s="125"/>
    </row>
    <row r="38" spans="1:6">
      <c r="A38" s="123" t="s">
        <v>119</v>
      </c>
      <c r="B38" s="126">
        <f>SUM(B36:B37)</f>
        <v>270310338</v>
      </c>
      <c r="C38" s="126">
        <f>SUM(C36:C37)</f>
        <v>324507658</v>
      </c>
      <c r="D38" s="126">
        <f>B38-C38</f>
        <v>-54197320</v>
      </c>
      <c r="E38" s="125"/>
      <c r="F38" s="125"/>
    </row>
    <row r="39" spans="1:6">
      <c r="A39" s="126" t="s">
        <v>219</v>
      </c>
      <c r="B39" s="131">
        <f>D39</f>
        <v>25961249</v>
      </c>
      <c r="C39" s="125"/>
      <c r="D39" s="129">
        <f>-D38-B20</f>
        <v>25961249</v>
      </c>
      <c r="E39" s="125">
        <v>657</v>
      </c>
      <c r="F39" s="125">
        <v>401</v>
      </c>
    </row>
    <row r="40" spans="1:6">
      <c r="A40" s="126" t="s">
        <v>220</v>
      </c>
      <c r="B40" s="132">
        <f>D42</f>
        <v>28236071</v>
      </c>
      <c r="C40" s="125"/>
      <c r="D40" s="133">
        <f>C20+D20</f>
        <v>25203365.833333336</v>
      </c>
      <c r="E40" s="125">
        <v>604</v>
      </c>
      <c r="F40" s="125"/>
    </row>
    <row r="41" spans="1:6">
      <c r="A41" s="125"/>
      <c r="B41" s="125"/>
      <c r="C41" s="125"/>
      <c r="D41" s="128">
        <f>E20</f>
        <v>3032705.166666666</v>
      </c>
      <c r="E41" s="125">
        <v>445</v>
      </c>
      <c r="F41" s="125"/>
    </row>
    <row r="42" spans="1:6">
      <c r="A42" s="125"/>
      <c r="B42" s="125"/>
      <c r="C42" s="125"/>
      <c r="D42" s="128">
        <f>SUM(D40:D41)</f>
        <v>28236071</v>
      </c>
      <c r="E42" s="125"/>
      <c r="F42" s="125">
        <v>401</v>
      </c>
    </row>
    <row r="43" spans="1:6">
      <c r="A43" s="126" t="s">
        <v>119</v>
      </c>
      <c r="B43" s="126">
        <f>SUM(B38:B42)</f>
        <v>324507658</v>
      </c>
      <c r="C43" s="125"/>
      <c r="D43" s="125"/>
      <c r="E43" s="125"/>
      <c r="F43" s="125"/>
    </row>
  </sheetData>
  <mergeCells count="6">
    <mergeCell ref="A3:E3"/>
    <mergeCell ref="A6:E6"/>
    <mergeCell ref="A9:E9"/>
    <mergeCell ref="A13:E13"/>
    <mergeCell ref="A1:E1"/>
    <mergeCell ref="A24:E2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AKTIVI</vt:lpstr>
      <vt:lpstr>PASIVI</vt:lpstr>
      <vt:lpstr>Te ardhura+shpenzime</vt:lpstr>
      <vt:lpstr>cash flow (3)</vt:lpstr>
      <vt:lpstr>kapitalet e veta</vt:lpstr>
      <vt:lpstr>Sheet1</vt:lpstr>
      <vt:lpstr>AKTIVI!Print_Area</vt:lpstr>
      <vt:lpstr>'cash flow (3)'!Print_Area</vt:lpstr>
      <vt:lpstr>'kapitalet e veta'!Print_Area</vt:lpstr>
      <vt:lpstr>PASIVI!Print_Area</vt:lpstr>
      <vt:lpstr>'Te ardhura+shpenzime'!Print_Area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2015-05-04T12:36:23Z</cp:lastPrinted>
  <dcterms:created xsi:type="dcterms:W3CDTF">2008-10-23T11:07:49Z</dcterms:created>
  <dcterms:modified xsi:type="dcterms:W3CDTF">2018-12-22T20:22:54Z</dcterms:modified>
</cp:coreProperties>
</file>