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2705" windowHeight="11640" tabRatio="823" activeTab="2"/>
  </bookViews>
  <sheets>
    <sheet name="Aktivet" sheetId="4" r:id="rId1"/>
    <sheet name="Pasivet" sheetId="14" r:id="rId2"/>
    <sheet name="PASH 1" sheetId="15" r:id="rId3"/>
    <sheet name="Fluksi 2" sheetId="18" r:id="rId4"/>
    <sheet name="Kapitali 1" sheetId="25" r:id="rId5"/>
  </sheets>
  <definedNames>
    <definedName name="_xlnm.Print_Area" localSheetId="0">Aktivet!$A$1:$F$50</definedName>
    <definedName name="_xlnm.Print_Area" localSheetId="2">'PASH 1'!$A$1:$F$54</definedName>
    <definedName name="_xlnm.Print_Area" localSheetId="1">Pasivet!$A$1:$F$47</definedName>
  </definedNames>
  <calcPr calcId="124519"/>
</workbook>
</file>

<file path=xl/calcChain.xml><?xml version="1.0" encoding="utf-8"?>
<calcChain xmlns="http://schemas.openxmlformats.org/spreadsheetml/2006/main">
  <c r="E13" i="4"/>
  <c r="D19" i="18"/>
  <c r="E8" i="14"/>
  <c r="E6" i="4"/>
  <c r="E5"/>
  <c r="E16"/>
  <c r="E12"/>
  <c r="E12" i="14"/>
  <c r="E19" i="4"/>
  <c r="E39"/>
  <c r="E13" i="15"/>
  <c r="E31"/>
  <c r="E40" i="14"/>
  <c r="E24" i="15"/>
  <c r="E9"/>
  <c r="E20"/>
  <c r="E25"/>
  <c r="E6"/>
  <c r="E19"/>
  <c r="E15"/>
  <c r="E10"/>
  <c r="E13" i="14"/>
  <c r="E4"/>
  <c r="E18"/>
  <c r="E20" i="4"/>
  <c r="E18"/>
  <c r="D17" i="18"/>
  <c r="E40" i="4"/>
  <c r="E38"/>
  <c r="E37"/>
  <c r="E44" i="14"/>
  <c r="E9" i="18"/>
  <c r="E10"/>
  <c r="F13" i="15"/>
  <c r="F31"/>
  <c r="F14" i="14"/>
  <c r="F4"/>
  <c r="F18"/>
  <c r="F13"/>
  <c r="F12"/>
  <c r="F8"/>
  <c r="F13" i="4"/>
  <c r="F12"/>
  <c r="D16" i="18"/>
  <c r="F16" i="4"/>
  <c r="K5" i="25"/>
  <c r="M5"/>
  <c r="K7"/>
  <c r="K8"/>
  <c r="K9"/>
  <c r="K11"/>
  <c r="M11"/>
  <c r="K12"/>
  <c r="K13"/>
  <c r="M13"/>
  <c r="K14"/>
  <c r="K15"/>
  <c r="K18"/>
  <c r="M18"/>
  <c r="K20"/>
  <c r="K21"/>
  <c r="K22"/>
  <c r="K23"/>
  <c r="M23"/>
  <c r="K24"/>
  <c r="M24"/>
  <c r="K25"/>
  <c r="K26"/>
  <c r="M26"/>
  <c r="K4"/>
  <c r="M4"/>
  <c r="J10"/>
  <c r="K10"/>
  <c r="M10"/>
  <c r="F19" i="14"/>
  <c r="F34"/>
  <c r="F35"/>
  <c r="F37" i="4"/>
  <c r="F29"/>
  <c r="D10" i="18"/>
  <c r="F20" i="15"/>
  <c r="E19" i="14"/>
  <c r="E34"/>
  <c r="E35"/>
  <c r="D18" i="18"/>
  <c r="M15" i="25"/>
  <c r="D29" i="18"/>
  <c r="L10" i="25"/>
  <c r="M7"/>
  <c r="M9"/>
  <c r="M20"/>
  <c r="M21"/>
  <c r="M22"/>
  <c r="D6"/>
  <c r="D16"/>
  <c r="D17"/>
  <c r="D27"/>
  <c r="E6"/>
  <c r="E16"/>
  <c r="E17"/>
  <c r="E27"/>
  <c r="F6"/>
  <c r="F16"/>
  <c r="F17"/>
  <c r="F27"/>
  <c r="G6"/>
  <c r="G16"/>
  <c r="G17"/>
  <c r="G27"/>
  <c r="H6"/>
  <c r="H16"/>
  <c r="H17"/>
  <c r="H27"/>
  <c r="I6"/>
  <c r="I16"/>
  <c r="I17"/>
  <c r="I27"/>
  <c r="J6"/>
  <c r="J16"/>
  <c r="J17"/>
  <c r="L6"/>
  <c r="L16"/>
  <c r="L17"/>
  <c r="L27"/>
  <c r="C6"/>
  <c r="C16"/>
  <c r="E41" i="18"/>
  <c r="E29"/>
  <c r="F18" i="4"/>
  <c r="F5"/>
  <c r="E45" i="18"/>
  <c r="D41"/>
  <c r="F40" i="14"/>
  <c r="F46"/>
  <c r="M12" i="25"/>
  <c r="M14"/>
  <c r="M8"/>
  <c r="D45" i="18"/>
  <c r="F49" i="4"/>
  <c r="E36" i="15"/>
  <c r="D6" i="18"/>
  <c r="D20" s="1"/>
  <c r="D42" s="1"/>
  <c r="E44" i="15"/>
  <c r="E50"/>
  <c r="C17" i="25"/>
  <c r="K16"/>
  <c r="F44" i="15"/>
  <c r="F50"/>
  <c r="F36"/>
  <c r="E6" i="18"/>
  <c r="E20"/>
  <c r="E42" s="1"/>
  <c r="E49" i="4"/>
  <c r="E50"/>
  <c r="E29"/>
  <c r="F47" i="14"/>
  <c r="E28" i="4"/>
  <c r="K6" i="25"/>
  <c r="M6"/>
  <c r="M16"/>
  <c r="M17"/>
  <c r="F28" i="4"/>
  <c r="F50"/>
  <c r="F52"/>
  <c r="D43" i="18"/>
  <c r="K17" i="25"/>
  <c r="C27"/>
  <c r="J19"/>
  <c r="J27" s="1"/>
  <c r="K27" s="1"/>
  <c r="E45" i="14"/>
  <c r="E46"/>
  <c r="E47" s="1"/>
  <c r="F49"/>
  <c r="K19" i="25"/>
  <c r="M19" s="1"/>
  <c r="M27" s="1"/>
  <c r="E49" i="14" l="1"/>
  <c r="E52" i="4"/>
</calcChain>
</file>

<file path=xl/sharedStrings.xml><?xml version="1.0" encoding="utf-8"?>
<sst xmlns="http://schemas.openxmlformats.org/spreadsheetml/2006/main" count="288" uniqueCount="200">
  <si>
    <t>Nr</t>
  </si>
  <si>
    <t>I</t>
  </si>
  <si>
    <t>II</t>
  </si>
  <si>
    <t>A   K   T   I   V   E   T</t>
  </si>
  <si>
    <t>Aktivet  monetare</t>
  </si>
  <si>
    <t>Banka</t>
  </si>
  <si>
    <t>Arka</t>
  </si>
  <si>
    <t>Pershkrimi  i  Elementeve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</si>
  <si>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</si>
  <si>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</si>
  <si>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</si>
  <si>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</si>
  <si>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</si>
  <si>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</si>
  <si>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</si>
  <si>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</si>
  <si>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</si>
  <si>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</si>
  <si>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</si>
  <si>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</si>
  <si>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</si>
  <si>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</si>
  <si>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</si>
  <si>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</si>
  <si>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</si>
  <si>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</si>
  <si>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</si>
  <si>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</si>
  <si>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</si>
  <si>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</si>
  <si>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</si>
  <si>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</si>
  <si>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</si>
  <si>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</si>
  <si>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</si>
  <si>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</si>
  <si>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</si>
  <si>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</si>
  <si>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</si>
  <si>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</si>
  <si>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</si>
  <si>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</si>
  <si>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</si>
  <si>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</si>
  <si>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</si>
  <si>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</si>
  <si>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</si>
  <si>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</si>
  <si>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</si>
  <si>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</si>
  <si>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</si>
  <si>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</si>
  <si>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</si>
  <si>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</si>
  <si>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</si>
  <si>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</si>
  <si>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</si>
  <si>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</si>
  <si>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</si>
  <si>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</si>
  <si>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</si>
  <si>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</si>
  <si>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</si>
  <si>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</si>
  <si>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</si>
  <si>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</si>
  <si>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</si>
  <si>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</si>
  <si>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</si>
  <si>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</si>
  <si>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</si>
  <si>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</si>
  <si>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</si>
  <si>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</si>
  <si>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</si>
  <si>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</si>
  <si>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</si>
  <si>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</si>
  <si>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</si>
  <si>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</si>
  <si>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</si>
  <si>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</si>
  <si>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</si>
  <si>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</si>
  <si>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</si>
  <si>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</si>
  <si>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</si>
  <si>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</si>
  <si>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</si>
  <si>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</si>
  <si>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</si>
  <si>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</si>
  <si>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</si>
  <si>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</si>
  <si>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</si>
  <si>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</si>
  <si>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</si>
  <si>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</si>
  <si>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</si>
  <si>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</si>
  <si>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</si>
  <si>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</si>
  <si>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</si>
  <si>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</si>
  <si>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</si>
  <si>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</si>
  <si>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</si>
  <si>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</si>
  <si>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</si>
  <si>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</si>
  <si>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</si>
  <si>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</si>
  <si>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</si>
  <si>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</si>
  <si>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</si>
  <si>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</si>
  <si>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</si>
  <si>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</si>
  <si>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</si>
  <si>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</si>
  <si>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</si>
  <si>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</si>
  <si>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</si>
  <si>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</si>
  <si>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</si>
  <si>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</si>
  <si>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</si>
  <si>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</si>
  <si>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</si>
  <si>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</si>
  <si>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</si>
  <si>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</si>
  <si>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</si>
  <si>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</si>
  <si>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</si>
  <si>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</si>
  <si>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</si>
  <si>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</si>
  <si>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</si>
  <si>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</si>
  <si>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</si>
  <si>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</si>
  <si>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</si>
  <si>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</si>
  <si>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</si>
  <si>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</si>
  <si>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</si>
  <si>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</si>
  <si>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</si>
  <si>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</si>
  <si>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</si>
  <si>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</si>
  <si>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</si>
  <si>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</si>
  <si>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</si>
  <si>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</si>
  <si>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</si>
  <si>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</si>
  <si>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</si>
  <si>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</si>
  <si>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</si>
  <si>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</si>
  <si>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</si>
  <si>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</si>
  <si>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</si>
  <si>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</si>
  <si>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</si>
  <si>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</si>
  <si>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</si>
  <si>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</si>
  <si>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</si>
  <si>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</si>
  <si>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</si>
  <si>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</si>
  <si>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</si>
  <si>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</si>
  <si>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</si>
  <si>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</si>
  <si>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</si>
  <si>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</si>
  <si>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</si>
  <si>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Pasqyra e Pozicionit Financiar (Bilanci)</t>
  </si>
  <si>
    <t>Pozicioni financiar i rideklaruar më 1 janar 2015</t>
  </si>
  <si>
    <t>Pozicioni financiar më 31 dhjetor 2013</t>
  </si>
  <si>
    <t>Pozicioni financiar i rideklaruar më 1 janar 2014</t>
  </si>
  <si>
    <t>Pozicioni financiar i rideklaruar më 31 dhjetor 2014</t>
  </si>
  <si>
    <t>Interesa të arkëtueshëm dhe të ardhura të tjera të ngjashme (paraqitur veçmas të ardhurat nga njësitë ekonomike brenda grupit)</t>
  </si>
  <si>
    <t>Të ardhura nga investimet dhe huatë e tjera pjesë e aktiveve afatgjata(paraqitur veçmas të ardhurat nga njësitë ekonomike brenda grupit)</t>
  </si>
  <si>
    <t>Shpenzime interesi dhe shpenzime  të ngjashme (paraqitur veçmas shpenzimet për t'u paguar tek njësitë ekonomike brenda grupit)</t>
  </si>
  <si>
    <t>Të ardhura nga njësitë ekonomike ku ka interesa pjesëmarrëse (paraqitur veçmas të ardhurat   nga njësitë ekonomike brenda grupit)</t>
  </si>
  <si>
    <t>Shpenzime të sigurimeve shoqërore/shëndetsore (paraqitur veçmas nga shpenzimet për pensionet)</t>
  </si>
  <si>
    <t>Zhvlerësimi i aktiveve  financiare dhe investimeve financiare të mbajtura si  aktive afatshkurtra</t>
  </si>
  <si>
    <t>Shperndarja e fitimit</t>
  </si>
  <si>
    <t>Te tjera</t>
  </si>
  <si>
    <t>Pozicioni financiar më 31 dhjetor 2015</t>
  </si>
  <si>
    <t>Vlera e mbetur e aam-ve te shitura</t>
  </si>
  <si>
    <t>Inventar I imet</t>
  </si>
  <si>
    <t>Te tjera per personelin</t>
  </si>
  <si>
    <t xml:space="preserve">Te ardhura te tjera </t>
  </si>
  <si>
    <t xml:space="preserve">Rimarje subvencioni per investime </t>
  </si>
</sst>
</file>

<file path=xl/styles.xml><?xml version="1.0" encoding="utf-8"?>
<styleSheet xmlns="http://schemas.openxmlformats.org/spreadsheetml/2006/main">
  <numFmts count="4">
    <numFmt numFmtId="193" formatCode="_-* #,##0.00_L_e_k_-;\-* #,##0.00_L_e_k_-;_-* &quot;-&quot;??_L_e_k_-;_-@_-"/>
    <numFmt numFmtId="195" formatCode="_(* #,##0_);_(* \(#,##0\);_(* &quot;-&quot;??_);_(@_)"/>
    <numFmt numFmtId="201" formatCode="_-* #,##0_L_e_k_-;\-* #,##0_L_e_k_-;_-* &quot;-&quot;??_L_e_k_-;_-@_-"/>
    <numFmt numFmtId="202" formatCode="0_);\(0\)"/>
  </numFmts>
  <fonts count="15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93" fontId="1" fillId="0" borderId="0" applyFont="0" applyFill="0" applyBorder="0" applyAlignment="0" applyProtection="0"/>
    <xf numFmtId="0" fontId="13" fillId="0" borderId="0"/>
  </cellStyleXfs>
  <cellXfs count="1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95" fontId="4" fillId="0" borderId="2" xfId="1" applyNumberFormat="1" applyFont="1" applyFill="1" applyBorder="1"/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95" fontId="5" fillId="0" borderId="2" xfId="1" applyNumberFormat="1" applyFont="1" applyFill="1" applyBorder="1"/>
    <xf numFmtId="0" fontId="11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/>
    <xf numFmtId="195" fontId="4" fillId="0" borderId="2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7" fontId="4" fillId="0" borderId="2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2" xfId="1" applyNumberFormat="1" applyFont="1" applyBorder="1" applyAlignment="1">
      <alignment horizontal="right" vertical="center"/>
    </xf>
    <xf numFmtId="37" fontId="5" fillId="0" borderId="2" xfId="1" applyNumberFormat="1" applyFont="1" applyBorder="1" applyAlignment="1">
      <alignment horizontal="right" vertical="center"/>
    </xf>
    <xf numFmtId="37" fontId="4" fillId="0" borderId="2" xfId="1" applyNumberFormat="1" applyFont="1" applyBorder="1" applyAlignment="1">
      <alignment vertical="center"/>
    </xf>
    <xf numFmtId="37" fontId="5" fillId="0" borderId="2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95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2" xfId="0" applyFont="1" applyFill="1" applyBorder="1" applyAlignment="1">
      <alignment horizontal="center"/>
    </xf>
    <xf numFmtId="3" fontId="4" fillId="0" borderId="2" xfId="0" applyNumberFormat="1" applyFont="1" applyFill="1" applyBorder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2" xfId="2" applyFont="1" applyBorder="1"/>
    <xf numFmtId="0" fontId="4" fillId="0" borderId="2" xfId="2" applyFont="1" applyBorder="1" applyAlignment="1">
      <alignment vertical="center" textRotation="90" wrapText="1"/>
    </xf>
    <xf numFmtId="0" fontId="5" fillId="0" borderId="2" xfId="2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195" fontId="4" fillId="0" borderId="2" xfId="2" applyNumberFormat="1" applyFont="1" applyBorder="1" applyAlignment="1">
      <alignment horizontal="center" wrapText="1"/>
    </xf>
    <xf numFmtId="0" fontId="5" fillId="0" borderId="2" xfId="2" applyFont="1" applyBorder="1" applyAlignment="1">
      <alignment horizontal="center" vertical="center" wrapText="1"/>
    </xf>
    <xf numFmtId="195" fontId="4" fillId="2" borderId="2" xfId="1" applyNumberFormat="1" applyFont="1" applyFill="1" applyBorder="1"/>
    <xf numFmtId="195" fontId="4" fillId="2" borderId="11" xfId="1" applyNumberFormat="1" applyFont="1" applyFill="1" applyBorder="1"/>
    <xf numFmtId="195" fontId="4" fillId="0" borderId="2" xfId="0" applyNumberFormat="1" applyFont="1" applyBorder="1" applyAlignment="1">
      <alignment horizontal="center"/>
    </xf>
    <xf numFmtId="195" fontId="5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195" fontId="5" fillId="0" borderId="2" xfId="2" applyNumberFormat="1" applyFont="1" applyBorder="1" applyAlignment="1">
      <alignment horizontal="center" vertical="center" wrapText="1"/>
    </xf>
    <xf numFmtId="201" fontId="4" fillId="0" borderId="2" xfId="1" applyNumberFormat="1" applyFont="1" applyBorder="1" applyAlignment="1">
      <alignment horizontal="center" vertical="center" wrapText="1"/>
    </xf>
    <xf numFmtId="195" fontId="4" fillId="0" borderId="2" xfId="2" applyNumberFormat="1" applyFont="1" applyBorder="1" applyAlignment="1">
      <alignment horizontal="center" vertical="center" wrapText="1"/>
    </xf>
    <xf numFmtId="37" fontId="4" fillId="0" borderId="2" xfId="1" applyNumberFormat="1" applyFont="1" applyBorder="1" applyAlignment="1">
      <alignment horizontal="right" wrapText="1"/>
    </xf>
    <xf numFmtId="3" fontId="4" fillId="0" borderId="2" xfId="2" applyNumberFormat="1" applyFont="1" applyBorder="1" applyAlignment="1">
      <alignment horizontal="right" vertical="center" wrapText="1"/>
    </xf>
    <xf numFmtId="37" fontId="4" fillId="0" borderId="2" xfId="1" applyNumberFormat="1" applyFont="1" applyBorder="1" applyAlignment="1">
      <alignment horizontal="right" vertical="center" wrapText="1"/>
    </xf>
    <xf numFmtId="195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95" fontId="4" fillId="0" borderId="2" xfId="1" applyNumberFormat="1" applyFont="1" applyBorder="1" applyAlignment="1">
      <alignment horizontal="right" vertical="center"/>
    </xf>
    <xf numFmtId="195" fontId="4" fillId="2" borderId="2" xfId="1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195" fontId="4" fillId="0" borderId="11" xfId="1" applyNumberFormat="1" applyFont="1" applyFill="1" applyBorder="1"/>
    <xf numFmtId="3" fontId="4" fillId="0" borderId="0" xfId="0" applyNumberFormat="1" applyFont="1" applyFill="1" applyAlignment="1"/>
    <xf numFmtId="1" fontId="5" fillId="0" borderId="2" xfId="0" applyNumberFormat="1" applyFont="1" applyFill="1" applyBorder="1" applyAlignment="1">
      <alignment vertical="center"/>
    </xf>
    <xf numFmtId="195" fontId="5" fillId="0" borderId="2" xfId="1" applyNumberFormat="1" applyFont="1" applyFill="1" applyBorder="1" applyAlignment="1"/>
    <xf numFmtId="195" fontId="4" fillId="0" borderId="2" xfId="0" applyNumberFormat="1" applyFont="1" applyFill="1" applyBorder="1" applyAlignment="1"/>
    <xf numFmtId="202" fontId="5" fillId="0" borderId="2" xfId="0" applyNumberFormat="1" applyFont="1" applyFill="1" applyBorder="1" applyAlignment="1">
      <alignment vertical="center"/>
    </xf>
    <xf numFmtId="202" fontId="4" fillId="0" borderId="2" xfId="0" applyNumberFormat="1" applyFont="1" applyFill="1" applyBorder="1" applyAlignment="1">
      <alignment vertical="center"/>
    </xf>
    <xf numFmtId="37" fontId="5" fillId="0" borderId="2" xfId="0" applyNumberFormat="1" applyFont="1" applyFill="1" applyBorder="1" applyAlignment="1">
      <alignment horizontal="right" vertical="center"/>
    </xf>
    <xf numFmtId="37" fontId="4" fillId="0" borderId="2" xfId="0" applyNumberFormat="1" applyFont="1" applyFill="1" applyBorder="1" applyAlignment="1">
      <alignment vertical="center"/>
    </xf>
    <xf numFmtId="37" fontId="4" fillId="0" borderId="2" xfId="2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D19" sqref="D19"/>
    </sheetView>
  </sheetViews>
  <sheetFormatPr defaultRowHeight="12.75"/>
  <cols>
    <col min="1" max="2" width="3.7109375" style="14" customWidth="1"/>
    <col min="3" max="3" width="4" style="14" customWidth="1"/>
    <col min="4" max="4" width="52" style="15" customWidth="1"/>
    <col min="5" max="5" width="13.42578125" style="16" customWidth="1"/>
    <col min="6" max="6" width="12.85546875" style="16" customWidth="1"/>
    <col min="7" max="7" width="9.28515625" style="15" customWidth="1"/>
    <col min="8" max="16384" width="9.140625" style="15"/>
  </cols>
  <sheetData>
    <row r="1" spans="1:6" s="13" customFormat="1" ht="18" customHeight="1">
      <c r="A1" s="128" t="s">
        <v>181</v>
      </c>
      <c r="B1" s="128"/>
      <c r="C1" s="128"/>
      <c r="D1" s="128"/>
      <c r="E1" s="128"/>
      <c r="F1" s="128"/>
    </row>
    <row r="2" spans="1:6" ht="12" customHeight="1"/>
    <row r="3" spans="1:6" s="44" customFormat="1" ht="21" customHeight="1">
      <c r="A3" s="17" t="s">
        <v>0</v>
      </c>
      <c r="B3" s="132" t="s">
        <v>3</v>
      </c>
      <c r="C3" s="133"/>
      <c r="D3" s="134"/>
      <c r="E3" s="19">
        <v>2015</v>
      </c>
      <c r="F3" s="19">
        <v>2014</v>
      </c>
    </row>
    <row r="4" spans="1:6" s="13" customFormat="1" ht="12.75" customHeight="1">
      <c r="A4" s="21"/>
      <c r="B4" s="129" t="s">
        <v>48</v>
      </c>
      <c r="C4" s="130"/>
      <c r="D4" s="131"/>
      <c r="E4" s="28"/>
      <c r="F4" s="28"/>
    </row>
    <row r="5" spans="1:6" s="13" customFormat="1" ht="12.75" customHeight="1">
      <c r="A5" s="21"/>
      <c r="B5" s="22" t="s">
        <v>73</v>
      </c>
      <c r="C5" s="23" t="s">
        <v>4</v>
      </c>
      <c r="D5" s="24"/>
      <c r="E5" s="32">
        <f>E6+E7</f>
        <v>6038948</v>
      </c>
      <c r="F5" s="32">
        <f>F6+F7</f>
        <v>4198390</v>
      </c>
    </row>
    <row r="6" spans="1:6" s="13" customFormat="1" ht="12.75" customHeight="1">
      <c r="A6" s="21"/>
      <c r="B6" s="18"/>
      <c r="C6" s="26">
        <v>1</v>
      </c>
      <c r="D6" s="27" t="s">
        <v>5</v>
      </c>
      <c r="E6" s="28">
        <f>95082+45675+19382+5878809</f>
        <v>6038948</v>
      </c>
      <c r="F6" s="28">
        <v>4198390</v>
      </c>
    </row>
    <row r="7" spans="1:6" s="13" customFormat="1" ht="12.75" customHeight="1">
      <c r="A7" s="21"/>
      <c r="B7" s="18"/>
      <c r="C7" s="26">
        <v>2</v>
      </c>
      <c r="D7" s="27" t="s">
        <v>6</v>
      </c>
      <c r="E7" s="28"/>
      <c r="F7" s="28"/>
    </row>
    <row r="8" spans="1:6" s="13" customFormat="1" ht="12.75" customHeight="1">
      <c r="A8" s="21"/>
      <c r="B8" s="22" t="s">
        <v>73</v>
      </c>
      <c r="C8" s="23" t="s">
        <v>9</v>
      </c>
      <c r="D8" s="27"/>
      <c r="E8" s="28"/>
      <c r="F8" s="28"/>
    </row>
    <row r="9" spans="1:6" s="13" customFormat="1" ht="12.75" customHeight="1">
      <c r="A9" s="21"/>
      <c r="B9" s="18"/>
      <c r="C9" s="26">
        <v>1</v>
      </c>
      <c r="D9" s="27" t="s">
        <v>11</v>
      </c>
      <c r="E9" s="28"/>
      <c r="F9" s="28"/>
    </row>
    <row r="10" spans="1:6" s="13" customFormat="1" ht="12.75" customHeight="1">
      <c r="A10" s="21"/>
      <c r="B10" s="18"/>
      <c r="C10" s="26">
        <v>2</v>
      </c>
      <c r="D10" s="27" t="s">
        <v>12</v>
      </c>
      <c r="E10" s="28"/>
      <c r="F10" s="28"/>
    </row>
    <row r="11" spans="1:6" s="13" customFormat="1" ht="12.75" customHeight="1">
      <c r="A11" s="21"/>
      <c r="B11" s="18"/>
      <c r="C11" s="26">
        <v>3</v>
      </c>
      <c r="D11" s="27" t="s">
        <v>10</v>
      </c>
      <c r="E11" s="28"/>
      <c r="F11" s="28"/>
    </row>
    <row r="12" spans="1:6" s="13" customFormat="1" ht="12.75" customHeight="1">
      <c r="A12" s="21"/>
      <c r="B12" s="22" t="s">
        <v>73</v>
      </c>
      <c r="C12" s="23" t="s">
        <v>13</v>
      </c>
      <c r="D12" s="27"/>
      <c r="E12" s="25">
        <f>SUM(E13:E17)</f>
        <v>121476110</v>
      </c>
      <c r="F12" s="25">
        <f>SUM(F13:F17)</f>
        <v>183920532</v>
      </c>
    </row>
    <row r="13" spans="1:6" s="13" customFormat="1" ht="12.75" customHeight="1">
      <c r="A13" s="21"/>
      <c r="B13" s="18"/>
      <c r="C13" s="26">
        <v>1</v>
      </c>
      <c r="D13" s="27" t="s">
        <v>14</v>
      </c>
      <c r="E13" s="28">
        <f>12948465+6371644+45591203+2393276+5055577-24957060</f>
        <v>47403105</v>
      </c>
      <c r="F13" s="29">
        <f>4590346+62275408-24957060</f>
        <v>41908694</v>
      </c>
    </row>
    <row r="14" spans="1:6" s="13" customFormat="1" ht="12.75" customHeight="1">
      <c r="A14" s="21"/>
      <c r="B14" s="18"/>
      <c r="C14" s="26">
        <v>2</v>
      </c>
      <c r="D14" s="27" t="s">
        <v>15</v>
      </c>
      <c r="E14" s="28"/>
      <c r="F14" s="28"/>
    </row>
    <row r="15" spans="1:6" s="13" customFormat="1" ht="12.75" customHeight="1">
      <c r="A15" s="21"/>
      <c r="B15" s="18"/>
      <c r="C15" s="26">
        <v>3</v>
      </c>
      <c r="D15" s="27" t="s">
        <v>16</v>
      </c>
      <c r="E15" s="28"/>
      <c r="F15" s="28"/>
    </row>
    <row r="16" spans="1:6" s="13" customFormat="1" ht="12.75" customHeight="1">
      <c r="A16" s="21"/>
      <c r="B16" s="18"/>
      <c r="C16" s="26">
        <v>4</v>
      </c>
      <c r="D16" s="27" t="s">
        <v>17</v>
      </c>
      <c r="E16" s="28">
        <f>472438+4119235+143776+15983+68632788+371489+135144-371489+132307+421334</f>
        <v>74073005</v>
      </c>
      <c r="F16" s="29">
        <f>19363152+15983+122632703+371489-371489</f>
        <v>142011838</v>
      </c>
    </row>
    <row r="17" spans="1:6" s="13" customFormat="1" ht="12.75" customHeight="1">
      <c r="A17" s="21"/>
      <c r="B17" s="18"/>
      <c r="C17" s="26">
        <v>5</v>
      </c>
      <c r="D17" s="27" t="s">
        <v>18</v>
      </c>
      <c r="E17" s="28"/>
      <c r="F17" s="28"/>
    </row>
    <row r="18" spans="1:6" s="13" customFormat="1" ht="12.75" customHeight="1">
      <c r="A18" s="21"/>
      <c r="B18" s="22" t="s">
        <v>73</v>
      </c>
      <c r="C18" s="23" t="s">
        <v>19</v>
      </c>
      <c r="D18" s="24"/>
      <c r="E18" s="25">
        <f>SUM(E19:E25)</f>
        <v>2571638</v>
      </c>
      <c r="F18" s="25">
        <f>SUM(F19:F25)</f>
        <v>3336894</v>
      </c>
    </row>
    <row r="19" spans="1:6" s="13" customFormat="1" ht="12.75" customHeight="1">
      <c r="A19" s="21"/>
      <c r="B19" s="31"/>
      <c r="C19" s="26">
        <v>1</v>
      </c>
      <c r="D19" s="27" t="s">
        <v>20</v>
      </c>
      <c r="E19" s="28">
        <f>1703207+218870+75016</f>
        <v>1997093</v>
      </c>
      <c r="F19" s="45">
        <v>2653264</v>
      </c>
    </row>
    <row r="20" spans="1:6" s="13" customFormat="1" ht="12.75" customHeight="1">
      <c r="A20" s="21"/>
      <c r="B20" s="31"/>
      <c r="C20" s="26">
        <v>2</v>
      </c>
      <c r="D20" s="27" t="s">
        <v>196</v>
      </c>
      <c r="E20" s="28">
        <f>1149090-574545</f>
        <v>574545</v>
      </c>
      <c r="F20" s="45">
        <v>683630</v>
      </c>
    </row>
    <row r="21" spans="1:6" s="13" customFormat="1" ht="12.75" customHeight="1">
      <c r="A21" s="21"/>
      <c r="B21" s="31"/>
      <c r="C21" s="26">
        <v>3</v>
      </c>
      <c r="D21" s="27" t="s">
        <v>21</v>
      </c>
      <c r="E21" s="28"/>
      <c r="F21" s="45"/>
    </row>
    <row r="22" spans="1:6" s="13" customFormat="1" ht="12.75" customHeight="1">
      <c r="A22" s="21"/>
      <c r="B22" s="31"/>
      <c r="C22" s="26">
        <v>4</v>
      </c>
      <c r="D22" s="27" t="s">
        <v>22</v>
      </c>
      <c r="E22" s="28"/>
      <c r="F22" s="29"/>
    </row>
    <row r="23" spans="1:6" s="13" customFormat="1" ht="12.75" customHeight="1">
      <c r="A23" s="21"/>
      <c r="B23" s="31"/>
      <c r="C23" s="26">
        <v>5</v>
      </c>
      <c r="D23" s="27" t="s">
        <v>23</v>
      </c>
      <c r="E23" s="28"/>
      <c r="F23" s="28"/>
    </row>
    <row r="24" spans="1:6" s="13" customFormat="1" ht="12.75" customHeight="1">
      <c r="A24" s="21"/>
      <c r="B24" s="31"/>
      <c r="C24" s="26">
        <v>6</v>
      </c>
      <c r="D24" s="27" t="s">
        <v>24</v>
      </c>
      <c r="E24" s="28"/>
      <c r="F24" s="28"/>
    </row>
    <row r="25" spans="1:6" s="13" customFormat="1" ht="12.75" customHeight="1">
      <c r="A25" s="21"/>
      <c r="B25" s="31"/>
      <c r="C25" s="26">
        <v>7</v>
      </c>
      <c r="D25" s="27" t="s">
        <v>25</v>
      </c>
      <c r="E25" s="28"/>
      <c r="F25" s="28"/>
    </row>
    <row r="26" spans="1:6" s="13" customFormat="1" ht="12.75" customHeight="1">
      <c r="A26" s="21"/>
      <c r="B26" s="22" t="s">
        <v>73</v>
      </c>
      <c r="C26" s="23" t="s">
        <v>26</v>
      </c>
      <c r="D26" s="24"/>
      <c r="E26" s="28"/>
      <c r="F26" s="28"/>
    </row>
    <row r="27" spans="1:6" s="13" customFormat="1" ht="12.75" customHeight="1">
      <c r="A27" s="21"/>
      <c r="B27" s="22" t="s">
        <v>73</v>
      </c>
      <c r="C27" s="23" t="s">
        <v>27</v>
      </c>
      <c r="D27" s="24"/>
      <c r="E27" s="28"/>
      <c r="F27" s="28"/>
    </row>
    <row r="28" spans="1:6" s="13" customFormat="1" ht="12.75" customHeight="1">
      <c r="A28" s="46" t="s">
        <v>1</v>
      </c>
      <c r="B28" s="125" t="s">
        <v>47</v>
      </c>
      <c r="C28" s="126"/>
      <c r="D28" s="127"/>
      <c r="E28" s="25">
        <f>E5+E12+E18</f>
        <v>130086696</v>
      </c>
      <c r="F28" s="25">
        <f>F5+F12+F18</f>
        <v>191455816</v>
      </c>
    </row>
    <row r="29" spans="1:6" s="13" customFormat="1" ht="12.75" customHeight="1">
      <c r="A29" s="21"/>
      <c r="B29" s="129" t="s">
        <v>50</v>
      </c>
      <c r="C29" s="130"/>
      <c r="D29" s="131"/>
      <c r="E29" s="25">
        <f>E37</f>
        <v>132902332</v>
      </c>
      <c r="F29" s="25">
        <f>F37</f>
        <v>109708226</v>
      </c>
    </row>
    <row r="30" spans="1:6" s="13" customFormat="1" ht="12.75" customHeight="1">
      <c r="A30" s="21"/>
      <c r="B30" s="22" t="s">
        <v>73</v>
      </c>
      <c r="C30" s="23" t="s">
        <v>30</v>
      </c>
      <c r="D30" s="24"/>
      <c r="E30" s="28"/>
      <c r="F30" s="28"/>
    </row>
    <row r="31" spans="1:6" s="13" customFormat="1" ht="12.75" customHeight="1">
      <c r="A31" s="21"/>
      <c r="B31" s="31"/>
      <c r="C31" s="26">
        <v>1</v>
      </c>
      <c r="D31" s="27" t="s">
        <v>31</v>
      </c>
      <c r="E31" s="28"/>
      <c r="F31" s="28"/>
    </row>
    <row r="32" spans="1:6" s="13" customFormat="1" ht="12.75" customHeight="1">
      <c r="A32" s="21"/>
      <c r="B32" s="31"/>
      <c r="C32" s="26">
        <v>2</v>
      </c>
      <c r="D32" s="27" t="s">
        <v>32</v>
      </c>
      <c r="E32" s="28"/>
      <c r="F32" s="28"/>
    </row>
    <row r="33" spans="1:6" s="13" customFormat="1" ht="28.5" customHeight="1">
      <c r="A33" s="21"/>
      <c r="B33" s="31"/>
      <c r="C33" s="26">
        <v>3</v>
      </c>
      <c r="D33" s="43" t="s">
        <v>33</v>
      </c>
      <c r="E33" s="28"/>
      <c r="F33" s="28"/>
    </row>
    <row r="34" spans="1:6" s="13" customFormat="1" ht="27" customHeight="1">
      <c r="A34" s="21"/>
      <c r="B34" s="31"/>
      <c r="C34" s="26">
        <v>4</v>
      </c>
      <c r="D34" s="43" t="s">
        <v>34</v>
      </c>
      <c r="E34" s="28"/>
      <c r="F34" s="28"/>
    </row>
    <row r="35" spans="1:6" s="13" customFormat="1" ht="12.75" customHeight="1">
      <c r="A35" s="21"/>
      <c r="B35" s="31"/>
      <c r="C35" s="26">
        <v>5</v>
      </c>
      <c r="D35" s="27" t="s">
        <v>35</v>
      </c>
      <c r="E35" s="28"/>
      <c r="F35" s="28"/>
    </row>
    <row r="36" spans="1:6" s="13" customFormat="1" ht="12.75" customHeight="1">
      <c r="A36" s="21"/>
      <c r="B36" s="31"/>
      <c r="C36" s="26">
        <v>6</v>
      </c>
      <c r="D36" s="27" t="s">
        <v>36</v>
      </c>
      <c r="E36" s="28"/>
      <c r="F36" s="28"/>
    </row>
    <row r="37" spans="1:6" s="13" customFormat="1" ht="12.75" customHeight="1">
      <c r="A37" s="21"/>
      <c r="B37" s="22" t="s">
        <v>73</v>
      </c>
      <c r="C37" s="23" t="s">
        <v>37</v>
      </c>
      <c r="D37" s="30"/>
      <c r="E37" s="25">
        <f>SUM(E38:E41)</f>
        <v>132902332</v>
      </c>
      <c r="F37" s="25">
        <f>SUM(F38:F41)</f>
        <v>109708226</v>
      </c>
    </row>
    <row r="38" spans="1:6" s="13" customFormat="1" ht="12.75" customHeight="1">
      <c r="A38" s="21"/>
      <c r="B38" s="18"/>
      <c r="C38" s="26">
        <v>1</v>
      </c>
      <c r="D38" s="27" t="s">
        <v>38</v>
      </c>
      <c r="E38" s="28">
        <f>30604705-17499496</f>
        <v>13105209</v>
      </c>
      <c r="F38" s="45">
        <v>13495585</v>
      </c>
    </row>
    <row r="39" spans="1:6" s="13" customFormat="1" ht="12.75" customHeight="1">
      <c r="A39" s="21"/>
      <c r="B39" s="18"/>
      <c r="C39" s="26">
        <v>2</v>
      </c>
      <c r="D39" s="27" t="s">
        <v>39</v>
      </c>
      <c r="E39" s="28">
        <f>26449400+236656836-19082096-126099396</f>
        <v>117924744</v>
      </c>
      <c r="F39" s="45">
        <v>93977668</v>
      </c>
    </row>
    <row r="40" spans="1:6" s="13" customFormat="1" ht="12.75" customHeight="1">
      <c r="A40" s="21"/>
      <c r="B40" s="18"/>
      <c r="C40" s="26">
        <v>3</v>
      </c>
      <c r="D40" s="27" t="s">
        <v>40</v>
      </c>
      <c r="E40" s="28">
        <f>3718301+1221150-2401996-665076</f>
        <v>1872379</v>
      </c>
      <c r="F40" s="45">
        <v>2234973</v>
      </c>
    </row>
    <row r="41" spans="1:6" s="13" customFormat="1" ht="12.75" customHeight="1">
      <c r="A41" s="21"/>
      <c r="B41" s="18"/>
      <c r="C41" s="26">
        <v>4</v>
      </c>
      <c r="D41" s="27" t="s">
        <v>41</v>
      </c>
      <c r="E41" s="28"/>
      <c r="F41" s="28"/>
    </row>
    <row r="42" spans="1:6" s="13" customFormat="1" ht="12.75" customHeight="1">
      <c r="A42" s="21"/>
      <c r="B42" s="22" t="s">
        <v>73</v>
      </c>
      <c r="C42" s="23" t="s">
        <v>42</v>
      </c>
      <c r="D42" s="24"/>
      <c r="E42" s="28"/>
      <c r="F42" s="28"/>
    </row>
    <row r="43" spans="1:6" s="13" customFormat="1" ht="12.75" customHeight="1">
      <c r="A43" s="21"/>
      <c r="B43" s="22" t="s">
        <v>73</v>
      </c>
      <c r="C43" s="23" t="s">
        <v>43</v>
      </c>
      <c r="D43" s="24"/>
      <c r="E43" s="28"/>
      <c r="F43" s="28"/>
    </row>
    <row r="44" spans="1:6" s="13" customFormat="1" ht="26.25" customHeight="1">
      <c r="A44" s="21"/>
      <c r="B44" s="18"/>
      <c r="C44" s="26">
        <v>1</v>
      </c>
      <c r="D44" s="49" t="s">
        <v>44</v>
      </c>
      <c r="E44" s="28"/>
      <c r="F44" s="28"/>
    </row>
    <row r="45" spans="1:6" s="13" customFormat="1" ht="12.75" customHeight="1">
      <c r="A45" s="21"/>
      <c r="B45" s="18"/>
      <c r="C45" s="26">
        <v>2</v>
      </c>
      <c r="D45" s="27" t="s">
        <v>45</v>
      </c>
      <c r="E45" s="28"/>
      <c r="F45" s="28"/>
    </row>
    <row r="46" spans="1:6" s="13" customFormat="1" ht="12.75" customHeight="1">
      <c r="A46" s="21"/>
      <c r="B46" s="18"/>
      <c r="C46" s="26">
        <v>3</v>
      </c>
      <c r="D46" s="27" t="s">
        <v>46</v>
      </c>
      <c r="E46" s="28"/>
      <c r="F46" s="28"/>
    </row>
    <row r="47" spans="1:6" s="13" customFormat="1" ht="12.75" customHeight="1">
      <c r="A47" s="21"/>
      <c r="B47" s="22" t="s">
        <v>73</v>
      </c>
      <c r="C47" s="23" t="s">
        <v>28</v>
      </c>
      <c r="D47" s="24"/>
      <c r="E47" s="28"/>
      <c r="F47" s="28"/>
    </row>
    <row r="48" spans="1:6" s="13" customFormat="1" ht="12.75" customHeight="1">
      <c r="A48" s="21"/>
      <c r="B48" s="22" t="s">
        <v>73</v>
      </c>
      <c r="C48" s="23" t="s">
        <v>29</v>
      </c>
      <c r="D48" s="24"/>
      <c r="E48" s="28"/>
      <c r="F48" s="28"/>
    </row>
    <row r="49" spans="1:6" s="13" customFormat="1" ht="12.75" customHeight="1">
      <c r="A49" s="47" t="s">
        <v>2</v>
      </c>
      <c r="B49" s="125" t="s">
        <v>49</v>
      </c>
      <c r="C49" s="126"/>
      <c r="D49" s="127"/>
      <c r="E49" s="25">
        <f>E37</f>
        <v>132902332</v>
      </c>
      <c r="F49" s="25">
        <f>F37</f>
        <v>109708226</v>
      </c>
    </row>
    <row r="50" spans="1:6" s="13" customFormat="1" ht="30" customHeight="1">
      <c r="A50" s="48"/>
      <c r="B50" s="125" t="s">
        <v>65</v>
      </c>
      <c r="C50" s="126"/>
      <c r="D50" s="127"/>
      <c r="E50" s="25">
        <f>E49+E28</f>
        <v>262989028</v>
      </c>
      <c r="F50" s="25">
        <f>F49+F28</f>
        <v>301164042</v>
      </c>
    </row>
    <row r="51" spans="1:6" s="13" customFormat="1" ht="9.75" customHeight="1">
      <c r="A51" s="34"/>
      <c r="B51" s="34"/>
      <c r="C51" s="34"/>
      <c r="D51" s="34"/>
      <c r="E51" s="37"/>
      <c r="F51" s="37"/>
    </row>
    <row r="52" spans="1:6" s="13" customFormat="1" ht="15.95" customHeight="1">
      <c r="A52" s="34"/>
      <c r="B52" s="34"/>
      <c r="C52" s="34"/>
      <c r="D52" s="34"/>
      <c r="E52" s="37">
        <f>E50-Pasivet!E47</f>
        <v>0</v>
      </c>
      <c r="F52" s="37">
        <f>F50-Pasivet!F47</f>
        <v>0</v>
      </c>
    </row>
  </sheetData>
  <mergeCells count="7">
    <mergeCell ref="B28:D28"/>
    <mergeCell ref="A1:F1"/>
    <mergeCell ref="B29:D29"/>
    <mergeCell ref="B50:D50"/>
    <mergeCell ref="B4:D4"/>
    <mergeCell ref="B49:D49"/>
    <mergeCell ref="B3:D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E12" sqref="E12"/>
    </sheetView>
  </sheetViews>
  <sheetFormatPr defaultRowHeight="12.75"/>
  <cols>
    <col min="1" max="1" width="3.7109375" style="14" customWidth="1"/>
    <col min="2" max="2" width="4" style="14" customWidth="1"/>
    <col min="3" max="3" width="3.42578125" style="14" customWidth="1"/>
    <col min="4" max="4" width="52.7109375" style="15" customWidth="1"/>
    <col min="5" max="5" width="14.7109375" style="16" customWidth="1"/>
    <col min="6" max="6" width="14.140625" style="16" customWidth="1"/>
    <col min="7" max="7" width="11" style="15" customWidth="1"/>
    <col min="8" max="16384" width="9.140625" style="15"/>
  </cols>
  <sheetData>
    <row r="1" spans="1:6" s="13" customFormat="1" ht="18" customHeight="1">
      <c r="A1" s="128" t="s">
        <v>181</v>
      </c>
      <c r="B1" s="128"/>
      <c r="C1" s="128"/>
      <c r="D1" s="128"/>
      <c r="E1" s="128"/>
      <c r="F1" s="128"/>
    </row>
    <row r="2" spans="1:6" ht="16.5" customHeight="1"/>
    <row r="3" spans="1:6" s="20" customFormat="1" ht="21" customHeight="1">
      <c r="A3" s="17" t="s">
        <v>0</v>
      </c>
      <c r="B3" s="125" t="s">
        <v>51</v>
      </c>
      <c r="C3" s="126"/>
      <c r="D3" s="127"/>
      <c r="E3" s="19">
        <v>2015</v>
      </c>
      <c r="F3" s="19">
        <v>2014</v>
      </c>
    </row>
    <row r="4" spans="1:6" s="13" customFormat="1" ht="12.75" customHeight="1">
      <c r="A4" s="21"/>
      <c r="B4" s="22" t="s">
        <v>73</v>
      </c>
      <c r="C4" s="23" t="s">
        <v>52</v>
      </c>
      <c r="D4" s="24"/>
      <c r="E4" s="25">
        <f>SUM(E5:E14)</f>
        <v>290882271</v>
      </c>
      <c r="F4" s="25">
        <f>SUM(F5:F14)</f>
        <v>193358366</v>
      </c>
    </row>
    <row r="5" spans="1:6" s="13" customFormat="1" ht="12.75" customHeight="1">
      <c r="A5" s="21"/>
      <c r="B5" s="18"/>
      <c r="C5" s="26">
        <v>1</v>
      </c>
      <c r="D5" s="27" t="s">
        <v>53</v>
      </c>
      <c r="E5" s="28"/>
      <c r="F5" s="28"/>
    </row>
    <row r="6" spans="1:6" s="13" customFormat="1" ht="12.75" customHeight="1">
      <c r="A6" s="21"/>
      <c r="B6" s="18"/>
      <c r="C6" s="26">
        <v>2</v>
      </c>
      <c r="D6" s="27" t="s">
        <v>54</v>
      </c>
      <c r="E6" s="28"/>
      <c r="F6" s="29"/>
    </row>
    <row r="7" spans="1:6" s="13" customFormat="1" ht="12.75" customHeight="1">
      <c r="A7" s="21"/>
      <c r="B7" s="18"/>
      <c r="C7" s="26">
        <v>3</v>
      </c>
      <c r="D7" s="27" t="s">
        <v>55</v>
      </c>
      <c r="E7" s="28"/>
      <c r="F7" s="28"/>
    </row>
    <row r="8" spans="1:6" s="13" customFormat="1" ht="12.75" customHeight="1">
      <c r="A8" s="21"/>
      <c r="B8" s="18"/>
      <c r="C8" s="26">
        <v>4</v>
      </c>
      <c r="D8" s="27" t="s">
        <v>56</v>
      </c>
      <c r="E8" s="115">
        <f>23925473+121+4673613+89032393+74924364</f>
        <v>192555964</v>
      </c>
      <c r="F8" s="29">
        <f>92430926</f>
        <v>92430926</v>
      </c>
    </row>
    <row r="9" spans="1:6" s="13" customFormat="1" ht="12.75" customHeight="1">
      <c r="A9" s="21"/>
      <c r="B9" s="18"/>
      <c r="C9" s="26">
        <v>5</v>
      </c>
      <c r="D9" s="27" t="s">
        <v>57</v>
      </c>
      <c r="E9" s="28"/>
      <c r="F9" s="28"/>
    </row>
    <row r="10" spans="1:6" s="13" customFormat="1" ht="12.75" customHeight="1">
      <c r="A10" s="21"/>
      <c r="B10" s="18"/>
      <c r="C10" s="26">
        <v>6</v>
      </c>
      <c r="D10" s="27" t="s">
        <v>58</v>
      </c>
      <c r="E10" s="28"/>
      <c r="F10" s="28"/>
    </row>
    <row r="11" spans="1:6" s="13" customFormat="1" ht="27.75" customHeight="1">
      <c r="A11" s="21"/>
      <c r="B11" s="18"/>
      <c r="C11" s="26">
        <v>7</v>
      </c>
      <c r="D11" s="43" t="s">
        <v>59</v>
      </c>
      <c r="E11" s="28"/>
      <c r="F11" s="28"/>
    </row>
    <row r="12" spans="1:6" s="13" customFormat="1" ht="25.5" customHeight="1">
      <c r="A12" s="21"/>
      <c r="B12" s="18"/>
      <c r="C12" s="26">
        <v>8</v>
      </c>
      <c r="D12" s="43" t="s">
        <v>60</v>
      </c>
      <c r="E12" s="60">
        <f>1283622+82946355</f>
        <v>84229977</v>
      </c>
      <c r="F12" s="59">
        <f>83088668+1283622</f>
        <v>84372290</v>
      </c>
    </row>
    <row r="13" spans="1:6" s="13" customFormat="1" ht="12.75" customHeight="1">
      <c r="A13" s="21"/>
      <c r="B13" s="18"/>
      <c r="C13" s="26">
        <v>9</v>
      </c>
      <c r="D13" s="27" t="s">
        <v>61</v>
      </c>
      <c r="E13" s="28">
        <f>265548+8922362+4908420</f>
        <v>14096330</v>
      </c>
      <c r="F13" s="29">
        <f>6332730+8916941</f>
        <v>15249671</v>
      </c>
    </row>
    <row r="14" spans="1:6" s="13" customFormat="1" ht="12.75" customHeight="1">
      <c r="A14" s="21"/>
      <c r="B14" s="57"/>
      <c r="C14" s="26">
        <v>10</v>
      </c>
      <c r="D14" s="27" t="s">
        <v>193</v>
      </c>
      <c r="E14" s="28"/>
      <c r="F14" s="29">
        <f>1305479</f>
        <v>1305479</v>
      </c>
    </row>
    <row r="15" spans="1:6" s="13" customFormat="1" ht="12.75" customHeight="1">
      <c r="A15" s="21"/>
      <c r="B15" s="22" t="s">
        <v>73</v>
      </c>
      <c r="C15" s="23" t="s">
        <v>62</v>
      </c>
      <c r="D15" s="24"/>
      <c r="E15" s="28"/>
      <c r="F15" s="28"/>
    </row>
    <row r="16" spans="1:6" s="13" customFormat="1" ht="12.75" customHeight="1">
      <c r="A16" s="21"/>
      <c r="B16" s="22" t="s">
        <v>73</v>
      </c>
      <c r="C16" s="23" t="s">
        <v>63</v>
      </c>
      <c r="D16" s="27"/>
      <c r="E16" s="25"/>
      <c r="F16" s="28"/>
    </row>
    <row r="17" spans="1:6" s="13" customFormat="1" ht="12.75" customHeight="1">
      <c r="A17" s="21"/>
      <c r="B17" s="22" t="s">
        <v>73</v>
      </c>
      <c r="C17" s="23" t="s">
        <v>64</v>
      </c>
      <c r="D17" s="27"/>
      <c r="E17" s="28"/>
      <c r="F17" s="28"/>
    </row>
    <row r="18" spans="1:6" s="13" customFormat="1" ht="15.95" customHeight="1">
      <c r="A18" s="21"/>
      <c r="B18" s="125" t="s">
        <v>77</v>
      </c>
      <c r="C18" s="126"/>
      <c r="D18" s="127"/>
      <c r="E18" s="25">
        <f>E4+E15+E16+E17</f>
        <v>290882271</v>
      </c>
      <c r="F18" s="25">
        <f>F4+F15+F16+F17</f>
        <v>193358366</v>
      </c>
    </row>
    <row r="19" spans="1:6" s="13" customFormat="1" ht="12.75" customHeight="1">
      <c r="A19" s="21"/>
      <c r="B19" s="22" t="s">
        <v>73</v>
      </c>
      <c r="C19" s="23" t="s">
        <v>67</v>
      </c>
      <c r="D19" s="30"/>
      <c r="E19" s="25">
        <f>SUM(E20:E27)</f>
        <v>309762639</v>
      </c>
      <c r="F19" s="25">
        <f>SUM(F20:F27)</f>
        <v>623981557</v>
      </c>
    </row>
    <row r="20" spans="1:6" s="13" customFormat="1" ht="12.75" customHeight="1">
      <c r="A20" s="21"/>
      <c r="B20" s="31"/>
      <c r="C20" s="26">
        <v>1</v>
      </c>
      <c r="D20" s="27" t="s">
        <v>53</v>
      </c>
      <c r="E20" s="28"/>
      <c r="F20" s="28"/>
    </row>
    <row r="21" spans="1:6" s="13" customFormat="1" ht="12.75" customHeight="1">
      <c r="A21" s="21"/>
      <c r="B21" s="31"/>
      <c r="C21" s="26">
        <v>2</v>
      </c>
      <c r="D21" s="27" t="s">
        <v>54</v>
      </c>
      <c r="E21" s="28"/>
      <c r="F21" s="29"/>
    </row>
    <row r="22" spans="1:6" s="13" customFormat="1" ht="12.75" customHeight="1">
      <c r="A22" s="21"/>
      <c r="B22" s="31"/>
      <c r="C22" s="26">
        <v>3</v>
      </c>
      <c r="D22" s="27" t="s">
        <v>68</v>
      </c>
      <c r="E22" s="28"/>
      <c r="F22" s="28"/>
    </row>
    <row r="23" spans="1:6" s="13" customFormat="1" ht="12.75" customHeight="1">
      <c r="A23" s="21"/>
      <c r="B23" s="31"/>
      <c r="C23" s="26">
        <v>4</v>
      </c>
      <c r="D23" s="27" t="s">
        <v>56</v>
      </c>
      <c r="E23" s="28">
        <v>309429768</v>
      </c>
      <c r="F23" s="29">
        <v>623652384</v>
      </c>
    </row>
    <row r="24" spans="1:6" s="13" customFormat="1" ht="12.75" customHeight="1">
      <c r="A24" s="21"/>
      <c r="B24" s="31"/>
      <c r="C24" s="26">
        <v>5</v>
      </c>
      <c r="D24" s="27" t="s">
        <v>57</v>
      </c>
      <c r="E24" s="28"/>
      <c r="F24" s="28"/>
    </row>
    <row r="25" spans="1:6" s="13" customFormat="1" ht="12.75" customHeight="1">
      <c r="A25" s="21"/>
      <c r="B25" s="31"/>
      <c r="C25" s="26">
        <v>6</v>
      </c>
      <c r="D25" s="27" t="s">
        <v>58</v>
      </c>
      <c r="E25" s="28"/>
      <c r="F25" s="28"/>
    </row>
    <row r="26" spans="1:6" s="13" customFormat="1" ht="26.25" customHeight="1">
      <c r="A26" s="21"/>
      <c r="B26" s="31"/>
      <c r="C26" s="26">
        <v>7</v>
      </c>
      <c r="D26" s="43" t="s">
        <v>59</v>
      </c>
      <c r="E26" s="28"/>
      <c r="F26" s="28"/>
    </row>
    <row r="27" spans="1:6" s="13" customFormat="1" ht="12.75" customHeight="1">
      <c r="A27" s="21"/>
      <c r="B27" s="31"/>
      <c r="C27" s="26">
        <v>8</v>
      </c>
      <c r="D27" s="27" t="s">
        <v>69</v>
      </c>
      <c r="E27" s="28">
        <v>332871</v>
      </c>
      <c r="F27" s="28">
        <v>329173</v>
      </c>
    </row>
    <row r="28" spans="1:6" s="13" customFormat="1" ht="12.75" customHeight="1">
      <c r="A28" s="21"/>
      <c r="B28" s="22" t="s">
        <v>73</v>
      </c>
      <c r="C28" s="23" t="s">
        <v>70</v>
      </c>
      <c r="D28" s="24"/>
      <c r="E28" s="28"/>
      <c r="F28" s="28"/>
    </row>
    <row r="29" spans="1:6" s="13" customFormat="1" ht="12.75" customHeight="1">
      <c r="A29" s="21"/>
      <c r="B29" s="22" t="s">
        <v>73</v>
      </c>
      <c r="C29" s="23" t="s">
        <v>71</v>
      </c>
      <c r="D29" s="24"/>
      <c r="E29" s="28">
        <v>44260248</v>
      </c>
      <c r="F29" s="28">
        <v>67373400</v>
      </c>
    </row>
    <row r="30" spans="1:6" s="13" customFormat="1" ht="12.75" customHeight="1">
      <c r="A30" s="21"/>
      <c r="B30" s="22" t="s">
        <v>73</v>
      </c>
      <c r="C30" s="23" t="s">
        <v>72</v>
      </c>
      <c r="D30" s="24"/>
      <c r="E30" s="28"/>
      <c r="F30" s="28"/>
    </row>
    <row r="31" spans="1:6" s="13" customFormat="1" ht="12.75" customHeight="1">
      <c r="A31" s="21"/>
      <c r="B31" s="18"/>
      <c r="C31" s="26">
        <v>1</v>
      </c>
      <c r="D31" s="27" t="s">
        <v>74</v>
      </c>
      <c r="E31" s="28"/>
      <c r="F31" s="28"/>
    </row>
    <row r="32" spans="1:6" s="13" customFormat="1" ht="12.75" customHeight="1">
      <c r="A32" s="21"/>
      <c r="B32" s="18"/>
      <c r="C32" s="26">
        <v>2</v>
      </c>
      <c r="D32" s="27" t="s">
        <v>75</v>
      </c>
      <c r="E32" s="28"/>
      <c r="F32" s="28"/>
    </row>
    <row r="33" spans="1:6" s="13" customFormat="1" ht="12.75" customHeight="1">
      <c r="A33" s="21"/>
      <c r="B33" s="22" t="s">
        <v>73</v>
      </c>
      <c r="C33" s="23" t="s">
        <v>76</v>
      </c>
      <c r="D33" s="24"/>
      <c r="E33" s="28"/>
      <c r="F33" s="28"/>
    </row>
    <row r="34" spans="1:6" s="13" customFormat="1" ht="15.95" customHeight="1">
      <c r="A34" s="21"/>
      <c r="B34" s="125" t="s">
        <v>78</v>
      </c>
      <c r="C34" s="126"/>
      <c r="D34" s="127"/>
      <c r="E34" s="25">
        <f>E19+E28+E29+E30+E33</f>
        <v>354022887</v>
      </c>
      <c r="F34" s="25">
        <f>F19+F28+F29+F30+F33</f>
        <v>691354957</v>
      </c>
    </row>
    <row r="35" spans="1:6" s="13" customFormat="1" ht="15.75" customHeight="1">
      <c r="A35" s="21"/>
      <c r="B35" s="125" t="s">
        <v>66</v>
      </c>
      <c r="C35" s="126"/>
      <c r="D35" s="127"/>
      <c r="E35" s="25">
        <f>E34+E18</f>
        <v>644905158</v>
      </c>
      <c r="F35" s="25">
        <f>F34+F18</f>
        <v>884713323</v>
      </c>
    </row>
    <row r="36" spans="1:6" s="13" customFormat="1" ht="12.75" customHeight="1">
      <c r="A36" s="21"/>
      <c r="B36" s="22" t="s">
        <v>73</v>
      </c>
      <c r="C36" s="23" t="s">
        <v>79</v>
      </c>
      <c r="D36" s="24"/>
      <c r="E36" s="28"/>
      <c r="F36" s="28"/>
    </row>
    <row r="37" spans="1:6" s="13" customFormat="1" ht="12.75" customHeight="1">
      <c r="A37" s="21"/>
      <c r="B37" s="22" t="s">
        <v>73</v>
      </c>
      <c r="C37" s="23" t="s">
        <v>80</v>
      </c>
      <c r="D37" s="24"/>
      <c r="E37" s="25">
        <v>2500000</v>
      </c>
      <c r="F37" s="32">
        <v>2500000</v>
      </c>
    </row>
    <row r="38" spans="1:6" s="13" customFormat="1" ht="12.75" customHeight="1">
      <c r="A38" s="21"/>
      <c r="B38" s="22" t="s">
        <v>73</v>
      </c>
      <c r="C38" s="23" t="s">
        <v>81</v>
      </c>
      <c r="D38" s="24"/>
      <c r="E38" s="28"/>
      <c r="F38" s="25"/>
    </row>
    <row r="39" spans="1:6" s="13" customFormat="1" ht="12.75" customHeight="1">
      <c r="A39" s="21"/>
      <c r="B39" s="22" t="s">
        <v>73</v>
      </c>
      <c r="C39" s="23" t="s">
        <v>82</v>
      </c>
      <c r="D39" s="24"/>
      <c r="E39" s="28"/>
      <c r="F39" s="25"/>
    </row>
    <row r="40" spans="1:6" s="13" customFormat="1" ht="12.75" customHeight="1">
      <c r="A40" s="21"/>
      <c r="B40" s="22" t="s">
        <v>73</v>
      </c>
      <c r="C40" s="23" t="s">
        <v>83</v>
      </c>
      <c r="D40" s="24"/>
      <c r="E40" s="25">
        <f>E41+E43</f>
        <v>13445579</v>
      </c>
      <c r="F40" s="25">
        <f>F41+F43</f>
        <v>13445579</v>
      </c>
    </row>
    <row r="41" spans="1:6" s="13" customFormat="1" ht="12.75" customHeight="1">
      <c r="A41" s="21"/>
      <c r="B41" s="33"/>
      <c r="C41" s="26">
        <v>1</v>
      </c>
      <c r="D41" s="27" t="s">
        <v>84</v>
      </c>
      <c r="E41" s="28">
        <v>275000</v>
      </c>
      <c r="F41" s="29">
        <v>275000</v>
      </c>
    </row>
    <row r="42" spans="1:6" s="13" customFormat="1" ht="12.75" customHeight="1">
      <c r="A42" s="21"/>
      <c r="B42" s="33"/>
      <c r="C42" s="26">
        <v>2</v>
      </c>
      <c r="D42" s="27" t="s">
        <v>85</v>
      </c>
      <c r="E42" s="28"/>
      <c r="F42" s="28"/>
    </row>
    <row r="43" spans="1:6" s="13" customFormat="1" ht="12.75" customHeight="1">
      <c r="A43" s="21"/>
      <c r="B43" s="33"/>
      <c r="C43" s="26">
        <v>3</v>
      </c>
      <c r="D43" s="27" t="s">
        <v>83</v>
      </c>
      <c r="E43" s="28">
        <v>13170579</v>
      </c>
      <c r="F43" s="29">
        <v>13170579</v>
      </c>
    </row>
    <row r="44" spans="1:6" s="13" customFormat="1" ht="12.75" customHeight="1">
      <c r="A44" s="21"/>
      <c r="B44" s="22" t="s">
        <v>73</v>
      </c>
      <c r="C44" s="23" t="s">
        <v>86</v>
      </c>
      <c r="D44" s="24"/>
      <c r="E44" s="123">
        <f>F44+F45</f>
        <v>-599494860</v>
      </c>
      <c r="F44" s="45">
        <v>-521822898</v>
      </c>
    </row>
    <row r="45" spans="1:6" s="13" customFormat="1" ht="12.75" customHeight="1">
      <c r="A45" s="21"/>
      <c r="B45" s="22" t="s">
        <v>73</v>
      </c>
      <c r="C45" s="23" t="s">
        <v>87</v>
      </c>
      <c r="D45" s="24"/>
      <c r="E45" s="28">
        <f>'PASH 1'!E36</f>
        <v>201633151</v>
      </c>
      <c r="F45" s="45">
        <v>-77671962</v>
      </c>
    </row>
    <row r="46" spans="1:6" s="13" customFormat="1" ht="15.95" customHeight="1">
      <c r="A46" s="21"/>
      <c r="B46" s="125" t="s">
        <v>88</v>
      </c>
      <c r="C46" s="126"/>
      <c r="D46" s="127"/>
      <c r="E46" s="105">
        <f>E37+E40+E45+E44</f>
        <v>-381916130</v>
      </c>
      <c r="F46" s="105">
        <f>F37+F40+F45+F44</f>
        <v>-583549281</v>
      </c>
    </row>
    <row r="47" spans="1:6" s="13" customFormat="1" ht="24.75" customHeight="1">
      <c r="A47" s="21"/>
      <c r="B47" s="125" t="s">
        <v>89</v>
      </c>
      <c r="C47" s="126"/>
      <c r="D47" s="127"/>
      <c r="E47" s="25">
        <f>E46+E35</f>
        <v>262989028</v>
      </c>
      <c r="F47" s="25">
        <f>F46+F35</f>
        <v>301164042</v>
      </c>
    </row>
    <row r="48" spans="1:6" s="13" customFormat="1" ht="15.95" customHeight="1">
      <c r="A48" s="34"/>
      <c r="B48" s="34"/>
      <c r="C48" s="35"/>
      <c r="D48" s="36"/>
      <c r="E48" s="37"/>
      <c r="F48" s="37"/>
    </row>
    <row r="49" spans="1:6" s="13" customFormat="1" ht="15.95" customHeight="1">
      <c r="A49" s="34"/>
      <c r="B49" s="34"/>
      <c r="C49" s="35"/>
      <c r="D49" s="36"/>
      <c r="E49" s="37">
        <f>E47-Aktivet!E50</f>
        <v>0</v>
      </c>
      <c r="F49" s="37">
        <f>F47-Aktivet!F50</f>
        <v>0</v>
      </c>
    </row>
    <row r="50" spans="1:6" s="13" customFormat="1" ht="15.95" customHeight="1">
      <c r="A50" s="34"/>
      <c r="B50" s="34"/>
      <c r="C50" s="35"/>
      <c r="D50" s="36"/>
      <c r="E50" s="37"/>
      <c r="F50" s="37"/>
    </row>
    <row r="51" spans="1:6" s="13" customFormat="1" ht="15.95" customHeight="1">
      <c r="A51" s="34"/>
      <c r="B51" s="34"/>
      <c r="C51" s="35"/>
      <c r="D51" s="36"/>
      <c r="E51" s="37"/>
      <c r="F51" s="37"/>
    </row>
    <row r="52" spans="1:6" s="13" customFormat="1" ht="15.95" customHeight="1">
      <c r="A52" s="38"/>
      <c r="B52" s="38"/>
      <c r="C52" s="38"/>
      <c r="D52" s="36"/>
      <c r="E52" s="37"/>
      <c r="F52" s="37"/>
    </row>
    <row r="53" spans="1:6" s="13" customFormat="1" ht="15.95" customHeight="1">
      <c r="A53" s="34"/>
      <c r="B53" s="34"/>
      <c r="C53" s="35"/>
      <c r="D53" s="36"/>
      <c r="E53" s="37"/>
      <c r="F53" s="37"/>
    </row>
    <row r="54" spans="1:6" s="13" customFormat="1" ht="15.95" customHeight="1">
      <c r="A54" s="34"/>
      <c r="B54" s="34"/>
      <c r="C54" s="35"/>
      <c r="D54" s="36"/>
      <c r="E54" s="37"/>
      <c r="F54" s="37"/>
    </row>
    <row r="55" spans="1:6" s="13" customFormat="1" ht="15.95" customHeight="1">
      <c r="A55" s="34"/>
      <c r="B55" s="34"/>
      <c r="C55" s="35"/>
      <c r="D55" s="36"/>
      <c r="E55" s="37"/>
      <c r="F55" s="37"/>
    </row>
    <row r="56" spans="1:6" s="13" customFormat="1" ht="15.95" customHeight="1">
      <c r="A56" s="34"/>
      <c r="B56" s="34"/>
      <c r="C56" s="35"/>
      <c r="D56" s="36"/>
      <c r="E56" s="37"/>
      <c r="F56" s="37"/>
    </row>
    <row r="57" spans="1:6" s="13" customFormat="1" ht="15.95" customHeight="1">
      <c r="A57" s="34"/>
      <c r="B57" s="34"/>
      <c r="C57" s="34"/>
      <c r="D57" s="34"/>
      <c r="E57" s="37"/>
      <c r="F57" s="37"/>
    </row>
    <row r="58" spans="1:6">
      <c r="A58" s="39"/>
      <c r="B58" s="39"/>
      <c r="C58" s="40"/>
      <c r="D58" s="41"/>
      <c r="E58" s="42"/>
      <c r="F58" s="42"/>
    </row>
  </sheetData>
  <mergeCells count="7">
    <mergeCell ref="B47:D47"/>
    <mergeCell ref="A1:F1"/>
    <mergeCell ref="B35:D35"/>
    <mergeCell ref="B18:D18"/>
    <mergeCell ref="B34:D34"/>
    <mergeCell ref="B46:D46"/>
    <mergeCell ref="B3:D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22" workbookViewId="0">
      <selection activeCell="E9" activeCellId="1" sqref="E6 E9"/>
    </sheetView>
  </sheetViews>
  <sheetFormatPr defaultRowHeight="15"/>
  <cols>
    <col min="1" max="1" width="3.7109375" style="62" customWidth="1"/>
    <col min="2" max="2" width="3.42578125" style="14" customWidth="1"/>
    <col min="3" max="3" width="2.7109375" style="14" customWidth="1"/>
    <col min="4" max="4" width="63.42578125" style="15" customWidth="1"/>
    <col min="5" max="5" width="14" style="16" customWidth="1"/>
    <col min="6" max="6" width="13.5703125" style="116" customWidth="1"/>
    <col min="7" max="7" width="11.7109375" style="15" customWidth="1"/>
    <col min="8" max="8" width="9.140625" style="15"/>
    <col min="9" max="9" width="18" style="63" customWidth="1"/>
    <col min="10" max="16384" width="9.140625" style="15"/>
  </cols>
  <sheetData>
    <row r="1" spans="1:9" s="13" customFormat="1" ht="17.25" customHeight="1">
      <c r="A1" s="136" t="s">
        <v>90</v>
      </c>
      <c r="B1" s="136"/>
      <c r="C1" s="136"/>
      <c r="D1" s="136"/>
      <c r="E1" s="136"/>
      <c r="F1" s="136"/>
      <c r="I1" s="61"/>
    </row>
    <row r="2" spans="1:9" s="13" customFormat="1" ht="17.25" customHeight="1">
      <c r="A2" s="136" t="s">
        <v>91</v>
      </c>
      <c r="B2" s="136"/>
      <c r="C2" s="136"/>
      <c r="D2" s="136"/>
      <c r="E2" s="136"/>
      <c r="F2" s="136"/>
      <c r="I2" s="61"/>
    </row>
    <row r="3" spans="1:9" s="13" customFormat="1" ht="17.25" customHeight="1">
      <c r="A3" s="140" t="s">
        <v>92</v>
      </c>
      <c r="B3" s="140"/>
      <c r="C3" s="140"/>
      <c r="D3" s="140"/>
      <c r="E3" s="140"/>
      <c r="F3" s="140"/>
      <c r="I3" s="61"/>
    </row>
    <row r="4" spans="1:9" ht="14.25" customHeight="1"/>
    <row r="5" spans="1:9" s="13" customFormat="1" ht="15.95" customHeight="1">
      <c r="A5" s="64" t="s">
        <v>0</v>
      </c>
      <c r="B5" s="135" t="s">
        <v>7</v>
      </c>
      <c r="C5" s="135"/>
      <c r="D5" s="135"/>
      <c r="E5" s="78">
        <v>2015</v>
      </c>
      <c r="F5" s="117">
        <v>2014</v>
      </c>
      <c r="I5" s="61"/>
    </row>
    <row r="6" spans="1:9" s="13" customFormat="1" ht="12.75" customHeight="1">
      <c r="A6" s="65" t="s">
        <v>73</v>
      </c>
      <c r="B6" s="106" t="s">
        <v>93</v>
      </c>
      <c r="C6" s="107"/>
      <c r="D6" s="107"/>
      <c r="E6" s="25">
        <f>31046600+2371600+287000</f>
        <v>33705200</v>
      </c>
      <c r="F6" s="118">
        <v>32802500</v>
      </c>
      <c r="I6" s="61"/>
    </row>
    <row r="7" spans="1:9" s="13" customFormat="1" ht="12.75" customHeight="1">
      <c r="A7" s="65" t="s">
        <v>73</v>
      </c>
      <c r="B7" s="106" t="s">
        <v>94</v>
      </c>
      <c r="C7" s="107"/>
      <c r="D7" s="107"/>
      <c r="E7" s="25"/>
      <c r="F7" s="25"/>
      <c r="I7" s="61"/>
    </row>
    <row r="8" spans="1:9" s="13" customFormat="1" ht="12.75" customHeight="1">
      <c r="A8" s="65" t="s">
        <v>73</v>
      </c>
      <c r="B8" s="106" t="s">
        <v>95</v>
      </c>
      <c r="C8" s="107"/>
      <c r="D8" s="107"/>
      <c r="E8" s="25">
        <v>284403</v>
      </c>
      <c r="F8" s="105"/>
      <c r="I8" s="61"/>
    </row>
    <row r="9" spans="1:9" s="13" customFormat="1" ht="12.75" customHeight="1">
      <c r="A9" s="65" t="s">
        <v>73</v>
      </c>
      <c r="B9" s="106" t="s">
        <v>96</v>
      </c>
      <c r="C9" s="107"/>
      <c r="D9" s="107"/>
      <c r="E9" s="25">
        <f>6294609+37658965+338158462+1370000+493504</f>
        <v>383975540</v>
      </c>
      <c r="F9" s="25">
        <v>63067519</v>
      </c>
      <c r="I9" s="61"/>
    </row>
    <row r="10" spans="1:9" s="13" customFormat="1" ht="12.75" customHeight="1">
      <c r="A10" s="65" t="s">
        <v>73</v>
      </c>
      <c r="B10" s="106" t="s">
        <v>97</v>
      </c>
      <c r="C10" s="107"/>
      <c r="D10" s="107"/>
      <c r="E10" s="25">
        <f>7432385+272392+143691337</f>
        <v>151396114</v>
      </c>
      <c r="F10" s="105">
        <v>110180416</v>
      </c>
      <c r="I10" s="61"/>
    </row>
    <row r="11" spans="1:9" s="13" customFormat="1" ht="12.75" customHeight="1">
      <c r="A11" s="69"/>
      <c r="B11" s="107"/>
      <c r="C11" s="48">
        <v>1</v>
      </c>
      <c r="D11" s="108" t="s">
        <v>97</v>
      </c>
      <c r="E11" s="28"/>
      <c r="F11" s="28"/>
      <c r="I11" s="61"/>
    </row>
    <row r="12" spans="1:9" s="13" customFormat="1" ht="12.75" customHeight="1">
      <c r="A12" s="71"/>
      <c r="B12" s="107"/>
      <c r="C12" s="48">
        <v>2</v>
      </c>
      <c r="D12" s="108" t="s">
        <v>98</v>
      </c>
      <c r="E12" s="28"/>
      <c r="F12" s="28"/>
      <c r="I12" s="61"/>
    </row>
    <row r="13" spans="1:9" s="13" customFormat="1" ht="12.75" customHeight="1">
      <c r="A13" s="65" t="s">
        <v>73</v>
      </c>
      <c r="B13" s="106" t="s">
        <v>99</v>
      </c>
      <c r="C13" s="107"/>
      <c r="D13" s="107"/>
      <c r="E13" s="68">
        <f>E14+E16+E15</f>
        <v>55443510</v>
      </c>
      <c r="F13" s="25">
        <f>F14+F16+F15</f>
        <v>46621532</v>
      </c>
      <c r="I13" s="61"/>
    </row>
    <row r="14" spans="1:9" s="13" customFormat="1" ht="12.75" customHeight="1">
      <c r="A14" s="71"/>
      <c r="B14" s="107"/>
      <c r="C14" s="109">
        <v>1</v>
      </c>
      <c r="D14" s="109" t="s">
        <v>100</v>
      </c>
      <c r="E14" s="28">
        <v>45815925</v>
      </c>
      <c r="F14" s="45">
        <v>40168818</v>
      </c>
      <c r="I14" s="61"/>
    </row>
    <row r="15" spans="1:9" s="13" customFormat="1" ht="12.75" customHeight="1">
      <c r="A15" s="71"/>
      <c r="B15" s="107"/>
      <c r="C15" s="109">
        <v>2</v>
      </c>
      <c r="D15" s="109" t="s">
        <v>197</v>
      </c>
      <c r="E15" s="28">
        <f>1770320+206000</f>
        <v>1976320</v>
      </c>
      <c r="F15" s="45">
        <v>47000</v>
      </c>
      <c r="I15" s="61"/>
    </row>
    <row r="16" spans="1:9" s="13" customFormat="1" ht="27" customHeight="1">
      <c r="A16" s="71"/>
      <c r="B16" s="107"/>
      <c r="C16" s="109">
        <v>3</v>
      </c>
      <c r="D16" s="110" t="s">
        <v>190</v>
      </c>
      <c r="E16" s="28">
        <v>7651265</v>
      </c>
      <c r="F16" s="45">
        <v>6405714</v>
      </c>
      <c r="I16" s="61"/>
    </row>
    <row r="17" spans="1:9" s="13" customFormat="1" ht="12.75" customHeight="1">
      <c r="A17" s="65" t="s">
        <v>73</v>
      </c>
      <c r="B17" s="106" t="s">
        <v>101</v>
      </c>
      <c r="C17" s="107"/>
      <c r="D17" s="107"/>
      <c r="E17" s="25"/>
      <c r="F17" s="25"/>
      <c r="I17" s="61"/>
    </row>
    <row r="18" spans="1:9" s="13" customFormat="1" ht="12.75" customHeight="1">
      <c r="A18" s="65" t="s">
        <v>73</v>
      </c>
      <c r="B18" s="106" t="s">
        <v>102</v>
      </c>
      <c r="C18" s="107"/>
      <c r="D18" s="107"/>
      <c r="E18" s="25">
        <v>7863267</v>
      </c>
      <c r="F18" s="105">
        <v>6803350</v>
      </c>
      <c r="I18" s="61"/>
    </row>
    <row r="19" spans="1:9" s="13" customFormat="1" ht="12.75" customHeight="1">
      <c r="A19" s="65" t="s">
        <v>73</v>
      </c>
      <c r="B19" s="106" t="s">
        <v>103</v>
      </c>
      <c r="C19" s="107"/>
      <c r="D19" s="107"/>
      <c r="E19" s="25">
        <f>2012261+326049+210000+70000+60000+44582+57754+148000+12751+240000+124907+566253+671040</f>
        <v>4543597</v>
      </c>
      <c r="F19" s="105">
        <v>9936683</v>
      </c>
      <c r="I19" s="61"/>
    </row>
    <row r="20" spans="1:9" s="13" customFormat="1" ht="12.75" customHeight="1">
      <c r="A20" s="65" t="s">
        <v>73</v>
      </c>
      <c r="B20" s="106" t="s">
        <v>104</v>
      </c>
      <c r="C20" s="107"/>
      <c r="D20" s="107"/>
      <c r="E20" s="25">
        <f>SUM(E21:E25)</f>
        <v>2914496</v>
      </c>
      <c r="F20" s="25">
        <f>SUM(F21:F23)</f>
        <v>0</v>
      </c>
      <c r="I20" s="61"/>
    </row>
    <row r="21" spans="1:9" s="13" customFormat="1" ht="30" customHeight="1">
      <c r="A21" s="71"/>
      <c r="B21" s="107"/>
      <c r="C21" s="21">
        <v>1</v>
      </c>
      <c r="D21" s="111" t="s">
        <v>189</v>
      </c>
      <c r="E21" s="28"/>
      <c r="F21" s="28"/>
      <c r="I21" s="61"/>
    </row>
    <row r="22" spans="1:9" s="13" customFormat="1" ht="39" customHeight="1">
      <c r="A22" s="71"/>
      <c r="B22" s="72"/>
      <c r="C22" s="73">
        <v>2</v>
      </c>
      <c r="D22" s="74" t="s">
        <v>187</v>
      </c>
      <c r="E22" s="28"/>
      <c r="F22" s="28"/>
      <c r="I22" s="61"/>
    </row>
    <row r="23" spans="1:9" s="13" customFormat="1" ht="25.5" customHeight="1">
      <c r="A23" s="71"/>
      <c r="B23" s="72"/>
      <c r="C23" s="73">
        <v>3</v>
      </c>
      <c r="D23" s="74" t="s">
        <v>186</v>
      </c>
      <c r="E23" s="28">
        <v>701</v>
      </c>
      <c r="F23" s="119"/>
      <c r="I23" s="61"/>
    </row>
    <row r="24" spans="1:9" s="13" customFormat="1">
      <c r="A24" s="71"/>
      <c r="B24" s="72"/>
      <c r="C24" s="73">
        <v>4</v>
      </c>
      <c r="D24" s="74" t="s">
        <v>198</v>
      </c>
      <c r="E24" s="28">
        <f>468+486699+11400</f>
        <v>498567</v>
      </c>
      <c r="F24" s="119"/>
      <c r="I24" s="61"/>
    </row>
    <row r="25" spans="1:9" s="13" customFormat="1">
      <c r="A25" s="71"/>
      <c r="B25" s="72"/>
      <c r="C25" s="73">
        <v>5</v>
      </c>
      <c r="D25" s="74" t="s">
        <v>199</v>
      </c>
      <c r="E25" s="28">
        <f>2415228</f>
        <v>2415228</v>
      </c>
      <c r="F25" s="119"/>
      <c r="I25" s="61"/>
    </row>
    <row r="26" spans="1:9" s="13" customFormat="1" ht="30" customHeight="1">
      <c r="A26" s="75" t="s">
        <v>73</v>
      </c>
      <c r="B26" s="137" t="s">
        <v>191</v>
      </c>
      <c r="C26" s="138"/>
      <c r="D26" s="139"/>
      <c r="E26" s="76"/>
      <c r="F26" s="25"/>
      <c r="I26" s="61"/>
    </row>
    <row r="27" spans="1:9" s="13" customFormat="1" ht="12.75" customHeight="1">
      <c r="A27" s="65" t="s">
        <v>73</v>
      </c>
      <c r="B27" s="58" t="s">
        <v>105</v>
      </c>
      <c r="C27" s="66"/>
      <c r="D27" s="67"/>
      <c r="E27" s="68"/>
      <c r="F27" s="25"/>
      <c r="I27" s="61"/>
    </row>
    <row r="28" spans="1:9" s="13" customFormat="1" ht="30.75" customHeight="1">
      <c r="A28" s="71"/>
      <c r="B28" s="72"/>
      <c r="C28" s="73">
        <v>1</v>
      </c>
      <c r="D28" s="74" t="s">
        <v>188</v>
      </c>
      <c r="E28" s="28"/>
      <c r="F28" s="45"/>
      <c r="I28" s="61"/>
    </row>
    <row r="29" spans="1:9" s="13" customFormat="1" ht="12.75" customHeight="1">
      <c r="A29" s="69"/>
      <c r="B29" s="70"/>
      <c r="C29" s="26">
        <v>2</v>
      </c>
      <c r="D29" s="77" t="s">
        <v>106</v>
      </c>
      <c r="E29" s="28"/>
      <c r="F29" s="28"/>
      <c r="I29" s="61"/>
    </row>
    <row r="30" spans="1:9" s="13" customFormat="1" ht="12.75" customHeight="1">
      <c r="A30" s="65" t="s">
        <v>73</v>
      </c>
      <c r="B30" s="58" t="s">
        <v>107</v>
      </c>
      <c r="C30" s="66"/>
      <c r="D30" s="67"/>
      <c r="E30" s="76"/>
      <c r="F30" s="25"/>
      <c r="I30" s="61"/>
    </row>
    <row r="31" spans="1:9" s="13" customFormat="1" ht="12.75" customHeight="1">
      <c r="A31" s="65" t="s">
        <v>73</v>
      </c>
      <c r="B31" s="58" t="s">
        <v>108</v>
      </c>
      <c r="C31" s="66"/>
      <c r="D31" s="67"/>
      <c r="E31" s="122">
        <f>E6-E10-E13-E19+E20-E27-E18+E7+E8+E9</f>
        <v>201633151</v>
      </c>
      <c r="F31" s="122">
        <f>F6+F8+F7-F10-F13-F17-F18-F19+F20+F9</f>
        <v>-77671962</v>
      </c>
      <c r="I31" s="61"/>
    </row>
    <row r="32" spans="1:9" s="13" customFormat="1" ht="12.75" customHeight="1">
      <c r="A32" s="65" t="s">
        <v>73</v>
      </c>
      <c r="B32" s="58" t="s">
        <v>109</v>
      </c>
      <c r="C32" s="66"/>
      <c r="D32" s="67"/>
      <c r="E32" s="122"/>
      <c r="F32" s="122"/>
      <c r="I32" s="61"/>
    </row>
    <row r="33" spans="1:9" s="13" customFormat="1" ht="12.75" customHeight="1">
      <c r="A33" s="69"/>
      <c r="B33" s="70"/>
      <c r="C33" s="26">
        <v>1</v>
      </c>
      <c r="D33" s="77" t="s">
        <v>110</v>
      </c>
      <c r="E33" s="123"/>
      <c r="F33" s="123"/>
      <c r="I33" s="61"/>
    </row>
    <row r="34" spans="1:9" s="13" customFormat="1" ht="12.75" customHeight="1">
      <c r="A34" s="69"/>
      <c r="B34" s="70"/>
      <c r="C34" s="26">
        <v>2</v>
      </c>
      <c r="D34" s="77" t="s">
        <v>111</v>
      </c>
      <c r="E34" s="123"/>
      <c r="F34" s="123"/>
      <c r="I34" s="61"/>
    </row>
    <row r="35" spans="1:9" s="13" customFormat="1" ht="12.75" customHeight="1">
      <c r="A35" s="69"/>
      <c r="B35" s="70"/>
      <c r="C35" s="26">
        <v>3</v>
      </c>
      <c r="D35" s="77" t="s">
        <v>112</v>
      </c>
      <c r="E35" s="123"/>
      <c r="F35" s="123"/>
      <c r="I35" s="61"/>
    </row>
    <row r="36" spans="1:9" s="13" customFormat="1" ht="12.75" customHeight="1">
      <c r="A36" s="65" t="s">
        <v>73</v>
      </c>
      <c r="B36" s="58" t="s">
        <v>113</v>
      </c>
      <c r="C36" s="66"/>
      <c r="D36" s="67"/>
      <c r="E36" s="122">
        <f>E31-E32</f>
        <v>201633151</v>
      </c>
      <c r="F36" s="122">
        <f>F31-F32</f>
        <v>-77671962</v>
      </c>
      <c r="I36" s="61"/>
    </row>
    <row r="37" spans="1:9" s="13" customFormat="1" ht="12.75" customHeight="1">
      <c r="A37" s="65" t="s">
        <v>73</v>
      </c>
      <c r="B37" s="58" t="s">
        <v>114</v>
      </c>
      <c r="C37" s="66"/>
      <c r="D37" s="67"/>
      <c r="E37" s="76"/>
      <c r="F37" s="120"/>
      <c r="I37" s="61"/>
    </row>
    <row r="38" spans="1:9" s="13" customFormat="1" ht="12.75" customHeight="1">
      <c r="A38" s="69"/>
      <c r="B38" s="70"/>
      <c r="C38" s="66"/>
      <c r="D38" s="77" t="s">
        <v>115</v>
      </c>
      <c r="E38" s="28"/>
      <c r="F38" s="121"/>
      <c r="I38" s="61"/>
    </row>
    <row r="39" spans="1:9" s="13" customFormat="1" ht="12.75" customHeight="1">
      <c r="A39" s="69"/>
      <c r="B39" s="70"/>
      <c r="C39" s="66"/>
      <c r="D39" s="77" t="s">
        <v>116</v>
      </c>
      <c r="E39" s="28"/>
      <c r="F39" s="28"/>
      <c r="I39" s="61"/>
    </row>
    <row r="40" spans="1:9" ht="12.75" customHeight="1"/>
    <row r="41" spans="1:9" ht="12.75" customHeight="1">
      <c r="A41" s="136" t="s">
        <v>117</v>
      </c>
      <c r="B41" s="136"/>
      <c r="C41" s="136"/>
      <c r="D41" s="136"/>
      <c r="E41" s="136"/>
      <c r="F41" s="136"/>
    </row>
    <row r="42" spans="1:9" ht="6.75" customHeight="1">
      <c r="D42" s="14"/>
      <c r="E42" s="15"/>
    </row>
    <row r="43" spans="1:9" ht="12.75" customHeight="1">
      <c r="A43" s="65" t="s">
        <v>0</v>
      </c>
      <c r="B43" s="135" t="s">
        <v>7</v>
      </c>
      <c r="C43" s="135"/>
      <c r="D43" s="135"/>
      <c r="E43" s="78">
        <v>2015</v>
      </c>
      <c r="F43" s="117">
        <v>2014</v>
      </c>
    </row>
    <row r="44" spans="1:9" ht="12.75" customHeight="1">
      <c r="A44" s="65" t="s">
        <v>73</v>
      </c>
      <c r="B44" s="79" t="s">
        <v>113</v>
      </c>
      <c r="C44" s="80"/>
      <c r="D44" s="81"/>
      <c r="E44" s="68">
        <f>E31</f>
        <v>201633151</v>
      </c>
      <c r="F44" s="122">
        <f>F31</f>
        <v>-77671962</v>
      </c>
    </row>
    <row r="45" spans="1:9" ht="12.75" customHeight="1">
      <c r="A45" s="65"/>
      <c r="B45" s="79" t="s">
        <v>118</v>
      </c>
      <c r="C45" s="80"/>
      <c r="D45" s="81"/>
      <c r="E45" s="68"/>
      <c r="F45" s="122"/>
    </row>
    <row r="46" spans="1:9" ht="12.75" customHeight="1">
      <c r="A46" s="82"/>
      <c r="B46" s="79" t="s">
        <v>119</v>
      </c>
      <c r="C46" s="80"/>
      <c r="D46" s="81"/>
      <c r="E46" s="68"/>
      <c r="F46" s="122"/>
    </row>
    <row r="47" spans="1:9" ht="12.75" customHeight="1">
      <c r="A47" s="82"/>
      <c r="B47" s="79" t="s">
        <v>120</v>
      </c>
      <c r="C47" s="80"/>
      <c r="D47" s="81"/>
      <c r="E47" s="68"/>
      <c r="F47" s="122"/>
    </row>
    <row r="48" spans="1:9" ht="12.75" customHeight="1">
      <c r="A48" s="82"/>
      <c r="B48" s="79" t="s">
        <v>121</v>
      </c>
      <c r="C48" s="80"/>
      <c r="D48" s="81"/>
      <c r="E48" s="68"/>
      <c r="F48" s="122"/>
    </row>
    <row r="49" spans="1:6" ht="12.75" customHeight="1">
      <c r="A49" s="82"/>
      <c r="B49" s="79" t="s">
        <v>122</v>
      </c>
      <c r="C49" s="80"/>
      <c r="D49" s="81"/>
      <c r="E49" s="68"/>
      <c r="F49" s="122"/>
    </row>
    <row r="50" spans="1:6" ht="12.75" customHeight="1">
      <c r="A50" s="65" t="s">
        <v>73</v>
      </c>
      <c r="B50" s="79" t="s">
        <v>123</v>
      </c>
      <c r="C50" s="80"/>
      <c r="D50" s="81"/>
      <c r="E50" s="68">
        <f>E44</f>
        <v>201633151</v>
      </c>
      <c r="F50" s="122">
        <f>F44</f>
        <v>-77671962</v>
      </c>
    </row>
    <row r="51" spans="1:6" ht="12.75" customHeight="1">
      <c r="A51" s="65" t="s">
        <v>73</v>
      </c>
      <c r="B51" s="79" t="s">
        <v>124</v>
      </c>
      <c r="C51" s="80"/>
      <c r="D51" s="81"/>
      <c r="E51" s="76"/>
      <c r="F51" s="25"/>
    </row>
    <row r="52" spans="1:6" ht="12.75" customHeight="1">
      <c r="A52" s="65" t="s">
        <v>73</v>
      </c>
      <c r="B52" s="79" t="s">
        <v>125</v>
      </c>
      <c r="C52" s="80"/>
      <c r="D52" s="81"/>
      <c r="E52" s="76"/>
      <c r="F52" s="25"/>
    </row>
    <row r="53" spans="1:6" ht="12.75" customHeight="1">
      <c r="A53" s="82"/>
      <c r="B53" s="79"/>
      <c r="C53" s="80"/>
      <c r="D53" s="77" t="s">
        <v>115</v>
      </c>
      <c r="E53" s="83"/>
      <c r="F53" s="60"/>
    </row>
    <row r="54" spans="1:6" ht="12.75" customHeight="1">
      <c r="A54" s="82"/>
      <c r="B54" s="79"/>
      <c r="C54" s="80"/>
      <c r="D54" s="77" t="s">
        <v>116</v>
      </c>
      <c r="E54" s="83"/>
      <c r="F54" s="60"/>
    </row>
  </sheetData>
  <mergeCells count="7">
    <mergeCell ref="B43:D43"/>
    <mergeCell ref="A41:F41"/>
    <mergeCell ref="B26:D26"/>
    <mergeCell ref="A1:F1"/>
    <mergeCell ref="A3:F3"/>
    <mergeCell ref="A2:F2"/>
    <mergeCell ref="B5:D5"/>
  </mergeCells>
  <phoneticPr fontId="0" type="noConversion"/>
  <printOptions horizontalCentered="1" verticalCentered="1"/>
  <pageMargins left="0" right="0" top="0" bottom="0" header="0.51181102362204722" footer="0.28999999999999998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E20" sqref="E20"/>
    </sheetView>
  </sheetViews>
  <sheetFormatPr defaultRowHeight="12.75"/>
  <cols>
    <col min="1" max="2" width="3.7109375" style="1" customWidth="1"/>
    <col min="3" max="3" width="60.42578125" style="2" customWidth="1"/>
    <col min="4" max="4" width="14.42578125" style="5" customWidth="1"/>
    <col min="5" max="5" width="14.28515625" style="5" customWidth="1"/>
    <col min="6" max="6" width="8.5703125" style="2" customWidth="1"/>
    <col min="7" max="16384" width="9.140625" style="2"/>
  </cols>
  <sheetData>
    <row r="1" spans="1:5" ht="18">
      <c r="A1" s="141" t="s">
        <v>126</v>
      </c>
      <c r="B1" s="141"/>
      <c r="C1" s="141"/>
      <c r="D1" s="141"/>
    </row>
    <row r="2" spans="1:5" ht="18.75">
      <c r="A2" s="142" t="s">
        <v>154</v>
      </c>
      <c r="B2" s="142"/>
      <c r="C2" s="142"/>
      <c r="D2" s="142"/>
    </row>
    <row r="4" spans="1:5" s="4" customFormat="1" ht="15">
      <c r="A4" s="7"/>
      <c r="B4" s="8"/>
      <c r="C4" s="9"/>
      <c r="D4" s="10">
        <v>2015</v>
      </c>
      <c r="E4" s="10">
        <v>2014</v>
      </c>
    </row>
    <row r="5" spans="1:5" s="4" customFormat="1" ht="15.75" customHeight="1">
      <c r="A5" s="6" t="s">
        <v>73</v>
      </c>
      <c r="B5" s="8" t="s">
        <v>127</v>
      </c>
      <c r="C5" s="3"/>
      <c r="D5" s="11"/>
      <c r="E5" s="11"/>
    </row>
    <row r="6" spans="1:5" s="4" customFormat="1" ht="15.75" customHeight="1">
      <c r="A6" s="12"/>
      <c r="B6" s="8"/>
      <c r="C6" s="3" t="s">
        <v>155</v>
      </c>
      <c r="D6" s="50">
        <f>'PASH 1'!E31</f>
        <v>201633151</v>
      </c>
      <c r="E6" s="112">
        <f>'PASH 1'!F36</f>
        <v>-77671962</v>
      </c>
    </row>
    <row r="7" spans="1:5" s="4" customFormat="1" ht="15.75" customHeight="1">
      <c r="A7" s="12"/>
      <c r="B7" s="8"/>
      <c r="C7" s="3" t="s">
        <v>156</v>
      </c>
      <c r="D7" s="50"/>
      <c r="E7" s="52"/>
    </row>
    <row r="8" spans="1:5" s="4" customFormat="1" ht="15.75" customHeight="1">
      <c r="A8" s="12"/>
      <c r="B8" s="8"/>
      <c r="C8" s="3" t="s">
        <v>157</v>
      </c>
      <c r="D8" s="50"/>
      <c r="E8" s="52"/>
    </row>
    <row r="9" spans="1:5" s="4" customFormat="1" ht="15.75" customHeight="1">
      <c r="A9" s="12"/>
      <c r="B9" s="8"/>
      <c r="C9" s="3" t="s">
        <v>158</v>
      </c>
      <c r="D9" s="50"/>
      <c r="E9" s="112">
        <f>-'PASH 1'!F32</f>
        <v>0</v>
      </c>
    </row>
    <row r="10" spans="1:5" s="4" customFormat="1" ht="15.75" customHeight="1">
      <c r="A10" s="12"/>
      <c r="B10" s="8"/>
      <c r="C10" s="3" t="s">
        <v>102</v>
      </c>
      <c r="D10" s="50">
        <f>'PASH 1'!E18</f>
        <v>7863267</v>
      </c>
      <c r="E10" s="112">
        <f>'PASH 1'!F18</f>
        <v>6803350</v>
      </c>
    </row>
    <row r="11" spans="1:5" s="4" customFormat="1" ht="15.75" customHeight="1">
      <c r="A11" s="12"/>
      <c r="B11" s="8"/>
      <c r="C11" s="3" t="s">
        <v>195</v>
      </c>
      <c r="D11" s="50"/>
      <c r="E11" s="113"/>
    </row>
    <row r="12" spans="1:5" s="4" customFormat="1" ht="15.75" customHeight="1">
      <c r="A12" s="12"/>
      <c r="B12" s="8"/>
      <c r="C12" s="3" t="s">
        <v>101</v>
      </c>
      <c r="D12" s="50"/>
      <c r="E12" s="52"/>
    </row>
    <row r="13" spans="1:5" s="4" customFormat="1" ht="15.75" customHeight="1">
      <c r="A13" s="12"/>
      <c r="B13" s="8"/>
      <c r="C13" s="3" t="s">
        <v>159</v>
      </c>
      <c r="D13" s="50"/>
      <c r="E13" s="52"/>
    </row>
    <row r="14" spans="1:5" s="4" customFormat="1" ht="15.75" customHeight="1">
      <c r="A14" s="12"/>
      <c r="B14" s="8"/>
      <c r="C14" s="3" t="s">
        <v>160</v>
      </c>
      <c r="D14" s="50"/>
      <c r="E14" s="52"/>
    </row>
    <row r="15" spans="1:5" s="4" customFormat="1" ht="15.75" customHeight="1">
      <c r="A15" s="12"/>
      <c r="B15" s="8"/>
      <c r="C15" s="3" t="s">
        <v>161</v>
      </c>
      <c r="D15" s="50"/>
      <c r="E15" s="52"/>
    </row>
    <row r="16" spans="1:5" s="4" customFormat="1" ht="15.75" customHeight="1">
      <c r="A16" s="12"/>
      <c r="B16" s="8"/>
      <c r="C16" s="3" t="s">
        <v>162</v>
      </c>
      <c r="D16" s="50">
        <f>Aktivet!F12-Aktivet!E12</f>
        <v>62444422</v>
      </c>
      <c r="E16" s="112">
        <v>-1503412</v>
      </c>
    </row>
    <row r="17" spans="1:5" s="4" customFormat="1" ht="15.75" customHeight="1">
      <c r="A17" s="12"/>
      <c r="B17" s="8"/>
      <c r="C17" s="3" t="s">
        <v>163</v>
      </c>
      <c r="D17" s="50">
        <f>Aktivet!F18-Aktivet!E18</f>
        <v>765256</v>
      </c>
      <c r="E17" s="112">
        <v>-2681996</v>
      </c>
    </row>
    <row r="18" spans="1:5" s="4" customFormat="1" ht="15.75" customHeight="1">
      <c r="A18" s="12"/>
      <c r="B18" s="8"/>
      <c r="C18" s="3" t="s">
        <v>164</v>
      </c>
      <c r="D18" s="50">
        <f>Pasivet!E35-Pasivet!F35-D19</f>
        <v>-239665852</v>
      </c>
      <c r="E18" s="112">
        <v>81600006</v>
      </c>
    </row>
    <row r="19" spans="1:5" s="4" customFormat="1" ht="15.75" customHeight="1">
      <c r="A19" s="12"/>
      <c r="B19" s="8"/>
      <c r="C19" s="3" t="s">
        <v>165</v>
      </c>
      <c r="D19" s="50">
        <f>Pasivet!E12-Pasivet!F12</f>
        <v>-142313</v>
      </c>
      <c r="E19" s="52"/>
    </row>
    <row r="20" spans="1:5" s="4" customFormat="1" ht="15.75" customHeight="1">
      <c r="A20" s="12"/>
      <c r="B20" s="8" t="s">
        <v>129</v>
      </c>
      <c r="C20" s="3"/>
      <c r="D20" s="55">
        <f>SUM(D6:D19)</f>
        <v>32897931</v>
      </c>
      <c r="E20" s="53">
        <f>SUM(E6:E19)</f>
        <v>6545986</v>
      </c>
    </row>
    <row r="21" spans="1:5" s="4" customFormat="1" ht="15.75" customHeight="1">
      <c r="A21" s="6" t="s">
        <v>73</v>
      </c>
      <c r="B21" s="8" t="s">
        <v>130</v>
      </c>
      <c r="C21" s="3"/>
      <c r="D21" s="56"/>
      <c r="E21" s="54"/>
    </row>
    <row r="22" spans="1:5" s="4" customFormat="1" ht="15.75" customHeight="1">
      <c r="A22" s="12"/>
      <c r="B22" s="8"/>
      <c r="C22" s="3" t="s">
        <v>131</v>
      </c>
      <c r="D22" s="51"/>
      <c r="E22" s="52"/>
    </row>
    <row r="23" spans="1:5" s="4" customFormat="1" ht="15.75" customHeight="1">
      <c r="A23" s="12"/>
      <c r="B23" s="8"/>
      <c r="C23" s="3" t="s">
        <v>132</v>
      </c>
      <c r="D23" s="51"/>
      <c r="E23" s="52"/>
    </row>
    <row r="24" spans="1:5" s="4" customFormat="1" ht="15.75" customHeight="1">
      <c r="A24" s="12"/>
      <c r="B24" s="8"/>
      <c r="C24" s="3" t="s">
        <v>133</v>
      </c>
      <c r="D24" s="50">
        <v>-31057373</v>
      </c>
      <c r="E24" s="112">
        <v>-3330971</v>
      </c>
    </row>
    <row r="25" spans="1:5" s="4" customFormat="1" ht="15.75" customHeight="1">
      <c r="A25" s="12"/>
      <c r="B25" s="8"/>
      <c r="C25" s="3" t="s">
        <v>134</v>
      </c>
      <c r="D25" s="51"/>
      <c r="E25" s="52"/>
    </row>
    <row r="26" spans="1:5" s="4" customFormat="1" ht="15.75" customHeight="1">
      <c r="A26" s="12"/>
      <c r="B26" s="8"/>
      <c r="C26" s="3" t="s">
        <v>135</v>
      </c>
      <c r="D26" s="51"/>
      <c r="E26" s="52"/>
    </row>
    <row r="27" spans="1:5" s="4" customFormat="1" ht="15.75" customHeight="1">
      <c r="A27" s="12"/>
      <c r="B27" s="8"/>
      <c r="C27" s="3" t="s">
        <v>136</v>
      </c>
      <c r="D27" s="51"/>
      <c r="E27" s="52"/>
    </row>
    <row r="28" spans="1:5" s="4" customFormat="1" ht="15.75" customHeight="1">
      <c r="A28" s="12"/>
      <c r="B28" s="8"/>
      <c r="C28" s="3" t="s">
        <v>137</v>
      </c>
      <c r="D28" s="51"/>
      <c r="E28" s="52"/>
    </row>
    <row r="29" spans="1:5" s="4" customFormat="1" ht="15.75" customHeight="1">
      <c r="A29" s="12"/>
      <c r="B29" s="8" t="s">
        <v>138</v>
      </c>
      <c r="C29" s="3"/>
      <c r="D29" s="55">
        <f>SUM(D22:D28)</f>
        <v>-31057373</v>
      </c>
      <c r="E29" s="53">
        <f>SUM(E22:E28)</f>
        <v>-3330971</v>
      </c>
    </row>
    <row r="30" spans="1:5" s="4" customFormat="1" ht="15.75" customHeight="1">
      <c r="A30" s="6" t="s">
        <v>73</v>
      </c>
      <c r="B30" s="8" t="s">
        <v>139</v>
      </c>
      <c r="C30" s="3"/>
      <c r="D30" s="56"/>
      <c r="E30" s="54"/>
    </row>
    <row r="31" spans="1:5" s="4" customFormat="1" ht="15.75" customHeight="1">
      <c r="A31" s="12"/>
      <c r="B31" s="8"/>
      <c r="C31" s="3" t="s">
        <v>140</v>
      </c>
      <c r="D31" s="51"/>
      <c r="E31" s="52"/>
    </row>
    <row r="32" spans="1:5" s="4" customFormat="1" ht="15.75" customHeight="1">
      <c r="A32" s="12"/>
      <c r="B32" s="8"/>
      <c r="C32" s="3" t="s">
        <v>141</v>
      </c>
      <c r="D32" s="51"/>
      <c r="E32" s="52"/>
    </row>
    <row r="33" spans="1:5" s="4" customFormat="1" ht="15.75" customHeight="1">
      <c r="A33" s="12"/>
      <c r="B33" s="8"/>
      <c r="C33" s="3" t="s">
        <v>142</v>
      </c>
      <c r="D33" s="50"/>
      <c r="E33" s="52"/>
    </row>
    <row r="34" spans="1:5" s="4" customFormat="1" ht="15.75" customHeight="1">
      <c r="A34" s="12"/>
      <c r="B34" s="8"/>
      <c r="C34" s="3" t="s">
        <v>143</v>
      </c>
      <c r="D34" s="50"/>
      <c r="E34" s="52"/>
    </row>
    <row r="35" spans="1:5" s="4" customFormat="1" ht="15.75" customHeight="1">
      <c r="A35" s="12"/>
      <c r="B35" s="8"/>
      <c r="C35" s="3" t="s">
        <v>144</v>
      </c>
      <c r="D35" s="50"/>
      <c r="E35" s="52"/>
    </row>
    <row r="36" spans="1:5" s="4" customFormat="1" ht="15.75" customHeight="1">
      <c r="A36" s="12"/>
      <c r="B36" s="8"/>
      <c r="C36" s="3" t="s">
        <v>145</v>
      </c>
      <c r="D36" s="50"/>
      <c r="E36" s="52"/>
    </row>
    <row r="37" spans="1:5" s="4" customFormat="1" ht="15.75" customHeight="1">
      <c r="A37" s="12"/>
      <c r="B37" s="8"/>
      <c r="C37" s="3" t="s">
        <v>146</v>
      </c>
      <c r="D37" s="50"/>
      <c r="E37" s="52"/>
    </row>
    <row r="38" spans="1:5" s="4" customFormat="1" ht="15.75" customHeight="1">
      <c r="A38" s="12"/>
      <c r="B38" s="8"/>
      <c r="C38" s="3" t="s">
        <v>147</v>
      </c>
      <c r="D38" s="50"/>
      <c r="E38" s="52"/>
    </row>
    <row r="39" spans="1:5" s="4" customFormat="1" ht="15.75" customHeight="1">
      <c r="A39" s="12"/>
      <c r="B39" s="8"/>
      <c r="C39" s="3" t="s">
        <v>128</v>
      </c>
      <c r="D39" s="50"/>
      <c r="E39" s="52"/>
    </row>
    <row r="40" spans="1:5" s="4" customFormat="1" ht="15.75" customHeight="1">
      <c r="A40" s="12"/>
      <c r="B40" s="8"/>
      <c r="C40" s="3" t="s">
        <v>148</v>
      </c>
      <c r="D40" s="50"/>
      <c r="E40" s="112"/>
    </row>
    <row r="41" spans="1:5" s="4" customFormat="1" ht="15.75" customHeight="1">
      <c r="A41" s="12"/>
      <c r="B41" s="8" t="s">
        <v>149</v>
      </c>
      <c r="C41" s="3"/>
      <c r="D41" s="55">
        <f>SUM(D31:D40)</f>
        <v>0</v>
      </c>
      <c r="E41" s="53">
        <f>SUM(E31:E40)</f>
        <v>0</v>
      </c>
    </row>
    <row r="42" spans="1:5" s="4" customFormat="1" ht="27.75" customHeight="1">
      <c r="A42" s="12"/>
      <c r="B42" s="143" t="s">
        <v>150</v>
      </c>
      <c r="C42" s="144"/>
      <c r="D42" s="55">
        <f>D41+D29+D20</f>
        <v>1840558</v>
      </c>
      <c r="E42" s="53">
        <f>E41+E29+E20</f>
        <v>3215015</v>
      </c>
    </row>
    <row r="43" spans="1:5" s="4" customFormat="1" ht="15.75" customHeight="1">
      <c r="A43" s="12"/>
      <c r="B43" s="8" t="s">
        <v>151</v>
      </c>
      <c r="C43" s="3"/>
      <c r="D43" s="50">
        <f>Aktivet!F5</f>
        <v>4198390</v>
      </c>
      <c r="E43" s="112">
        <v>983375</v>
      </c>
    </row>
    <row r="44" spans="1:5" s="4" customFormat="1" ht="15.75" customHeight="1">
      <c r="A44" s="12"/>
      <c r="B44" s="8"/>
      <c r="C44" s="3" t="s">
        <v>152</v>
      </c>
      <c r="D44" s="51"/>
      <c r="E44" s="52"/>
    </row>
    <row r="45" spans="1:5" s="4" customFormat="1" ht="15.75" customHeight="1">
      <c r="A45" s="12"/>
      <c r="B45" s="8" t="s">
        <v>153</v>
      </c>
      <c r="C45" s="3"/>
      <c r="D45" s="55">
        <f>Aktivet!E5</f>
        <v>6038948</v>
      </c>
      <c r="E45" s="53">
        <f>Aktivet!F5</f>
        <v>4198390</v>
      </c>
    </row>
  </sheetData>
  <mergeCells count="3">
    <mergeCell ref="A1:D1"/>
    <mergeCell ref="A2:D2"/>
    <mergeCell ref="B42:C42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topLeftCell="A7" workbookViewId="0">
      <selection activeCell="F38" sqref="F38"/>
    </sheetView>
  </sheetViews>
  <sheetFormatPr defaultRowHeight="12.75"/>
  <cols>
    <col min="1" max="1" width="4" style="84" customWidth="1"/>
    <col min="2" max="2" width="38.5703125" style="85" customWidth="1"/>
    <col min="3" max="3" width="10.7109375" style="85" bestFit="1" customWidth="1"/>
    <col min="4" max="5" width="5.85546875" style="85" customWidth="1"/>
    <col min="6" max="6" width="11.7109375" style="85" customWidth="1"/>
    <col min="7" max="7" width="6.140625" style="85" customWidth="1"/>
    <col min="8" max="8" width="13.140625" style="85" bestFit="1" customWidth="1"/>
    <col min="9" max="9" width="13.140625" style="85" customWidth="1"/>
    <col min="10" max="10" width="13.140625" style="85" bestFit="1" customWidth="1"/>
    <col min="11" max="11" width="13.5703125" style="85" customWidth="1"/>
    <col min="12" max="12" width="7.5703125" style="85" customWidth="1"/>
    <col min="13" max="13" width="13.140625" style="114" customWidth="1"/>
    <col min="14" max="16384" width="9.140625" style="84"/>
  </cols>
  <sheetData>
    <row r="1" spans="1:13" ht="15.75">
      <c r="B1" s="145" t="s">
        <v>180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0.25" customHeight="1"/>
    <row r="3" spans="1:13" ht="85.5" customHeight="1">
      <c r="A3" s="86"/>
      <c r="B3" s="87"/>
      <c r="C3" s="88" t="s">
        <v>179</v>
      </c>
      <c r="D3" s="88" t="s">
        <v>81</v>
      </c>
      <c r="E3" s="88" t="s">
        <v>178</v>
      </c>
      <c r="F3" s="88" t="s">
        <v>177</v>
      </c>
      <c r="G3" s="88" t="s">
        <v>176</v>
      </c>
      <c r="H3" s="88" t="s">
        <v>83</v>
      </c>
      <c r="I3" s="88" t="s">
        <v>175</v>
      </c>
      <c r="J3" s="88" t="s">
        <v>155</v>
      </c>
      <c r="K3" s="88" t="s">
        <v>8</v>
      </c>
      <c r="L3" s="88" t="s">
        <v>174</v>
      </c>
      <c r="M3" s="88" t="s">
        <v>8</v>
      </c>
    </row>
    <row r="4" spans="1:13" ht="21.75" customHeight="1">
      <c r="A4" s="89" t="s">
        <v>73</v>
      </c>
      <c r="B4" s="90" t="s">
        <v>183</v>
      </c>
      <c r="C4" s="91">
        <v>2500000</v>
      </c>
      <c r="D4" s="92"/>
      <c r="E4" s="92"/>
      <c r="F4" s="93">
        <v>275000</v>
      </c>
      <c r="G4" s="92"/>
      <c r="H4" s="94">
        <v>13170579</v>
      </c>
      <c r="I4" s="91">
        <v>-384657466</v>
      </c>
      <c r="J4" s="95">
        <v>-137165432</v>
      </c>
      <c r="K4" s="91">
        <f>SUM(C4:J4)</f>
        <v>-505877319</v>
      </c>
      <c r="L4" s="92"/>
      <c r="M4" s="96">
        <f>K4+L4</f>
        <v>-505877319</v>
      </c>
    </row>
    <row r="5" spans="1:13">
      <c r="A5" s="86"/>
      <c r="B5" s="97" t="s">
        <v>173</v>
      </c>
      <c r="C5" s="98"/>
      <c r="D5" s="98"/>
      <c r="E5" s="98"/>
      <c r="F5" s="98"/>
      <c r="G5" s="98"/>
      <c r="H5" s="98"/>
      <c r="I5" s="99"/>
      <c r="J5" s="98"/>
      <c r="K5" s="91">
        <f t="shared" ref="K5:K27" si="0">SUM(C5:J5)</f>
        <v>0</v>
      </c>
      <c r="L5" s="98"/>
      <c r="M5" s="96">
        <f t="shared" ref="M5:M26" si="1">K5+L5</f>
        <v>0</v>
      </c>
    </row>
    <row r="6" spans="1:13" ht="25.5">
      <c r="A6" s="89" t="s">
        <v>73</v>
      </c>
      <c r="B6" s="90" t="s">
        <v>184</v>
      </c>
      <c r="C6" s="99">
        <f>C4</f>
        <v>2500000</v>
      </c>
      <c r="D6" s="99">
        <f t="shared" ref="D6:L6" si="2">D4</f>
        <v>0</v>
      </c>
      <c r="E6" s="99">
        <f t="shared" si="2"/>
        <v>0</v>
      </c>
      <c r="F6" s="99">
        <f t="shared" si="2"/>
        <v>275000</v>
      </c>
      <c r="G6" s="99">
        <f t="shared" si="2"/>
        <v>0</v>
      </c>
      <c r="H6" s="99">
        <f t="shared" si="2"/>
        <v>13170579</v>
      </c>
      <c r="I6" s="99">
        <f t="shared" si="2"/>
        <v>-384657466</v>
      </c>
      <c r="J6" s="99">
        <f t="shared" si="2"/>
        <v>-137165432</v>
      </c>
      <c r="K6" s="96">
        <f t="shared" si="0"/>
        <v>-505877319</v>
      </c>
      <c r="L6" s="99">
        <f t="shared" si="2"/>
        <v>0</v>
      </c>
      <c r="M6" s="96">
        <f t="shared" si="1"/>
        <v>-505877319</v>
      </c>
    </row>
    <row r="7" spans="1:13" ht="25.5">
      <c r="A7" s="86"/>
      <c r="B7" s="90" t="s">
        <v>169</v>
      </c>
      <c r="C7" s="98"/>
      <c r="D7" s="98"/>
      <c r="E7" s="98"/>
      <c r="F7" s="98"/>
      <c r="G7" s="98"/>
      <c r="H7" s="98"/>
      <c r="I7" s="98"/>
      <c r="J7" s="99"/>
      <c r="K7" s="91">
        <f t="shared" si="0"/>
        <v>0</v>
      </c>
      <c r="L7" s="98"/>
      <c r="M7" s="96">
        <f t="shared" si="1"/>
        <v>0</v>
      </c>
    </row>
    <row r="8" spans="1:13">
      <c r="A8" s="86"/>
      <c r="B8" s="97" t="s">
        <v>171</v>
      </c>
      <c r="C8" s="98"/>
      <c r="D8" s="98"/>
      <c r="E8" s="98"/>
      <c r="F8" s="98"/>
      <c r="G8" s="98"/>
      <c r="H8" s="98"/>
      <c r="I8" s="98"/>
      <c r="J8" s="101">
        <v>-77671962</v>
      </c>
      <c r="K8" s="91">
        <f t="shared" si="0"/>
        <v>-77671962</v>
      </c>
      <c r="L8" s="98"/>
      <c r="M8" s="96">
        <f t="shared" si="1"/>
        <v>-77671962</v>
      </c>
    </row>
    <row r="9" spans="1:13">
      <c r="A9" s="86"/>
      <c r="B9" s="90" t="s">
        <v>170</v>
      </c>
      <c r="C9" s="98"/>
      <c r="D9" s="98"/>
      <c r="E9" s="98"/>
      <c r="F9" s="98"/>
      <c r="G9" s="98"/>
      <c r="H9" s="98"/>
      <c r="I9" s="98"/>
      <c r="J9" s="99"/>
      <c r="K9" s="91">
        <f t="shared" si="0"/>
        <v>0</v>
      </c>
      <c r="L9" s="98"/>
      <c r="M9" s="96">
        <f t="shared" si="1"/>
        <v>0</v>
      </c>
    </row>
    <row r="10" spans="1:13" ht="25.5">
      <c r="A10" s="86"/>
      <c r="B10" s="90" t="s">
        <v>172</v>
      </c>
      <c r="C10" s="92"/>
      <c r="D10" s="92"/>
      <c r="E10" s="92"/>
      <c r="F10" s="92"/>
      <c r="G10" s="92"/>
      <c r="H10" s="92"/>
      <c r="I10" s="92"/>
      <c r="J10" s="99">
        <f>J8+J9</f>
        <v>-77671962</v>
      </c>
      <c r="K10" s="96">
        <f t="shared" si="0"/>
        <v>-77671962</v>
      </c>
      <c r="L10" s="92">
        <f>L8+L9</f>
        <v>0</v>
      </c>
      <c r="M10" s="96">
        <f t="shared" si="1"/>
        <v>-77671962</v>
      </c>
    </row>
    <row r="11" spans="1:13" ht="25.5">
      <c r="A11" s="86"/>
      <c r="B11" s="90" t="s">
        <v>168</v>
      </c>
      <c r="C11" s="98"/>
      <c r="D11" s="98"/>
      <c r="E11" s="98"/>
      <c r="F11" s="98"/>
      <c r="G11" s="98"/>
      <c r="H11" s="98"/>
      <c r="I11" s="98"/>
      <c r="J11" s="98"/>
      <c r="K11" s="91">
        <f t="shared" si="0"/>
        <v>0</v>
      </c>
      <c r="L11" s="98"/>
      <c r="M11" s="96">
        <f t="shared" si="1"/>
        <v>0</v>
      </c>
    </row>
    <row r="12" spans="1:13" ht="18.75" customHeight="1">
      <c r="A12" s="86"/>
      <c r="B12" s="97" t="s">
        <v>167</v>
      </c>
      <c r="C12" s="98"/>
      <c r="D12" s="98"/>
      <c r="E12" s="98"/>
      <c r="F12" s="98"/>
      <c r="G12" s="98"/>
      <c r="H12" s="98"/>
      <c r="I12" s="98"/>
      <c r="J12" s="98"/>
      <c r="K12" s="91">
        <f t="shared" si="0"/>
        <v>0</v>
      </c>
      <c r="L12" s="98"/>
      <c r="M12" s="96">
        <f t="shared" si="1"/>
        <v>0</v>
      </c>
    </row>
    <row r="13" spans="1:13">
      <c r="A13" s="86"/>
      <c r="B13" s="97" t="s">
        <v>148</v>
      </c>
      <c r="C13" s="98"/>
      <c r="D13" s="98"/>
      <c r="E13" s="98"/>
      <c r="F13" s="98"/>
      <c r="G13" s="98"/>
      <c r="H13" s="98"/>
      <c r="I13" s="98"/>
      <c r="J13" s="91"/>
      <c r="K13" s="91">
        <f t="shared" si="0"/>
        <v>0</v>
      </c>
      <c r="L13" s="98"/>
      <c r="M13" s="96">
        <f t="shared" si="1"/>
        <v>0</v>
      </c>
    </row>
    <row r="14" spans="1:13">
      <c r="A14" s="86"/>
      <c r="B14" s="97" t="s">
        <v>192</v>
      </c>
      <c r="C14" s="98"/>
      <c r="D14" s="98"/>
      <c r="E14" s="98"/>
      <c r="F14" s="100"/>
      <c r="G14" s="100"/>
      <c r="H14" s="100"/>
      <c r="I14" s="124">
        <v>-137165432</v>
      </c>
      <c r="J14" s="102">
        <v>137165432</v>
      </c>
      <c r="K14" s="91">
        <f t="shared" si="0"/>
        <v>0</v>
      </c>
      <c r="L14" s="98"/>
      <c r="M14" s="96">
        <f t="shared" si="1"/>
        <v>0</v>
      </c>
    </row>
    <row r="15" spans="1:13" ht="25.5">
      <c r="A15" s="86"/>
      <c r="B15" s="90" t="s">
        <v>166</v>
      </c>
      <c r="C15" s="92"/>
      <c r="D15" s="92"/>
      <c r="E15" s="92"/>
      <c r="F15" s="92"/>
      <c r="G15" s="92"/>
      <c r="H15" s="92"/>
      <c r="I15" s="92"/>
      <c r="J15" s="92"/>
      <c r="K15" s="91">
        <f t="shared" si="0"/>
        <v>0</v>
      </c>
      <c r="L15" s="92"/>
      <c r="M15" s="96">
        <f t="shared" si="1"/>
        <v>0</v>
      </c>
    </row>
    <row r="16" spans="1:13" ht="25.5">
      <c r="A16" s="89" t="s">
        <v>73</v>
      </c>
      <c r="B16" s="90" t="s">
        <v>185</v>
      </c>
      <c r="C16" s="96">
        <f>C6</f>
        <v>2500000</v>
      </c>
      <c r="D16" s="96">
        <f>D6</f>
        <v>0</v>
      </c>
      <c r="E16" s="96">
        <f>E6</f>
        <v>0</v>
      </c>
      <c r="F16" s="96">
        <f>F6+F14</f>
        <v>275000</v>
      </c>
      <c r="G16" s="96">
        <f>G6+G14</f>
        <v>0</v>
      </c>
      <c r="H16" s="96">
        <f>H6+H14</f>
        <v>13170579</v>
      </c>
      <c r="I16" s="96">
        <f>I6+I14</f>
        <v>-521822898</v>
      </c>
      <c r="J16" s="96">
        <f>J6+J10+J13+J14</f>
        <v>-77671962</v>
      </c>
      <c r="K16" s="96">
        <f t="shared" si="0"/>
        <v>-583549281</v>
      </c>
      <c r="L16" s="96">
        <f>L6+L10+L13+L14</f>
        <v>0</v>
      </c>
      <c r="M16" s="96">
        <f>M6+M10+M13+M14</f>
        <v>-583549281</v>
      </c>
    </row>
    <row r="17" spans="1:13" ht="25.5">
      <c r="A17" s="89" t="s">
        <v>73</v>
      </c>
      <c r="B17" s="90" t="s">
        <v>182</v>
      </c>
      <c r="C17" s="99">
        <f>C16</f>
        <v>2500000</v>
      </c>
      <c r="D17" s="99">
        <f t="shared" ref="D17:M17" si="3">D16</f>
        <v>0</v>
      </c>
      <c r="E17" s="99">
        <f t="shared" si="3"/>
        <v>0</v>
      </c>
      <c r="F17" s="99">
        <f t="shared" si="3"/>
        <v>275000</v>
      </c>
      <c r="G17" s="99">
        <f t="shared" si="3"/>
        <v>0</v>
      </c>
      <c r="H17" s="99">
        <f t="shared" si="3"/>
        <v>13170579</v>
      </c>
      <c r="I17" s="99">
        <f t="shared" si="3"/>
        <v>-521822898</v>
      </c>
      <c r="J17" s="99">
        <f t="shared" si="3"/>
        <v>-77671962</v>
      </c>
      <c r="K17" s="96">
        <f t="shared" si="0"/>
        <v>-583549281</v>
      </c>
      <c r="L17" s="99">
        <f t="shared" si="3"/>
        <v>0</v>
      </c>
      <c r="M17" s="99">
        <f t="shared" si="3"/>
        <v>-583549281</v>
      </c>
    </row>
    <row r="18" spans="1:13" ht="25.5">
      <c r="A18" s="86"/>
      <c r="B18" s="90" t="s">
        <v>172</v>
      </c>
      <c r="C18" s="98"/>
      <c r="D18" s="98"/>
      <c r="E18" s="98"/>
      <c r="F18" s="98"/>
      <c r="G18" s="98"/>
      <c r="H18" s="98"/>
      <c r="I18" s="98"/>
      <c r="J18" s="98"/>
      <c r="K18" s="91">
        <f t="shared" si="0"/>
        <v>0</v>
      </c>
      <c r="L18" s="98"/>
      <c r="M18" s="96">
        <f t="shared" si="1"/>
        <v>0</v>
      </c>
    </row>
    <row r="19" spans="1:13">
      <c r="A19" s="86"/>
      <c r="B19" s="97" t="s">
        <v>171</v>
      </c>
      <c r="C19" s="98"/>
      <c r="D19" s="98"/>
      <c r="E19" s="98"/>
      <c r="F19" s="98"/>
      <c r="G19" s="98"/>
      <c r="H19" s="98"/>
      <c r="I19" s="98"/>
      <c r="J19" s="103">
        <f>'PASH 1'!E36</f>
        <v>201633151</v>
      </c>
      <c r="K19" s="91">
        <f t="shared" si="0"/>
        <v>201633151</v>
      </c>
      <c r="L19" s="98"/>
      <c r="M19" s="96">
        <f t="shared" si="1"/>
        <v>201633151</v>
      </c>
    </row>
    <row r="20" spans="1:13">
      <c r="A20" s="86"/>
      <c r="B20" s="90" t="s">
        <v>170</v>
      </c>
      <c r="C20" s="98"/>
      <c r="D20" s="98"/>
      <c r="E20" s="98"/>
      <c r="F20" s="98"/>
      <c r="G20" s="98"/>
      <c r="H20" s="98"/>
      <c r="I20" s="98"/>
      <c r="J20" s="98"/>
      <c r="K20" s="91">
        <f t="shared" si="0"/>
        <v>0</v>
      </c>
      <c r="L20" s="98"/>
      <c r="M20" s="96">
        <f t="shared" si="1"/>
        <v>0</v>
      </c>
    </row>
    <row r="21" spans="1:13" ht="25.5">
      <c r="A21" s="86"/>
      <c r="B21" s="90" t="s">
        <v>169</v>
      </c>
      <c r="C21" s="92"/>
      <c r="D21" s="92"/>
      <c r="E21" s="92"/>
      <c r="F21" s="92"/>
      <c r="G21" s="92"/>
      <c r="H21" s="92"/>
      <c r="I21" s="92"/>
      <c r="J21" s="92"/>
      <c r="K21" s="91">
        <f t="shared" si="0"/>
        <v>0</v>
      </c>
      <c r="L21" s="92"/>
      <c r="M21" s="96">
        <f t="shared" si="1"/>
        <v>0</v>
      </c>
    </row>
    <row r="22" spans="1:13" ht="25.5">
      <c r="A22" s="86"/>
      <c r="B22" s="90" t="s">
        <v>168</v>
      </c>
      <c r="C22" s="98"/>
      <c r="D22" s="98"/>
      <c r="E22" s="98"/>
      <c r="F22" s="98"/>
      <c r="G22" s="98"/>
      <c r="H22" s="98"/>
      <c r="I22" s="98"/>
      <c r="J22" s="98"/>
      <c r="K22" s="91">
        <f t="shared" si="0"/>
        <v>0</v>
      </c>
      <c r="L22" s="98"/>
      <c r="M22" s="96">
        <f t="shared" si="1"/>
        <v>0</v>
      </c>
    </row>
    <row r="23" spans="1:13">
      <c r="A23" s="86"/>
      <c r="B23" s="97" t="s">
        <v>167</v>
      </c>
      <c r="C23" s="98"/>
      <c r="D23" s="98"/>
      <c r="E23" s="98"/>
      <c r="F23" s="100"/>
      <c r="G23" s="100"/>
      <c r="H23" s="100"/>
      <c r="I23" s="100"/>
      <c r="J23" s="100"/>
      <c r="K23" s="91">
        <f t="shared" si="0"/>
        <v>0</v>
      </c>
      <c r="L23" s="98"/>
      <c r="M23" s="96">
        <f t="shared" si="1"/>
        <v>0</v>
      </c>
    </row>
    <row r="24" spans="1:13">
      <c r="A24" s="86"/>
      <c r="B24" s="97" t="s">
        <v>148</v>
      </c>
      <c r="C24" s="98"/>
      <c r="D24" s="98"/>
      <c r="E24" s="98"/>
      <c r="F24" s="100"/>
      <c r="G24" s="100"/>
      <c r="H24" s="100"/>
      <c r="I24" s="100"/>
      <c r="J24" s="91"/>
      <c r="K24" s="91">
        <f t="shared" si="0"/>
        <v>0</v>
      </c>
      <c r="L24" s="98"/>
      <c r="M24" s="96">
        <f t="shared" si="1"/>
        <v>0</v>
      </c>
    </row>
    <row r="25" spans="1:13">
      <c r="A25" s="86"/>
      <c r="B25" s="97" t="s">
        <v>192</v>
      </c>
      <c r="C25" s="98"/>
      <c r="D25" s="98"/>
      <c r="E25" s="98"/>
      <c r="F25" s="100"/>
      <c r="G25" s="100"/>
      <c r="H25" s="100"/>
      <c r="I25" s="104">
        <v>-77671962</v>
      </c>
      <c r="J25" s="104">
        <v>77671962</v>
      </c>
      <c r="K25" s="91">
        <f t="shared" si="0"/>
        <v>0</v>
      </c>
      <c r="L25" s="98"/>
      <c r="M25" s="96"/>
    </row>
    <row r="26" spans="1:13" ht="25.5">
      <c r="A26" s="86"/>
      <c r="B26" s="90" t="s">
        <v>166</v>
      </c>
      <c r="C26" s="92"/>
      <c r="D26" s="92"/>
      <c r="E26" s="92"/>
      <c r="F26" s="92"/>
      <c r="G26" s="92"/>
      <c r="H26" s="92"/>
      <c r="I26" s="92"/>
      <c r="J26" s="92"/>
      <c r="K26" s="91">
        <f t="shared" si="0"/>
        <v>0</v>
      </c>
      <c r="L26" s="92"/>
      <c r="M26" s="96">
        <f t="shared" si="1"/>
        <v>0</v>
      </c>
    </row>
    <row r="27" spans="1:13">
      <c r="A27" s="89" t="s">
        <v>73</v>
      </c>
      <c r="B27" s="90" t="s">
        <v>194</v>
      </c>
      <c r="C27" s="99">
        <f>C17+C24+C25</f>
        <v>2500000</v>
      </c>
      <c r="D27" s="99">
        <f t="shared" ref="D27:I27" si="4">D17+D24+D25</f>
        <v>0</v>
      </c>
      <c r="E27" s="99">
        <f t="shared" si="4"/>
        <v>0</v>
      </c>
      <c r="F27" s="99">
        <f t="shared" si="4"/>
        <v>275000</v>
      </c>
      <c r="G27" s="99">
        <f t="shared" si="4"/>
        <v>0</v>
      </c>
      <c r="H27" s="99">
        <f t="shared" si="4"/>
        <v>13170579</v>
      </c>
      <c r="I27" s="99">
        <f t="shared" si="4"/>
        <v>-599494860</v>
      </c>
      <c r="J27" s="99">
        <f>J17+J24+J25+J19</f>
        <v>201633151</v>
      </c>
      <c r="K27" s="96">
        <f t="shared" si="0"/>
        <v>-381916130</v>
      </c>
      <c r="L27" s="99">
        <f>L17+L24+L25+L19</f>
        <v>0</v>
      </c>
      <c r="M27" s="99">
        <f>M17+M24+M25+M19</f>
        <v>-381916130</v>
      </c>
    </row>
  </sheetData>
  <mergeCells count="1">
    <mergeCell ref="B1:M1"/>
  </mergeCells>
  <printOptions horizontalCentered="1"/>
  <pageMargins left="0" right="0" top="0.56000000000000005" bottom="0" header="0.8" footer="0.31496062992126"/>
  <pageSetup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Aktivet</vt:lpstr>
      <vt:lpstr>Pasivet</vt:lpstr>
      <vt:lpstr>PASH 1</vt:lpstr>
      <vt:lpstr>Fluksi 2</vt:lpstr>
      <vt:lpstr>Kapitali 1</vt:lpstr>
      <vt:lpstr>Aktivet!Print_Area</vt:lpstr>
      <vt:lpstr>'PASH 1'!Print_Area</vt:lpstr>
      <vt:lpstr>Pasivet!Print_Area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2016-04-28T09:51:01Z</cp:lastPrinted>
  <dcterms:created xsi:type="dcterms:W3CDTF">2002-02-16T18:16:52Z</dcterms:created>
  <dcterms:modified xsi:type="dcterms:W3CDTF">2018-12-22T20:32:32Z</dcterms:modified>
</cp:coreProperties>
</file>