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945" activeTab="5"/>
  </bookViews>
  <sheets>
    <sheet name="KOKA" sheetId="1" r:id="rId1"/>
    <sheet name="AKTIVI" sheetId="2" r:id="rId2"/>
    <sheet name="PASIVI" sheetId="3" r:id="rId3"/>
    <sheet name="PASH" sheetId="4" r:id="rId4"/>
    <sheet name="CASH FLOW" sheetId="5" r:id="rId5"/>
    <sheet name="KAPITALI" sheetId="6" r:id="rId6"/>
  </sheets>
  <definedNames/>
  <calcPr fullCalcOnLoad="1"/>
</workbook>
</file>

<file path=xl/sharedStrings.xml><?xml version="1.0" encoding="utf-8"?>
<sst xmlns="http://schemas.openxmlformats.org/spreadsheetml/2006/main" count="295" uniqueCount="225">
  <si>
    <t>Emertimi dhe Forma Ligjore</t>
  </si>
  <si>
    <t>NIPT-i</t>
  </si>
  <si>
    <t>Adresa e Selise</t>
  </si>
  <si>
    <t>Lagjia " HOXHE" KRUJE</t>
  </si>
  <si>
    <t>Data e Krijimit</t>
  </si>
  <si>
    <t>Nr I Regjistrit Tregtar</t>
  </si>
  <si>
    <t>Veprimtaria Kryesore</t>
  </si>
  <si>
    <t>P A S Q Y R A T   F I N A N C I A R E</t>
  </si>
  <si>
    <t>(Ne zbatim te Standartit Kombetar te Kontabilitetit nr 2</t>
  </si>
  <si>
    <t>dhe Ligjit Nr.9228, Date 29.04.2004 "Per Kontabilitetin dhe Pasqyrat Financiare")</t>
  </si>
  <si>
    <t>Pasqyrat Financiare jane individuale</t>
  </si>
  <si>
    <t>PO</t>
  </si>
  <si>
    <t>Pasqyrat Financiare jane te konsoliduara</t>
  </si>
  <si>
    <t>JO</t>
  </si>
  <si>
    <t xml:space="preserve">Pasqyrat Financiare jane te shprehura ne </t>
  </si>
  <si>
    <t>LEKE</t>
  </si>
  <si>
    <t>Pasqyrat Financiare jane te rrumbullakosura ne</t>
  </si>
  <si>
    <t>-</t>
  </si>
  <si>
    <t>Periudha Kontabel e Pasqyrave Financiare</t>
  </si>
  <si>
    <t>Data e mbylljes se Pasqyrave Financiare</t>
  </si>
  <si>
    <t>(Bazuar ne klasifikimin e Shpenzimeve sipas Natyres)</t>
  </si>
  <si>
    <t xml:space="preserve">Periudha </t>
  </si>
  <si>
    <t>Periudha</t>
  </si>
  <si>
    <t>NR</t>
  </si>
  <si>
    <t>Pershkrimi I Elementeve</t>
  </si>
  <si>
    <t>Raportuese</t>
  </si>
  <si>
    <t>Para ardhese</t>
  </si>
  <si>
    <t>Shitjet neto</t>
  </si>
  <si>
    <t>Te ardhura te tjera nga veprimtarite e shfrytezimit</t>
  </si>
  <si>
    <t>Ndryshimet ne inventarin e produkteve te gateshme dhe Pr. Proc.</t>
  </si>
  <si>
    <t>TOTALI TE ARDHURAVE ( 1-2 )</t>
  </si>
  <si>
    <t>Ndryshimet ne invent  prod. te gatshme e prodhimit ne proces</t>
  </si>
  <si>
    <t xml:space="preserve">Materialet e konsumuara </t>
  </si>
  <si>
    <t>Kostot e punes</t>
  </si>
  <si>
    <t>a</t>
  </si>
  <si>
    <t xml:space="preserve">  Pagat e personelit</t>
  </si>
  <si>
    <t>b</t>
  </si>
  <si>
    <t xml:space="preserve">  Shpenzime per sigurime shoqerore e shendetsore </t>
  </si>
  <si>
    <t>Amortizimet dhe zhvleresimet</t>
  </si>
  <si>
    <t>Shpenzime te tjera</t>
  </si>
  <si>
    <t>Totali i Shpenzimeve ( shumat 4 - 7 )</t>
  </si>
  <si>
    <t>Fitimi (humbja) nga veprimtarite  kryesore (1+2+/-3-8)</t>
  </si>
  <si>
    <t>Te ardhurat dhe shpenzimet financiare nga njesite e kontrolluara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</si>
  <si>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</si>
  <si>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</si>
  <si>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</si>
  <si>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</si>
  <si>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</si>
  <si>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c</t>
  </si>
  <si>
    <t>Fitimet ( humbjet ) nga kursi I kembimit</t>
  </si>
  <si>
    <t>d</t>
  </si>
  <si>
    <t xml:space="preserve">Te ardhura dhe shpenzime te tjera financiare </t>
  </si>
  <si>
    <t xml:space="preserve">Totali i te Ardhurave dhe Shpenzimeve Financiare 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</si>
  <si>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</si>
  <si>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</si>
  <si>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</si>
  <si>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</si>
  <si>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ADMINSTRATORI</t>
  </si>
  <si>
    <t>FRIDENT KUQI</t>
  </si>
  <si>
    <t xml:space="preserve">       A  K T  I  V E T</t>
  </si>
  <si>
    <t>I</t>
  </si>
  <si>
    <t>AKTIVET AFATSHKURTRA</t>
  </si>
  <si>
    <t xml:space="preserve">1 Aktive monetare </t>
  </si>
  <si>
    <t>Banka</t>
  </si>
  <si>
    <t>Arka</t>
  </si>
  <si>
    <t>Derivative dhe aktive te mbajtura per tregetim</t>
  </si>
  <si>
    <t>Aktive te tjera financiare afatshkurtra</t>
  </si>
  <si>
    <t>Kliente per mallra,produkte e sherbime</t>
  </si>
  <si>
    <t>Debitore,Kreditore te tjere</t>
  </si>
  <si>
    <t>Tatim mbi fitimin</t>
  </si>
  <si>
    <t>TVSH</t>
  </si>
  <si>
    <t>e</t>
  </si>
  <si>
    <t>Te drejta e detyrime ndaj ortakeve</t>
  </si>
  <si>
    <t>f</t>
  </si>
  <si>
    <t>Provizionet afatshkurtra</t>
  </si>
  <si>
    <t>Inventari</t>
  </si>
  <si>
    <t xml:space="preserve">Lendet e para </t>
  </si>
  <si>
    <t>Prodhim ne proces</t>
  </si>
  <si>
    <t>Produkte te gatshme</t>
  </si>
  <si>
    <t>Mallra per rishitje</t>
  </si>
  <si>
    <t xml:space="preserve"> Parapagesat per furnizime</t>
  </si>
  <si>
    <t>Aktive biologjike afatshkurtra</t>
  </si>
  <si>
    <t xml:space="preserve">Aktivet afatshkurtra te mbajtura per shitje </t>
  </si>
  <si>
    <t>Parapagime dhe shpenzime te shtyra</t>
  </si>
  <si>
    <t>Shpenzime te periudha te ardhshme</t>
  </si>
  <si>
    <t>II</t>
  </si>
  <si>
    <t>AKTIVET AFATGJATA</t>
  </si>
  <si>
    <t>1 Investimet financiare afatgjata</t>
  </si>
  <si>
    <t>2 Aktive afatgjata materiale</t>
  </si>
  <si>
    <t>Toka</t>
  </si>
  <si>
    <t xml:space="preserve">Ndertesa </t>
  </si>
  <si>
    <t>Makineri dhe paisje</t>
  </si>
  <si>
    <t xml:space="preserve">Aktive te tjera afatgjata materiale ( me vl.kontab.) </t>
  </si>
  <si>
    <t>3 Aktivet Biologjike afatgjata</t>
  </si>
  <si>
    <t>4 Aktivet afatgjata jomateriale</t>
  </si>
  <si>
    <t>6 Aktive te tjera afatgjata</t>
  </si>
  <si>
    <t xml:space="preserve">ADMINISTRATOR </t>
  </si>
  <si>
    <t>PASIVET DHE KAPITALI</t>
  </si>
  <si>
    <t>PASIVET AFATSHKURTRA</t>
  </si>
  <si>
    <t>1 Derivativet</t>
  </si>
  <si>
    <t>2 Huamarrjet</t>
  </si>
  <si>
    <t>Overdraftet bankare</t>
  </si>
  <si>
    <t>Huamarrje afatshkurtra</t>
  </si>
  <si>
    <t>3 Huate dhe parapagimet</t>
  </si>
  <si>
    <t>Te pagueshme ndaj furnitoreve</t>
  </si>
  <si>
    <t>Te pagueshme ndaj punonjesve</t>
  </si>
  <si>
    <t>Detyrime per sig shoq/shendetesore</t>
  </si>
  <si>
    <t>Detyrime tatimore per TAP-in</t>
  </si>
  <si>
    <t>Detyrime tatimore per Tatim fitimin</t>
  </si>
  <si>
    <t>Detyrime tatimore TVSH-ne</t>
  </si>
  <si>
    <t>g</t>
  </si>
  <si>
    <t>h</t>
  </si>
  <si>
    <t>te drejta e detyrime ndaj ortakeve</t>
  </si>
  <si>
    <t>i</t>
  </si>
  <si>
    <t>Dividente per tu paguar</t>
  </si>
  <si>
    <t>j</t>
  </si>
  <si>
    <t>Debitore dhe Kreditore te tjere</t>
  </si>
  <si>
    <t>4 Grantet dhe te ardhurat e shtyra</t>
  </si>
  <si>
    <t>5 Provizionet afatshkurtra</t>
  </si>
  <si>
    <t>PASIVET  AFATGJATA</t>
  </si>
  <si>
    <t>1 Huate afatgjata</t>
  </si>
  <si>
    <t>Hua,bono dhe detyrimenga qeraja financiare</t>
  </si>
  <si>
    <t xml:space="preserve">Bono te konvertueshme </t>
  </si>
  <si>
    <t>2 Huamarrje te tjera afatgjata</t>
  </si>
  <si>
    <t>3 Grantet dhe te ardhurat e shtyra</t>
  </si>
  <si>
    <t>4 Provizionet afatgjata</t>
  </si>
  <si>
    <t xml:space="preserve">  TOTALI I PASIVEVE  ( I+II )</t>
  </si>
  <si>
    <t>III</t>
  </si>
  <si>
    <t>KAPITALI</t>
  </si>
  <si>
    <t>1 Aksionet e pakices (PF te konsoliduara)</t>
  </si>
  <si>
    <t>2 Kapitali aksionareve te shoq meme (PF te kons)</t>
  </si>
  <si>
    <t>3 Kapitali aksionar</t>
  </si>
  <si>
    <t>4 Primi i aksionit</t>
  </si>
  <si>
    <t>5 Njesite ose aksionet e thesarit ( negative)</t>
  </si>
  <si>
    <t>6 Rezerva statutore</t>
  </si>
  <si>
    <t>7 Rezerva ligjore</t>
  </si>
  <si>
    <t>8 Rezerva te tjera</t>
  </si>
  <si>
    <t>9 Fitimet e pashperndara</t>
  </si>
  <si>
    <t>10 Fitimi ( humbja )e vitit financiar</t>
  </si>
  <si>
    <t>TOTALI I PASIVEVE DHE KAPITALIT (I+II+III)</t>
  </si>
  <si>
    <t>ADMINISTRATOR</t>
  </si>
  <si>
    <t>Pasqyra e Fluksit Monetar-Metoda Indirekte</t>
  </si>
  <si>
    <t>Paraardhese</t>
  </si>
  <si>
    <t>Fluksi I parave nga  veprimtaria e shfrytezimit</t>
  </si>
  <si>
    <t>Fitimi para tatimit</t>
  </si>
  <si>
    <t>Rregullime per:                     ( 1-4 )</t>
  </si>
  <si>
    <t xml:space="preserve">     1 - Amortizimin  ( + )</t>
  </si>
  <si>
    <t xml:space="preserve">     2 - Humbje nga kembimet valutore ( + )</t>
  </si>
  <si>
    <t xml:space="preserve">     3 - Te ardhura nga investimet  ( - )</t>
  </si>
  <si>
    <t xml:space="preserve">     4 - Shpenzime per interesa     ( + )</t>
  </si>
  <si>
    <t xml:space="preserve">Rritje / renie ne tepricen e kerkesave te arketueshme nga </t>
  </si>
  <si>
    <t>aktiviteti, si  dhe kerkesave te arketueshme te tjera</t>
  </si>
  <si>
    <t>Rritje / renie ne tepricen e inventarit</t>
  </si>
  <si>
    <t>Rritje / renie ne tepricen e detyrimeve , per tu paguar nga aktiviteti</t>
  </si>
  <si>
    <t>MM te perfituara nga aktivitetet</t>
  </si>
  <si>
    <t>Interesi I paguar</t>
  </si>
  <si>
    <t>Tatimi mbi fitimin I paguar</t>
  </si>
  <si>
    <t>MM neto nga aktivitetet e shfrytezimit</t>
  </si>
  <si>
    <t>Fluksi  Monetar nga veprimtarite investuese</t>
  </si>
  <si>
    <t>Blerja e shoqerise se kontrolluar X minus parat e Arketuara</t>
  </si>
  <si>
    <t xml:space="preserve">Blerja e aktiveve afatgjata materiale </t>
  </si>
  <si>
    <t>Te ardhura nga shitja e paisjeve</t>
  </si>
  <si>
    <t>Dividentet e arketuar</t>
  </si>
  <si>
    <t>MM neto te perdorura ne veprimtarite investuese</t>
  </si>
  <si>
    <t>Fluksi  monetar nga aktivitete financiare</t>
  </si>
  <si>
    <t>Te ardhura nga emetimi I kapitalit aksionar</t>
  </si>
  <si>
    <t>Te ardhura nga huamarrje afatshkurtra</t>
  </si>
  <si>
    <t>Te ardhura nga huamarrje afatgjata</t>
  </si>
  <si>
    <t xml:space="preserve">Dividentet e paguar </t>
  </si>
  <si>
    <t>MM neto e perdorur ne veprimtarite financiare</t>
  </si>
  <si>
    <t>IV</t>
  </si>
  <si>
    <t xml:space="preserve">Rritja / renia neto e mjeteve monetare </t>
  </si>
  <si>
    <t>V</t>
  </si>
  <si>
    <t>Mjetet monetare ne fillim te periudhes kontabel</t>
  </si>
  <si>
    <t>VI</t>
  </si>
  <si>
    <t>Mjetet monetare ne fund te periudhes kontabel</t>
  </si>
  <si>
    <t>ADMINISTRATORI</t>
  </si>
  <si>
    <t>PASQYRA E NDRYSHIMEVE NE KAPITAL</t>
  </si>
  <si>
    <t xml:space="preserve">EMERTIMI I ZERAVE </t>
  </si>
  <si>
    <t xml:space="preserve">PRIMI I </t>
  </si>
  <si>
    <t xml:space="preserve">AKSIONET </t>
  </si>
  <si>
    <t>REZERVA</t>
  </si>
  <si>
    <t>Rezerva te Tjera</t>
  </si>
  <si>
    <t xml:space="preserve">FITIMI </t>
  </si>
  <si>
    <t>TOTALI</t>
  </si>
  <si>
    <t>AKSIONAR</t>
  </si>
  <si>
    <t>AKSIONIT</t>
  </si>
  <si>
    <t xml:space="preserve"> E </t>
  </si>
  <si>
    <t>LIGJORE ,</t>
  </si>
  <si>
    <t xml:space="preserve">I PA </t>
  </si>
  <si>
    <t>THESARIT</t>
  </si>
  <si>
    <t>STATUTOR</t>
  </si>
  <si>
    <t>SHPERND.</t>
  </si>
  <si>
    <t>A</t>
  </si>
  <si>
    <t>ne politikat kontabel</t>
  </si>
  <si>
    <t>B</t>
  </si>
  <si>
    <t>Dividentet e paguar</t>
  </si>
  <si>
    <t>Rritja e rezerves te kapitalit</t>
  </si>
  <si>
    <t>Emetim i aksioneve</t>
  </si>
  <si>
    <t xml:space="preserve">Fitimi neto per periudhen </t>
  </si>
  <si>
    <t>kontabel</t>
  </si>
  <si>
    <t>Aksione te thesarit te riblera</t>
  </si>
  <si>
    <t>5 Kapitali aksionar i papaguar</t>
  </si>
  <si>
    <t>Inventari i imet</t>
  </si>
  <si>
    <t>T O T A L I    I    A K T I V EV E  (  I + II  )</t>
  </si>
  <si>
    <t xml:space="preserve">Efekti i ndryshimeve </t>
  </si>
  <si>
    <t>Pozicioni i rregulluar</t>
  </si>
  <si>
    <t>Fitimi neto i vitit financiar</t>
  </si>
  <si>
    <t>Ndikimi i Procedurave Kontabile.</t>
  </si>
  <si>
    <t>Emetimi i kapitalit aksionar</t>
  </si>
  <si>
    <t>"EUROPETROL DURRES ALBANIA " S H.A</t>
  </si>
  <si>
    <t>K24010212N</t>
  </si>
  <si>
    <t>Perpunim,Transport dhe Tregetim me shumice</t>
  </si>
  <si>
    <t>Pozicioni me 31 dhjetor 2010</t>
  </si>
  <si>
    <t>18.01.2002</t>
  </si>
  <si>
    <t>te Karburanteve, Eksport-import, etj.</t>
  </si>
  <si>
    <t>Detyrime tatimore per Tatimin ne Burim</t>
  </si>
  <si>
    <t>Nga 01.01.2011 - 31.12.2011</t>
  </si>
  <si>
    <t>25.03.2012</t>
  </si>
  <si>
    <t>Pasqyra e Fluksit Monetar - Metoda Indirekte 2011</t>
  </si>
  <si>
    <t>Pasqyra Financiare te Vitit 2011</t>
  </si>
  <si>
    <t>Pasqyra e te Ardhurave dhe Shpenzimeve 2011</t>
  </si>
  <si>
    <t>Pozicioni me 31.dhjetor 2009</t>
  </si>
  <si>
    <t>Pozicioni me 31 dhjetor 2011</t>
  </si>
  <si>
    <t>Viti 2011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</si>
</sst>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Lek&quot;_-;\-* #,##0.00&quot;Lek&quot;_-;_-* &quot;-&quot;??&quot;Lek&quot;_-;_-@_-"/>
    <numFmt numFmtId="165" formatCode="_(* #,##0_);_(* \(#,##0\);_(* &quot;-&quot;??_);_(@_)"/>
    <numFmt numFmtId="166" formatCode="#,##0;[Red]#,##0"/>
    <numFmt numFmtId="167" formatCode="#,##0.0_);\(#,##0.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-* #,##0_-;\-* #,##0_-;_-* &quot;-&quot;??_-;_-@_-"/>
    <numFmt numFmtId="172" formatCode="_-* #,##0.00_-;\-* #,##0.00_-;_-* &quot;-&quot;??_-;_-@_-"/>
    <numFmt numFmtId="173" formatCode="0.0000"/>
    <numFmt numFmtId="174" formatCode="0.000"/>
    <numFmt numFmtId="175" formatCode="0.0"/>
    <numFmt numFmtId="176" formatCode="[$-409]h:mm:ss\ AM/PM"/>
    <numFmt numFmtId="177" formatCode="0;[Red]0"/>
    <numFmt numFmtId="178" formatCode="#,##0.00\ [$€-42D];[Red]#,##0.00\ [$€-42D]"/>
    <numFmt numFmtId="179" formatCode="_-* #,##0.00\ [$€-1007]_-;\-* #,##0.00\ [$€-1007]_-;_-* &quot;-&quot;??\ [$€-1007]_-;_-@_-"/>
    <numFmt numFmtId="180" formatCode="_-[$€-1809]* #,##0.00_-;\-[$€-1809]* #,##0.00_-;_-[$€-1809]* &quot;-&quot;??_-;_-@_-"/>
    <numFmt numFmtId="181" formatCode="_ * #,##0.00_)\ [$€-1]_ ;_ * \(#,##0.00\)\ [$€-1]_ ;_ * &quot;-&quot;??_)\ [$€-1]_ ;_ @_ "/>
    <numFmt numFmtId="182" formatCode="_-[$$-340A]\ * #,##0.00_-;\-[$$-340A]\ * #,##0.00_-;_-[$$-340A]\ * &quot;-&quot;??_-;_-@_-"/>
    <numFmt numFmtId="183" formatCode="_ [$$-500A]\ * #,##0.00_ ;_ [$$-500A]\ * \-#,##0.00_ ;_ [$$-500A]\ * &quot;-&quot;??_ ;_ @_ "/>
    <numFmt numFmtId="184" formatCode="_-[$$-481]* #,##0.00_-;\-[$$-481]* #,##0.00_-;_-[$$-481]* &quot;-&quot;??_-;_-@_-"/>
    <numFmt numFmtId="185" formatCode="_-[$$-C09]* #,##0.00_-;\-[$$-C09]* #,##0.00_-;_-[$$-C09]* &quot;-&quot;??_-;_-@_-"/>
    <numFmt numFmtId="186" formatCode="_-[$$-2409]* #,##0.00_-;\-[$$-2409]* #,##0.00_-;_-[$$-2409]* &quot;-&quot;??_-;_-@_-"/>
    <numFmt numFmtId="187" formatCode="0.00000"/>
    <numFmt numFmtId="188" formatCode="#,##0.0"/>
    <numFmt numFmtId="189" formatCode="#,##0.000000"/>
    <numFmt numFmtId="190" formatCode="#,##0.000000000000000"/>
  </numFmts>
  <fonts count="55">
    <font>
      <sz val="10"/>
      <name val="Arial"/>
      <family val="0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u val="single"/>
      <sz val="22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/>
    </xf>
    <xf numFmtId="37" fontId="8" fillId="0" borderId="11" xfId="0" applyNumberFormat="1" applyFont="1" applyFill="1" applyBorder="1" applyAlignment="1">
      <alignment horizontal="center"/>
    </xf>
    <xf numFmtId="37" fontId="8" fillId="0" borderId="11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 horizontal="center"/>
    </xf>
    <xf numFmtId="37" fontId="10" fillId="0" borderId="12" xfId="0" applyNumberFormat="1" applyFont="1" applyFill="1" applyBorder="1" applyAlignment="1">
      <alignment horizontal="center"/>
    </xf>
    <xf numFmtId="37" fontId="9" fillId="0" borderId="13" xfId="0" applyNumberFormat="1" applyFont="1" applyFill="1" applyBorder="1" applyAlignment="1">
      <alignment horizontal="left"/>
    </xf>
    <xf numFmtId="37" fontId="0" fillId="0" borderId="14" xfId="0" applyNumberFormat="1" applyFill="1" applyBorder="1" applyAlignment="1">
      <alignment/>
    </xf>
    <xf numFmtId="37" fontId="12" fillId="0" borderId="15" xfId="0" applyNumberFormat="1" applyFon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9" fillId="0" borderId="15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37" fontId="9" fillId="0" borderId="15" xfId="0" applyNumberFormat="1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/>
    </xf>
    <xf numFmtId="37" fontId="9" fillId="0" borderId="15" xfId="0" applyNumberFormat="1" applyFont="1" applyFill="1" applyBorder="1" applyAlignment="1">
      <alignment horizontal="left"/>
    </xf>
    <xf numFmtId="37" fontId="0" fillId="0" borderId="17" xfId="0" applyNumberForma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5" xfId="0" applyNumberFormat="1" applyFill="1" applyBorder="1" applyAlignment="1">
      <alignment/>
    </xf>
    <xf numFmtId="37" fontId="10" fillId="0" borderId="15" xfId="0" applyNumberFormat="1" applyFont="1" applyFill="1" applyBorder="1" applyAlignment="1">
      <alignment/>
    </xf>
    <xf numFmtId="37" fontId="12" fillId="0" borderId="15" xfId="0" applyNumberFormat="1" applyFont="1" applyFill="1" applyBorder="1" applyAlignment="1">
      <alignment/>
    </xf>
    <xf numFmtId="37" fontId="10" fillId="0" borderId="15" xfId="0" applyNumberFormat="1" applyFont="1" applyFill="1" applyBorder="1" applyAlignment="1">
      <alignment/>
    </xf>
    <xf numFmtId="37" fontId="10" fillId="0" borderId="18" xfId="0" applyNumberFormat="1" applyFont="1" applyFill="1" applyBorder="1" applyAlignment="1">
      <alignment/>
    </xf>
    <xf numFmtId="37" fontId="0" fillId="0" borderId="19" xfId="0" applyNumberFormat="1" applyFill="1" applyBorder="1" applyAlignment="1">
      <alignment/>
    </xf>
    <xf numFmtId="37" fontId="0" fillId="0" borderId="0" xfId="0" applyNumberFormat="1" applyFill="1" applyBorder="1" applyAlignment="1">
      <alignment horizontal="center"/>
    </xf>
    <xf numFmtId="37" fontId="10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9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44" fontId="9" fillId="0" borderId="20" xfId="44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5" fontId="0" fillId="0" borderId="20" xfId="42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165" fontId="0" fillId="0" borderId="20" xfId="42" applyNumberFormat="1" applyFont="1" applyFill="1" applyBorder="1" applyAlignment="1">
      <alignment/>
    </xf>
    <xf numFmtId="44" fontId="0" fillId="0" borderId="20" xfId="44" applyFont="1" applyFill="1" applyBorder="1" applyAlignment="1">
      <alignment/>
    </xf>
    <xf numFmtId="37" fontId="0" fillId="0" borderId="20" xfId="0" applyNumberFormat="1" applyFont="1" applyFill="1" applyBorder="1" applyAlignment="1">
      <alignment/>
    </xf>
    <xf numFmtId="165" fontId="9" fillId="0" borderId="2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6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9" fillId="0" borderId="23" xfId="0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3" fontId="0" fillId="0" borderId="24" xfId="42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7" fontId="0" fillId="0" borderId="21" xfId="42" applyNumberFormat="1" applyFont="1" applyBorder="1" applyAlignment="1">
      <alignment/>
    </xf>
    <xf numFmtId="37" fontId="0" fillId="0" borderId="23" xfId="42" applyNumberFormat="1" applyFont="1" applyBorder="1" applyAlignment="1">
      <alignment/>
    </xf>
    <xf numFmtId="37" fontId="0" fillId="0" borderId="24" xfId="42" applyNumberFormat="1" applyFont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37" fontId="0" fillId="0" borderId="24" xfId="42" applyNumberFormat="1" applyFont="1" applyFill="1" applyBorder="1" applyAlignment="1">
      <alignment horizontal="center"/>
    </xf>
    <xf numFmtId="37" fontId="0" fillId="0" borderId="26" xfId="42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25" xfId="42" applyNumberFormat="1" applyFont="1" applyFill="1" applyBorder="1" applyAlignment="1">
      <alignment horizontal="center"/>
    </xf>
    <xf numFmtId="37" fontId="0" fillId="0" borderId="21" xfId="42" applyNumberFormat="1" applyFont="1" applyFill="1" applyBorder="1" applyAlignment="1">
      <alignment horizontal="center"/>
    </xf>
    <xf numFmtId="37" fontId="0" fillId="0" borderId="27" xfId="42" applyNumberFormat="1" applyFont="1" applyFill="1" applyBorder="1" applyAlignment="1">
      <alignment horizontal="center"/>
    </xf>
    <xf numFmtId="37" fontId="0" fillId="0" borderId="24" xfId="42" applyNumberFormat="1" applyFont="1" applyBorder="1" applyAlignment="1">
      <alignment/>
    </xf>
    <xf numFmtId="37" fontId="0" fillId="0" borderId="21" xfId="42" applyNumberFormat="1" applyFont="1" applyBorder="1" applyAlignment="1">
      <alignment horizontal="center"/>
    </xf>
    <xf numFmtId="37" fontId="0" fillId="0" borderId="22" xfId="42" applyNumberFormat="1" applyFont="1" applyBorder="1" applyAlignment="1">
      <alignment/>
    </xf>
    <xf numFmtId="37" fontId="0" fillId="0" borderId="25" xfId="42" applyNumberFormat="1" applyFont="1" applyBorder="1" applyAlignment="1">
      <alignment horizontal="center"/>
    </xf>
    <xf numFmtId="37" fontId="0" fillId="0" borderId="12" xfId="42" applyNumberFormat="1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7" fontId="0" fillId="0" borderId="27" xfId="42" applyNumberFormat="1" applyFont="1" applyBorder="1" applyAlignment="1">
      <alignment horizontal="center"/>
    </xf>
    <xf numFmtId="37" fontId="0" fillId="0" borderId="29" xfId="42" applyNumberFormat="1" applyFont="1" applyBorder="1" applyAlignment="1">
      <alignment/>
    </xf>
    <xf numFmtId="3" fontId="9" fillId="0" borderId="2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20" xfId="42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/>
    </xf>
    <xf numFmtId="37" fontId="9" fillId="0" borderId="30" xfId="0" applyNumberFormat="1" applyFont="1" applyFill="1" applyBorder="1" applyAlignment="1">
      <alignment horizontal="center"/>
    </xf>
    <xf numFmtId="37" fontId="9" fillId="0" borderId="31" xfId="0" applyNumberFormat="1" applyFont="1" applyFill="1" applyBorder="1" applyAlignment="1">
      <alignment/>
    </xf>
    <xf numFmtId="37" fontId="10" fillId="0" borderId="32" xfId="0" applyNumberFormat="1" applyFont="1" applyFill="1" applyBorder="1" applyAlignment="1">
      <alignment horizontal="center"/>
    </xf>
    <xf numFmtId="37" fontId="10" fillId="0" borderId="33" xfId="0" applyNumberFormat="1" applyFont="1" applyFill="1" applyBorder="1" applyAlignment="1">
      <alignment horizontal="center"/>
    </xf>
    <xf numFmtId="37" fontId="9" fillId="0" borderId="34" xfId="0" applyNumberFormat="1" applyFont="1" applyFill="1" applyBorder="1" applyAlignment="1">
      <alignment horizontal="center"/>
    </xf>
    <xf numFmtId="37" fontId="10" fillId="0" borderId="35" xfId="0" applyNumberFormat="1" applyFont="1" applyFill="1" applyBorder="1" applyAlignment="1">
      <alignment horizontal="center"/>
    </xf>
    <xf numFmtId="37" fontId="9" fillId="0" borderId="36" xfId="0" applyNumberFormat="1" applyFont="1" applyFill="1" applyBorder="1" applyAlignment="1">
      <alignment horizontal="center"/>
    </xf>
    <xf numFmtId="37" fontId="0" fillId="0" borderId="37" xfId="0" applyNumberFormat="1" applyFill="1" applyBorder="1" applyAlignment="1">
      <alignment/>
    </xf>
    <xf numFmtId="37" fontId="9" fillId="0" borderId="38" xfId="0" applyNumberFormat="1" applyFont="1" applyFill="1" applyBorder="1" applyAlignment="1">
      <alignment horizontal="center"/>
    </xf>
    <xf numFmtId="37" fontId="0" fillId="0" borderId="39" xfId="0" applyNumberFormat="1" applyFill="1" applyBorder="1" applyAlignment="1">
      <alignment/>
    </xf>
    <xf numFmtId="37" fontId="0" fillId="0" borderId="39" xfId="0" applyNumberFormat="1" applyFont="1" applyFill="1" applyBorder="1" applyAlignment="1">
      <alignment/>
    </xf>
    <xf numFmtId="37" fontId="0" fillId="0" borderId="38" xfId="0" applyNumberFormat="1" applyFill="1" applyBorder="1" applyAlignment="1">
      <alignment horizontal="center"/>
    </xf>
    <xf numFmtId="37" fontId="0" fillId="0" borderId="40" xfId="0" applyNumberFormat="1" applyFill="1" applyBorder="1" applyAlignment="1">
      <alignment horizontal="center"/>
    </xf>
    <xf numFmtId="37" fontId="0" fillId="0" borderId="41" xfId="0" applyNumberFormat="1" applyFill="1" applyBorder="1" applyAlignment="1">
      <alignment/>
    </xf>
    <xf numFmtId="37" fontId="0" fillId="0" borderId="42" xfId="0" applyNumberFormat="1" applyFill="1" applyBorder="1" applyAlignment="1">
      <alignment horizontal="center"/>
    </xf>
    <xf numFmtId="37" fontId="0" fillId="0" borderId="43" xfId="0" applyNumberFormat="1" applyFill="1" applyBorder="1" applyAlignment="1">
      <alignment/>
    </xf>
    <xf numFmtId="37" fontId="0" fillId="0" borderId="44" xfId="0" applyNumberFormat="1" applyFill="1" applyBorder="1" applyAlignment="1">
      <alignment/>
    </xf>
    <xf numFmtId="37" fontId="0" fillId="0" borderId="45" xfId="0" applyNumberForma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4" fontId="0" fillId="0" borderId="50" xfId="44" applyFont="1" applyFill="1" applyBorder="1" applyAlignment="1">
      <alignment horizontal="center"/>
    </xf>
    <xf numFmtId="44" fontId="9" fillId="0" borderId="51" xfId="44" applyFont="1" applyFill="1" applyBorder="1" applyAlignment="1">
      <alignment horizontal="center"/>
    </xf>
    <xf numFmtId="165" fontId="0" fillId="0" borderId="51" xfId="42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/>
    </xf>
    <xf numFmtId="165" fontId="0" fillId="0" borderId="51" xfId="42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44" fontId="0" fillId="0" borderId="50" xfId="44" applyFont="1" applyFill="1" applyBorder="1" applyAlignment="1">
      <alignment/>
    </xf>
    <xf numFmtId="44" fontId="9" fillId="0" borderId="50" xfId="44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3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3" fontId="9" fillId="0" borderId="56" xfId="0" applyNumberFormat="1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0" fontId="9" fillId="0" borderId="57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37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7" fontId="0" fillId="0" borderId="17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65" fontId="0" fillId="0" borderId="17" xfId="42" applyNumberFormat="1" applyFont="1" applyFill="1" applyBorder="1" applyAlignment="1">
      <alignment/>
    </xf>
    <xf numFmtId="165" fontId="9" fillId="0" borderId="17" xfId="42" applyNumberFormat="1" applyFont="1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43" fontId="0" fillId="0" borderId="17" xfId="42" applyFont="1" applyFill="1" applyBorder="1" applyAlignment="1">
      <alignment/>
    </xf>
    <xf numFmtId="43" fontId="0" fillId="0" borderId="0" xfId="42" applyFont="1" applyFill="1" applyAlignment="1">
      <alignment/>
    </xf>
    <xf numFmtId="165" fontId="9" fillId="0" borderId="39" xfId="42" applyNumberFormat="1" applyFont="1" applyFill="1" applyBorder="1" applyAlignment="1">
      <alignment/>
    </xf>
    <xf numFmtId="165" fontId="9" fillId="0" borderId="51" xfId="42" applyNumberFormat="1" applyFont="1" applyFill="1" applyBorder="1" applyAlignment="1">
      <alignment/>
    </xf>
    <xf numFmtId="165" fontId="0" fillId="0" borderId="24" xfId="42" applyNumberFormat="1" applyFont="1" applyBorder="1" applyAlignment="1">
      <alignment/>
    </xf>
    <xf numFmtId="43" fontId="9" fillId="0" borderId="20" xfId="42" applyNumberFormat="1" applyFont="1" applyFill="1" applyBorder="1" applyAlignment="1">
      <alignment horizontal="center"/>
    </xf>
    <xf numFmtId="43" fontId="4" fillId="0" borderId="22" xfId="42" applyFont="1" applyFill="1" applyBorder="1" applyAlignment="1">
      <alignment horizontal="center"/>
    </xf>
    <xf numFmtId="165" fontId="4" fillId="0" borderId="22" xfId="42" applyNumberFormat="1" applyFont="1" applyFill="1" applyBorder="1" applyAlignment="1">
      <alignment horizontal="center"/>
    </xf>
    <xf numFmtId="165" fontId="9" fillId="0" borderId="46" xfId="42" applyNumberFormat="1" applyFont="1" applyFill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9" fillId="0" borderId="0" xfId="42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4" fontId="13" fillId="0" borderId="0" xfId="44" applyFont="1" applyFill="1" applyBorder="1" applyAlignment="1">
      <alignment horizontal="center"/>
    </xf>
    <xf numFmtId="44" fontId="0" fillId="0" borderId="50" xfId="44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K46"/>
  <sheetViews>
    <sheetView zoomScalePageLayoutView="0" workbookViewId="0" topLeftCell="A1">
      <selection activeCell="D27" sqref="D27"/>
    </sheetView>
  </sheetViews>
  <sheetFormatPr defaultColWidth="9.140625" defaultRowHeight="12.75"/>
  <cols>
    <col min="4" max="4" width="13.7109375" style="0" customWidth="1"/>
  </cols>
  <sheetData>
    <row r="2" spans="2:11" ht="15.75">
      <c r="B2" s="2" t="s">
        <v>0</v>
      </c>
      <c r="C2" s="2"/>
      <c r="D2" s="2"/>
      <c r="E2" s="225" t="s">
        <v>210</v>
      </c>
      <c r="F2" s="225"/>
      <c r="G2" s="225"/>
      <c r="H2" s="225"/>
      <c r="I2" s="225"/>
      <c r="J2" s="3"/>
      <c r="K2" s="3"/>
    </row>
    <row r="3" spans="2:9" ht="15.75">
      <c r="B3" s="2" t="s">
        <v>1</v>
      </c>
      <c r="C3" s="2"/>
      <c r="D3" s="2"/>
      <c r="E3" s="226" t="s">
        <v>211</v>
      </c>
      <c r="F3" s="226"/>
      <c r="G3" s="226"/>
      <c r="H3" s="226"/>
      <c r="I3" s="226"/>
    </row>
    <row r="4" spans="2:9" ht="15">
      <c r="B4" s="2" t="s">
        <v>2</v>
      </c>
      <c r="C4" s="2"/>
      <c r="D4" s="2"/>
      <c r="E4" s="227" t="s">
        <v>3</v>
      </c>
      <c r="F4" s="227"/>
      <c r="G4" s="227"/>
      <c r="H4" s="227"/>
      <c r="I4" s="227"/>
    </row>
    <row r="5" spans="2:8" ht="15">
      <c r="B5" s="2"/>
      <c r="C5" s="2"/>
      <c r="D5" s="2"/>
      <c r="E5" s="4"/>
      <c r="F5" s="4"/>
      <c r="G5" s="4"/>
      <c r="H5" s="4"/>
    </row>
    <row r="6" spans="2:8" ht="15">
      <c r="B6" s="2" t="s">
        <v>4</v>
      </c>
      <c r="C6" s="2"/>
      <c r="D6" s="2"/>
      <c r="E6" s="5" t="s">
        <v>214</v>
      </c>
      <c r="F6" s="4"/>
      <c r="G6" s="4"/>
      <c r="H6" s="4"/>
    </row>
    <row r="7" spans="2:8" ht="15">
      <c r="B7" s="2" t="s">
        <v>5</v>
      </c>
      <c r="C7" s="2"/>
      <c r="D7" s="2"/>
      <c r="E7" s="5">
        <v>26993</v>
      </c>
      <c r="F7" s="4"/>
      <c r="G7" s="4"/>
      <c r="H7" s="4"/>
    </row>
    <row r="8" spans="2:8" ht="18" customHeight="1">
      <c r="B8" s="2"/>
      <c r="C8" s="2"/>
      <c r="D8" s="2"/>
      <c r="E8" s="4"/>
      <c r="F8" s="4"/>
      <c r="G8" s="4"/>
      <c r="H8" s="4"/>
    </row>
    <row r="9" spans="2:9" ht="15">
      <c r="B9" s="2" t="s">
        <v>6</v>
      </c>
      <c r="C9" s="2"/>
      <c r="D9" s="2"/>
      <c r="E9" s="6" t="s">
        <v>212</v>
      </c>
      <c r="F9" s="6"/>
      <c r="G9" s="6"/>
      <c r="H9" s="6"/>
      <c r="I9" s="7"/>
    </row>
    <row r="10" spans="5:8" ht="12.75">
      <c r="E10" s="6" t="s">
        <v>215</v>
      </c>
      <c r="F10" s="6"/>
      <c r="G10" s="4"/>
      <c r="H10" s="4"/>
    </row>
    <row r="11" spans="5:8" ht="12.75">
      <c r="E11" s="6"/>
      <c r="F11" s="6"/>
      <c r="G11" s="4"/>
      <c r="H11" s="4"/>
    </row>
    <row r="12" spans="5:8" ht="12.75">
      <c r="E12" s="6"/>
      <c r="F12" s="6"/>
      <c r="G12" s="4"/>
      <c r="H12" s="4"/>
    </row>
    <row r="13" spans="5:8" ht="12.75">
      <c r="E13" s="6"/>
      <c r="F13" s="6"/>
      <c r="G13" s="4"/>
      <c r="H13" s="4"/>
    </row>
    <row r="14" spans="5:8" ht="12.75">
      <c r="E14" s="6"/>
      <c r="F14" s="6"/>
      <c r="G14" s="4"/>
      <c r="H14" s="4"/>
    </row>
    <row r="15" spans="5:8" ht="12.75">
      <c r="E15" s="6"/>
      <c r="F15" s="6"/>
      <c r="G15" s="4"/>
      <c r="H15" s="4"/>
    </row>
    <row r="16" spans="5:8" ht="12.75">
      <c r="E16" s="6"/>
      <c r="F16" s="6"/>
      <c r="G16" s="4"/>
      <c r="H16" s="4"/>
    </row>
    <row r="20" spans="1:9" ht="30">
      <c r="A20" s="228" t="s">
        <v>7</v>
      </c>
      <c r="B20" s="228"/>
      <c r="C20" s="228"/>
      <c r="D20" s="228"/>
      <c r="E20" s="228"/>
      <c r="F20" s="228"/>
      <c r="G20" s="228"/>
      <c r="H20" s="228"/>
      <c r="I20" s="228"/>
    </row>
    <row r="22" spans="1:9" ht="15">
      <c r="A22" s="224" t="s">
        <v>8</v>
      </c>
      <c r="B22" s="224"/>
      <c r="C22" s="224"/>
      <c r="D22" s="224"/>
      <c r="E22" s="224"/>
      <c r="F22" s="224"/>
      <c r="G22" s="224"/>
      <c r="H22" s="224"/>
      <c r="I22" s="224"/>
    </row>
    <row r="23" spans="1:9" ht="15">
      <c r="A23" s="224" t="s">
        <v>9</v>
      </c>
      <c r="B23" s="224"/>
      <c r="C23" s="224"/>
      <c r="D23" s="224"/>
      <c r="E23" s="224"/>
      <c r="F23" s="224"/>
      <c r="G23" s="224"/>
      <c r="H23" s="224"/>
      <c r="I23" s="224"/>
    </row>
    <row r="27" spans="4:5" ht="27.75">
      <c r="D27" s="8" t="s">
        <v>224</v>
      </c>
      <c r="E27" s="9"/>
    </row>
    <row r="35" spans="2:8" ht="12.75">
      <c r="B35" t="s">
        <v>10</v>
      </c>
      <c r="G35" s="10" t="s">
        <v>11</v>
      </c>
      <c r="H35" s="7"/>
    </row>
    <row r="36" ht="12.75">
      <c r="G36" s="11"/>
    </row>
    <row r="37" spans="2:7" ht="12.75">
      <c r="B37" t="s">
        <v>12</v>
      </c>
      <c r="G37" s="10" t="s">
        <v>13</v>
      </c>
    </row>
    <row r="38" ht="12.75">
      <c r="G38" s="11"/>
    </row>
    <row r="39" spans="2:7" ht="12.75">
      <c r="B39" t="s">
        <v>14</v>
      </c>
      <c r="G39" s="10" t="s">
        <v>15</v>
      </c>
    </row>
    <row r="41" spans="2:7" ht="12.75">
      <c r="B41" t="s">
        <v>16</v>
      </c>
      <c r="G41" s="12" t="s">
        <v>17</v>
      </c>
    </row>
    <row r="44" spans="2:9" ht="12.75">
      <c r="B44" t="s">
        <v>18</v>
      </c>
      <c r="G44" s="5" t="s">
        <v>217</v>
      </c>
      <c r="H44" s="5"/>
      <c r="I44" s="5"/>
    </row>
    <row r="45" spans="7:9" ht="12.75">
      <c r="G45" s="4"/>
      <c r="H45" s="4"/>
      <c r="I45" s="4"/>
    </row>
    <row r="46" spans="2:9" ht="12.75">
      <c r="B46" t="s">
        <v>19</v>
      </c>
      <c r="G46" s="5" t="s">
        <v>218</v>
      </c>
      <c r="H46" s="4"/>
      <c r="I46" s="4"/>
    </row>
  </sheetData>
  <sheetProtection password="B346" sheet="1"/>
  <mergeCells count="6">
    <mergeCell ref="A22:I22"/>
    <mergeCell ref="A23:I23"/>
    <mergeCell ref="E2:I2"/>
    <mergeCell ref="E3:I3"/>
    <mergeCell ref="E4:I4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F5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.421875" style="171" customWidth="1"/>
    <col min="2" max="2" width="46.00390625" style="51" customWidth="1"/>
    <col min="3" max="3" width="19.28125" style="51" customWidth="1"/>
    <col min="4" max="4" width="21.28125" style="51" customWidth="1"/>
    <col min="5" max="16384" width="9.140625" style="51" customWidth="1"/>
  </cols>
  <sheetData>
    <row r="1" ht="6.75" customHeight="1"/>
    <row r="2" spans="1:4" s="173" customFormat="1" ht="21.75" customHeight="1">
      <c r="A2" s="229" t="s">
        <v>220</v>
      </c>
      <c r="B2" s="230"/>
      <c r="C2" s="230"/>
      <c r="D2" s="230"/>
    </row>
    <row r="3" spans="1:4" s="173" customFormat="1" ht="6.75" customHeight="1" thickBot="1">
      <c r="A3" s="172"/>
      <c r="B3" s="174"/>
      <c r="C3" s="174"/>
      <c r="D3" s="174"/>
    </row>
    <row r="4" spans="1:4" s="179" customFormat="1" ht="14.25" customHeight="1">
      <c r="A4" s="175"/>
      <c r="B4" s="176"/>
      <c r="C4" s="177" t="s">
        <v>22</v>
      </c>
      <c r="D4" s="178" t="s">
        <v>22</v>
      </c>
    </row>
    <row r="5" spans="1:6" ht="17.25" customHeight="1">
      <c r="A5" s="180"/>
      <c r="B5" s="181" t="s">
        <v>59</v>
      </c>
      <c r="C5" s="182" t="s">
        <v>25</v>
      </c>
      <c r="D5" s="183" t="s">
        <v>26</v>
      </c>
      <c r="E5" s="48"/>
      <c r="F5" s="48"/>
    </row>
    <row r="6" spans="1:6" ht="15.75" customHeight="1">
      <c r="A6" s="184" t="s">
        <v>60</v>
      </c>
      <c r="B6" s="185" t="s">
        <v>61</v>
      </c>
      <c r="C6" s="186">
        <f>C7+C11+C19+C29</f>
        <v>4326729023.85</v>
      </c>
      <c r="D6" s="187">
        <f>D7+D11+D19+D29</f>
        <v>3129813238.7400002</v>
      </c>
      <c r="E6" s="48"/>
      <c r="F6" s="48"/>
    </row>
    <row r="7" spans="1:6" ht="15.75" customHeight="1">
      <c r="A7" s="188"/>
      <c r="B7" s="44" t="s">
        <v>62</v>
      </c>
      <c r="C7" s="211">
        <f>C8+C9</f>
        <v>8320204.06</v>
      </c>
      <c r="D7" s="215">
        <f>D8+D9</f>
        <v>8206678.9399999995</v>
      </c>
      <c r="E7" s="48"/>
      <c r="F7" s="48"/>
    </row>
    <row r="8" spans="1:6" ht="15.75" customHeight="1">
      <c r="A8" s="188" t="s">
        <v>34</v>
      </c>
      <c r="B8" s="42" t="s">
        <v>63</v>
      </c>
      <c r="C8" s="191">
        <f>8320204.06-288540.58</f>
        <v>8031663.4799999995</v>
      </c>
      <c r="D8" s="192">
        <v>5928091.13</v>
      </c>
      <c r="E8" s="48"/>
      <c r="F8" s="48"/>
    </row>
    <row r="9" spans="1:6" ht="15.75" customHeight="1">
      <c r="A9" s="188" t="s">
        <v>36</v>
      </c>
      <c r="B9" s="42" t="s">
        <v>64</v>
      </c>
      <c r="C9" s="191">
        <v>288540.58</v>
      </c>
      <c r="D9" s="192">
        <v>2278587.81</v>
      </c>
      <c r="E9" s="48"/>
      <c r="F9" s="48"/>
    </row>
    <row r="10" spans="1:6" ht="13.5" customHeight="1">
      <c r="A10" s="188">
        <v>2</v>
      </c>
      <c r="B10" s="44" t="s">
        <v>65</v>
      </c>
      <c r="C10" s="191"/>
      <c r="D10" s="192"/>
      <c r="E10" s="48"/>
      <c r="F10" s="48"/>
    </row>
    <row r="11" spans="1:6" ht="12.75">
      <c r="A11" s="188">
        <v>3</v>
      </c>
      <c r="B11" s="44" t="s">
        <v>66</v>
      </c>
      <c r="C11" s="189">
        <f>C12+C13+C16+C14+C15</f>
        <v>3936524137.19</v>
      </c>
      <c r="D11" s="190">
        <f>D12+D13+D16+D14+D15+D17</f>
        <v>2371919486.9</v>
      </c>
      <c r="E11" s="48"/>
      <c r="F11" s="48"/>
    </row>
    <row r="12" spans="1:6" ht="12.75">
      <c r="A12" s="193" t="s">
        <v>34</v>
      </c>
      <c r="B12" s="42" t="s">
        <v>67</v>
      </c>
      <c r="C12" s="191">
        <v>3914826949.25</v>
      </c>
      <c r="D12" s="192">
        <v>2325455504.56</v>
      </c>
      <c r="E12" s="48"/>
      <c r="F12" s="48"/>
    </row>
    <row r="13" spans="1:6" ht="12.75">
      <c r="A13" s="193" t="s">
        <v>36</v>
      </c>
      <c r="B13" s="42" t="s">
        <v>68</v>
      </c>
      <c r="C13" s="191">
        <f>15900297.6+743888.34+500000+200000+120000+2008571+1100110+1124321</f>
        <v>21697187.939999998</v>
      </c>
      <c r="D13" s="192">
        <v>34119525.34</v>
      </c>
      <c r="E13" s="48"/>
      <c r="F13" s="48"/>
    </row>
    <row r="14" spans="1:6" ht="13.5" customHeight="1">
      <c r="A14" s="193" t="s">
        <v>48</v>
      </c>
      <c r="B14" s="42" t="s">
        <v>69</v>
      </c>
      <c r="C14" s="191">
        <v>0</v>
      </c>
      <c r="D14" s="192">
        <v>12344457</v>
      </c>
      <c r="E14" s="48"/>
      <c r="F14" s="48"/>
    </row>
    <row r="15" spans="1:6" ht="12.75">
      <c r="A15" s="193" t="s">
        <v>50</v>
      </c>
      <c r="B15" s="42" t="s">
        <v>70</v>
      </c>
      <c r="C15" s="191">
        <v>0</v>
      </c>
      <c r="D15" s="192">
        <v>0</v>
      </c>
      <c r="E15" s="48"/>
      <c r="F15" s="48"/>
    </row>
    <row r="16" spans="1:6" ht="12.75">
      <c r="A16" s="193" t="s">
        <v>71</v>
      </c>
      <c r="B16" s="49" t="s">
        <v>72</v>
      </c>
      <c r="C16" s="191"/>
      <c r="D16" s="192"/>
      <c r="E16" s="48"/>
      <c r="F16" s="48"/>
    </row>
    <row r="17" spans="1:6" ht="12.75">
      <c r="A17" s="193" t="s">
        <v>73</v>
      </c>
      <c r="B17" s="45" t="s">
        <v>74</v>
      </c>
      <c r="C17" s="191"/>
      <c r="D17" s="194"/>
      <c r="E17" s="48"/>
      <c r="F17" s="48"/>
    </row>
    <row r="18" spans="1:6" ht="12.75">
      <c r="A18" s="193"/>
      <c r="B18" s="45"/>
      <c r="C18" s="191"/>
      <c r="D18" s="194"/>
      <c r="E18" s="48"/>
      <c r="F18" s="48"/>
    </row>
    <row r="19" spans="1:6" ht="12.75">
      <c r="A19" s="188">
        <v>4</v>
      </c>
      <c r="B19" s="44" t="s">
        <v>75</v>
      </c>
      <c r="C19" s="189">
        <f>C20+C22+C23+C24+C25</f>
        <v>379530340.6</v>
      </c>
      <c r="D19" s="190">
        <f>D20+D22+D23+D24+D25</f>
        <v>739924969.9</v>
      </c>
      <c r="E19" s="48"/>
      <c r="F19" s="48"/>
    </row>
    <row r="20" spans="1:6" ht="12.75">
      <c r="A20" s="193" t="s">
        <v>34</v>
      </c>
      <c r="B20" s="42" t="s">
        <v>76</v>
      </c>
      <c r="C20" s="213"/>
      <c r="D20" s="192"/>
      <c r="E20" s="48"/>
      <c r="F20" s="48"/>
    </row>
    <row r="21" spans="1:6" ht="12.75">
      <c r="A21" s="193" t="s">
        <v>36</v>
      </c>
      <c r="B21" s="42" t="s">
        <v>203</v>
      </c>
      <c r="C21" s="191"/>
      <c r="D21" s="192"/>
      <c r="E21" s="48"/>
      <c r="F21" s="48"/>
    </row>
    <row r="22" spans="1:6" ht="12.75">
      <c r="A22" s="193" t="s">
        <v>48</v>
      </c>
      <c r="B22" s="42" t="s">
        <v>77</v>
      </c>
      <c r="C22" s="191"/>
      <c r="D22" s="192"/>
      <c r="E22" s="48"/>
      <c r="F22" s="48"/>
    </row>
    <row r="23" spans="1:6" ht="12.75">
      <c r="A23" s="193" t="s">
        <v>50</v>
      </c>
      <c r="B23" s="42" t="s">
        <v>78</v>
      </c>
      <c r="C23" s="191"/>
      <c r="D23" s="192"/>
      <c r="E23" s="48"/>
      <c r="F23" s="48"/>
    </row>
    <row r="24" spans="1:6" ht="13.5" customHeight="1">
      <c r="A24" s="193" t="s">
        <v>71</v>
      </c>
      <c r="B24" s="42" t="s">
        <v>79</v>
      </c>
      <c r="C24" s="191">
        <f>147378955.93+44115651.73+131715527.4+56320205.54</f>
        <v>379530340.6</v>
      </c>
      <c r="D24" s="192">
        <v>181787697.74</v>
      </c>
      <c r="E24" s="48"/>
      <c r="F24" s="48"/>
    </row>
    <row r="25" spans="1:6" ht="12.75">
      <c r="A25" s="193" t="s">
        <v>73</v>
      </c>
      <c r="B25" s="42" t="s">
        <v>80</v>
      </c>
      <c r="C25" s="191">
        <v>0</v>
      </c>
      <c r="D25" s="192">
        <v>558137272.16</v>
      </c>
      <c r="E25" s="48"/>
      <c r="F25" s="48"/>
    </row>
    <row r="26" spans="1:6" ht="12.75">
      <c r="A26" s="193"/>
      <c r="B26" s="43"/>
      <c r="C26" s="191"/>
      <c r="D26" s="192"/>
      <c r="E26" s="48"/>
      <c r="F26" s="48"/>
    </row>
    <row r="27" spans="1:6" ht="12.75">
      <c r="A27" s="188">
        <v>5</v>
      </c>
      <c r="B27" s="44" t="s">
        <v>81</v>
      </c>
      <c r="C27" s="191"/>
      <c r="D27" s="192"/>
      <c r="E27" s="48"/>
      <c r="F27" s="48"/>
    </row>
    <row r="28" spans="1:6" ht="12.75">
      <c r="A28" s="188">
        <v>6</v>
      </c>
      <c r="B28" s="44" t="s">
        <v>82</v>
      </c>
      <c r="C28" s="191"/>
      <c r="D28" s="192"/>
      <c r="E28" s="48"/>
      <c r="F28" s="48"/>
    </row>
    <row r="29" spans="1:6" ht="15.75" customHeight="1">
      <c r="A29" s="188">
        <v>7</v>
      </c>
      <c r="B29" s="44" t="s">
        <v>83</v>
      </c>
      <c r="C29" s="195">
        <f>C30</f>
        <v>2354342</v>
      </c>
      <c r="D29" s="194">
        <f>D30</f>
        <v>9762103</v>
      </c>
      <c r="E29" s="48"/>
      <c r="F29" s="48"/>
    </row>
    <row r="30" spans="1:6" ht="15.75" customHeight="1">
      <c r="A30" s="188"/>
      <c r="B30" s="45" t="s">
        <v>84</v>
      </c>
      <c r="C30" s="191">
        <v>2354342</v>
      </c>
      <c r="D30" s="192">
        <v>9762103</v>
      </c>
      <c r="E30" s="48"/>
      <c r="F30" s="48"/>
    </row>
    <row r="31" spans="1:6" ht="12.75">
      <c r="A31" s="193"/>
      <c r="B31" s="42"/>
      <c r="C31" s="191"/>
      <c r="D31" s="192"/>
      <c r="E31" s="48"/>
      <c r="F31" s="48"/>
    </row>
    <row r="32" spans="1:6" ht="12.75">
      <c r="A32" s="188" t="s">
        <v>85</v>
      </c>
      <c r="B32" s="43" t="s">
        <v>86</v>
      </c>
      <c r="C32" s="189">
        <f>C34</f>
        <v>684037789.51</v>
      </c>
      <c r="D32" s="190">
        <f>D34</f>
        <v>644385600.7851667</v>
      </c>
      <c r="E32" s="48"/>
      <c r="F32" s="48"/>
    </row>
    <row r="33" spans="1:6" ht="12.75">
      <c r="A33" s="188"/>
      <c r="B33" s="44" t="s">
        <v>87</v>
      </c>
      <c r="C33" s="191"/>
      <c r="D33" s="192"/>
      <c r="E33" s="48"/>
      <c r="F33" s="48"/>
    </row>
    <row r="34" spans="1:6" ht="12.75">
      <c r="A34" s="188"/>
      <c r="B34" s="44" t="s">
        <v>88</v>
      </c>
      <c r="C34" s="211">
        <f>C35+C36+C37+C38</f>
        <v>684037789.51</v>
      </c>
      <c r="D34" s="190">
        <f>D35+D36+D37+D38</f>
        <v>644385600.7851667</v>
      </c>
      <c r="E34" s="48"/>
      <c r="F34" s="48"/>
    </row>
    <row r="35" spans="1:6" ht="12.75">
      <c r="A35" s="193" t="s">
        <v>34</v>
      </c>
      <c r="B35" s="42" t="s">
        <v>89</v>
      </c>
      <c r="C35" s="196">
        <v>68842000</v>
      </c>
      <c r="D35" s="192">
        <v>68842000</v>
      </c>
      <c r="E35" s="48"/>
      <c r="F35" s="48"/>
    </row>
    <row r="36" spans="1:6" ht="12.75">
      <c r="A36" s="193" t="s">
        <v>36</v>
      </c>
      <c r="B36" s="46" t="s">
        <v>90</v>
      </c>
      <c r="C36" s="191">
        <f>182028878.61-8557172</f>
        <v>173471706.61</v>
      </c>
      <c r="D36" s="192">
        <v>3313310</v>
      </c>
      <c r="E36" s="48"/>
      <c r="F36" s="48"/>
    </row>
    <row r="37" spans="1:6" ht="12.75">
      <c r="A37" s="193" t="s">
        <v>48</v>
      </c>
      <c r="B37" s="42" t="s">
        <v>91</v>
      </c>
      <c r="C37" s="191">
        <f>406693091.09+33394429+12945881.73+3040044-81719447.15-14813581.63-3014801.29-1432162.8</f>
        <v>355093452.9499999</v>
      </c>
      <c r="D37" s="192">
        <v>94268155.62516665</v>
      </c>
      <c r="E37" s="48"/>
      <c r="F37" s="48"/>
    </row>
    <row r="38" spans="1:6" ht="13.5" customHeight="1">
      <c r="A38" s="193" t="s">
        <v>50</v>
      </c>
      <c r="B38" s="46" t="s">
        <v>92</v>
      </c>
      <c r="C38" s="191">
        <f>86630629.95</f>
        <v>86630629.95</v>
      </c>
      <c r="D38" s="192">
        <v>477962135.16</v>
      </c>
      <c r="E38" s="48"/>
      <c r="F38" s="48"/>
    </row>
    <row r="39" spans="1:6" ht="12.75">
      <c r="A39" s="188"/>
      <c r="B39" s="44" t="s">
        <v>93</v>
      </c>
      <c r="C39" s="191"/>
      <c r="D39" s="192"/>
      <c r="E39" s="48"/>
      <c r="F39" s="48"/>
    </row>
    <row r="40" spans="1:6" ht="13.5" customHeight="1">
      <c r="A40" s="188"/>
      <c r="B40" s="44" t="s">
        <v>94</v>
      </c>
      <c r="C40" s="191"/>
      <c r="D40" s="192"/>
      <c r="E40" s="48"/>
      <c r="F40" s="48"/>
    </row>
    <row r="41" spans="1:6" ht="13.5" customHeight="1">
      <c r="A41" s="188"/>
      <c r="B41" s="47" t="s">
        <v>202</v>
      </c>
      <c r="C41" s="191"/>
      <c r="D41" s="192"/>
      <c r="E41" s="48"/>
      <c r="F41" s="48"/>
    </row>
    <row r="42" spans="1:6" ht="12.75">
      <c r="A42" s="188"/>
      <c r="B42" s="44" t="s">
        <v>95</v>
      </c>
      <c r="C42" s="191"/>
      <c r="D42" s="192"/>
      <c r="E42" s="48"/>
      <c r="F42" s="48"/>
    </row>
    <row r="43" spans="1:6" ht="15.75" customHeight="1">
      <c r="A43" s="188"/>
      <c r="B43" s="44"/>
      <c r="C43" s="191"/>
      <c r="D43" s="192"/>
      <c r="E43" s="48"/>
      <c r="F43" s="48"/>
    </row>
    <row r="44" spans="1:6" ht="12.75">
      <c r="A44" s="193"/>
      <c r="B44" s="42"/>
      <c r="C44" s="191"/>
      <c r="D44" s="192"/>
      <c r="E44" s="48"/>
      <c r="F44" s="48"/>
    </row>
    <row r="45" spans="1:6" ht="18" customHeight="1">
      <c r="A45" s="193"/>
      <c r="B45" s="43" t="s">
        <v>204</v>
      </c>
      <c r="C45" s="211">
        <f>C6+C32</f>
        <v>5010766813.360001</v>
      </c>
      <c r="D45" s="190">
        <f>D6+D32</f>
        <v>3774198839.525167</v>
      </c>
      <c r="E45" s="48"/>
      <c r="F45" s="48"/>
    </row>
    <row r="46" spans="1:6" ht="13.5" customHeight="1">
      <c r="A46" s="193"/>
      <c r="B46" s="42"/>
      <c r="C46" s="191"/>
      <c r="D46" s="192"/>
      <c r="E46" s="48"/>
      <c r="F46" s="48"/>
    </row>
    <row r="47" spans="1:4" ht="13.5" customHeight="1">
      <c r="A47" s="193"/>
      <c r="B47" s="46"/>
      <c r="C47" s="191"/>
      <c r="D47" s="192"/>
    </row>
    <row r="48" spans="1:4" ht="13.5" customHeight="1">
      <c r="A48" s="193"/>
      <c r="B48" s="42"/>
      <c r="C48" s="191"/>
      <c r="D48" s="192"/>
    </row>
    <row r="49" spans="1:4" ht="13.5" customHeight="1" thickBot="1">
      <c r="A49" s="197"/>
      <c r="B49" s="152"/>
      <c r="C49" s="198"/>
      <c r="D49" s="199"/>
    </row>
    <row r="50" spans="1:4" ht="13.5" customHeight="1">
      <c r="A50" s="200"/>
      <c r="B50" s="48"/>
      <c r="C50" s="154"/>
      <c r="D50" s="154"/>
    </row>
    <row r="51" spans="1:4" ht="13.5" customHeight="1">
      <c r="A51" s="200"/>
      <c r="B51" s="48"/>
      <c r="C51" s="154"/>
      <c r="D51" s="154"/>
    </row>
    <row r="52" spans="2:4" ht="12.75">
      <c r="B52" s="48"/>
      <c r="C52" s="154"/>
      <c r="D52" s="61" t="s">
        <v>96</v>
      </c>
    </row>
    <row r="53" spans="2:4" ht="12.75">
      <c r="B53" s="48"/>
      <c r="C53" s="154"/>
      <c r="D53" s="201" t="s">
        <v>58</v>
      </c>
    </row>
    <row r="54" spans="2:3" ht="12.75">
      <c r="B54" s="48"/>
      <c r="C54" s="154"/>
    </row>
    <row r="55" spans="2:3" ht="12.75">
      <c r="B55" s="48"/>
      <c r="C55" s="154"/>
    </row>
    <row r="56" spans="2:3" ht="12.75">
      <c r="B56" s="48"/>
      <c r="C56" s="48"/>
    </row>
  </sheetData>
  <sheetProtection password="B346" sheet="1"/>
  <mergeCells count="1">
    <mergeCell ref="A2:D2"/>
  </mergeCells>
  <printOptions/>
  <pageMargins left="0.75" right="0.75" top="0.05" bottom="0.25" header="0.61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49"/>
  <sheetViews>
    <sheetView zoomScalePageLayoutView="0" workbookViewId="0" topLeftCell="A19">
      <selection activeCell="C44" sqref="C44"/>
    </sheetView>
  </sheetViews>
  <sheetFormatPr defaultColWidth="9.140625" defaultRowHeight="12.75"/>
  <cols>
    <col min="1" max="1" width="4.8515625" style="51" customWidth="1"/>
    <col min="2" max="2" width="49.00390625" style="51" customWidth="1"/>
    <col min="3" max="3" width="17.140625" style="51" customWidth="1"/>
    <col min="4" max="4" width="16.8515625" style="51" customWidth="1"/>
    <col min="5" max="5" width="11.7109375" style="51" bestFit="1" customWidth="1"/>
    <col min="6" max="6" width="16.57421875" style="51" bestFit="1" customWidth="1"/>
    <col min="7" max="16384" width="9.140625" style="51" customWidth="1"/>
  </cols>
  <sheetData>
    <row r="1" ht="9.75" customHeight="1">
      <c r="A1" s="171"/>
    </row>
    <row r="2" spans="1:4" ht="21" customHeight="1">
      <c r="A2" s="229" t="s">
        <v>220</v>
      </c>
      <c r="B2" s="230"/>
      <c r="C2" s="230"/>
      <c r="D2" s="230"/>
    </row>
    <row r="3" spans="1:4" ht="9" customHeight="1" thickBot="1">
      <c r="A3" s="172"/>
      <c r="B3" s="174"/>
      <c r="C3" s="174"/>
      <c r="D3" s="174"/>
    </row>
    <row r="4" spans="1:4" ht="14.25" customHeight="1">
      <c r="A4" s="175"/>
      <c r="B4" s="176"/>
      <c r="C4" s="177" t="s">
        <v>22</v>
      </c>
      <c r="D4" s="178" t="s">
        <v>22</v>
      </c>
    </row>
    <row r="5" spans="1:4" ht="17.25" customHeight="1">
      <c r="A5" s="180"/>
      <c r="B5" s="181" t="s">
        <v>97</v>
      </c>
      <c r="C5" s="182" t="s">
        <v>25</v>
      </c>
      <c r="D5" s="183" t="s">
        <v>26</v>
      </c>
    </row>
    <row r="6" spans="1:4" ht="15.75" customHeight="1">
      <c r="A6" s="184" t="s">
        <v>60</v>
      </c>
      <c r="B6" s="185" t="s">
        <v>98</v>
      </c>
      <c r="C6" s="186">
        <f>C8+C11+C22</f>
        <v>2563108367.09</v>
      </c>
      <c r="D6" s="202">
        <f>D8+D11+D22+D23</f>
        <v>1912622464.86</v>
      </c>
    </row>
    <row r="7" spans="1:4" ht="13.5" customHeight="1">
      <c r="A7" s="188"/>
      <c r="B7" s="44" t="s">
        <v>99</v>
      </c>
      <c r="C7" s="191"/>
      <c r="D7" s="192"/>
    </row>
    <row r="8" spans="1:5" ht="12.75">
      <c r="A8" s="188"/>
      <c r="B8" s="44" t="s">
        <v>100</v>
      </c>
      <c r="C8" s="189">
        <f>C9+C10</f>
        <v>1310324100.31</v>
      </c>
      <c r="D8" s="190">
        <f>D9+D10</f>
        <v>905222697.49</v>
      </c>
      <c r="E8" s="203"/>
    </row>
    <row r="9" spans="1:6" ht="12.75">
      <c r="A9" s="193" t="s">
        <v>34</v>
      </c>
      <c r="B9" s="42" t="s">
        <v>101</v>
      </c>
      <c r="C9" s="212">
        <v>1310324100.31</v>
      </c>
      <c r="D9" s="192">
        <v>905222697.49</v>
      </c>
      <c r="F9" s="214"/>
    </row>
    <row r="10" spans="1:5" ht="12.75">
      <c r="A10" s="193" t="s">
        <v>36</v>
      </c>
      <c r="B10" s="42" t="s">
        <v>102</v>
      </c>
      <c r="C10" s="191"/>
      <c r="D10" s="192"/>
      <c r="E10" s="204"/>
    </row>
    <row r="11" spans="1:6" ht="12.75">
      <c r="A11" s="188"/>
      <c r="B11" s="44" t="s">
        <v>103</v>
      </c>
      <c r="C11" s="189">
        <f>C12+C13+C14+C15+C16+C17+C18+C19+C20+C21</f>
        <v>1252784266.7800002</v>
      </c>
      <c r="D11" s="194">
        <f>D12+D13+D14+D15+D16+D17+D18+D19+D20+D21</f>
        <v>998308467.3699999</v>
      </c>
      <c r="E11" s="203"/>
      <c r="F11" s="204"/>
    </row>
    <row r="12" spans="1:4" ht="12.75">
      <c r="A12" s="193" t="s">
        <v>34</v>
      </c>
      <c r="B12" s="42" t="s">
        <v>104</v>
      </c>
      <c r="C12" s="191">
        <v>1093906819.38</v>
      </c>
      <c r="D12" s="192">
        <v>582350451.9699999</v>
      </c>
    </row>
    <row r="13" spans="1:6" ht="12.75">
      <c r="A13" s="193" t="s">
        <v>36</v>
      </c>
      <c r="B13" s="42" t="s">
        <v>105</v>
      </c>
      <c r="C13" s="191">
        <v>0</v>
      </c>
      <c r="D13" s="192">
        <v>125450</v>
      </c>
      <c r="F13" s="204"/>
    </row>
    <row r="14" spans="1:4" ht="12.75">
      <c r="A14" s="193" t="s">
        <v>48</v>
      </c>
      <c r="B14" s="42" t="s">
        <v>106</v>
      </c>
      <c r="C14" s="191">
        <f>270173+37493</f>
        <v>307666</v>
      </c>
      <c r="D14" s="192">
        <v>258327</v>
      </c>
    </row>
    <row r="15" spans="1:4" ht="12.75">
      <c r="A15" s="193" t="s">
        <v>50</v>
      </c>
      <c r="B15" s="42" t="s">
        <v>107</v>
      </c>
      <c r="C15" s="191">
        <v>90920</v>
      </c>
      <c r="D15" s="192">
        <v>76590</v>
      </c>
    </row>
    <row r="16" spans="1:4" ht="12.75">
      <c r="A16" s="193" t="s">
        <v>71</v>
      </c>
      <c r="B16" s="42" t="s">
        <v>108</v>
      </c>
      <c r="C16" s="191">
        <v>9989599</v>
      </c>
      <c r="D16" s="192"/>
    </row>
    <row r="17" spans="1:4" ht="12.75">
      <c r="A17" s="193" t="s">
        <v>73</v>
      </c>
      <c r="B17" s="42" t="s">
        <v>109</v>
      </c>
      <c r="C17" s="191">
        <v>863988</v>
      </c>
      <c r="D17" s="192">
        <v>34546528</v>
      </c>
    </row>
    <row r="18" spans="1:4" ht="12.75">
      <c r="A18" s="193" t="s">
        <v>110</v>
      </c>
      <c r="B18" s="45" t="s">
        <v>216</v>
      </c>
      <c r="C18" s="191"/>
      <c r="D18" s="192"/>
    </row>
    <row r="19" spans="1:4" ht="12.75">
      <c r="A19" s="193" t="s">
        <v>111</v>
      </c>
      <c r="B19" s="42" t="s">
        <v>112</v>
      </c>
      <c r="C19" s="191"/>
      <c r="D19" s="192"/>
    </row>
    <row r="20" spans="1:6" ht="13.5" customHeight="1">
      <c r="A20" s="193" t="s">
        <v>113</v>
      </c>
      <c r="B20" s="42" t="s">
        <v>114</v>
      </c>
      <c r="C20" s="191"/>
      <c r="D20" s="192"/>
      <c r="F20" s="204"/>
    </row>
    <row r="21" spans="1:4" ht="13.5" customHeight="1">
      <c r="A21" s="193" t="s">
        <v>115</v>
      </c>
      <c r="B21" s="42" t="s">
        <v>116</v>
      </c>
      <c r="C21" s="191">
        <f>101687470.4+24920500+20839500+120000+57804</f>
        <v>147625274.4</v>
      </c>
      <c r="D21" s="192">
        <v>380951120.4</v>
      </c>
    </row>
    <row r="22" spans="1:6" ht="12.75">
      <c r="A22" s="188"/>
      <c r="B22" s="44" t="s">
        <v>117</v>
      </c>
      <c r="C22" s="189">
        <v>0</v>
      </c>
      <c r="D22" s="194">
        <v>9091300</v>
      </c>
      <c r="F22" s="205"/>
    </row>
    <row r="23" spans="1:6" ht="12.75">
      <c r="A23" s="188"/>
      <c r="B23" s="44" t="s">
        <v>118</v>
      </c>
      <c r="C23" s="191"/>
      <c r="D23" s="194"/>
      <c r="E23" s="204"/>
      <c r="F23" s="205"/>
    </row>
    <row r="24" spans="1:6" ht="13.5" customHeight="1">
      <c r="A24" s="193"/>
      <c r="B24" s="42"/>
      <c r="C24" s="191"/>
      <c r="D24" s="192"/>
      <c r="E24" s="204"/>
      <c r="F24" s="205"/>
    </row>
    <row r="25" spans="1:5" ht="13.5" customHeight="1">
      <c r="A25" s="188" t="s">
        <v>85</v>
      </c>
      <c r="B25" s="43" t="s">
        <v>119</v>
      </c>
      <c r="C25" s="195">
        <f>C26</f>
        <v>871225217.24</v>
      </c>
      <c r="D25" s="194">
        <f>D26+D29+D30+D31</f>
        <v>629811344.5999999</v>
      </c>
      <c r="E25" s="203"/>
    </row>
    <row r="26" spans="1:5" ht="12.75">
      <c r="A26" s="188"/>
      <c r="B26" s="44" t="s">
        <v>120</v>
      </c>
      <c r="C26" s="189">
        <f>C27</f>
        <v>871225217.24</v>
      </c>
      <c r="D26" s="192">
        <f>SUM(D27:D28)</f>
        <v>629811344.5999999</v>
      </c>
      <c r="E26" s="204"/>
    </row>
    <row r="27" spans="1:4" ht="12.75">
      <c r="A27" s="193" t="s">
        <v>34</v>
      </c>
      <c r="B27" s="42" t="s">
        <v>121</v>
      </c>
      <c r="C27" s="212">
        <f>871225217.24</f>
        <v>871225217.24</v>
      </c>
      <c r="D27" s="192">
        <v>629811344.5999999</v>
      </c>
    </row>
    <row r="28" spans="1:4" ht="15.75" customHeight="1">
      <c r="A28" s="193" t="s">
        <v>36</v>
      </c>
      <c r="B28" s="49" t="s">
        <v>122</v>
      </c>
      <c r="C28" s="191"/>
      <c r="D28" s="192"/>
    </row>
    <row r="29" spans="1:4" ht="12.75">
      <c r="A29" s="188"/>
      <c r="B29" s="44" t="s">
        <v>123</v>
      </c>
      <c r="C29" s="189"/>
      <c r="D29" s="190"/>
    </row>
    <row r="30" spans="1:4" ht="12.75">
      <c r="A30" s="188"/>
      <c r="B30" s="44" t="s">
        <v>124</v>
      </c>
      <c r="C30" s="189"/>
      <c r="D30" s="190"/>
    </row>
    <row r="31" spans="1:4" ht="12.75">
      <c r="A31" s="188"/>
      <c r="B31" s="44" t="s">
        <v>125</v>
      </c>
      <c r="C31" s="189"/>
      <c r="D31" s="190"/>
    </row>
    <row r="32" spans="1:4" ht="12.75">
      <c r="A32" s="193"/>
      <c r="B32" s="47" t="s">
        <v>126</v>
      </c>
      <c r="C32" s="191"/>
      <c r="D32" s="192"/>
    </row>
    <row r="33" spans="1:4" ht="12.75">
      <c r="A33" s="188" t="s">
        <v>127</v>
      </c>
      <c r="B33" s="43" t="s">
        <v>128</v>
      </c>
      <c r="C33" s="189">
        <f>C34+C35+C36+C37+C38+C39+C40+C41+C42+C43</f>
        <v>1576433229.100002</v>
      </c>
      <c r="D33" s="194">
        <f>D34+D35+D36+D37+D38+D39+D40+D41+D42+D43</f>
        <v>1231765030.0699959</v>
      </c>
    </row>
    <row r="34" spans="1:4" ht="12.75">
      <c r="A34" s="188"/>
      <c r="B34" s="44" t="s">
        <v>129</v>
      </c>
      <c r="C34" s="191"/>
      <c r="D34" s="192"/>
    </row>
    <row r="35" spans="1:4" ht="13.5" customHeight="1">
      <c r="A35" s="188"/>
      <c r="B35" s="50" t="s">
        <v>130</v>
      </c>
      <c r="C35" s="191"/>
      <c r="D35" s="192"/>
    </row>
    <row r="36" spans="1:4" ht="12.75">
      <c r="A36" s="188"/>
      <c r="B36" s="44" t="s">
        <v>131</v>
      </c>
      <c r="C36" s="196">
        <v>273127503</v>
      </c>
      <c r="D36" s="192">
        <v>273127503</v>
      </c>
    </row>
    <row r="37" spans="1:4" ht="12.75">
      <c r="A37" s="188"/>
      <c r="B37" s="44" t="s">
        <v>132</v>
      </c>
      <c r="C37" s="191"/>
      <c r="D37" s="192"/>
    </row>
    <row r="38" spans="1:4" ht="12.75">
      <c r="A38" s="188"/>
      <c r="B38" s="44" t="s">
        <v>133</v>
      </c>
      <c r="C38" s="191"/>
      <c r="D38" s="192"/>
    </row>
    <row r="39" spans="1:4" ht="12.75">
      <c r="A39" s="188"/>
      <c r="B39" s="44" t="s">
        <v>134</v>
      </c>
      <c r="C39" s="191"/>
      <c r="D39" s="192"/>
    </row>
    <row r="40" spans="1:4" ht="12.75">
      <c r="A40" s="188"/>
      <c r="B40" s="44" t="s">
        <v>135</v>
      </c>
      <c r="C40" s="191">
        <v>49286335</v>
      </c>
      <c r="D40" s="192">
        <v>37457955</v>
      </c>
    </row>
    <row r="41" spans="1:4" ht="12.75">
      <c r="A41" s="188"/>
      <c r="B41" s="44" t="s">
        <v>136</v>
      </c>
      <c r="C41" s="191">
        <v>909351193.17</v>
      </c>
      <c r="D41" s="192">
        <v>684611980.96</v>
      </c>
    </row>
    <row r="42" spans="1:4" ht="12.75">
      <c r="A42" s="188"/>
      <c r="B42" s="44" t="s">
        <v>137</v>
      </c>
      <c r="C42" s="191"/>
      <c r="D42" s="192"/>
    </row>
    <row r="43" spans="1:4" ht="12.75">
      <c r="A43" s="188"/>
      <c r="B43" s="44" t="s">
        <v>138</v>
      </c>
      <c r="C43" s="206">
        <f>PASH!C35</f>
        <v>344668197.930002</v>
      </c>
      <c r="D43" s="192">
        <f>PASH!D35</f>
        <v>236567591.10999587</v>
      </c>
    </row>
    <row r="44" spans="1:4" ht="18" customHeight="1" thickBot="1">
      <c r="A44" s="197"/>
      <c r="B44" s="153" t="s">
        <v>139</v>
      </c>
      <c r="C44" s="221">
        <f>C6+C25+C33</f>
        <v>5010766813.430002</v>
      </c>
      <c r="D44" s="207">
        <f>D6+D25+D33</f>
        <v>3774198839.529996</v>
      </c>
    </row>
    <row r="45" spans="1:4" ht="18" customHeight="1">
      <c r="A45" s="200"/>
      <c r="B45" s="149"/>
      <c r="C45" s="223">
        <f>C44-AKTIVI!C45</f>
        <v>0.07000160217285156</v>
      </c>
      <c r="D45" s="223">
        <f>D44-AKTIVI!D45</f>
        <v>0.004828929901123047</v>
      </c>
    </row>
    <row r="46" spans="1:4" ht="18" customHeight="1">
      <c r="A46" s="200"/>
      <c r="B46" s="149"/>
      <c r="C46" s="208"/>
      <c r="D46" s="208"/>
    </row>
    <row r="47" spans="3:4" ht="12.75">
      <c r="C47" s="209"/>
      <c r="D47" s="61" t="s">
        <v>140</v>
      </c>
    </row>
    <row r="48" spans="3:4" ht="12.75">
      <c r="C48" s="209"/>
      <c r="D48" s="61" t="s">
        <v>58</v>
      </c>
    </row>
    <row r="49" ht="12.75">
      <c r="C49" s="204"/>
    </row>
  </sheetData>
  <sheetProtection password="B346" sheet="1"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68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4.7109375" style="14" customWidth="1"/>
    <col min="2" max="2" width="60.28125" style="14" customWidth="1"/>
    <col min="3" max="3" width="15.421875" style="14" customWidth="1"/>
    <col min="4" max="4" width="16.57421875" style="14" customWidth="1"/>
    <col min="5" max="5" width="15.140625" style="14" customWidth="1"/>
    <col min="6" max="16384" width="9.140625" style="14" customWidth="1"/>
  </cols>
  <sheetData>
    <row r="1" ht="12.75">
      <c r="A1" s="13"/>
    </row>
    <row r="2" spans="1:5" ht="21" thickBot="1">
      <c r="A2" s="15"/>
      <c r="B2" s="16" t="s">
        <v>221</v>
      </c>
      <c r="C2" s="16"/>
      <c r="D2" s="16"/>
      <c r="E2" s="130"/>
    </row>
    <row r="3" spans="1:5" ht="21.75" thickBot="1" thickTop="1">
      <c r="A3" s="129"/>
      <c r="B3" s="130" t="s">
        <v>20</v>
      </c>
      <c r="C3" s="130"/>
      <c r="D3" s="130"/>
      <c r="E3" s="130"/>
    </row>
    <row r="4" spans="1:5" ht="12.75">
      <c r="A4" s="131"/>
      <c r="B4" s="132"/>
      <c r="C4" s="133" t="s">
        <v>21</v>
      </c>
      <c r="D4" s="134" t="s">
        <v>22</v>
      </c>
      <c r="E4" s="150"/>
    </row>
    <row r="5" spans="1:5" ht="15">
      <c r="A5" s="135" t="s">
        <v>23</v>
      </c>
      <c r="B5" s="17" t="s">
        <v>24</v>
      </c>
      <c r="C5" s="18" t="s">
        <v>25</v>
      </c>
      <c r="D5" s="136" t="s">
        <v>26</v>
      </c>
      <c r="E5" s="150"/>
    </row>
    <row r="6" spans="1:5" ht="15.75" customHeight="1">
      <c r="A6" s="137">
        <v>1</v>
      </c>
      <c r="B6" s="19" t="s">
        <v>27</v>
      </c>
      <c r="C6" s="20">
        <v>30867025521.04</v>
      </c>
      <c r="D6" s="138">
        <v>20534800495.999996</v>
      </c>
      <c r="E6" s="39"/>
    </row>
    <row r="7" spans="1:5" ht="12.75" customHeight="1">
      <c r="A7" s="139">
        <v>2</v>
      </c>
      <c r="B7" s="21" t="s">
        <v>28</v>
      </c>
      <c r="C7" s="22">
        <v>3954502.96</v>
      </c>
      <c r="D7" s="140">
        <v>4309060</v>
      </c>
      <c r="E7" s="39"/>
    </row>
    <row r="8" spans="1:5" ht="27" customHeight="1" hidden="1">
      <c r="A8" s="139">
        <v>3</v>
      </c>
      <c r="B8" s="23" t="s">
        <v>29</v>
      </c>
      <c r="C8" s="24"/>
      <c r="D8" s="141"/>
      <c r="E8" s="151"/>
    </row>
    <row r="9" spans="1:5" ht="14.25" customHeight="1">
      <c r="A9" s="139"/>
      <c r="B9" s="25" t="s">
        <v>30</v>
      </c>
      <c r="C9" s="26">
        <f>C6+C7</f>
        <v>30870980024</v>
      </c>
      <c r="D9" s="141">
        <f>D6+D7</f>
        <v>20539109555.999996</v>
      </c>
      <c r="E9" s="151"/>
    </row>
    <row r="10" spans="1:5" ht="14.25" customHeight="1">
      <c r="A10" s="139">
        <v>3</v>
      </c>
      <c r="B10" s="27" t="s">
        <v>31</v>
      </c>
      <c r="C10" s="24"/>
      <c r="D10" s="141"/>
      <c r="E10" s="151"/>
    </row>
    <row r="11" spans="1:5" ht="12.75" customHeight="1">
      <c r="A11" s="139">
        <v>4</v>
      </c>
      <c r="B11" s="23" t="s">
        <v>32</v>
      </c>
      <c r="C11" s="222">
        <v>-28550005792.8</v>
      </c>
      <c r="D11" s="140">
        <v>-19170015227.329998</v>
      </c>
      <c r="E11" s="39"/>
    </row>
    <row r="12" spans="1:5" ht="12.75" customHeight="1">
      <c r="A12" s="139">
        <v>5</v>
      </c>
      <c r="B12" s="23" t="s">
        <v>33</v>
      </c>
      <c r="C12" s="28">
        <f>C13+C14</f>
        <v>-15920852</v>
      </c>
      <c r="D12" s="140">
        <f>D13+D14</f>
        <v>-13564358</v>
      </c>
      <c r="E12" s="39"/>
    </row>
    <row r="13" spans="1:5" ht="13.5" customHeight="1">
      <c r="A13" s="142" t="s">
        <v>34</v>
      </c>
      <c r="B13" s="29" t="s">
        <v>35</v>
      </c>
      <c r="C13" s="22">
        <v>-13900138</v>
      </c>
      <c r="D13" s="140">
        <v>-11883142</v>
      </c>
      <c r="E13" s="39"/>
    </row>
    <row r="14" spans="1:5" ht="13.5" customHeight="1">
      <c r="A14" s="142" t="s">
        <v>36</v>
      </c>
      <c r="B14" s="30" t="s">
        <v>37</v>
      </c>
      <c r="C14" s="22">
        <v>-2020714</v>
      </c>
      <c r="D14" s="140">
        <v>-1681216</v>
      </c>
      <c r="E14" s="39"/>
    </row>
    <row r="15" spans="1:5" ht="15.75" customHeight="1">
      <c r="A15" s="139">
        <v>6</v>
      </c>
      <c r="B15" s="23" t="s">
        <v>38</v>
      </c>
      <c r="C15" s="22">
        <v>-51738055.34</v>
      </c>
      <c r="D15" s="140">
        <v>-19634901.7</v>
      </c>
      <c r="E15" s="39"/>
    </row>
    <row r="16" spans="1:5" ht="12.75" customHeight="1">
      <c r="A16" s="139">
        <v>7</v>
      </c>
      <c r="B16" s="23" t="s">
        <v>39</v>
      </c>
      <c r="C16" s="22">
        <v>-1631180818.19</v>
      </c>
      <c r="D16" s="140">
        <v>-900451726.8999999</v>
      </c>
      <c r="E16" s="39"/>
    </row>
    <row r="17" spans="1:5" ht="12.75" customHeight="1">
      <c r="A17" s="139">
        <v>8</v>
      </c>
      <c r="B17" s="25" t="s">
        <v>40</v>
      </c>
      <c r="C17" s="28">
        <f>C11+C12+C15+C16</f>
        <v>-30248845518.329998</v>
      </c>
      <c r="D17" s="140">
        <f>D11+D12+D15+D16</f>
        <v>-20103666213.93</v>
      </c>
      <c r="E17" s="39"/>
    </row>
    <row r="18" spans="1:5" ht="12.75" customHeight="1">
      <c r="A18" s="139"/>
      <c r="B18" s="25"/>
      <c r="C18" s="28"/>
      <c r="D18" s="140"/>
      <c r="E18" s="39"/>
    </row>
    <row r="19" spans="1:5" ht="12.75" customHeight="1">
      <c r="A19" s="139">
        <v>9</v>
      </c>
      <c r="B19" s="23" t="s">
        <v>41</v>
      </c>
      <c r="C19" s="28">
        <f>C9+C17</f>
        <v>622134505.670002</v>
      </c>
      <c r="D19" s="140">
        <f>D9+D17</f>
        <v>435443342.0699959</v>
      </c>
      <c r="E19" s="39"/>
    </row>
    <row r="20" spans="1:5" ht="12.75" customHeight="1">
      <c r="A20" s="139">
        <v>10</v>
      </c>
      <c r="B20" s="23" t="s">
        <v>42</v>
      </c>
      <c r="C20" s="22"/>
      <c r="D20" s="140"/>
      <c r="E20" s="39"/>
    </row>
    <row r="21" spans="1:5" ht="12.75" customHeight="1">
      <c r="A21" s="139">
        <v>11</v>
      </c>
      <c r="B21" s="23" t="s">
        <v>43</v>
      </c>
      <c r="C21" s="22"/>
      <c r="D21" s="140"/>
      <c r="E21" s="39"/>
    </row>
    <row r="22" spans="1:5" ht="12.75" customHeight="1">
      <c r="A22" s="139">
        <v>12</v>
      </c>
      <c r="B22" s="23" t="s">
        <v>44</v>
      </c>
      <c r="C22" s="28">
        <f>C23+C24+C25+C26+C27</f>
        <v>-238146201.73999998</v>
      </c>
      <c r="D22" s="140">
        <f>D23+D24+D25+D26+D27</f>
        <v>-170971056.96</v>
      </c>
      <c r="E22" s="39"/>
    </row>
    <row r="23" spans="1:5" ht="12.75" customHeight="1">
      <c r="A23" s="142" t="s">
        <v>34</v>
      </c>
      <c r="B23" s="30" t="s">
        <v>45</v>
      </c>
      <c r="C23" s="22"/>
      <c r="D23" s="140"/>
      <c r="E23" s="39"/>
    </row>
    <row r="24" spans="1:5" ht="12.75" customHeight="1">
      <c r="A24" s="142"/>
      <c r="B24" s="30" t="s">
        <v>46</v>
      </c>
      <c r="C24" s="22"/>
      <c r="D24" s="140"/>
      <c r="E24" s="39"/>
    </row>
    <row r="25" spans="1:5" ht="12.75">
      <c r="A25" s="142" t="s">
        <v>36</v>
      </c>
      <c r="B25" s="30" t="s">
        <v>47</v>
      </c>
      <c r="C25" s="22">
        <v>-135293869.14</v>
      </c>
      <c r="D25" s="140">
        <v>-134749051.85</v>
      </c>
      <c r="E25" s="39"/>
    </row>
    <row r="26" spans="1:5" ht="12.75" customHeight="1">
      <c r="A26" s="142" t="s">
        <v>48</v>
      </c>
      <c r="B26" s="31" t="s">
        <v>49</v>
      </c>
      <c r="C26" s="22">
        <v>-102852332.6</v>
      </c>
      <c r="D26" s="140">
        <v>-36222005.11000001</v>
      </c>
      <c r="E26" s="39"/>
    </row>
    <row r="27" spans="1:5" ht="12.75" customHeight="1">
      <c r="A27" s="142" t="s">
        <v>50</v>
      </c>
      <c r="B27" s="31" t="s">
        <v>51</v>
      </c>
      <c r="C27" s="22">
        <v>0</v>
      </c>
      <c r="D27" s="140">
        <v>0</v>
      </c>
      <c r="E27" s="39"/>
    </row>
    <row r="28" spans="1:5" ht="12.75" customHeight="1">
      <c r="A28" s="142"/>
      <c r="B28" s="31"/>
      <c r="C28" s="22"/>
      <c r="D28" s="140"/>
      <c r="E28" s="39"/>
    </row>
    <row r="29" spans="1:5" ht="12.75" customHeight="1">
      <c r="A29" s="139">
        <v>13</v>
      </c>
      <c r="B29" s="32" t="s">
        <v>52</v>
      </c>
      <c r="C29" s="28">
        <f>C20+C21+C22</f>
        <v>-238146201.73999998</v>
      </c>
      <c r="D29" s="140">
        <f>D20+D21+D22</f>
        <v>-170971056.96</v>
      </c>
      <c r="E29" s="39"/>
    </row>
    <row r="30" spans="1:5" ht="12.75" customHeight="1">
      <c r="A30" s="139"/>
      <c r="B30" s="32"/>
      <c r="C30" s="22"/>
      <c r="D30" s="140"/>
      <c r="E30" s="39"/>
    </row>
    <row r="31" spans="1:5" ht="12.75" customHeight="1">
      <c r="A31" s="139">
        <v>14</v>
      </c>
      <c r="B31" s="32" t="s">
        <v>53</v>
      </c>
      <c r="C31" s="210">
        <f>C19+C29</f>
        <v>383988303.930002</v>
      </c>
      <c r="D31" s="140">
        <f>D19+D29</f>
        <v>264472285.10999587</v>
      </c>
      <c r="E31" s="39"/>
    </row>
    <row r="32" spans="1:5" ht="12.75" customHeight="1">
      <c r="A32" s="139"/>
      <c r="B32" s="32"/>
      <c r="C32" s="28"/>
      <c r="D32" s="140"/>
      <c r="E32" s="39"/>
    </row>
    <row r="33" spans="1:5" ht="12.75" customHeight="1">
      <c r="A33" s="139">
        <v>15</v>
      </c>
      <c r="B33" s="23" t="s">
        <v>54</v>
      </c>
      <c r="C33" s="28">
        <v>-39320106</v>
      </c>
      <c r="D33" s="140">
        <v>-27904694</v>
      </c>
      <c r="E33" s="39"/>
    </row>
    <row r="34" spans="1:5" ht="12.75" customHeight="1">
      <c r="A34" s="139"/>
      <c r="B34" s="23"/>
      <c r="C34" s="22"/>
      <c r="D34" s="140"/>
      <c r="E34" s="39"/>
    </row>
    <row r="35" spans="1:5" ht="12.75" customHeight="1">
      <c r="A35" s="139">
        <v>16</v>
      </c>
      <c r="B35" s="25" t="s">
        <v>55</v>
      </c>
      <c r="C35" s="210">
        <f>C31+C33</f>
        <v>344668197.930002</v>
      </c>
      <c r="D35" s="140">
        <f>D31+D33</f>
        <v>236567591.10999587</v>
      </c>
      <c r="E35" s="39"/>
    </row>
    <row r="36" spans="1:5" ht="12.75" customHeight="1">
      <c r="A36" s="139"/>
      <c r="B36" s="25"/>
      <c r="C36" s="22"/>
      <c r="D36" s="140"/>
      <c r="E36" s="39"/>
    </row>
    <row r="37" spans="1:5" ht="12.75">
      <c r="A37" s="139">
        <v>17</v>
      </c>
      <c r="B37" s="21" t="s">
        <v>56</v>
      </c>
      <c r="C37" s="22"/>
      <c r="D37" s="140"/>
      <c r="E37" s="39"/>
    </row>
    <row r="38" spans="1:5" ht="15.75" customHeight="1">
      <c r="A38" s="139"/>
      <c r="B38" s="23"/>
      <c r="C38" s="22"/>
      <c r="D38" s="140"/>
      <c r="E38" s="39"/>
    </row>
    <row r="39" spans="1:5" ht="12.75" customHeight="1">
      <c r="A39" s="142"/>
      <c r="B39" s="30"/>
      <c r="C39" s="22"/>
      <c r="D39" s="140"/>
      <c r="E39" s="39"/>
    </row>
    <row r="40" spans="1:5" ht="12.75" customHeight="1">
      <c r="A40" s="142"/>
      <c r="B40" s="33"/>
      <c r="C40" s="22"/>
      <c r="D40" s="140"/>
      <c r="E40" s="39"/>
    </row>
    <row r="41" spans="1:5" ht="12.75" customHeight="1">
      <c r="A41" s="142"/>
      <c r="B41" s="30"/>
      <c r="C41" s="22"/>
      <c r="D41" s="140"/>
      <c r="E41" s="39"/>
    </row>
    <row r="42" spans="1:5" ht="12.75" customHeight="1">
      <c r="A42" s="142"/>
      <c r="B42" s="30"/>
      <c r="C42" s="22"/>
      <c r="D42" s="140"/>
      <c r="E42" s="39"/>
    </row>
    <row r="43" spans="1:5" ht="12.75" customHeight="1">
      <c r="A43" s="142"/>
      <c r="B43" s="30"/>
      <c r="C43" s="22"/>
      <c r="D43" s="140"/>
      <c r="E43" s="39"/>
    </row>
    <row r="44" spans="1:5" ht="12.75" customHeight="1">
      <c r="A44" s="142"/>
      <c r="B44" s="30"/>
      <c r="C44" s="22"/>
      <c r="D44" s="140"/>
      <c r="E44" s="39"/>
    </row>
    <row r="45" spans="1:5" ht="18" customHeight="1">
      <c r="A45" s="143"/>
      <c r="B45" s="34"/>
      <c r="C45" s="35"/>
      <c r="D45" s="144"/>
      <c r="E45" s="39"/>
    </row>
    <row r="46" spans="1:5" ht="13.5" customHeight="1">
      <c r="A46" s="142"/>
      <c r="B46" s="30"/>
      <c r="C46" s="22"/>
      <c r="D46" s="140"/>
      <c r="E46" s="39"/>
    </row>
    <row r="47" spans="1:5" ht="13.5" customHeight="1" thickBot="1">
      <c r="A47" s="145"/>
      <c r="B47" s="146"/>
      <c r="C47" s="147"/>
      <c r="D47" s="148"/>
      <c r="E47" s="39"/>
    </row>
    <row r="48" spans="1:5" ht="15" customHeight="1">
      <c r="A48" s="36"/>
      <c r="B48" s="39"/>
      <c r="C48" s="39"/>
      <c r="D48" s="39"/>
      <c r="E48" s="39"/>
    </row>
    <row r="49" spans="1:5" ht="15" customHeight="1">
      <c r="A49" s="36"/>
      <c r="B49" s="39"/>
      <c r="C49" s="39"/>
      <c r="D49" s="39"/>
      <c r="E49" s="39"/>
    </row>
    <row r="50" spans="1:5" ht="13.5" customHeight="1">
      <c r="A50" s="36"/>
      <c r="B50" s="37"/>
      <c r="C50" s="38"/>
      <c r="D50" s="38" t="s">
        <v>57</v>
      </c>
      <c r="E50" s="38"/>
    </row>
    <row r="51" spans="1:5" ht="13.5" customHeight="1">
      <c r="A51" s="40"/>
      <c r="B51" s="39"/>
      <c r="C51" s="38"/>
      <c r="D51" s="38" t="s">
        <v>58</v>
      </c>
      <c r="E51" s="38"/>
    </row>
    <row r="52" spans="1:5" ht="13.5" customHeight="1">
      <c r="A52" s="36"/>
      <c r="B52" s="39"/>
      <c r="C52" s="39"/>
      <c r="D52" s="39"/>
      <c r="E52" s="39"/>
    </row>
    <row r="53" spans="1:5" ht="13.5" customHeight="1">
      <c r="A53" s="36"/>
      <c r="B53" s="39"/>
      <c r="C53" s="39"/>
      <c r="D53" s="39"/>
      <c r="E53" s="39"/>
    </row>
    <row r="54" spans="1:5" ht="13.5" customHeight="1">
      <c r="A54" s="40"/>
      <c r="B54" s="39"/>
      <c r="C54" s="39"/>
      <c r="D54" s="39"/>
      <c r="E54" s="39"/>
    </row>
    <row r="55" spans="1:5" ht="13.5" customHeight="1">
      <c r="A55" s="36"/>
      <c r="B55" s="39"/>
      <c r="C55" s="39"/>
      <c r="D55" s="39"/>
      <c r="E55" s="39"/>
    </row>
    <row r="56" spans="1:5" ht="12.75" customHeight="1">
      <c r="A56" s="36"/>
      <c r="B56" s="39"/>
      <c r="C56" s="39"/>
      <c r="D56" s="39"/>
      <c r="E56" s="39"/>
    </row>
    <row r="57" spans="1:5" ht="12.75" customHeight="1">
      <c r="A57" s="36"/>
      <c r="B57" s="37"/>
      <c r="C57" s="39"/>
      <c r="D57" s="39"/>
      <c r="E57" s="39"/>
    </row>
    <row r="58" spans="1:5" ht="12.75" customHeight="1">
      <c r="A58" s="36"/>
      <c r="B58" s="37"/>
      <c r="C58" s="39"/>
      <c r="D58" s="39"/>
      <c r="E58" s="39"/>
    </row>
    <row r="59" spans="1:5" ht="12.75" customHeight="1">
      <c r="A59" s="36"/>
      <c r="B59" s="37"/>
      <c r="C59" s="39"/>
      <c r="D59" s="39"/>
      <c r="E59" s="39"/>
    </row>
    <row r="60" spans="1:5" ht="12.75" customHeight="1">
      <c r="A60" s="36"/>
      <c r="B60" s="37"/>
      <c r="C60" s="39"/>
      <c r="D60" s="39"/>
      <c r="E60" s="39"/>
    </row>
    <row r="61" spans="1:5" ht="12.75" customHeight="1">
      <c r="A61" s="36"/>
      <c r="B61" s="37"/>
      <c r="C61" s="39"/>
      <c r="D61" s="39"/>
      <c r="E61" s="39"/>
    </row>
    <row r="62" spans="1:5" ht="12.75" customHeight="1">
      <c r="A62" s="36"/>
      <c r="B62" s="36"/>
      <c r="C62" s="39"/>
      <c r="D62" s="39"/>
      <c r="E62" s="39"/>
    </row>
    <row r="63" spans="1:5" ht="12.75" customHeight="1">
      <c r="A63" s="36"/>
      <c r="B63" s="41"/>
      <c r="C63" s="39"/>
      <c r="D63" s="39"/>
      <c r="E63" s="39"/>
    </row>
    <row r="64" spans="1:5" ht="12.75">
      <c r="A64" s="39"/>
      <c r="B64" s="39"/>
      <c r="C64" s="39"/>
      <c r="D64" s="39"/>
      <c r="E64" s="39"/>
    </row>
    <row r="65" spans="1:5" ht="12.75">
      <c r="A65" s="39"/>
      <c r="B65" s="39"/>
      <c r="C65" s="39"/>
      <c r="D65" s="39"/>
      <c r="E65" s="39"/>
    </row>
    <row r="66" spans="1:5" ht="12.75">
      <c r="A66" s="39"/>
      <c r="B66" s="39"/>
      <c r="C66" s="39"/>
      <c r="D66" s="39"/>
      <c r="E66" s="39"/>
    </row>
    <row r="67" spans="1:5" ht="12.75">
      <c r="A67" s="39"/>
      <c r="B67" s="39"/>
      <c r="C67" s="39"/>
      <c r="D67" s="39"/>
      <c r="E67" s="39"/>
    </row>
    <row r="68" spans="1:5" ht="12.75">
      <c r="A68" s="39"/>
      <c r="B68" s="39"/>
      <c r="C68" s="39"/>
      <c r="D68" s="39"/>
      <c r="E68" s="39"/>
    </row>
  </sheetData>
  <sheetProtection password="B346" sheet="1"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D4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.00390625" style="51" customWidth="1"/>
    <col min="2" max="2" width="55.57421875" style="51" customWidth="1"/>
    <col min="3" max="3" width="15.421875" style="51" customWidth="1"/>
    <col min="4" max="4" width="17.421875" style="51" customWidth="1"/>
    <col min="5" max="16384" width="9.140625" style="51" customWidth="1"/>
  </cols>
  <sheetData>
    <row r="2" spans="1:4" ht="18.75" thickBot="1">
      <c r="A2" s="48"/>
      <c r="B2" s="231" t="s">
        <v>219</v>
      </c>
      <c r="C2" s="231"/>
      <c r="D2" s="231"/>
    </row>
    <row r="3" spans="1:4" ht="12.75">
      <c r="A3" s="155"/>
      <c r="B3" s="156"/>
      <c r="C3" s="156"/>
      <c r="D3" s="157"/>
    </row>
    <row r="4" spans="1:4" ht="12.75">
      <c r="A4" s="232" t="s">
        <v>23</v>
      </c>
      <c r="B4" s="233" t="s">
        <v>141</v>
      </c>
      <c r="C4" s="53" t="s">
        <v>22</v>
      </c>
      <c r="D4" s="159" t="s">
        <v>22</v>
      </c>
    </row>
    <row r="5" spans="1:4" ht="12.75">
      <c r="A5" s="232"/>
      <c r="B5" s="233"/>
      <c r="C5" s="53" t="s">
        <v>25</v>
      </c>
      <c r="D5" s="159" t="s">
        <v>142</v>
      </c>
    </row>
    <row r="6" spans="1:4" ht="12.75">
      <c r="A6" s="158"/>
      <c r="B6" s="54"/>
      <c r="C6" s="55"/>
      <c r="D6" s="160"/>
    </row>
    <row r="7" spans="1:4" ht="12.75">
      <c r="A7" s="161" t="s">
        <v>60</v>
      </c>
      <c r="B7" s="56" t="s">
        <v>143</v>
      </c>
      <c r="C7" s="57">
        <f>C8+C10+C11+C14+C16+C17+C18+C20</f>
        <v>-562419268.3099978</v>
      </c>
      <c r="D7" s="162">
        <f>D8+D10+D11+D14+D16+D17+D20</f>
        <v>-63336459.6200043</v>
      </c>
    </row>
    <row r="8" spans="1:4" ht="12.75">
      <c r="A8" s="163" t="s">
        <v>34</v>
      </c>
      <c r="B8" s="52" t="s">
        <v>144</v>
      </c>
      <c r="C8" s="127">
        <f>PASH!C31</f>
        <v>383988303.930002</v>
      </c>
      <c r="D8" s="162">
        <v>264472285.10999587</v>
      </c>
    </row>
    <row r="9" spans="1:4" ht="12.75">
      <c r="A9" s="163" t="s">
        <v>36</v>
      </c>
      <c r="B9" s="52" t="s">
        <v>145</v>
      </c>
      <c r="C9" s="57"/>
      <c r="D9" s="162"/>
    </row>
    <row r="10" spans="1:4" ht="12.75">
      <c r="A10" s="163"/>
      <c r="B10" s="52" t="s">
        <v>146</v>
      </c>
      <c r="C10" s="127">
        <f>-PASH!C15</f>
        <v>51738055.34</v>
      </c>
      <c r="D10" s="162">
        <v>19634901.7</v>
      </c>
    </row>
    <row r="11" spans="1:4" ht="12.75">
      <c r="A11" s="163"/>
      <c r="B11" s="52" t="s">
        <v>147</v>
      </c>
      <c r="C11" s="57"/>
      <c r="D11" s="162"/>
    </row>
    <row r="12" spans="1:4" ht="12.75">
      <c r="A12" s="163"/>
      <c r="B12" s="52" t="s">
        <v>148</v>
      </c>
      <c r="C12" s="57"/>
      <c r="D12" s="162"/>
    </row>
    <row r="13" spans="1:4" ht="12.75">
      <c r="A13" s="163"/>
      <c r="B13" s="52" t="s">
        <v>149</v>
      </c>
      <c r="C13" s="57"/>
      <c r="D13" s="162"/>
    </row>
    <row r="14" spans="1:4" ht="12.75">
      <c r="A14" s="164" t="s">
        <v>48</v>
      </c>
      <c r="B14" s="58" t="s">
        <v>150</v>
      </c>
      <c r="C14" s="57">
        <f>AKTIVI!D11-AKTIVI!C11</f>
        <v>-1564604650.29</v>
      </c>
      <c r="D14" s="162">
        <v>-929575378.9000001</v>
      </c>
    </row>
    <row r="15" spans="1:4" ht="12.75">
      <c r="A15" s="165"/>
      <c r="B15" s="58" t="s">
        <v>151</v>
      </c>
      <c r="C15" s="57"/>
      <c r="D15" s="162"/>
    </row>
    <row r="16" spans="1:4" ht="12.75">
      <c r="A16" s="163" t="s">
        <v>50</v>
      </c>
      <c r="B16" s="52" t="s">
        <v>152</v>
      </c>
      <c r="C16" s="57">
        <f>AKTIVI!D19-AKTIVI!C19</f>
        <v>360394629.29999995</v>
      </c>
      <c r="D16" s="162">
        <v>-9121074.899999976</v>
      </c>
    </row>
    <row r="17" spans="1:4" ht="12.75">
      <c r="A17" s="163" t="s">
        <v>71</v>
      </c>
      <c r="B17" s="52" t="s">
        <v>153</v>
      </c>
      <c r="C17" s="57">
        <f>PASIVI!C11-PASIVI!D11</f>
        <v>254475799.41000032</v>
      </c>
      <c r="D17" s="162">
        <v>619157501.3699999</v>
      </c>
    </row>
    <row r="18" spans="1:4" ht="12.75">
      <c r="A18" s="163"/>
      <c r="B18" s="52" t="s">
        <v>154</v>
      </c>
      <c r="C18" s="57">
        <f>PASIVI!C22-PASIVI!D22</f>
        <v>-9091300</v>
      </c>
      <c r="D18" s="162">
        <v>0</v>
      </c>
    </row>
    <row r="19" spans="1:4" ht="12.75">
      <c r="A19" s="163"/>
      <c r="B19" s="52" t="s">
        <v>155</v>
      </c>
      <c r="C19" s="57"/>
      <c r="D19" s="162"/>
    </row>
    <row r="20" spans="1:4" ht="12.75">
      <c r="A20" s="163"/>
      <c r="B20" s="52" t="s">
        <v>156</v>
      </c>
      <c r="C20" s="59">
        <f>PASH!C33</f>
        <v>-39320106</v>
      </c>
      <c r="D20" s="162">
        <v>-27904694</v>
      </c>
    </row>
    <row r="21" spans="1:4" ht="12.75">
      <c r="A21" s="163"/>
      <c r="B21" s="52" t="s">
        <v>157</v>
      </c>
      <c r="C21" s="57"/>
      <c r="D21" s="162"/>
    </row>
    <row r="22" spans="1:4" ht="12.75">
      <c r="A22" s="163"/>
      <c r="B22" s="56"/>
      <c r="C22" s="57"/>
      <c r="D22" s="162"/>
    </row>
    <row r="23" spans="1:4" ht="12.75">
      <c r="A23" s="163" t="s">
        <v>85</v>
      </c>
      <c r="B23" s="56" t="s">
        <v>158</v>
      </c>
      <c r="C23" s="57">
        <f>C24+C25+C26+C27+C28+C29</f>
        <v>-83982482.06483325</v>
      </c>
      <c r="D23" s="162">
        <f>D24+D25+D26+D27+D28+D29</f>
        <v>-52597237.78516674</v>
      </c>
    </row>
    <row r="24" spans="1:4" ht="12.75">
      <c r="A24" s="163" t="s">
        <v>34</v>
      </c>
      <c r="B24" s="52" t="s">
        <v>159</v>
      </c>
      <c r="C24" s="57"/>
      <c r="D24" s="162"/>
    </row>
    <row r="25" spans="1:4" ht="12.75">
      <c r="A25" s="163" t="s">
        <v>36</v>
      </c>
      <c r="B25" s="52" t="s">
        <v>160</v>
      </c>
      <c r="C25" s="57">
        <f>AKTIVI!D32-AKTIVI!C32+PASH!C15</f>
        <v>-91390244.06483325</v>
      </c>
      <c r="D25" s="162">
        <v>-42835134.78516674</v>
      </c>
    </row>
    <row r="26" spans="1:4" ht="12.75">
      <c r="A26" s="163" t="s">
        <v>48</v>
      </c>
      <c r="B26" s="52" t="s">
        <v>161</v>
      </c>
      <c r="C26" s="57"/>
      <c r="D26" s="162"/>
    </row>
    <row r="27" spans="1:4" ht="12.75">
      <c r="A27" s="163" t="s">
        <v>50</v>
      </c>
      <c r="B27" s="52" t="s">
        <v>83</v>
      </c>
      <c r="C27" s="57">
        <f>AKTIVI!D29-AKTIVI!C29+1</f>
        <v>7407762</v>
      </c>
      <c r="D27" s="162">
        <v>-9762103</v>
      </c>
    </row>
    <row r="28" spans="1:4" ht="12.75">
      <c r="A28" s="163" t="s">
        <v>71</v>
      </c>
      <c r="B28" s="52" t="s">
        <v>162</v>
      </c>
      <c r="C28" s="57"/>
      <c r="D28" s="162"/>
    </row>
    <row r="29" spans="1:4" ht="12.75">
      <c r="A29" s="163"/>
      <c r="B29" s="52" t="s">
        <v>163</v>
      </c>
      <c r="C29" s="57"/>
      <c r="D29" s="162"/>
    </row>
    <row r="30" spans="1:4" ht="12.75">
      <c r="A30" s="163"/>
      <c r="B30" s="56"/>
      <c r="C30" s="57"/>
      <c r="D30" s="162"/>
    </row>
    <row r="31" spans="1:4" ht="12.75">
      <c r="A31" s="163"/>
      <c r="B31" s="52"/>
      <c r="C31" s="57"/>
      <c r="D31" s="162"/>
    </row>
    <row r="32" spans="1:4" ht="12.75">
      <c r="A32" s="161" t="s">
        <v>127</v>
      </c>
      <c r="B32" s="56" t="s">
        <v>164</v>
      </c>
      <c r="C32" s="57">
        <f>C34+C35</f>
        <v>646515275.46</v>
      </c>
      <c r="D32" s="162">
        <f>D34+D35</f>
        <v>120011201.08999991</v>
      </c>
    </row>
    <row r="33" spans="1:4" ht="12.75">
      <c r="A33" s="163" t="s">
        <v>34</v>
      </c>
      <c r="B33" s="52" t="s">
        <v>165</v>
      </c>
      <c r="C33" s="57"/>
      <c r="D33" s="162"/>
    </row>
    <row r="34" spans="1:4" ht="12.75">
      <c r="A34" s="163" t="s">
        <v>36</v>
      </c>
      <c r="B34" s="52" t="s">
        <v>167</v>
      </c>
      <c r="C34" s="57">
        <f>PASIVI!C10-PASIVI!D10+PASIVI!C25-PASIVI!D25</f>
        <v>241413872.6400001</v>
      </c>
      <c r="D34" s="162">
        <v>-120093937.4000001</v>
      </c>
    </row>
    <row r="35" spans="1:4" ht="12.75">
      <c r="A35" s="163" t="s">
        <v>48</v>
      </c>
      <c r="B35" s="52" t="s">
        <v>166</v>
      </c>
      <c r="C35" s="57">
        <f>PASIVI!C9-PASIVI!D9</f>
        <v>405101402.81999993</v>
      </c>
      <c r="D35" s="162">
        <v>240105138.49</v>
      </c>
    </row>
    <row r="36" spans="1:4" ht="12.75">
      <c r="A36" s="163" t="s">
        <v>50</v>
      </c>
      <c r="B36" s="52" t="s">
        <v>168</v>
      </c>
      <c r="C36" s="57"/>
      <c r="D36" s="162"/>
    </row>
    <row r="37" spans="1:4" ht="12.75">
      <c r="A37" s="163"/>
      <c r="B37" s="52" t="s">
        <v>169</v>
      </c>
      <c r="C37" s="60"/>
      <c r="D37" s="162"/>
    </row>
    <row r="38" spans="1:4" ht="12.75">
      <c r="A38" s="161" t="s">
        <v>170</v>
      </c>
      <c r="B38" s="56" t="s">
        <v>171</v>
      </c>
      <c r="C38" s="57">
        <f>C7+C23+C32</f>
        <v>113525.08516895771</v>
      </c>
      <c r="D38" s="162">
        <f>D7+D23+D32</f>
        <v>4077503.6848288774</v>
      </c>
    </row>
    <row r="39" spans="1:4" ht="12.75">
      <c r="A39" s="161"/>
      <c r="B39" s="56"/>
      <c r="C39" s="57"/>
      <c r="D39" s="162"/>
    </row>
    <row r="40" spans="1:4" ht="12.75">
      <c r="A40" s="161" t="s">
        <v>172</v>
      </c>
      <c r="B40" s="56" t="s">
        <v>173</v>
      </c>
      <c r="C40" s="60">
        <f>AKTIVI!D7</f>
        <v>8206678.9399999995</v>
      </c>
      <c r="D40" s="162">
        <v>4129175</v>
      </c>
    </row>
    <row r="41" spans="1:4" ht="12.75">
      <c r="A41" s="163"/>
      <c r="B41" s="52"/>
      <c r="C41" s="52"/>
      <c r="D41" s="166"/>
    </row>
    <row r="42" spans="1:4" ht="12.75">
      <c r="A42" s="161" t="s">
        <v>174</v>
      </c>
      <c r="B42" s="56" t="s">
        <v>175</v>
      </c>
      <c r="C42" s="128">
        <f>C40+C38</f>
        <v>8320204.025168957</v>
      </c>
      <c r="D42" s="216">
        <f>D40+D38</f>
        <v>8206678.684828877</v>
      </c>
    </row>
    <row r="43" spans="1:4" ht="12.75">
      <c r="A43" s="161"/>
      <c r="B43" s="56"/>
      <c r="C43" s="52"/>
      <c r="D43" s="166"/>
    </row>
    <row r="44" spans="1:4" ht="13.5" thickBot="1">
      <c r="A44" s="167"/>
      <c r="B44" s="168"/>
      <c r="C44" s="168"/>
      <c r="D44" s="169"/>
    </row>
    <row r="45" spans="1:4" ht="12.75">
      <c r="A45" s="48"/>
      <c r="B45" s="48"/>
      <c r="C45" s="170">
        <f>C42-AKTIVI!C7</f>
        <v>-0.034831042401492596</v>
      </c>
      <c r="D45" s="170">
        <f>D42-AKTIVI!D7</f>
        <v>-0.2551711220294237</v>
      </c>
    </row>
    <row r="46" spans="1:4" ht="12.75">
      <c r="A46" s="48"/>
      <c r="B46" s="48"/>
      <c r="C46" s="170"/>
      <c r="D46" s="48"/>
    </row>
    <row r="47" ht="12.75">
      <c r="D47" s="61" t="s">
        <v>176</v>
      </c>
    </row>
    <row r="48" ht="12.75">
      <c r="D48" s="61" t="s">
        <v>58</v>
      </c>
    </row>
    <row r="49" ht="12.75">
      <c r="C49" s="126"/>
    </row>
  </sheetData>
  <sheetProtection password="B346" sheet="1"/>
  <mergeCells count="3">
    <mergeCell ref="B2:D2"/>
    <mergeCell ref="A4:A5"/>
    <mergeCell ref="B4:B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I102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24" sqref="I24"/>
    </sheetView>
  </sheetViews>
  <sheetFormatPr defaultColWidth="9.140625" defaultRowHeight="12.75"/>
  <cols>
    <col min="1" max="1" width="3.140625" style="0" customWidth="1"/>
    <col min="2" max="2" width="37.7109375" style="0" customWidth="1"/>
    <col min="3" max="3" width="17.421875" style="0" customWidth="1"/>
    <col min="4" max="4" width="10.7109375" style="0" customWidth="1"/>
    <col min="5" max="5" width="12.00390625" style="0" customWidth="1"/>
    <col min="6" max="6" width="12.7109375" style="0" customWidth="1"/>
    <col min="7" max="7" width="15.57421875" style="0" customWidth="1"/>
    <col min="8" max="8" width="21.8515625" style="0" customWidth="1"/>
    <col min="9" max="9" width="19.28125" style="0" customWidth="1"/>
  </cols>
  <sheetData>
    <row r="2" spans="1:9" ht="18.75" customHeight="1" thickBot="1">
      <c r="A2" s="62"/>
      <c r="B2" s="234" t="s">
        <v>177</v>
      </c>
      <c r="C2" s="234"/>
      <c r="D2" s="234"/>
      <c r="E2" s="234"/>
      <c r="F2" s="234"/>
      <c r="G2" s="234"/>
      <c r="H2" s="234"/>
      <c r="I2" s="62"/>
    </row>
    <row r="3" ht="13.5" thickTop="1"/>
    <row r="4" spans="1:9" ht="12.75">
      <c r="A4" s="235" t="s">
        <v>23</v>
      </c>
      <c r="B4" s="238" t="s">
        <v>178</v>
      </c>
      <c r="C4" s="64" t="s">
        <v>128</v>
      </c>
      <c r="D4" s="65" t="s">
        <v>179</v>
      </c>
      <c r="E4" s="63" t="s">
        <v>180</v>
      </c>
      <c r="F4" s="66" t="s">
        <v>181</v>
      </c>
      <c r="G4" s="64" t="s">
        <v>182</v>
      </c>
      <c r="H4" s="67" t="s">
        <v>183</v>
      </c>
      <c r="I4" s="63" t="s">
        <v>184</v>
      </c>
    </row>
    <row r="5" spans="1:9" ht="12.75">
      <c r="A5" s="236"/>
      <c r="B5" s="239"/>
      <c r="C5" s="69" t="s">
        <v>185</v>
      </c>
      <c r="D5" s="70" t="s">
        <v>186</v>
      </c>
      <c r="E5" s="68" t="s">
        <v>187</v>
      </c>
      <c r="F5" s="7" t="s">
        <v>188</v>
      </c>
      <c r="G5" s="69"/>
      <c r="H5" s="71" t="s">
        <v>189</v>
      </c>
      <c r="I5" s="69"/>
    </row>
    <row r="6" spans="1:9" ht="12.75">
      <c r="A6" s="237"/>
      <c r="B6" s="240"/>
      <c r="C6" s="73"/>
      <c r="D6" s="74"/>
      <c r="E6" s="72" t="s">
        <v>190</v>
      </c>
      <c r="F6" s="75" t="s">
        <v>191</v>
      </c>
      <c r="G6" s="73"/>
      <c r="H6" s="12" t="s">
        <v>192</v>
      </c>
      <c r="I6" s="73"/>
    </row>
    <row r="7" spans="1:9" ht="12.75">
      <c r="A7" s="63"/>
      <c r="B7" s="67"/>
      <c r="C7" s="64"/>
      <c r="D7" s="66"/>
      <c r="E7" s="63"/>
      <c r="F7" s="64"/>
      <c r="G7" s="64"/>
      <c r="H7" s="67"/>
      <c r="I7" s="64"/>
    </row>
    <row r="8" spans="1:9" ht="12.75">
      <c r="A8" s="76">
        <v>1</v>
      </c>
      <c r="B8" s="77" t="s">
        <v>222</v>
      </c>
      <c r="C8" s="98">
        <v>273127503</v>
      </c>
      <c r="D8" s="99"/>
      <c r="E8" s="98"/>
      <c r="F8" s="100">
        <v>25758244</v>
      </c>
      <c r="G8" s="100">
        <f>462317479.96</f>
        <v>462317479.96</v>
      </c>
      <c r="H8" s="99">
        <v>233994212</v>
      </c>
      <c r="I8" s="99">
        <f>C8+F8+G8+H8</f>
        <v>995197438.96</v>
      </c>
    </row>
    <row r="9" spans="1:9" ht="12.75">
      <c r="A9" s="73"/>
      <c r="B9" s="75"/>
      <c r="C9" s="101"/>
      <c r="D9" s="84"/>
      <c r="E9" s="102"/>
      <c r="F9" s="101"/>
      <c r="G9" s="101"/>
      <c r="H9" s="95"/>
      <c r="I9" s="99"/>
    </row>
    <row r="10" spans="1:9" ht="12.75" customHeight="1">
      <c r="A10" s="69" t="s">
        <v>193</v>
      </c>
      <c r="B10" s="7" t="s">
        <v>205</v>
      </c>
      <c r="C10" s="107"/>
      <c r="D10" s="108"/>
      <c r="E10" s="119"/>
      <c r="F10" s="64"/>
      <c r="G10" s="64"/>
      <c r="H10" s="64"/>
      <c r="I10" s="122"/>
    </row>
    <row r="11" spans="1:9" ht="12.75">
      <c r="A11" s="69"/>
      <c r="B11" s="7" t="s">
        <v>194</v>
      </c>
      <c r="C11" s="109"/>
      <c r="D11" s="110"/>
      <c r="E11" s="120"/>
      <c r="F11" s="217">
        <v>11699711</v>
      </c>
      <c r="G11" s="217">
        <v>222294501</v>
      </c>
      <c r="H11" s="109">
        <v>-233994212</v>
      </c>
      <c r="I11" s="123"/>
    </row>
    <row r="12" spans="1:9" ht="12.75">
      <c r="A12" s="69"/>
      <c r="B12" s="7"/>
      <c r="C12" s="112"/>
      <c r="D12" s="113"/>
      <c r="E12" s="121"/>
      <c r="F12" s="112"/>
      <c r="G12" s="112"/>
      <c r="H12" s="112"/>
      <c r="I12" s="124"/>
    </row>
    <row r="13" spans="1:9" ht="12.75">
      <c r="A13" s="64" t="s">
        <v>195</v>
      </c>
      <c r="B13" s="78" t="s">
        <v>206</v>
      </c>
      <c r="C13" s="109"/>
      <c r="D13" s="110"/>
      <c r="E13" s="109"/>
      <c r="F13" s="114"/>
      <c r="G13" s="111"/>
      <c r="H13" s="116"/>
      <c r="I13" s="117"/>
    </row>
    <row r="14" spans="1:9" ht="12.75">
      <c r="A14" s="73"/>
      <c r="B14" s="75"/>
      <c r="C14" s="112"/>
      <c r="D14" s="113"/>
      <c r="E14" s="112"/>
      <c r="F14" s="113"/>
      <c r="G14" s="112"/>
      <c r="H14" s="113"/>
      <c r="I14" s="112"/>
    </row>
    <row r="15" spans="1:9" ht="12.75">
      <c r="A15" s="64">
        <v>1</v>
      </c>
      <c r="B15" s="66" t="s">
        <v>207</v>
      </c>
      <c r="C15" s="109"/>
      <c r="D15" s="110"/>
      <c r="E15" s="109"/>
      <c r="F15" s="114"/>
      <c r="G15" s="115"/>
      <c r="H15" s="118">
        <f>PASH!D35+1</f>
        <v>236567592.10999587</v>
      </c>
      <c r="I15" s="109">
        <f>H15</f>
        <v>236567592.10999587</v>
      </c>
    </row>
    <row r="16" spans="1:9" ht="12.75">
      <c r="A16" s="73"/>
      <c r="B16" s="75"/>
      <c r="C16" s="112"/>
      <c r="D16" s="113"/>
      <c r="E16" s="112"/>
      <c r="F16" s="113"/>
      <c r="G16" s="112"/>
      <c r="H16" s="112"/>
      <c r="I16" s="112"/>
    </row>
    <row r="17" spans="1:9" ht="12.75">
      <c r="A17" s="64">
        <v>2</v>
      </c>
      <c r="B17" s="66" t="s">
        <v>196</v>
      </c>
      <c r="C17" s="109"/>
      <c r="D17" s="110"/>
      <c r="E17" s="109"/>
      <c r="F17" s="114"/>
      <c r="G17" s="115"/>
      <c r="H17" s="110"/>
      <c r="I17" s="109"/>
    </row>
    <row r="18" spans="1:9" ht="12.75">
      <c r="A18" s="73"/>
      <c r="B18" s="75"/>
      <c r="C18" s="112"/>
      <c r="D18" s="113"/>
      <c r="E18" s="112"/>
      <c r="F18" s="113"/>
      <c r="G18" s="112"/>
      <c r="H18" s="113"/>
      <c r="I18" s="112"/>
    </row>
    <row r="19" spans="1:9" ht="12.75">
      <c r="A19" s="64">
        <v>3</v>
      </c>
      <c r="B19" s="66" t="s">
        <v>197</v>
      </c>
      <c r="C19" s="107"/>
      <c r="D19" s="108"/>
      <c r="E19" s="107"/>
      <c r="F19" s="108"/>
      <c r="G19" s="107"/>
      <c r="H19" s="108"/>
      <c r="I19" s="107"/>
    </row>
    <row r="20" spans="1:9" ht="12.75">
      <c r="A20" s="69"/>
      <c r="B20" s="7"/>
      <c r="C20" s="109"/>
      <c r="D20" s="110"/>
      <c r="E20" s="109"/>
      <c r="F20" s="114"/>
      <c r="G20" s="111"/>
      <c r="H20" s="110"/>
      <c r="I20" s="109"/>
    </row>
    <row r="21" spans="1:9" ht="12.75">
      <c r="A21" s="73"/>
      <c r="B21" s="75"/>
      <c r="C21" s="84"/>
      <c r="D21" s="85"/>
      <c r="E21" s="84"/>
      <c r="F21" s="85"/>
      <c r="G21" s="84"/>
      <c r="H21" s="85"/>
      <c r="I21" s="84"/>
    </row>
    <row r="22" spans="1:9" ht="12.75">
      <c r="A22" s="69">
        <v>9</v>
      </c>
      <c r="B22" s="7" t="s">
        <v>198</v>
      </c>
      <c r="C22" s="83"/>
      <c r="D22" s="89"/>
      <c r="E22" s="83"/>
      <c r="F22" s="90"/>
      <c r="G22" s="82"/>
      <c r="H22" s="89"/>
      <c r="I22" s="83"/>
    </row>
    <row r="23" spans="1:9" ht="12.75">
      <c r="A23" s="69"/>
      <c r="B23" s="7"/>
      <c r="C23" s="84"/>
      <c r="D23" s="85"/>
      <c r="E23" s="84"/>
      <c r="F23" s="85"/>
      <c r="G23" s="84"/>
      <c r="H23" s="85"/>
      <c r="I23" s="84"/>
    </row>
    <row r="24" spans="1:9" ht="22.5" customHeight="1">
      <c r="A24" s="91" t="s">
        <v>85</v>
      </c>
      <c r="B24" s="92" t="s">
        <v>213</v>
      </c>
      <c r="C24" s="106">
        <f>C8</f>
        <v>273127503</v>
      </c>
      <c r="D24" s="106"/>
      <c r="E24" s="106"/>
      <c r="F24" s="125">
        <f>F8+F11</f>
        <v>37457955</v>
      </c>
      <c r="G24" s="218">
        <f>G8+G11</f>
        <v>684611980.96</v>
      </c>
      <c r="H24" s="106">
        <f>H8+H11+H15</f>
        <v>236567592.10999587</v>
      </c>
      <c r="I24" s="106">
        <f>C24+F24+G24+H24</f>
        <v>1231765031.0699959</v>
      </c>
    </row>
    <row r="25" spans="1:9" ht="12.75">
      <c r="A25" s="76"/>
      <c r="B25" s="93" t="s">
        <v>208</v>
      </c>
      <c r="C25" s="79"/>
      <c r="D25" s="80"/>
      <c r="E25" s="79"/>
      <c r="F25" s="117">
        <v>11828380</v>
      </c>
      <c r="G25" s="117">
        <v>224739212.21</v>
      </c>
      <c r="H25" s="83">
        <f>-F25-G25</f>
        <v>-236567592.21</v>
      </c>
      <c r="I25" s="105">
        <v>0</v>
      </c>
    </row>
    <row r="26" spans="1:9" ht="12.75">
      <c r="A26" s="73"/>
      <c r="B26" s="75"/>
      <c r="C26" s="84"/>
      <c r="D26" s="85"/>
      <c r="E26" s="84"/>
      <c r="F26" s="84"/>
      <c r="G26" s="84"/>
      <c r="H26" s="84"/>
      <c r="I26" s="79"/>
    </row>
    <row r="27" spans="1:9" ht="12.75">
      <c r="A27" s="64">
        <v>1</v>
      </c>
      <c r="B27" s="66" t="s">
        <v>199</v>
      </c>
      <c r="C27" s="83"/>
      <c r="D27" s="87"/>
      <c r="E27" s="86"/>
      <c r="F27" s="87"/>
      <c r="G27" s="86"/>
      <c r="H27" s="87"/>
      <c r="I27" s="83"/>
    </row>
    <row r="28" spans="1:9" ht="12.75">
      <c r="A28" s="69"/>
      <c r="B28" s="7" t="s">
        <v>200</v>
      </c>
      <c r="C28" s="79"/>
      <c r="D28" s="80"/>
      <c r="E28" s="79"/>
      <c r="F28" s="81"/>
      <c r="G28" s="88"/>
      <c r="H28" s="88">
        <f>PASH!C35</f>
        <v>344668197.930002</v>
      </c>
      <c r="I28" s="79">
        <f>H28</f>
        <v>344668197.930002</v>
      </c>
    </row>
    <row r="29" spans="1:9" ht="12.75">
      <c r="A29" s="73"/>
      <c r="B29" s="75"/>
      <c r="C29" s="84"/>
      <c r="D29" s="85"/>
      <c r="E29" s="84"/>
      <c r="F29" s="85"/>
      <c r="G29" s="84"/>
      <c r="H29" s="85"/>
      <c r="I29" s="94"/>
    </row>
    <row r="30" spans="1:9" ht="12.75">
      <c r="A30" s="64">
        <v>2</v>
      </c>
      <c r="B30" s="66" t="s">
        <v>196</v>
      </c>
      <c r="C30" s="79"/>
      <c r="D30" s="80"/>
      <c r="E30" s="79"/>
      <c r="F30" s="81"/>
      <c r="G30" s="82"/>
      <c r="H30" s="80"/>
      <c r="I30" s="79"/>
    </row>
    <row r="31" spans="1:9" ht="12.75">
      <c r="A31" s="73"/>
      <c r="B31" s="75"/>
      <c r="C31" s="84"/>
      <c r="D31" s="85"/>
      <c r="E31" s="84"/>
      <c r="F31" s="85"/>
      <c r="G31" s="84"/>
      <c r="H31" s="85"/>
      <c r="I31" s="79"/>
    </row>
    <row r="32" spans="1:9" ht="12.75">
      <c r="A32" s="64">
        <v>3</v>
      </c>
      <c r="B32" s="66" t="s">
        <v>209</v>
      </c>
      <c r="C32" s="79"/>
      <c r="D32" s="80"/>
      <c r="E32" s="79"/>
      <c r="F32" s="81"/>
      <c r="G32" s="82"/>
      <c r="H32" s="80"/>
      <c r="I32" s="83"/>
    </row>
    <row r="33" spans="1:9" ht="12.75">
      <c r="A33" s="73"/>
      <c r="B33" s="75"/>
      <c r="C33" s="84"/>
      <c r="D33" s="85"/>
      <c r="E33" s="84"/>
      <c r="F33" s="85"/>
      <c r="G33" s="84"/>
      <c r="H33" s="85"/>
      <c r="I33" s="94"/>
    </row>
    <row r="34" spans="1:9" ht="12.75">
      <c r="A34" s="64">
        <v>4</v>
      </c>
      <c r="B34" s="66" t="s">
        <v>201</v>
      </c>
      <c r="C34" s="79"/>
      <c r="D34" s="80"/>
      <c r="E34" s="79"/>
      <c r="F34" s="81"/>
      <c r="G34" s="82"/>
      <c r="H34" s="80"/>
      <c r="I34" s="83"/>
    </row>
    <row r="35" spans="1:9" ht="12.75">
      <c r="A35" s="73"/>
      <c r="B35" s="75"/>
      <c r="C35" s="84"/>
      <c r="D35" s="85"/>
      <c r="E35" s="84"/>
      <c r="F35" s="85"/>
      <c r="G35" s="84"/>
      <c r="H35" s="85"/>
      <c r="I35" s="94"/>
    </row>
    <row r="36" spans="1:9" ht="12.75">
      <c r="A36" s="69"/>
      <c r="B36" s="74"/>
      <c r="C36" s="95"/>
      <c r="D36" s="95"/>
      <c r="E36" s="95"/>
      <c r="F36" s="96"/>
      <c r="G36" s="96"/>
      <c r="H36" s="95"/>
      <c r="I36" s="94"/>
    </row>
    <row r="37" spans="1:9" ht="12.75">
      <c r="A37" s="91">
        <v>17</v>
      </c>
      <c r="B37" s="97" t="s">
        <v>223</v>
      </c>
      <c r="C37" s="98">
        <f>C24</f>
        <v>273127503</v>
      </c>
      <c r="D37" s="99"/>
      <c r="E37" s="98"/>
      <c r="F37" s="220">
        <f>SUM(F24:F36)</f>
        <v>49286335</v>
      </c>
      <c r="G37" s="219">
        <f>SUM(G24:G36)</f>
        <v>909351193.1700001</v>
      </c>
      <c r="H37" s="99">
        <f>SUM(H24:H36)</f>
        <v>344668197.82999784</v>
      </c>
      <c r="I37" s="99">
        <f>SUM(I24:I36)</f>
        <v>1576433228.9999979</v>
      </c>
    </row>
    <row r="38" spans="1:9" ht="12.75">
      <c r="A38" s="73"/>
      <c r="B38" s="75"/>
      <c r="C38" s="101"/>
      <c r="D38" s="84"/>
      <c r="E38" s="102"/>
      <c r="F38" s="102"/>
      <c r="G38" s="102"/>
      <c r="H38" s="84"/>
      <c r="I38" s="94"/>
    </row>
    <row r="39" spans="1:9" ht="12.75">
      <c r="A39" s="69"/>
      <c r="B39" s="7"/>
      <c r="C39" s="86"/>
      <c r="D39" s="96"/>
      <c r="E39" s="95"/>
      <c r="F39" s="96"/>
      <c r="G39" s="96"/>
      <c r="H39" s="96"/>
      <c r="I39" s="95"/>
    </row>
    <row r="40" spans="1:9" ht="12.75">
      <c r="A40" s="73"/>
      <c r="B40" s="75"/>
      <c r="C40" s="84"/>
      <c r="D40" s="85"/>
      <c r="E40" s="84"/>
      <c r="F40" s="85"/>
      <c r="G40" s="85"/>
      <c r="H40" s="85"/>
      <c r="I40" s="84"/>
    </row>
    <row r="41" spans="3:9" ht="12.75">
      <c r="C41" s="96"/>
      <c r="D41" s="1"/>
      <c r="E41" s="1"/>
      <c r="F41" s="1"/>
      <c r="G41" s="1"/>
      <c r="H41" s="1"/>
      <c r="I41" s="1"/>
    </row>
    <row r="42" spans="2:9" ht="12.75">
      <c r="B42" s="4"/>
      <c r="C42" s="103"/>
      <c r="D42" s="104"/>
      <c r="E42" s="104"/>
      <c r="F42" s="104"/>
      <c r="G42" s="104"/>
      <c r="H42" s="104"/>
      <c r="I42" s="104" t="s">
        <v>140</v>
      </c>
    </row>
    <row r="43" spans="2:9" ht="12.75">
      <c r="B43" s="4"/>
      <c r="C43" s="103"/>
      <c r="D43" s="104"/>
      <c r="E43" s="104"/>
      <c r="F43" s="104"/>
      <c r="G43" s="104"/>
      <c r="H43" s="104"/>
      <c r="I43" s="104" t="s">
        <v>58</v>
      </c>
    </row>
    <row r="44" spans="3:9" ht="12.75">
      <c r="C44" s="96"/>
      <c r="D44" s="1"/>
      <c r="E44" s="1"/>
      <c r="F44" s="1"/>
      <c r="G44" s="1"/>
      <c r="H44" s="1"/>
      <c r="I44" s="1"/>
    </row>
    <row r="45" spans="3:9" ht="12.75">
      <c r="C45" s="96"/>
      <c r="D45" s="1"/>
      <c r="E45" s="1"/>
      <c r="F45" s="1"/>
      <c r="G45" s="1"/>
      <c r="H45" s="1"/>
      <c r="I45" s="1"/>
    </row>
    <row r="46" spans="3:9" ht="12.75">
      <c r="C46" s="96"/>
      <c r="D46" s="1"/>
      <c r="E46" s="1"/>
      <c r="F46" s="1"/>
      <c r="G46" s="1"/>
      <c r="H46" s="1"/>
      <c r="I46" s="1"/>
    </row>
    <row r="47" spans="3:9" ht="12.75">
      <c r="C47" s="96"/>
      <c r="D47" s="1"/>
      <c r="E47" s="1"/>
      <c r="F47" s="1"/>
      <c r="G47" s="1"/>
      <c r="H47" s="1"/>
      <c r="I47" s="1"/>
    </row>
    <row r="48" spans="3:9" ht="12.75">
      <c r="C48" s="96"/>
      <c r="D48" s="1"/>
      <c r="E48" s="1"/>
      <c r="F48" s="1"/>
      <c r="G48" s="1"/>
      <c r="H48" s="1"/>
      <c r="I48" s="1"/>
    </row>
    <row r="49" spans="3:9" ht="12.75">
      <c r="C49" s="96"/>
      <c r="D49" s="1"/>
      <c r="E49" s="1"/>
      <c r="F49" s="1"/>
      <c r="G49" s="1"/>
      <c r="H49" s="1"/>
      <c r="I49" s="1"/>
    </row>
    <row r="50" spans="3:9" ht="12.75">
      <c r="C50" s="96"/>
      <c r="D50" s="1"/>
      <c r="E50" s="1"/>
      <c r="F50" s="1"/>
      <c r="G50" s="1"/>
      <c r="H50" s="1"/>
      <c r="I50" s="1"/>
    </row>
    <row r="51" spans="3:9" ht="12.75">
      <c r="C51" s="96"/>
      <c r="D51" s="1"/>
      <c r="E51" s="1"/>
      <c r="F51" s="1"/>
      <c r="G51" s="1"/>
      <c r="H51" s="1"/>
      <c r="I51" s="1"/>
    </row>
    <row r="52" spans="3:9" ht="12.75">
      <c r="C52" s="96"/>
      <c r="D52" s="1"/>
      <c r="E52" s="1"/>
      <c r="F52" s="1"/>
      <c r="G52" s="1"/>
      <c r="H52" s="1"/>
      <c r="I52" s="1"/>
    </row>
    <row r="53" spans="3:9" ht="12.75">
      <c r="C53" s="96"/>
      <c r="D53" s="1"/>
      <c r="E53" s="1"/>
      <c r="F53" s="1"/>
      <c r="G53" s="1"/>
      <c r="H53" s="1"/>
      <c r="I53" s="1"/>
    </row>
    <row r="54" spans="3:9" ht="12.75">
      <c r="C54" s="96"/>
      <c r="D54" s="1"/>
      <c r="E54" s="1"/>
      <c r="F54" s="1"/>
      <c r="G54" s="1"/>
      <c r="H54" s="1"/>
      <c r="I54" s="1"/>
    </row>
    <row r="55" spans="3:9" ht="12.75">
      <c r="C55" s="1"/>
      <c r="D55" s="1"/>
      <c r="E55" s="1"/>
      <c r="F55" s="1"/>
      <c r="G55" s="1"/>
      <c r="H55" s="1"/>
      <c r="I55" s="1"/>
    </row>
    <row r="56" spans="3:9" ht="12.75">
      <c r="C56" s="1"/>
      <c r="D56" s="1"/>
      <c r="E56" s="1"/>
      <c r="F56" s="1"/>
      <c r="G56" s="1"/>
      <c r="H56" s="1"/>
      <c r="I56" s="1"/>
    </row>
    <row r="57" spans="3:9" ht="12.75">
      <c r="C57" s="1"/>
      <c r="D57" s="1"/>
      <c r="E57" s="1"/>
      <c r="F57" s="1"/>
      <c r="G57" s="1"/>
      <c r="H57" s="1"/>
      <c r="I57" s="1"/>
    </row>
    <row r="58" spans="3:9" ht="12.75">
      <c r="C58" s="1"/>
      <c r="D58" s="1"/>
      <c r="E58" s="1"/>
      <c r="F58" s="1"/>
      <c r="G58" s="1"/>
      <c r="H58" s="1"/>
      <c r="I58" s="1"/>
    </row>
    <row r="59" spans="3:9" ht="12.75">
      <c r="C59" s="1"/>
      <c r="D59" s="1"/>
      <c r="E59" s="1"/>
      <c r="F59" s="1"/>
      <c r="G59" s="1"/>
      <c r="H59" s="1"/>
      <c r="I59" s="1"/>
    </row>
    <row r="60" spans="3:9" ht="12.75">
      <c r="C60" s="1"/>
      <c r="D60" s="1"/>
      <c r="E60" s="1"/>
      <c r="F60" s="1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</sheetData>
  <sheetProtection password="B346" sheet="1"/>
  <mergeCells count="3">
    <mergeCell ref="B2:H2"/>
    <mergeCell ref="A4:A6"/>
    <mergeCell ref="B4:B6"/>
  </mergeCells>
  <printOptions/>
  <pageMargins left="0.75" right="0.75" top="1" bottom="0.86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FIN05</dc:creator>
  <cp:keywords/>
  <dc:description/>
  <cp:lastModifiedBy>User</cp:lastModifiedBy>
  <cp:lastPrinted>2012-03-29T10:03:38Z</cp:lastPrinted>
  <dcterms:created xsi:type="dcterms:W3CDTF">2010-03-23T09:07:06Z</dcterms:created>
  <dcterms:modified xsi:type="dcterms:W3CDTF">2012-07-25T14:56:59Z</dcterms:modified>
  <cp:category/>
  <cp:version/>
  <cp:contentType/>
  <cp:contentStatus/>
</cp:coreProperties>
</file>