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795" tabRatio="823" activeTab="7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hpjeguse" sheetId="27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L248" i="27"/>
  <c r="L246"/>
  <c r="L247"/>
  <c r="L245"/>
  <c r="K248"/>
  <c r="J248"/>
  <c r="G248"/>
  <c r="I246"/>
  <c r="L249"/>
  <c r="H248" l="1"/>
  <c r="L480"/>
  <c r="I248" l="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41" l="1"/>
  <c r="K515" s="1"/>
  <c r="L467"/>
  <c r="L484"/>
  <c r="L333" l="1"/>
  <c r="L319"/>
  <c r="L304"/>
  <c r="L234"/>
  <c r="L78"/>
  <c r="G15" i="14"/>
  <c r="L443" i="27"/>
  <c r="G46" i="15" l="1"/>
  <c r="L440" i="27"/>
  <c r="L442"/>
  <c r="L448" s="1"/>
  <c r="L452" s="1"/>
  <c r="L441"/>
  <c r="L436"/>
  <c r="L435"/>
  <c r="L434"/>
  <c r="L433"/>
  <c r="L428"/>
  <c r="L427"/>
  <c r="L340"/>
  <c r="L150"/>
  <c r="L140" s="1"/>
  <c r="M94"/>
  <c r="M85"/>
  <c r="L426" l="1"/>
  <c r="L432"/>
  <c r="G29" i="25"/>
  <c r="L447" i="27" l="1"/>
  <c r="L449" s="1"/>
  <c r="L450" s="1"/>
  <c r="G38" i="25"/>
  <c r="D38"/>
  <c r="N37"/>
  <c r="N36"/>
  <c r="N35"/>
  <c r="N34"/>
  <c r="N33"/>
  <c r="N32"/>
  <c r="N30"/>
  <c r="M29"/>
  <c r="M38" s="1"/>
  <c r="L29"/>
  <c r="L38" s="1"/>
  <c r="J29"/>
  <c r="J38" s="1"/>
  <c r="I29"/>
  <c r="I38" s="1"/>
  <c r="H29"/>
  <c r="H38" s="1"/>
  <c r="F29"/>
  <c r="F38" s="1"/>
  <c r="E29"/>
  <c r="E38" s="1"/>
  <c r="N28"/>
  <c r="E10" i="18"/>
  <c r="N29" i="25" l="1"/>
  <c r="E44" i="18" l="1"/>
  <c r="F7"/>
  <c r="F20" s="1"/>
  <c r="D19" i="26" l="1"/>
  <c r="H48" i="14" l="1"/>
  <c r="H8" i="26" l="1"/>
  <c r="J8" s="1"/>
  <c r="H7"/>
  <c r="D20"/>
  <c r="D27"/>
  <c r="D24"/>
  <c r="D23"/>
  <c r="D22"/>
  <c r="D21"/>
  <c r="D18"/>
  <c r="D17"/>
  <c r="D16"/>
  <c r="D15"/>
  <c r="D14"/>
  <c r="D13"/>
  <c r="H9" l="1"/>
  <c r="G20"/>
  <c r="G25"/>
  <c r="F20"/>
  <c r="H20" s="1"/>
  <c r="F25"/>
  <c r="G14" i="14"/>
  <c r="G42"/>
  <c r="G48" s="1"/>
  <c r="G39"/>
  <c r="G36"/>
  <c r="G32"/>
  <c r="G21"/>
  <c r="G6"/>
  <c r="G20" s="1"/>
  <c r="G31" i="4"/>
  <c r="G7"/>
  <c r="G38"/>
  <c r="G50" s="1"/>
  <c r="G19"/>
  <c r="G13"/>
  <c r="G9"/>
  <c r="G6"/>
  <c r="H35" i="15"/>
  <c r="G37" i="14" l="1"/>
  <c r="D26" i="26"/>
  <c r="D28"/>
  <c r="G49" i="14"/>
  <c r="G29" i="4"/>
  <c r="G51" s="1"/>
  <c r="G36" i="15"/>
  <c r="G30"/>
  <c r="G21"/>
  <c r="G14"/>
  <c r="H7"/>
  <c r="G11"/>
  <c r="G35" s="1"/>
  <c r="E7" i="18" s="1"/>
  <c r="G45" i="15"/>
  <c r="D29" i="26" l="1"/>
  <c r="G40" i="15"/>
  <c r="K31" i="25" s="1"/>
  <c r="H30" i="15"/>
  <c r="K38" i="25" l="1"/>
  <c r="N38" s="1"/>
  <c r="N31"/>
  <c r="G47" i="15"/>
  <c r="N31"/>
  <c r="H39" i="14" l="1"/>
  <c r="H15" l="1"/>
  <c r="H6"/>
  <c r="H20" s="1"/>
  <c r="N21" i="25" l="1"/>
  <c r="N22"/>
  <c r="E19" i="26" l="1"/>
  <c r="I7"/>
  <c r="J7" s="1"/>
  <c r="J13"/>
  <c r="F19" l="1"/>
  <c r="I19" s="1"/>
  <c r="G19"/>
  <c r="H42" i="14"/>
  <c r="I14"/>
  <c r="H14"/>
  <c r="H7" i="4"/>
  <c r="I6" i="14"/>
  <c r="I20" s="1"/>
  <c r="I21"/>
  <c r="H21"/>
  <c r="H44" i="4"/>
  <c r="H38"/>
  <c r="H31"/>
  <c r="H19"/>
  <c r="E15" i="26" s="1"/>
  <c r="H13" i="4"/>
  <c r="H9"/>
  <c r="E24" i="26"/>
  <c r="E23"/>
  <c r="E21"/>
  <c r="E17"/>
  <c r="J27"/>
  <c r="J25"/>
  <c r="J24"/>
  <c r="J23"/>
  <c r="J22"/>
  <c r="J21"/>
  <c r="J18"/>
  <c r="J17"/>
  <c r="I9"/>
  <c r="E41" i="18"/>
  <c r="E29"/>
  <c r="G27" i="25"/>
  <c r="N5"/>
  <c r="N7"/>
  <c r="N8"/>
  <c r="N9"/>
  <c r="N10"/>
  <c r="N11"/>
  <c r="N12"/>
  <c r="N13"/>
  <c r="N14"/>
  <c r="N15"/>
  <c r="N17"/>
  <c r="N19"/>
  <c r="N20"/>
  <c r="N23"/>
  <c r="N24"/>
  <c r="N25"/>
  <c r="N26"/>
  <c r="E6"/>
  <c r="E16" s="1"/>
  <c r="E18" s="1"/>
  <c r="F6"/>
  <c r="F16" s="1"/>
  <c r="F18" s="1"/>
  <c r="F27" s="1"/>
  <c r="G6"/>
  <c r="G16" s="1"/>
  <c r="H6"/>
  <c r="H16" s="1"/>
  <c r="H18" s="1"/>
  <c r="H27" s="1"/>
  <c r="I6"/>
  <c r="I16" s="1"/>
  <c r="I18" s="1"/>
  <c r="I27" s="1"/>
  <c r="J6"/>
  <c r="J16" s="1"/>
  <c r="J18" s="1"/>
  <c r="J27" s="1"/>
  <c r="K6"/>
  <c r="K16" s="1"/>
  <c r="L6"/>
  <c r="L16" s="1"/>
  <c r="L18" s="1"/>
  <c r="L27" s="1"/>
  <c r="M6"/>
  <c r="M16" s="1"/>
  <c r="M18" s="1"/>
  <c r="M27" s="1"/>
  <c r="D6"/>
  <c r="N6"/>
  <c r="N4"/>
  <c r="H21" i="15"/>
  <c r="H14"/>
  <c r="H11"/>
  <c r="I32" i="14"/>
  <c r="I36"/>
  <c r="I42"/>
  <c r="I48"/>
  <c r="E28" i="26"/>
  <c r="H32" i="14"/>
  <c r="E22" i="26"/>
  <c r="E18"/>
  <c r="E14"/>
  <c r="E13"/>
  <c r="H6" i="4"/>
  <c r="D16" i="25"/>
  <c r="H36" i="14"/>
  <c r="E27" i="26"/>
  <c r="J20"/>
  <c r="E11" i="18" s="1"/>
  <c r="H50" i="4"/>
  <c r="F27" i="26" l="1"/>
  <c r="G27"/>
  <c r="G22"/>
  <c r="F22"/>
  <c r="F21"/>
  <c r="G21"/>
  <c r="G24"/>
  <c r="F24"/>
  <c r="F15"/>
  <c r="I15" s="1"/>
  <c r="G15"/>
  <c r="F14"/>
  <c r="I14" s="1"/>
  <c r="G14"/>
  <c r="G18"/>
  <c r="F18"/>
  <c r="F17"/>
  <c r="G17"/>
  <c r="F23"/>
  <c r="G23"/>
  <c r="G13"/>
  <c r="F13"/>
  <c r="G28"/>
  <c r="F28"/>
  <c r="E27" i="25"/>
  <c r="N18"/>
  <c r="N16"/>
  <c r="D27"/>
  <c r="K27"/>
  <c r="N27" s="1"/>
  <c r="J19" i="26"/>
  <c r="L473" i="27" s="1"/>
  <c r="J9" i="26"/>
  <c r="E43" i="18" s="1"/>
  <c r="E46" s="1"/>
  <c r="H37" i="14"/>
  <c r="H49" s="1"/>
  <c r="E26" i="26"/>
  <c r="I37" i="14"/>
  <c r="I49" s="1"/>
  <c r="F26" i="26" l="1"/>
  <c r="H26" s="1"/>
  <c r="J26" s="1"/>
  <c r="G26"/>
  <c r="H36" i="15"/>
  <c r="H40" s="1"/>
  <c r="H28" i="26"/>
  <c r="J28" s="1"/>
  <c r="J15"/>
  <c r="J14"/>
  <c r="L469" i="27" s="1"/>
  <c r="E17" i="18" l="1"/>
  <c r="L470" i="27"/>
  <c r="L475" s="1"/>
  <c r="L477" s="1"/>
  <c r="E18" i="18"/>
  <c r="H51" i="4"/>
  <c r="H29"/>
  <c r="E16" i="26"/>
  <c r="E29" l="1"/>
  <c r="G16"/>
  <c r="H16" s="1"/>
  <c r="H29" s="1"/>
  <c r="F16"/>
  <c r="I29"/>
  <c r="G29" l="1"/>
  <c r="F29"/>
  <c r="J16"/>
  <c r="E16" i="18" s="1"/>
  <c r="E20" s="1"/>
  <c r="L486" i="27" l="1"/>
  <c r="J29" i="26"/>
  <c r="K29" s="1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<sst xmlns="http://schemas.openxmlformats.org/spreadsheetml/2006/main" count="1166" uniqueCount="653">
  <si>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</si>
  <si>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</si>
  <si>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</si>
  <si>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</si>
  <si>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</si>
  <si>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</si>
  <si>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</si>
  <si>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</si>
  <si>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</si>
  <si>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</si>
  <si>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</si>
  <si>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</si>
  <si>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</si>
  <si>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</si>
  <si>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</si>
  <si>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</si>
  <si>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</si>
  <si>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</si>
  <si>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</si>
  <si>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</si>
  <si>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</si>
  <si>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</si>
  <si>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</si>
  <si>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</si>
  <si>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</si>
  <si>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</si>
  <si>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</si>
  <si>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</si>
  <si>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</si>
  <si>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</si>
  <si>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</si>
  <si>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</si>
  <si>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</si>
  <si>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</si>
  <si>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</si>
  <si>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</si>
  <si>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</si>
  <si>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</si>
  <si>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</si>
  <si>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</si>
  <si>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</si>
  <si>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</si>
  <si>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</si>
  <si>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</si>
  <si>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</si>
  <si>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</si>
  <si>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</si>
  <si>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</si>
  <si>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</si>
  <si>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</si>
  <si>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</si>
  <si>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</si>
  <si>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</si>
  <si>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</si>
  <si>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</si>
  <si>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</si>
  <si>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</si>
  <si>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</si>
  <si>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</si>
  <si>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</si>
  <si>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</si>
  <si>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</si>
  <si>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</si>
  <si>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</si>
  <si>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</si>
  <si>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</si>
  <si>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</si>
  <si>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</si>
  <si>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</si>
  <si>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</si>
  <si>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</si>
  <si>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</si>
  <si>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</si>
  <si>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</si>
  <si>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</si>
  <si>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</si>
  <si>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</si>
  <si>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</si>
  <si>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</si>
  <si>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</si>
  <si>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</si>
  <si>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</si>
  <si>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</si>
  <si>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</si>
  <si>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</si>
  <si>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</si>
  <si>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</si>
  <si>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</si>
  <si>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</si>
  <si>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</si>
  <si>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</si>
  <si>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</si>
  <si>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</si>
  <si>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</si>
  <si>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</si>
  <si>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</si>
  <si>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</si>
  <si>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</si>
  <si>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</si>
  <si>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</si>
  <si>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</si>
  <si>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</si>
  <si>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</si>
  <si>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</si>
  <si>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</si>
  <si>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</si>
  <si>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</si>
  <si>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</si>
  <si>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</si>
  <si>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</si>
  <si>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</si>
  <si>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</si>
  <si>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</si>
  <si>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</si>
  <si>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</si>
  <si>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</si>
  <si>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</si>
  <si>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</si>
  <si>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</si>
  <si>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</si>
  <si>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</si>
  <si>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</si>
  <si>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</si>
  <si>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</si>
  <si>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</si>
  <si>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</si>
  <si>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</si>
  <si>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</si>
  <si>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</si>
  <si>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</si>
  <si>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</si>
  <si>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</si>
  <si>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</si>
  <si>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</si>
  <si>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</si>
  <si>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</si>
  <si>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</si>
  <si>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</si>
  <si>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</si>
  <si>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</si>
  <si>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</si>
  <si>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</si>
  <si>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</si>
  <si>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</si>
  <si>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</si>
  <si>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</si>
  <si>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</si>
  <si>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</si>
  <si>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</si>
  <si>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</si>
  <si>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</si>
  <si>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</si>
  <si>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</si>
  <si>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</si>
  <si>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</si>
  <si>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</si>
  <si>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</si>
  <si>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</si>
  <si>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</si>
  <si>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</si>
  <si>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</si>
  <si>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</si>
  <si>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</si>
  <si>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</si>
  <si>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</si>
  <si>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</si>
  <si>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</si>
  <si>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</si>
  <si>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</si>
  <si>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</si>
  <si>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</si>
  <si>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</si>
  <si>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</si>
  <si>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</si>
  <si>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</si>
  <si>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</si>
  <si>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</si>
  <si>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</si>
  <si>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</si>
  <si>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</si>
  <si>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</si>
  <si>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</si>
  <si>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</si>
  <si>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</si>
  <si>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</si>
  <si>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</si>
  <si>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</si>
  <si>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</si>
  <si>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</si>
  <si>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</si>
  <si>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</si>
  <si>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</si>
  <si>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</si>
  <si>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</si>
  <si>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</si>
  <si>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</si>
  <si>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</si>
  <si>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</si>
  <si>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</si>
  <si>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</si>
  <si>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</si>
  <si>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</si>
  <si>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</si>
  <si>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31.12.2015</t>
  </si>
  <si>
    <t>Pozicioni financiar më 31 dhjetor 2015</t>
  </si>
  <si>
    <t>Pozicioni financiar i rideklaruar më 31 dhjetor 2014</t>
  </si>
  <si>
    <t>Pozicioni financiar më 31 dhjetor 2013</t>
  </si>
  <si>
    <t>Pozicioni financiar i rideklaruar më 1 janar 2014</t>
  </si>
  <si>
    <t>Pozicioni financiar i rideklaruar më 1 janar 2015</t>
  </si>
  <si>
    <t xml:space="preserve">Shoqeria  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</si>
  <si>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</si>
  <si>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</si>
  <si>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</si>
  <si>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</si>
  <si>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</si>
  <si>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</si>
  <si>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</si>
  <si>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</si>
  <si>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</si>
  <si>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</si>
  <si>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</si>
  <si>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</si>
  <si>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</si>
  <si>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</si>
  <si>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</si>
  <si>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</si>
  <si>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</si>
  <si>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</si>
  <si>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</si>
  <si>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</si>
  <si>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</si>
  <si>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</si>
  <si>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</si>
  <si>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</si>
  <si>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</si>
  <si>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</si>
  <si>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</si>
  <si>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</si>
  <si>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</si>
  <si>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</si>
  <si>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</si>
  <si>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</si>
  <si>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</si>
  <si>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</si>
  <si>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</si>
  <si>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</si>
  <si>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</si>
  <si>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</si>
  <si>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</si>
  <si>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</si>
  <si>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</si>
  <si>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</si>
  <si>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</si>
  <si>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</si>
  <si>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</si>
  <si>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</si>
  <si>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</si>
  <si>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</si>
  <si>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</si>
  <si>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</si>
  <si>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</si>
  <si>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</si>
  <si>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</si>
  <si>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</si>
  <si>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</si>
  <si>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</si>
  <si>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</si>
  <si>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</si>
  <si>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</si>
  <si>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</si>
  <si>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</si>
  <si>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</si>
  <si>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</si>
  <si>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</si>
  <si>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</si>
  <si>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</si>
  <si>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</si>
  <si>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</si>
  <si>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</si>
  <si>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</si>
  <si>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</si>
  <si>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</si>
  <si>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</si>
  <si>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</si>
  <si>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</si>
  <si>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</si>
  <si>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</si>
  <si>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</si>
  <si>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</si>
  <si>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Maren Buss sh.p.k</t>
  </si>
  <si>
    <t>L41720501P</t>
  </si>
  <si>
    <t>Lagja 13 plazh Durers</t>
  </si>
  <si>
    <t>Transport</t>
  </si>
  <si>
    <t>15/05/2014</t>
  </si>
  <si>
    <t>Po</t>
  </si>
  <si>
    <t>JO</t>
  </si>
  <si>
    <t>Lek</t>
  </si>
  <si>
    <t>Te njohura</t>
  </si>
  <si>
    <t>Te pa njohura</t>
  </si>
  <si>
    <t>←</t>
  </si>
  <si>
    <t>Shpenzim I pa njohur</t>
  </si>
  <si>
    <t>Viti   2016</t>
  </si>
  <si>
    <t>01.01.2016</t>
  </si>
  <si>
    <t>31.12.2016</t>
  </si>
  <si>
    <t>25/03/2017</t>
  </si>
  <si>
    <t>31/12/2016</t>
  </si>
  <si>
    <t>Mjete monetare dhe ekuivalentë të mjeteve monetare më 1 janar 2016</t>
  </si>
  <si>
    <t>Mjete monetare dhe ekuivalentë të mjeteve monetare më 31 dhjetor 2016</t>
  </si>
  <si>
    <t>Pasqyre  Ndihmese per Fluksin Monetar 2016</t>
  </si>
  <si>
    <t>Pozicioni financiar i rideklaruar më 1 janar 2016</t>
  </si>
  <si>
    <t>Pozicioni financiar më 31 dhjetor 2016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</si>
  <si>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</si>
  <si>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</si>
  <si>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</si>
  <si>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</si>
  <si>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</si>
  <si>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</si>
  <si>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</si>
  <si>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</si>
  <si>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</si>
  <si>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</si>
  <si>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</si>
  <si>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</si>
  <si>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</si>
  <si>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</si>
  <si>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</si>
  <si>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</si>
  <si>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</si>
  <si>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</si>
  <si>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</si>
  <si>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</si>
  <si>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</si>
  <si>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</si>
  <si>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</si>
  <si>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</si>
  <si>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</si>
  <si>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</si>
  <si>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</si>
  <si>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</si>
  <si>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</si>
  <si>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</si>
  <si>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</si>
  <si>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</si>
  <si>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</si>
  <si>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</si>
  <si>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</si>
  <si>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</si>
  <si>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</si>
  <si>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</si>
  <si>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</si>
  <si>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</si>
  <si>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</si>
  <si>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</si>
  <si>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</si>
  <si>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</si>
  <si>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</si>
  <si>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</si>
  <si>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</si>
  <si>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</si>
  <si>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</si>
  <si>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</si>
  <si>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</si>
  <si>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</si>
  <si>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</si>
  <si>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</si>
  <si>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</si>
  <si>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</si>
  <si>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</si>
  <si>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</si>
  <si>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</si>
  <si>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</si>
  <si>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</si>
  <si>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</si>
  <si>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</si>
  <si>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</si>
  <si>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</si>
  <si>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ALPHA BANK NE  LEK</t>
  </si>
  <si>
    <t>ALPHA BANK NE  EURO</t>
  </si>
  <si>
    <t>Euro</t>
  </si>
  <si>
    <t>E M E R T I M I</t>
  </si>
  <si>
    <t>Arka ne Leke</t>
  </si>
  <si>
    <t>Arka ne Euro</t>
  </si>
  <si>
    <t>Arka ne Dollare</t>
  </si>
  <si>
    <t>Pulla tatimore,bileta,te tjera me vlere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</si>
  <si>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</si>
  <si>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</si>
  <si>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</si>
  <si>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</si>
  <si>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</si>
  <si>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</si>
  <si>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</si>
  <si>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</si>
  <si>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</si>
  <si>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</si>
  <si>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</si>
  <si>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</si>
  <si>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</si>
  <si>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</si>
  <si>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</si>
  <si>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</si>
  <si>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</si>
  <si>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</si>
  <si>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</si>
  <si>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</si>
  <si>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</si>
  <si>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</si>
  <si>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</si>
  <si>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</si>
  <si>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</si>
  <si>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</si>
  <si>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</si>
  <si>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</si>
  <si>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</si>
  <si>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</si>
  <si>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</si>
  <si>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</si>
  <si>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</si>
  <si>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</si>
  <si>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</si>
  <si>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</si>
  <si>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</si>
  <si>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</si>
  <si>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</si>
  <si>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</si>
  <si>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</si>
  <si>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</si>
  <si>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</si>
  <si>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</si>
  <si>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</si>
  <si>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</si>
  <si>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</si>
  <si>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</si>
  <si>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</si>
  <si>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</si>
  <si>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</si>
  <si>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</si>
  <si>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</si>
  <si>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</si>
  <si>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</si>
  <si>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</si>
  <si>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</si>
  <si>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</si>
  <si>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</si>
  <si>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</si>
  <si>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</si>
  <si>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</si>
  <si>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</si>
  <si>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</si>
  <si>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</si>
  <si>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</si>
  <si>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>Huadhënie afatgjatë në njësitë ekonomike brenda grupit</t>
  </si>
  <si>
    <t>Zhvleresimi Huadhënie afatgjatë në njësitë ekonomike brenda grupit</t>
  </si>
  <si>
    <t>Aksione të shoqërive ku ka interesa pjesëmarrëse</t>
  </si>
  <si>
    <t>Zhvleresimi Aksione të shoqërive ku ka interesa pjesëmarrëse</t>
  </si>
  <si>
    <t>Huadhënie afatgjate  në njësitë ekonomike ku ka interesa pjesëmarrëse</t>
  </si>
  <si>
    <t>Zhvleresimi Huadhënie afatgjate  në njësitë ekonomike ku ka interesa pjesëmarrëse</t>
  </si>
  <si>
    <t>Aksione të tjera dhe letra me vlerë</t>
  </si>
  <si>
    <t>Zhvleresimi Aksione të tjera dhe letra me vlerë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</si>
  <si>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</si>
  <si>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</si>
  <si>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</si>
  <si>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</si>
  <si>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</si>
  <si>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</si>
  <si>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</si>
  <si>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Analiza e posteve te amortizushme</t>
  </si>
  <si>
    <t>Viti raportues</t>
  </si>
  <si>
    <t>Viti paraardhes</t>
  </si>
  <si>
    <t>Vlera</t>
  </si>
  <si>
    <t>Vl.mbetur</t>
  </si>
  <si>
    <t>Toka e ndërtesa</t>
  </si>
  <si>
    <t>Makineri Transporti</t>
  </si>
  <si>
    <t>Makineri impiante</t>
  </si>
  <si>
    <t>Te tjera Pajisje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</si>
  <si>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</si>
  <si>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</si>
  <si>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</si>
  <si>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</si>
  <si>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</si>
  <si>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</si>
  <si>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</si>
  <si>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</si>
  <si>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</si>
  <si>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</si>
  <si>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</si>
  <si>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</si>
  <si>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</si>
  <si>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</si>
  <si>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</si>
  <si>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</si>
  <si>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</si>
  <si>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</si>
  <si>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</si>
  <si>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</si>
  <si>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</si>
  <si>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</si>
  <si>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</si>
  <si>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</si>
  <si>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</si>
  <si>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</si>
  <si>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</si>
  <si>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</si>
  <si>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</si>
  <si>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</si>
  <si>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</si>
  <si>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</si>
  <si>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</si>
  <si>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</si>
  <si>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</si>
  <si>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</si>
  <si>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</si>
  <si>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</si>
  <si>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</si>
  <si>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</si>
  <si>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</si>
  <si>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</si>
  <si>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</si>
  <si>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</si>
  <si>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Parapagime të marra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</si>
  <si>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</si>
  <si>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</si>
  <si>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</si>
  <si>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</si>
  <si>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</si>
  <si>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</si>
  <si>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</si>
  <si>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</si>
  <si>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</si>
  <si>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</si>
  <si>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</si>
  <si>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</si>
  <si>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</si>
  <si>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</si>
  <si>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</si>
  <si>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</si>
  <si>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</si>
  <si>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</si>
  <si>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</si>
  <si>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</si>
  <si>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</si>
  <si>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</si>
  <si>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</si>
  <si>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</si>
  <si>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</si>
  <si>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</si>
  <si>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</si>
  <si>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</si>
  <si>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</si>
  <si>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</si>
  <si>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</si>
  <si>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</si>
  <si>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</si>
  <si>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</si>
  <si>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</si>
  <si>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</si>
  <si>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Pasqyra   e   te   Ardhurave   dhe   Shpenzimeve</t>
  </si>
  <si>
    <t>Te ardhurat perbehen</t>
  </si>
  <si>
    <t>●</t>
  </si>
  <si>
    <t>Shitje Mallrash e sherbimesh (Bileta udhetimi)</t>
  </si>
  <si>
    <t>Shitje Punimeve dhe sherbimeve (Abone dhe Reklama)</t>
  </si>
  <si>
    <t>Shpenzimet perbehen nga</t>
  </si>
  <si>
    <t>Materialet e konsumuara Nafta dhe kosto e biletave</t>
  </si>
  <si>
    <t>Pagat dhe Shperblimet</t>
  </si>
  <si>
    <t>Sig.Shoq.Shend.</t>
  </si>
  <si>
    <t>Amortizimi Aktiveve</t>
  </si>
  <si>
    <t>Te Tjera</t>
  </si>
  <si>
    <t>Shpenzime Bankare</t>
  </si>
  <si>
    <t>.Taksa Vendore</t>
  </si>
  <si>
    <t>Shpenzime per Interesa</t>
  </si>
  <si>
    <t>te panjohura</t>
  </si>
  <si>
    <t>Fitim Humbja nga kembimi valutor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</si>
  <si>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</si>
  <si>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</si>
  <si>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</si>
  <si>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</si>
  <si>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</si>
  <si>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</si>
  <si>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Interesa te pa njohura</t>
  </si>
  <si>
    <t>Analiza  dhe rakordimi i berjeve</t>
  </si>
  <si>
    <t>Importet</t>
  </si>
  <si>
    <t>Blerjet brenda vendit</t>
  </si>
  <si>
    <t>Blerjet pa tvsh e me tvsh te pa zbriteshme</t>
  </si>
  <si>
    <t>Blerje nga instiucioni Tatimeve Bileta shtypshkrime pa tvsh</t>
  </si>
  <si>
    <t>Shuma e blerjeve te raportuara me FDP</t>
  </si>
  <si>
    <t xml:space="preserve">     Nga kjo </t>
  </si>
  <si>
    <t>Aktiva Afat Gjata Materiale</t>
  </si>
  <si>
    <t>Minus</t>
  </si>
  <si>
    <t xml:space="preserve">Shtesa e gjendjeve te magazines </t>
  </si>
  <si>
    <t>Shpenzime per periudhat e ardheshme</t>
  </si>
  <si>
    <t>Te tjera ………..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</si>
  <si>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</si>
  <si>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</si>
  <si>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</si>
  <si>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</si>
  <si>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</si>
  <si>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</si>
  <si>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>xxx</t>
  </si>
  <si>
    <t xml:space="preserve">        a)  Shpenzime te raportuara ne librin e blerjeve</t>
  </si>
  <si>
    <t xml:space="preserve">        b)  Shpenzime te pa raportuara ne librin e blerjeve</t>
  </si>
  <si>
    <t xml:space="preserve">                        Shuma ( 1 + 2 - 2a )</t>
  </si>
  <si>
    <t>Kuadrimi Shuma (1+2-2a) - Totalin ne shpenzime = 0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</si>
  <si>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</si>
  <si>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</si>
  <si>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</si>
  <si>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</si>
  <si>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</si>
  <si>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</si>
  <si>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</si>
  <si>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</si>
  <si>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</si>
  <si>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</si>
  <si>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</si>
  <si>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</si>
  <si>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 xml:space="preserve">Shenime dhe shpjegime </t>
  </si>
  <si>
    <r>
      <rPr>
        <b/>
        <sz val="8"/>
        <rFont val="Arial"/>
        <family val="2"/>
      </rPr>
      <t>Përshkrimi</t>
    </r>
  </si>
  <si>
    <r>
      <rPr>
        <b/>
        <sz val="8"/>
        <rFont val="Arial"/>
        <family val="2"/>
      </rPr>
      <t>Njësi</t>
    </r>
  </si>
  <si>
    <r>
      <rPr>
        <b/>
        <sz val="8"/>
        <rFont val="Arial"/>
        <family val="2"/>
      </rPr>
      <t>Sasia</t>
    </r>
  </si>
  <si>
    <r>
      <rPr>
        <b/>
        <sz val="8"/>
        <rFont val="Arial"/>
        <family val="2"/>
      </rPr>
      <t>Cmimi</t>
    </r>
  </si>
  <si>
    <t>COPE</t>
  </si>
  <si>
    <t>Hartuesi i Pasqyrave Financiare</t>
  </si>
  <si>
    <t>Per Drejtimin  e Njesise  Ekonomike</t>
  </si>
  <si>
    <t>(   ________________  )</t>
  </si>
  <si>
    <t>Aktivet Materiale</t>
  </si>
  <si>
    <t>DEPOZITE</t>
  </si>
  <si>
    <t>NAFTE</t>
  </si>
  <si>
    <t>LITRA</t>
  </si>
  <si>
    <t>MATERIALE MEKANIKE</t>
  </si>
  <si>
    <t>ABONE STUDENTI</t>
  </si>
  <si>
    <t>ABONE LINJE</t>
  </si>
  <si>
    <t>BILETA URBANI</t>
  </si>
  <si>
    <t>XHAM</t>
  </si>
  <si>
    <t>M2</t>
  </si>
  <si>
    <t>PROFILE</t>
  </si>
  <si>
    <t>KG</t>
  </si>
  <si>
    <t>GOMA</t>
  </si>
  <si>
    <t>BATERI</t>
  </si>
  <si>
    <t>MATERIALE HIGJENIKE</t>
  </si>
  <si>
    <t>KAFE</t>
  </si>
  <si>
    <t>PIJE</t>
  </si>
  <si>
    <t>VAJ</t>
  </si>
  <si>
    <t>GOMA MAKINASH</t>
  </si>
  <si>
    <t>KONDICIONER</t>
  </si>
  <si>
    <t>ZGARE</t>
  </si>
  <si>
    <t>LAPTOP</t>
  </si>
  <si>
    <t>KORRESE BARI</t>
  </si>
  <si>
    <t>CELULAR2</t>
  </si>
  <si>
    <t>PRINTER</t>
  </si>
  <si>
    <r>
      <rPr>
        <sz val="8"/>
        <rFont val="Arial"/>
        <family val="2"/>
      </rPr>
      <t>MBAJTESE TV</t>
    </r>
  </si>
  <si>
    <t>Shtese e vleres se autobuzit pas remontit</t>
  </si>
  <si>
    <t>Blerje autobuz nga Importi</t>
  </si>
  <si>
    <t>Blerje te ndryshme</t>
  </si>
  <si>
    <t>ndertim stacione</t>
  </si>
  <si>
    <t xml:space="preserve">reklamat qerat e papaguara dhe pagesa per biletat e bere paradhenie 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</si>
</sst>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(* #,##0.0_);_(* \(#,##0.0\);_(* &quot;-&quot;??_);_(@_)"/>
  </numFmts>
  <fonts count="5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0"/>
      <name val="Arial"/>
      <family val="2"/>
    </font>
    <font>
      <sz val="16"/>
      <name val="Arial"/>
      <family val="2"/>
      <charset val="238"/>
    </font>
    <font>
      <sz val="10"/>
      <name val="Times New Roman"/>
      <family val="1"/>
      <charset val="238"/>
    </font>
    <font>
      <b/>
      <u/>
      <sz val="16"/>
      <name val="Times New Roman"/>
      <family val="1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7"/>
      <name val="Arial"/>
      <family val="2"/>
    </font>
    <font>
      <sz val="8"/>
      <name val="Calibri"/>
      <family val="2"/>
      <scheme val="minor"/>
    </font>
    <font>
      <sz val="7"/>
      <name val="Arial"/>
      <family val="2"/>
    </font>
    <font>
      <sz val="10"/>
      <color rgb="FFFF0000"/>
      <name val="Arial"/>
      <family val="2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0" borderId="0"/>
    <xf numFmtId="0" fontId="5" fillId="0" borderId="0"/>
    <xf numFmtId="0" fontId="4" fillId="0" borderId="0"/>
  </cellStyleXfs>
  <cellXfs count="44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4" fillId="0" borderId="0" xfId="0" applyNumberFormat="1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6" applyFont="1"/>
    <xf numFmtId="0" fontId="27" fillId="0" borderId="0" xfId="6" applyFont="1" applyAlignment="1">
      <alignment vertical="center"/>
    </xf>
    <xf numFmtId="0" fontId="27" fillId="0" borderId="6" xfId="6" applyFont="1" applyBorder="1"/>
    <xf numFmtId="0" fontId="14" fillId="0" borderId="6" xfId="6" applyFont="1" applyBorder="1" applyAlignment="1">
      <alignment vertical="center" textRotation="90" wrapText="1"/>
    </xf>
    <xf numFmtId="0" fontId="15" fillId="0" borderId="6" xfId="6" applyFont="1" applyBorder="1" applyAlignment="1">
      <alignment horizontal="center" vertical="center" textRotation="90"/>
    </xf>
    <xf numFmtId="0" fontId="15" fillId="0" borderId="6" xfId="6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/>
    </xf>
    <xf numFmtId="0" fontId="15" fillId="0" borderId="6" xfId="6" applyFont="1" applyBorder="1" applyAlignment="1">
      <alignment vertical="center" wrapText="1"/>
    </xf>
    <xf numFmtId="0" fontId="14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" fontId="6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6" fillId="0" borderId="0" xfId="0" applyFont="1"/>
    <xf numFmtId="0" fontId="6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8" fillId="0" borderId="1" xfId="0" applyFont="1" applyBorder="1"/>
    <xf numFmtId="0" fontId="18" fillId="0" borderId="0" xfId="0" applyFont="1" applyBorder="1"/>
    <xf numFmtId="0" fontId="18" fillId="0" borderId="13" xfId="0" applyFont="1" applyBorder="1"/>
    <xf numFmtId="0" fontId="18" fillId="0" borderId="13" xfId="0" applyFont="1" applyBorder="1" applyAlignment="1">
      <alignment horizontal="right"/>
    </xf>
    <xf numFmtId="0" fontId="18" fillId="0" borderId="13" xfId="0" applyFont="1" applyBorder="1" applyAlignment="1">
      <alignment horizontal="center"/>
    </xf>
    <xf numFmtId="0" fontId="18" fillId="0" borderId="2" xfId="0" applyFont="1" applyBorder="1"/>
    <xf numFmtId="0" fontId="18" fillId="0" borderId="0" xfId="0" applyFont="1"/>
    <xf numFmtId="0" fontId="18" fillId="0" borderId="12" xfId="0" applyFont="1" applyBorder="1" applyAlignment="1">
      <alignment horizontal="right"/>
    </xf>
    <xf numFmtId="0" fontId="18" fillId="0" borderId="12" xfId="0" applyFont="1" applyBorder="1" applyAlignment="1">
      <alignment horizontal="center"/>
    </xf>
    <xf numFmtId="0" fontId="18" fillId="0" borderId="12" xfId="0" applyFont="1" applyBorder="1"/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14" fontId="18" fillId="0" borderId="14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1" fontId="18" fillId="0" borderId="6" xfId="0" applyNumberFormat="1" applyFont="1" applyBorder="1"/>
    <xf numFmtId="3" fontId="18" fillId="0" borderId="6" xfId="0" applyNumberFormat="1" applyFont="1" applyBorder="1"/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3" fontId="18" fillId="0" borderId="6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" fontId="18" fillId="0" borderId="0" xfId="0" applyNumberFormat="1" applyFont="1"/>
    <xf numFmtId="1" fontId="18" fillId="0" borderId="9" xfId="0" applyNumberFormat="1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3" fontId="18" fillId="0" borderId="14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 vertical="center"/>
    </xf>
    <xf numFmtId="3" fontId="18" fillId="0" borderId="6" xfId="0" applyNumberFormat="1" applyFont="1" applyBorder="1" applyAlignment="1">
      <alignment horizontal="right"/>
    </xf>
    <xf numFmtId="3" fontId="18" fillId="0" borderId="6" xfId="0" applyNumberFormat="1" applyFont="1" applyBorder="1" applyAlignment="1">
      <alignment horizontal="right" vertical="center"/>
    </xf>
    <xf numFmtId="3" fontId="18" fillId="0" borderId="0" xfId="0" applyNumberFormat="1" applyFont="1"/>
    <xf numFmtId="0" fontId="6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3" fontId="15" fillId="0" borderId="6" xfId="6" applyNumberFormat="1" applyFont="1" applyBorder="1" applyAlignment="1">
      <alignment horizontal="center" vertical="center" wrapText="1"/>
    </xf>
    <xf numFmtId="3" fontId="14" fillId="0" borderId="6" xfId="6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8" fillId="0" borderId="6" xfId="0" applyNumberFormat="1" applyFont="1" applyFill="1" applyBorder="1"/>
    <xf numFmtId="3" fontId="6" fillId="0" borderId="6" xfId="0" applyNumberFormat="1" applyFont="1" applyBorder="1" applyAlignment="1">
      <alignment vertical="center"/>
    </xf>
    <xf numFmtId="3" fontId="18" fillId="0" borderId="0" xfId="0" applyNumberFormat="1" applyFont="1" applyAlignment="1">
      <alignment vertical="center"/>
    </xf>
    <xf numFmtId="3" fontId="28" fillId="0" borderId="6" xfId="6" applyNumberFormat="1" applyFont="1" applyBorder="1" applyAlignment="1">
      <alignment horizontal="center" vertical="center" wrapText="1"/>
    </xf>
    <xf numFmtId="3" fontId="29" fillId="0" borderId="6" xfId="6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3" fontId="6" fillId="0" borderId="8" xfId="1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8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8" fillId="0" borderId="3" xfId="1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right" vertical="center"/>
    </xf>
    <xf numFmtId="3" fontId="18" fillId="0" borderId="14" xfId="1" applyNumberFormat="1" applyFont="1" applyFill="1" applyBorder="1" applyAlignment="1">
      <alignment horizontal="right" vertical="center"/>
    </xf>
    <xf numFmtId="3" fontId="18" fillId="0" borderId="6" xfId="0" applyNumberFormat="1" applyFont="1" applyFill="1" applyBorder="1" applyAlignment="1">
      <alignment horizontal="right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horizontal="center" vertical="center"/>
    </xf>
    <xf numFmtId="0" fontId="5" fillId="0" borderId="0" xfId="7" applyFont="1" applyFill="1"/>
    <xf numFmtId="0" fontId="1" fillId="0" borderId="13" xfId="7" applyFont="1" applyFill="1" applyBorder="1"/>
    <xf numFmtId="3" fontId="1" fillId="0" borderId="13" xfId="7" applyNumberFormat="1" applyFont="1" applyFill="1" applyBorder="1"/>
    <xf numFmtId="0" fontId="5" fillId="0" borderId="13" xfId="7" applyFont="1" applyFill="1" applyBorder="1"/>
    <xf numFmtId="0" fontId="5" fillId="0" borderId="7" xfId="7" applyFont="1" applyFill="1" applyBorder="1"/>
    <xf numFmtId="0" fontId="5" fillId="0" borderId="12" xfId="7" applyFont="1" applyFill="1" applyBorder="1"/>
    <xf numFmtId="0" fontId="1" fillId="0" borderId="12" xfId="7" applyFont="1" applyFill="1" applyBorder="1"/>
    <xf numFmtId="3" fontId="1" fillId="0" borderId="12" xfId="7" applyNumberFormat="1" applyFont="1" applyFill="1" applyBorder="1"/>
    <xf numFmtId="0" fontId="5" fillId="0" borderId="8" xfId="7" applyFont="1" applyFill="1" applyBorder="1"/>
    <xf numFmtId="0" fontId="5" fillId="0" borderId="0" xfId="7" applyFont="1" applyFill="1" applyAlignment="1">
      <alignment vertical="center"/>
    </xf>
    <xf numFmtId="0" fontId="10" fillId="0" borderId="0" xfId="7" applyFont="1" applyFill="1"/>
    <xf numFmtId="0" fontId="10" fillId="0" borderId="1" xfId="7" applyFont="1" applyFill="1" applyBorder="1"/>
    <xf numFmtId="0" fontId="1" fillId="0" borderId="15" xfId="7" applyFont="1" applyFill="1" applyBorder="1" applyAlignment="1">
      <alignment horizontal="center"/>
    </xf>
    <xf numFmtId="0" fontId="7" fillId="0" borderId="16" xfId="7" applyFont="1" applyFill="1" applyBorder="1" applyAlignment="1">
      <alignment horizontal="left"/>
    </xf>
    <xf numFmtId="0" fontId="10" fillId="0" borderId="16" xfId="7" applyFont="1" applyFill="1" applyBorder="1"/>
    <xf numFmtId="0" fontId="1" fillId="0" borderId="16" xfId="7" applyFont="1" applyFill="1" applyBorder="1"/>
    <xf numFmtId="3" fontId="1" fillId="0" borderId="16" xfId="7" applyNumberFormat="1" applyFont="1" applyFill="1" applyBorder="1"/>
    <xf numFmtId="3" fontId="1" fillId="0" borderId="17" xfId="7" applyNumberFormat="1" applyFont="1" applyFill="1" applyBorder="1"/>
    <xf numFmtId="0" fontId="5" fillId="0" borderId="2" xfId="7" applyFont="1" applyFill="1" applyBorder="1"/>
    <xf numFmtId="0" fontId="1" fillId="0" borderId="18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left"/>
    </xf>
    <xf numFmtId="0" fontId="10" fillId="0" borderId="0" xfId="7" applyFont="1" applyFill="1" applyBorder="1"/>
    <xf numFmtId="0" fontId="1" fillId="0" borderId="0" xfId="7" applyFont="1" applyFill="1" applyBorder="1"/>
    <xf numFmtId="3" fontId="1" fillId="0" borderId="0" xfId="7" applyNumberFormat="1" applyFont="1" applyFill="1" applyBorder="1"/>
    <xf numFmtId="3" fontId="1" fillId="0" borderId="19" xfId="7" applyNumberFormat="1" applyFont="1" applyFill="1" applyBorder="1"/>
    <xf numFmtId="0" fontId="10" fillId="0" borderId="18" xfId="7" applyFont="1" applyFill="1" applyBorder="1"/>
    <xf numFmtId="0" fontId="10" fillId="0" borderId="0" xfId="7" applyFont="1" applyFill="1" applyBorder="1" applyAlignment="1"/>
    <xf numFmtId="0" fontId="10" fillId="0" borderId="21" xfId="7" applyFont="1" applyFill="1" applyBorder="1"/>
    <xf numFmtId="0" fontId="10" fillId="0" borderId="22" xfId="7" applyFont="1" applyFill="1" applyBorder="1"/>
    <xf numFmtId="0" fontId="1" fillId="0" borderId="22" xfId="7" applyFont="1" applyFill="1" applyBorder="1"/>
    <xf numFmtId="3" fontId="1" fillId="0" borderId="22" xfId="7" applyNumberFormat="1" applyFont="1" applyFill="1" applyBorder="1"/>
    <xf numFmtId="3" fontId="1" fillId="0" borderId="23" xfId="7" applyNumberFormat="1" applyFont="1" applyFill="1" applyBorder="1"/>
    <xf numFmtId="0" fontId="5" fillId="0" borderId="1" xfId="7" applyFont="1" applyFill="1" applyBorder="1"/>
    <xf numFmtId="0" fontId="5" fillId="0" borderId="0" xfId="7" applyFont="1" applyFill="1" applyBorder="1"/>
    <xf numFmtId="0" fontId="1" fillId="0" borderId="0" xfId="7" applyFont="1" applyFill="1" applyAlignment="1">
      <alignment horizontal="center"/>
    </xf>
    <xf numFmtId="0" fontId="1" fillId="0" borderId="0" xfId="7" applyFont="1" applyFill="1"/>
    <xf numFmtId="0" fontId="1" fillId="0" borderId="1" xfId="7" applyFont="1" applyFill="1" applyBorder="1"/>
    <xf numFmtId="0" fontId="1" fillId="0" borderId="2" xfId="7" applyFont="1" applyFill="1" applyBorder="1"/>
    <xf numFmtId="0" fontId="5" fillId="0" borderId="0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1" fillId="0" borderId="6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 vertical="center"/>
    </xf>
    <xf numFmtId="0" fontId="1" fillId="0" borderId="0" xfId="7" applyFont="1" applyFill="1" applyBorder="1" applyAlignment="1">
      <alignment horizontal="left" vertical="center"/>
    </xf>
    <xf numFmtId="166" fontId="1" fillId="0" borderId="0" xfId="7" applyNumberFormat="1" applyFont="1" applyFill="1" applyBorder="1" applyAlignment="1">
      <alignment horizontal="center"/>
    </xf>
    <xf numFmtId="3" fontId="1" fillId="0" borderId="0" xfId="7" applyNumberFormat="1" applyFont="1" applyFill="1" applyBorder="1" applyAlignment="1">
      <alignment vertical="center"/>
    </xf>
    <xf numFmtId="0" fontId="33" fillId="0" borderId="0" xfId="7" applyFont="1" applyFill="1" applyBorder="1" applyAlignment="1">
      <alignment horizontal="center" vertical="center"/>
    </xf>
    <xf numFmtId="0" fontId="33" fillId="0" borderId="0" xfId="7" applyFont="1" applyFill="1" applyBorder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34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vertical="center"/>
    </xf>
    <xf numFmtId="3" fontId="1" fillId="0" borderId="0" xfId="7" applyNumberFormat="1" applyFont="1" applyFill="1" applyBorder="1" applyAlignment="1">
      <alignment horizontal="center" vertical="center"/>
    </xf>
    <xf numFmtId="3" fontId="1" fillId="0" borderId="13" xfId="7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center" vertical="center"/>
    </xf>
    <xf numFmtId="3" fontId="5" fillId="0" borderId="0" xfId="7" applyNumberFormat="1" applyFont="1" applyFill="1"/>
    <xf numFmtId="0" fontId="5" fillId="0" borderId="0" xfId="7" applyFont="1" applyFill="1" applyBorder="1" applyAlignment="1"/>
    <xf numFmtId="0" fontId="33" fillId="0" borderId="0" xfId="7" applyFont="1" applyFill="1" applyBorder="1"/>
    <xf numFmtId="0" fontId="6" fillId="0" borderId="0" xfId="7" applyFont="1" applyFill="1" applyBorder="1"/>
    <xf numFmtId="0" fontId="1" fillId="0" borderId="6" xfId="7" applyFont="1" applyFill="1" applyBorder="1"/>
    <xf numFmtId="3" fontId="1" fillId="0" borderId="0" xfId="7" applyNumberFormat="1" applyFont="1" applyFill="1"/>
    <xf numFmtId="0" fontId="12" fillId="0" borderId="0" xfId="7" applyFont="1" applyFill="1" applyBorder="1" applyAlignment="1"/>
    <xf numFmtId="0" fontId="2" fillId="0" borderId="0" xfId="0" applyFont="1" applyFill="1" applyBorder="1"/>
    <xf numFmtId="0" fontId="6" fillId="0" borderId="0" xfId="7" applyFont="1" applyFill="1"/>
    <xf numFmtId="0" fontId="9" fillId="0" borderId="0" xfId="7" applyFont="1" applyFill="1" applyBorder="1" applyAlignment="1"/>
    <xf numFmtId="0" fontId="1" fillId="0" borderId="5" xfId="0" applyFont="1" applyFill="1" applyBorder="1"/>
    <xf numFmtId="0" fontId="1" fillId="0" borderId="4" xfId="0" applyFont="1" applyFill="1" applyBorder="1"/>
    <xf numFmtId="0" fontId="1" fillId="0" borderId="3" xfId="0" applyFont="1" applyFill="1" applyBorder="1"/>
    <xf numFmtId="3" fontId="1" fillId="0" borderId="6" xfId="0" applyNumberFormat="1" applyFont="1" applyFill="1" applyBorder="1"/>
    <xf numFmtId="0" fontId="5" fillId="0" borderId="5" xfId="7" applyFont="1" applyFill="1" applyBorder="1"/>
    <xf numFmtId="0" fontId="1" fillId="0" borderId="12" xfId="7" applyFont="1" applyFill="1" applyBorder="1" applyAlignment="1">
      <alignment horizontal="center"/>
    </xf>
    <xf numFmtId="3" fontId="33" fillId="0" borderId="0" xfId="7" applyNumberFormat="1" applyFont="1" applyFill="1" applyBorder="1"/>
    <xf numFmtId="3" fontId="6" fillId="0" borderId="0" xfId="7" applyNumberFormat="1" applyFont="1" applyFill="1" applyBorder="1"/>
    <xf numFmtId="3" fontId="6" fillId="0" borderId="0" xfId="7" applyNumberFormat="1" applyFont="1" applyFill="1"/>
    <xf numFmtId="3" fontId="6" fillId="0" borderId="13" xfId="7" applyNumberFormat="1" applyFont="1" applyFill="1" applyBorder="1" applyAlignment="1">
      <alignment horizontal="center" vertical="center"/>
    </xf>
    <xf numFmtId="0" fontId="6" fillId="0" borderId="13" xfId="7" applyFont="1" applyFill="1" applyBorder="1"/>
    <xf numFmtId="3" fontId="6" fillId="0" borderId="13" xfId="7" applyNumberFormat="1" applyFont="1" applyFill="1" applyBorder="1"/>
    <xf numFmtId="3" fontId="6" fillId="0" borderId="4" xfId="7" applyNumberFormat="1" applyFont="1" applyFill="1" applyBorder="1"/>
    <xf numFmtId="3" fontId="43" fillId="0" borderId="6" xfId="7" applyNumberFormat="1" applyFont="1" applyFill="1" applyBorder="1" applyAlignment="1">
      <alignment horizontal="left"/>
    </xf>
    <xf numFmtId="0" fontId="43" fillId="0" borderId="6" xfId="7" applyFont="1" applyFill="1" applyBorder="1" applyAlignment="1">
      <alignment horizontal="left"/>
    </xf>
    <xf numFmtId="3" fontId="44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33" fillId="0" borderId="6" xfId="7" applyFont="1" applyFill="1" applyBorder="1" applyAlignment="1">
      <alignment horizontal="center" vertical="center"/>
    </xf>
    <xf numFmtId="0" fontId="33" fillId="0" borderId="6" xfId="7" applyFont="1" applyFill="1" applyBorder="1" applyAlignment="1">
      <alignment horizontal="left" vertical="center"/>
    </xf>
    <xf numFmtId="0" fontId="5" fillId="0" borderId="6" xfId="7" applyFont="1" applyFill="1" applyBorder="1"/>
    <xf numFmtId="3" fontId="6" fillId="0" borderId="6" xfId="7" applyNumberFormat="1" applyFont="1" applyFill="1" applyBorder="1" applyAlignment="1">
      <alignment horizontal="center" vertical="center"/>
    </xf>
    <xf numFmtId="166" fontId="1" fillId="0" borderId="6" xfId="7" applyNumberFormat="1" applyFont="1" applyFill="1" applyBorder="1" applyAlignment="1">
      <alignment horizontal="center"/>
    </xf>
    <xf numFmtId="0" fontId="8" fillId="0" borderId="6" xfId="7" applyFont="1" applyFill="1" applyBorder="1" applyAlignment="1">
      <alignment vertical="center"/>
    </xf>
    <xf numFmtId="3" fontId="1" fillId="0" borderId="6" xfId="7" applyNumberFormat="1" applyFont="1" applyFill="1" applyBorder="1"/>
    <xf numFmtId="0" fontId="48" fillId="0" borderId="6" xfId="0" applyNumberFormat="1" applyFont="1" applyFill="1" applyBorder="1" applyAlignment="1" applyProtection="1">
      <alignment horizontal="right" vertical="top" wrapText="1"/>
    </xf>
    <xf numFmtId="0" fontId="50" fillId="0" borderId="6" xfId="0" applyNumberFormat="1" applyFont="1" applyFill="1" applyBorder="1" applyAlignment="1" applyProtection="1">
      <alignment horizontal="right" vertical="top" wrapText="1"/>
    </xf>
    <xf numFmtId="0" fontId="50" fillId="0" borderId="6" xfId="0" applyNumberFormat="1" applyFont="1" applyFill="1" applyBorder="1" applyAlignment="1" applyProtection="1">
      <alignment horizontal="left" vertical="top" wrapText="1"/>
    </xf>
    <xf numFmtId="0" fontId="5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9" fillId="0" borderId="6" xfId="0" applyNumberFormat="1" applyFont="1" applyFill="1" applyBorder="1" applyAlignment="1" applyProtection="1">
      <alignment vertical="top"/>
    </xf>
    <xf numFmtId="0" fontId="49" fillId="0" borderId="6" xfId="0" applyNumberFormat="1" applyFont="1" applyFill="1" applyBorder="1" applyAlignment="1" applyProtection="1">
      <alignment vertical="top"/>
      <protection locked="0"/>
    </xf>
    <xf numFmtId="167" fontId="51" fillId="0" borderId="6" xfId="1" applyNumberFormat="1" applyFont="1" applyFill="1" applyBorder="1" applyAlignment="1" applyProtection="1">
      <alignment vertical="top"/>
    </xf>
    <xf numFmtId="167" fontId="51" fillId="0" borderId="6" xfId="1" applyNumberFormat="1" applyFont="1" applyFill="1" applyBorder="1" applyAlignment="1" applyProtection="1">
      <alignment vertical="top"/>
      <protection locked="0"/>
    </xf>
    <xf numFmtId="0" fontId="52" fillId="0" borderId="6" xfId="0" applyNumberFormat="1" applyFont="1" applyFill="1" applyBorder="1" applyAlignment="1" applyProtection="1">
      <alignment vertical="top"/>
    </xf>
    <xf numFmtId="167" fontId="10" fillId="0" borderId="6" xfId="1" applyNumberFormat="1" applyFont="1" applyFill="1" applyBorder="1" applyAlignment="1" applyProtection="1">
      <alignment horizontal="right" vertical="top"/>
    </xf>
    <xf numFmtId="167" fontId="10" fillId="0" borderId="6" xfId="1" applyNumberFormat="1" applyFont="1" applyFill="1" applyBorder="1" applyAlignment="1" applyProtection="1">
      <alignment vertical="top"/>
    </xf>
    <xf numFmtId="3" fontId="10" fillId="0" borderId="6" xfId="7" applyNumberFormat="1" applyFont="1" applyFill="1" applyBorder="1"/>
    <xf numFmtId="3" fontId="10" fillId="0" borderId="6" xfId="7" applyNumberFormat="1" applyFont="1" applyFill="1" applyBorder="1" applyAlignment="1">
      <alignment vertical="center"/>
    </xf>
    <xf numFmtId="0" fontId="10" fillId="0" borderId="20" xfId="7" applyFont="1" applyFill="1" applyBorder="1"/>
    <xf numFmtId="0" fontId="32" fillId="0" borderId="0" xfId="7" applyFont="1" applyFill="1" applyBorder="1" applyAlignment="1">
      <alignment vertical="center"/>
    </xf>
    <xf numFmtId="0" fontId="10" fillId="0" borderId="0" xfId="7" applyFont="1" applyFill="1" applyBorder="1" applyAlignment="1">
      <alignment horizontal="right" vertical="center"/>
    </xf>
    <xf numFmtId="0" fontId="1" fillId="0" borderId="0" xfId="7" applyFont="1" applyFill="1" applyBorder="1" applyAlignment="1">
      <alignment horizontal="right"/>
    </xf>
    <xf numFmtId="166" fontId="31" fillId="0" borderId="0" xfId="7" applyNumberFormat="1" applyFont="1" applyFill="1" applyBorder="1" applyAlignment="1">
      <alignment horizontal="center" vertical="center"/>
    </xf>
    <xf numFmtId="0" fontId="32" fillId="0" borderId="20" xfId="7" applyFont="1" applyFill="1" applyBorder="1"/>
    <xf numFmtId="0" fontId="1" fillId="0" borderId="0" xfId="7" applyFont="1" applyFill="1" applyBorder="1" applyAlignment="1"/>
    <xf numFmtId="0" fontId="6" fillId="0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center"/>
    </xf>
    <xf numFmtId="0" fontId="1" fillId="0" borderId="9" xfId="7" applyFont="1" applyFill="1" applyBorder="1" applyAlignment="1">
      <alignment horizontal="center"/>
    </xf>
    <xf numFmtId="0" fontId="1" fillId="0" borderId="14" xfId="7" applyFont="1" applyFill="1" applyBorder="1" applyAlignment="1">
      <alignment horizontal="center"/>
    </xf>
    <xf numFmtId="0" fontId="1" fillId="0" borderId="6" xfId="7" applyFont="1" applyFill="1" applyBorder="1" applyAlignment="1"/>
    <xf numFmtId="166" fontId="1" fillId="0" borderId="6" xfId="7" applyNumberFormat="1" applyFont="1" applyFill="1" applyBorder="1"/>
    <xf numFmtId="0" fontId="1" fillId="0" borderId="1" xfId="7" applyFont="1" applyFill="1" applyBorder="1" applyAlignment="1">
      <alignment vertical="center"/>
    </xf>
    <xf numFmtId="166" fontId="1" fillId="0" borderId="0" xfId="7" applyNumberFormat="1" applyFont="1" applyFill="1" applyBorder="1" applyAlignment="1">
      <alignment horizontal="center" vertical="center"/>
    </xf>
    <xf numFmtId="0" fontId="1" fillId="0" borderId="2" xfId="7" applyFont="1" applyFill="1" applyBorder="1" applyAlignment="1">
      <alignment vertical="center"/>
    </xf>
    <xf numFmtId="0" fontId="10" fillId="0" borderId="0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center" vertical="center"/>
    </xf>
    <xf numFmtId="3" fontId="10" fillId="0" borderId="13" xfId="7" applyNumberFormat="1" applyFont="1" applyFill="1" applyBorder="1"/>
    <xf numFmtId="3" fontId="10" fillId="0" borderId="4" xfId="7" applyNumberFormat="1" applyFont="1" applyFill="1" applyBorder="1"/>
    <xf numFmtId="3" fontId="10" fillId="0" borderId="0" xfId="7" applyNumberFormat="1" applyFont="1" applyFill="1" applyBorder="1"/>
    <xf numFmtId="0" fontId="35" fillId="0" borderId="0" xfId="7" applyFont="1" applyFill="1"/>
    <xf numFmtId="166" fontId="5" fillId="0" borderId="0" xfId="7" applyNumberFormat="1" applyFont="1" applyFill="1" applyBorder="1" applyAlignment="1">
      <alignment horizontal="center"/>
    </xf>
    <xf numFmtId="0" fontId="33" fillId="0" borderId="0" xfId="7" applyFont="1" applyFill="1" applyBorder="1" applyAlignment="1">
      <alignment horizontal="center"/>
    </xf>
    <xf numFmtId="0" fontId="36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/>
    </xf>
    <xf numFmtId="166" fontId="5" fillId="0" borderId="0" xfId="7" applyNumberFormat="1" applyFont="1" applyFill="1" applyBorder="1" applyAlignment="1">
      <alignment horizontal="center" vertical="center"/>
    </xf>
    <xf numFmtId="0" fontId="6" fillId="0" borderId="4" xfId="7" applyFont="1" applyFill="1" applyBorder="1"/>
    <xf numFmtId="0" fontId="2" fillId="0" borderId="0" xfId="7" applyFont="1" applyFill="1" applyBorder="1"/>
    <xf numFmtId="0" fontId="33" fillId="0" borderId="0" xfId="7" applyFont="1" applyFill="1" applyBorder="1" applyAlignment="1">
      <alignment vertical="center"/>
    </xf>
    <xf numFmtId="0" fontId="34" fillId="0" borderId="0" xfId="7" applyFont="1" applyFill="1" applyBorder="1" applyAlignment="1">
      <alignment horizontal="center" vertical="center"/>
    </xf>
    <xf numFmtId="0" fontId="34" fillId="0" borderId="0" xfId="7" applyFont="1" applyFill="1" applyBorder="1" applyAlignment="1">
      <alignment horizontal="left" vertical="center"/>
    </xf>
    <xf numFmtId="0" fontId="38" fillId="0" borderId="0" xfId="7" applyFont="1" applyFill="1" applyBorder="1" applyAlignment="1">
      <alignment vertical="center"/>
    </xf>
    <xf numFmtId="0" fontId="5" fillId="0" borderId="0" xfId="7" applyFont="1" applyFill="1" applyBorder="1" applyAlignment="1">
      <alignment horizontal="left" vertical="center"/>
    </xf>
    <xf numFmtId="0" fontId="39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horizontal="left" vertical="center"/>
    </xf>
    <xf numFmtId="0" fontId="11" fillId="0" borderId="0" xfId="7" applyFont="1" applyFill="1" applyBorder="1" applyAlignment="1">
      <alignment vertical="center"/>
    </xf>
    <xf numFmtId="0" fontId="11" fillId="0" borderId="0" xfId="7" applyFont="1" applyFill="1" applyBorder="1" applyAlignment="1"/>
    <xf numFmtId="3" fontId="5" fillId="0" borderId="0" xfId="7" applyNumberFormat="1" applyFont="1" applyFill="1" applyBorder="1"/>
    <xf numFmtId="0" fontId="41" fillId="0" borderId="0" xfId="7" applyFont="1" applyFill="1" applyBorder="1" applyAlignment="1"/>
    <xf numFmtId="0" fontId="42" fillId="0" borderId="0" xfId="7" applyFont="1" applyFill="1" applyBorder="1" applyAlignment="1">
      <alignment horizontal="right"/>
    </xf>
    <xf numFmtId="0" fontId="5" fillId="0" borderId="0" xfId="7" applyFont="1" applyFill="1" applyBorder="1" applyAlignment="1">
      <alignment horizontal="left"/>
    </xf>
    <xf numFmtId="0" fontId="43" fillId="0" borderId="0" xfId="7" applyFont="1" applyFill="1" applyBorder="1" applyAlignment="1">
      <alignment horizontal="left"/>
    </xf>
    <xf numFmtId="0" fontId="43" fillId="0" borderId="13" xfId="7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43" fillId="0" borderId="4" xfId="7" applyFont="1" applyFill="1" applyBorder="1" applyAlignment="1">
      <alignment horizontal="left"/>
    </xf>
    <xf numFmtId="0" fontId="43" fillId="0" borderId="3" xfId="7" applyFont="1" applyFill="1" applyBorder="1" applyAlignment="1">
      <alignment horizontal="left"/>
    </xf>
    <xf numFmtId="0" fontId="5" fillId="0" borderId="3" xfId="0" applyFont="1" applyFill="1" applyBorder="1" applyAlignment="1">
      <alignment vertical="center"/>
    </xf>
    <xf numFmtId="0" fontId="4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3" fontId="43" fillId="0" borderId="0" xfId="7" applyNumberFormat="1" applyFont="1" applyFill="1" applyBorder="1" applyAlignment="1">
      <alignment horizontal="left"/>
    </xf>
    <xf numFmtId="0" fontId="39" fillId="0" borderId="6" xfId="7" applyFont="1" applyFill="1" applyBorder="1" applyAlignment="1">
      <alignment horizontal="center"/>
    </xf>
    <xf numFmtId="0" fontId="31" fillId="0" borderId="0" xfId="7" applyFont="1" applyFill="1" applyBorder="1" applyAlignment="1">
      <alignment vertical="center"/>
    </xf>
    <xf numFmtId="0" fontId="46" fillId="0" borderId="13" xfId="7" applyFont="1" applyFill="1" applyBorder="1" applyAlignment="1">
      <alignment horizontal="left"/>
    </xf>
    <xf numFmtId="0" fontId="46" fillId="0" borderId="4" xfId="7" applyFont="1" applyFill="1" applyBorder="1" applyAlignment="1">
      <alignment horizontal="left"/>
    </xf>
    <xf numFmtId="0" fontId="46" fillId="0" borderId="0" xfId="7" applyFont="1" applyFill="1" applyBorder="1" applyAlignment="1">
      <alignment horizontal="left"/>
    </xf>
    <xf numFmtId="0" fontId="1" fillId="0" borderId="0" xfId="7" applyFont="1" applyFill="1" applyBorder="1" applyAlignment="1">
      <alignment horizontal="left"/>
    </xf>
    <xf numFmtId="0" fontId="47" fillId="0" borderId="0" xfId="7" applyFont="1" applyFill="1" applyBorder="1" applyAlignment="1">
      <alignment horizontal="left"/>
    </xf>
    <xf numFmtId="0" fontId="46" fillId="0" borderId="6" xfId="7" applyFont="1" applyFill="1" applyBorder="1" applyAlignment="1">
      <alignment horizontal="left"/>
    </xf>
    <xf numFmtId="0" fontId="49" fillId="0" borderId="6" xfId="0" applyFont="1" applyFill="1" applyBorder="1"/>
    <xf numFmtId="167" fontId="51" fillId="0" borderId="6" xfId="1" applyNumberFormat="1" applyFont="1" applyFill="1" applyBorder="1"/>
    <xf numFmtId="167" fontId="10" fillId="0" borderId="6" xfId="1" applyNumberFormat="1" applyFont="1" applyFill="1" applyBorder="1"/>
    <xf numFmtId="0" fontId="1" fillId="0" borderId="6" xfId="0" applyFont="1" applyFill="1" applyBorder="1"/>
    <xf numFmtId="167" fontId="10" fillId="0" borderId="6" xfId="0" applyNumberFormat="1" applyFont="1" applyFill="1" applyBorder="1"/>
    <xf numFmtId="0" fontId="5" fillId="0" borderId="10" xfId="7" applyFont="1" applyFill="1" applyBorder="1"/>
    <xf numFmtId="166" fontId="5" fillId="0" borderId="13" xfId="7" applyNumberFormat="1" applyFont="1" applyFill="1" applyBorder="1" applyAlignment="1">
      <alignment horizontal="center"/>
    </xf>
    <xf numFmtId="0" fontId="5" fillId="0" borderId="13" xfId="7" applyFont="1" applyFill="1" applyBorder="1" applyAlignment="1">
      <alignment horizontal="center"/>
    </xf>
    <xf numFmtId="0" fontId="5" fillId="0" borderId="11" xfId="7" applyFont="1" applyFill="1" applyBorder="1"/>
    <xf numFmtId="0" fontId="1" fillId="0" borderId="6" xfId="0" applyFont="1" applyFill="1" applyBorder="1" applyAlignment="1"/>
    <xf numFmtId="3" fontId="1" fillId="0" borderId="6" xfId="7" applyNumberFormat="1" applyFont="1" applyFill="1" applyBorder="1" applyAlignment="1">
      <alignment vertical="center"/>
    </xf>
    <xf numFmtId="3" fontId="1" fillId="0" borderId="0" xfId="7" applyNumberFormat="1" applyFont="1" applyFill="1" applyBorder="1" applyAlignment="1">
      <alignment horizontal="center"/>
    </xf>
    <xf numFmtId="3" fontId="43" fillId="0" borderId="13" xfId="7" applyNumberFormat="1" applyFont="1" applyFill="1" applyBorder="1" applyAlignment="1">
      <alignment horizontal="left"/>
    </xf>
    <xf numFmtId="3" fontId="53" fillId="0" borderId="6" xfId="7" applyNumberFormat="1" applyFont="1" applyFill="1" applyBorder="1"/>
    <xf numFmtId="3" fontId="0" fillId="0" borderId="6" xfId="0" applyNumberFormat="1" applyFill="1" applyBorder="1"/>
    <xf numFmtId="0" fontId="32" fillId="0" borderId="0" xfId="7" applyFont="1" applyFill="1" applyBorder="1" applyAlignment="1">
      <alignment horizontal="left" vertical="center"/>
    </xf>
    <xf numFmtId="0" fontId="1" fillId="0" borderId="6" xfId="7" applyFont="1" applyFill="1" applyBorder="1" applyAlignment="1">
      <alignment horizontal="center" vertical="center"/>
    </xf>
    <xf numFmtId="0" fontId="1" fillId="0" borderId="13" xfId="7" applyFont="1" applyFill="1" applyBorder="1" applyAlignment="1">
      <alignment horizontal="center" vertical="center"/>
    </xf>
    <xf numFmtId="0" fontId="31" fillId="0" borderId="1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31" fillId="0" borderId="2" xfId="7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46" fontId="18" fillId="0" borderId="0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21" fontId="18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3" fontId="4" fillId="0" borderId="14" xfId="1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6" fillId="0" borderId="0" xfId="6" applyFont="1" applyAlignment="1">
      <alignment horizontal="center"/>
    </xf>
    <xf numFmtId="0" fontId="31" fillId="0" borderId="1" xfId="7" applyFont="1" applyFill="1" applyBorder="1" applyAlignment="1">
      <alignment horizontal="center" vertical="center"/>
    </xf>
    <xf numFmtId="0" fontId="31" fillId="0" borderId="0" xfId="7" applyFont="1" applyFill="1" applyBorder="1" applyAlignment="1">
      <alignment horizontal="center" vertical="center"/>
    </xf>
    <xf numFmtId="0" fontId="31" fillId="0" borderId="2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/>
    </xf>
    <xf numFmtId="0" fontId="1" fillId="0" borderId="6" xfId="7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left"/>
    </xf>
    <xf numFmtId="0" fontId="1" fillId="0" borderId="4" xfId="7" applyFont="1" applyFill="1" applyBorder="1" applyAlignment="1">
      <alignment horizontal="center"/>
    </xf>
    <xf numFmtId="0" fontId="1" fillId="0" borderId="3" xfId="7" applyFont="1" applyFill="1" applyBorder="1" applyAlignment="1">
      <alignment horizontal="center"/>
    </xf>
    <xf numFmtId="0" fontId="1" fillId="0" borderId="5" xfId="7" applyFont="1" applyFill="1" applyBorder="1" applyAlignment="1">
      <alignment horizontal="center"/>
    </xf>
    <xf numFmtId="0" fontId="1" fillId="0" borderId="5" xfId="7" applyFont="1" applyFill="1" applyBorder="1" applyAlignment="1">
      <alignment horizontal="left"/>
    </xf>
    <xf numFmtId="0" fontId="1" fillId="0" borderId="4" xfId="7" applyFont="1" applyFill="1" applyBorder="1" applyAlignment="1">
      <alignment horizontal="left"/>
    </xf>
    <xf numFmtId="0" fontId="1" fillId="0" borderId="3" xfId="7" applyFont="1" applyFill="1" applyBorder="1" applyAlignment="1">
      <alignment horizontal="left"/>
    </xf>
    <xf numFmtId="0" fontId="1" fillId="0" borderId="5" xfId="7" applyFont="1" applyFill="1" applyBorder="1" applyAlignment="1">
      <alignment horizontal="center" vertical="center"/>
    </xf>
    <xf numFmtId="0" fontId="1" fillId="0" borderId="4" xfId="7" applyFont="1" applyFill="1" applyBorder="1" applyAlignment="1">
      <alignment horizontal="center" vertical="center"/>
    </xf>
    <xf numFmtId="0" fontId="1" fillId="0" borderId="3" xfId="7" applyFont="1" applyFill="1" applyBorder="1" applyAlignment="1">
      <alignment horizontal="center" vertical="center"/>
    </xf>
    <xf numFmtId="0" fontId="1" fillId="0" borderId="7" xfId="7" applyFont="1" applyFill="1" applyBorder="1" applyAlignment="1">
      <alignment horizontal="center" vertical="center"/>
    </xf>
    <xf numFmtId="0" fontId="1" fillId="0" borderId="12" xfId="7" applyFont="1" applyFill="1" applyBorder="1" applyAlignment="1">
      <alignment horizontal="center" vertical="center"/>
    </xf>
    <xf numFmtId="0" fontId="1" fillId="0" borderId="8" xfId="7" applyFont="1" applyFill="1" applyBorder="1" applyAlignment="1">
      <alignment horizontal="center" vertical="center"/>
    </xf>
    <xf numFmtId="0" fontId="1" fillId="0" borderId="10" xfId="7" applyFont="1" applyFill="1" applyBorder="1" applyAlignment="1">
      <alignment horizontal="center" vertical="center"/>
    </xf>
    <xf numFmtId="0" fontId="1" fillId="0" borderId="13" xfId="7" applyFont="1" applyFill="1" applyBorder="1" applyAlignment="1">
      <alignment horizontal="center" vertical="center"/>
    </xf>
    <xf numFmtId="0" fontId="1" fillId="0" borderId="11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37" fillId="0" borderId="0" xfId="7" applyFont="1" applyFill="1" applyBorder="1" applyAlignment="1">
      <alignment horizontal="left"/>
    </xf>
    <xf numFmtId="0" fontId="5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/>
    <xf numFmtId="3" fontId="0" fillId="0" borderId="6" xfId="1" applyNumberFormat="1" applyFont="1" applyFill="1" applyBorder="1"/>
    <xf numFmtId="3" fontId="10" fillId="0" borderId="6" xfId="0" applyNumberFormat="1" applyFont="1" applyFill="1" applyBorder="1"/>
    <xf numFmtId="3" fontId="0" fillId="0" borderId="0" xfId="0" applyNumberFormat="1" applyFill="1"/>
    <xf numFmtId="3" fontId="10" fillId="0" borderId="6" xfId="1" applyNumberFormat="1" applyFont="1" applyFill="1" applyBorder="1"/>
    <xf numFmtId="3" fontId="54" fillId="0" borderId="6" xfId="0" applyNumberFormat="1" applyFont="1" applyFill="1" applyBorder="1"/>
    <xf numFmtId="0" fontId="0" fillId="0" borderId="0" xfId="0" applyFill="1" applyBorder="1"/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opLeftCell="B28" workbookViewId="0">
      <selection activeCell="N30" sqref="N30"/>
    </sheetView>
  </sheetViews>
  <sheetFormatPr defaultRowHeight="12.75"/>
  <cols>
    <col min="1" max="1" width="16.140625" style="6" hidden="1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76"/>
      <c r="C2" s="77"/>
      <c r="D2" s="77"/>
      <c r="E2" s="77"/>
      <c r="F2" s="77"/>
      <c r="G2" s="77"/>
      <c r="H2" s="77"/>
      <c r="I2" s="77"/>
      <c r="J2" s="77"/>
      <c r="K2" s="78"/>
    </row>
    <row r="3" spans="2:11" s="85" customFormat="1" ht="14.1" customHeight="1">
      <c r="B3" s="79"/>
      <c r="C3" s="80" t="s">
        <v>23</v>
      </c>
      <c r="D3" s="80"/>
      <c r="E3" s="80"/>
      <c r="F3" s="81" t="s">
        <v>289</v>
      </c>
      <c r="G3" s="82"/>
      <c r="H3" s="83"/>
      <c r="I3" s="81"/>
      <c r="J3" s="80"/>
      <c r="K3" s="84"/>
    </row>
    <row r="4" spans="2:11" s="85" customFormat="1" ht="14.1" customHeight="1">
      <c r="B4" s="79"/>
      <c r="C4" s="80" t="s">
        <v>13</v>
      </c>
      <c r="D4" s="80"/>
      <c r="E4" s="80"/>
      <c r="F4" s="81" t="s">
        <v>290</v>
      </c>
      <c r="G4" s="86"/>
      <c r="H4" s="87"/>
      <c r="I4" s="88"/>
      <c r="J4" s="88"/>
      <c r="K4" s="84"/>
    </row>
    <row r="5" spans="2:11" s="85" customFormat="1" ht="14.1" customHeight="1">
      <c r="B5" s="79"/>
      <c r="C5" s="80" t="s">
        <v>5</v>
      </c>
      <c r="D5" s="80"/>
      <c r="E5" s="80"/>
      <c r="F5" s="89" t="s">
        <v>291</v>
      </c>
      <c r="G5" s="81"/>
      <c r="H5" s="81"/>
      <c r="I5" s="81"/>
      <c r="J5" s="81"/>
      <c r="K5" s="84"/>
    </row>
    <row r="6" spans="2:11" s="85" customFormat="1" ht="14.1" customHeight="1">
      <c r="B6" s="79"/>
      <c r="C6" s="80"/>
      <c r="D6" s="80"/>
      <c r="E6" s="80"/>
      <c r="F6" s="80"/>
      <c r="G6" s="80"/>
      <c r="H6" s="90"/>
      <c r="I6" s="90"/>
      <c r="J6" s="88"/>
      <c r="K6" s="84"/>
    </row>
    <row r="7" spans="2:11" s="85" customFormat="1" ht="14.1" customHeight="1">
      <c r="B7" s="79"/>
      <c r="C7" s="80" t="s">
        <v>0</v>
      </c>
      <c r="D7" s="80"/>
      <c r="E7" s="80"/>
      <c r="F7" s="81" t="s">
        <v>293</v>
      </c>
      <c r="G7" s="91"/>
      <c r="H7" s="80"/>
      <c r="I7" s="80"/>
      <c r="J7" s="80"/>
      <c r="K7" s="84"/>
    </row>
    <row r="8" spans="2:11" s="85" customFormat="1" ht="14.1" customHeight="1">
      <c r="B8" s="79"/>
      <c r="C8" s="80" t="s">
        <v>1</v>
      </c>
      <c r="D8" s="80"/>
      <c r="E8" s="80"/>
      <c r="F8" s="89"/>
      <c r="G8" s="92"/>
      <c r="H8" s="80"/>
      <c r="I8" s="80"/>
      <c r="J8" s="80"/>
      <c r="K8" s="84"/>
    </row>
    <row r="9" spans="2:11" s="85" customFormat="1" ht="14.1" customHeight="1">
      <c r="B9" s="79"/>
      <c r="C9" s="80"/>
      <c r="D9" s="80"/>
      <c r="E9" s="80"/>
      <c r="F9" s="80"/>
      <c r="G9" s="80"/>
      <c r="H9" s="80"/>
      <c r="I9" s="80"/>
      <c r="J9" s="80"/>
      <c r="K9" s="84"/>
    </row>
    <row r="10" spans="2:11" s="85" customFormat="1" ht="14.1" customHeight="1">
      <c r="B10" s="79"/>
      <c r="C10" s="80" t="s">
        <v>11</v>
      </c>
      <c r="D10" s="80"/>
      <c r="E10" s="80"/>
      <c r="F10" s="81" t="s">
        <v>292</v>
      </c>
      <c r="G10" s="81"/>
      <c r="H10" s="81"/>
      <c r="I10" s="81"/>
      <c r="J10" s="81"/>
      <c r="K10" s="84"/>
    </row>
    <row r="11" spans="2:11" s="85" customFormat="1" ht="14.1" customHeight="1">
      <c r="B11" s="79"/>
      <c r="C11" s="80"/>
      <c r="D11" s="80"/>
      <c r="E11" s="80"/>
      <c r="F11" s="89"/>
      <c r="G11" s="89"/>
      <c r="H11" s="89"/>
      <c r="I11" s="89"/>
      <c r="J11" s="89"/>
      <c r="K11" s="84"/>
    </row>
    <row r="12" spans="2:11" s="85" customFormat="1" ht="14.1" customHeight="1">
      <c r="B12" s="79"/>
      <c r="C12" s="80"/>
      <c r="D12" s="80"/>
      <c r="E12" s="80"/>
      <c r="F12" s="89"/>
      <c r="G12" s="89"/>
      <c r="H12" s="89"/>
      <c r="I12" s="89"/>
      <c r="J12" s="89"/>
      <c r="K12" s="84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59" t="s">
        <v>6</v>
      </c>
      <c r="C25" s="360"/>
      <c r="D25" s="360"/>
      <c r="E25" s="360"/>
      <c r="F25" s="360"/>
      <c r="G25" s="360"/>
      <c r="H25" s="360"/>
      <c r="I25" s="360"/>
      <c r="J25" s="360"/>
      <c r="K25" s="361"/>
    </row>
    <row r="26" spans="2:11">
      <c r="B26" s="3"/>
      <c r="C26" s="362" t="s">
        <v>201</v>
      </c>
      <c r="D26" s="362"/>
      <c r="E26" s="362"/>
      <c r="F26" s="362"/>
      <c r="G26" s="362"/>
      <c r="H26" s="362"/>
      <c r="I26" s="362"/>
      <c r="J26" s="362"/>
      <c r="K26" s="5"/>
    </row>
    <row r="27" spans="2:11">
      <c r="B27" s="3"/>
      <c r="C27" s="362" t="s">
        <v>12</v>
      </c>
      <c r="D27" s="362"/>
      <c r="E27" s="362"/>
      <c r="F27" s="362"/>
      <c r="G27" s="362"/>
      <c r="H27" s="362"/>
      <c r="I27" s="362"/>
      <c r="J27" s="362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3" t="s">
        <v>301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5" customFormat="1" ht="12.95" customHeight="1">
      <c r="B48" s="79"/>
      <c r="C48" s="80" t="s">
        <v>19</v>
      </c>
      <c r="D48" s="80"/>
      <c r="E48" s="80"/>
      <c r="F48" s="80"/>
      <c r="G48" s="80"/>
      <c r="H48" s="363" t="s">
        <v>294</v>
      </c>
      <c r="I48" s="363"/>
      <c r="J48" s="80"/>
      <c r="K48" s="84"/>
    </row>
    <row r="49" spans="2:11" s="85" customFormat="1" ht="12.95" customHeight="1">
      <c r="B49" s="79"/>
      <c r="C49" s="80" t="s">
        <v>20</v>
      </c>
      <c r="D49" s="80"/>
      <c r="E49" s="80"/>
      <c r="F49" s="80"/>
      <c r="G49" s="80"/>
      <c r="H49" s="365" t="s">
        <v>295</v>
      </c>
      <c r="I49" s="365"/>
      <c r="J49" s="80"/>
      <c r="K49" s="84"/>
    </row>
    <row r="50" spans="2:11" s="85" customFormat="1" ht="12.95" customHeight="1">
      <c r="B50" s="79"/>
      <c r="C50" s="80" t="s">
        <v>14</v>
      </c>
      <c r="D50" s="80"/>
      <c r="E50" s="80"/>
      <c r="F50" s="80"/>
      <c r="G50" s="80"/>
      <c r="H50" s="365" t="s">
        <v>296</v>
      </c>
      <c r="I50" s="365"/>
      <c r="J50" s="80"/>
      <c r="K50" s="84"/>
    </row>
    <row r="51" spans="2:11" s="85" customFormat="1" ht="12.95" customHeight="1">
      <c r="B51" s="79"/>
      <c r="C51" s="80" t="s">
        <v>15</v>
      </c>
      <c r="D51" s="80"/>
      <c r="E51" s="80"/>
      <c r="F51" s="80"/>
      <c r="G51" s="80"/>
      <c r="H51" s="365" t="s">
        <v>296</v>
      </c>
      <c r="I51" s="365"/>
      <c r="J51" s="80"/>
      <c r="K51" s="84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7" customFormat="1" ht="12.95" customHeight="1">
      <c r="B53" s="94"/>
      <c r="C53" s="80" t="s">
        <v>21</v>
      </c>
      <c r="D53" s="80"/>
      <c r="E53" s="80"/>
      <c r="F53" s="80"/>
      <c r="G53" s="92" t="s">
        <v>16</v>
      </c>
      <c r="H53" s="366" t="s">
        <v>302</v>
      </c>
      <c r="I53" s="362"/>
      <c r="J53" s="95"/>
      <c r="K53" s="96"/>
    </row>
    <row r="54" spans="2:11" s="97" customFormat="1" ht="12.95" customHeight="1">
      <c r="B54" s="94"/>
      <c r="C54" s="80"/>
      <c r="D54" s="80"/>
      <c r="E54" s="80"/>
      <c r="F54" s="80"/>
      <c r="G54" s="92" t="s">
        <v>17</v>
      </c>
      <c r="H54" s="364" t="s">
        <v>303</v>
      </c>
      <c r="I54" s="362"/>
      <c r="J54" s="95"/>
      <c r="K54" s="96"/>
    </row>
    <row r="55" spans="2:11" s="97" customFormat="1" ht="7.5" customHeight="1">
      <c r="B55" s="94"/>
      <c r="C55" s="80"/>
      <c r="D55" s="80"/>
      <c r="E55" s="80"/>
      <c r="F55" s="80"/>
      <c r="G55" s="92"/>
      <c r="H55" s="92"/>
      <c r="I55" s="92"/>
      <c r="J55" s="95"/>
      <c r="K55" s="96"/>
    </row>
    <row r="56" spans="2:11" s="97" customFormat="1" ht="12.95" customHeight="1">
      <c r="B56" s="94"/>
      <c r="C56" s="80" t="s">
        <v>18</v>
      </c>
      <c r="D56" s="80"/>
      <c r="E56" s="80"/>
      <c r="F56" s="92"/>
      <c r="G56" s="80"/>
      <c r="H56" s="81" t="s">
        <v>304</v>
      </c>
      <c r="I56" s="81"/>
      <c r="J56" s="95"/>
      <c r="K56" s="96"/>
    </row>
    <row r="57" spans="2:11" ht="22.5" customHeight="1">
      <c r="B57" s="98"/>
      <c r="C57" s="99"/>
      <c r="D57" s="99"/>
      <c r="E57" s="99"/>
      <c r="F57" s="99"/>
      <c r="G57" s="99"/>
      <c r="H57" s="99"/>
      <c r="I57" s="99"/>
      <c r="J57" s="99"/>
      <c r="K57" s="100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topLeftCell="B1" workbookViewId="0">
      <selection activeCell="G40" sqref="G40:H41"/>
    </sheetView>
  </sheetViews>
  <sheetFormatPr defaultRowHeight="12.75"/>
  <cols>
    <col min="1" max="1" width="8.140625" style="6" hidden="1" customWidth="1"/>
    <col min="2" max="3" width="3.7109375" style="2" customWidth="1"/>
    <col min="4" max="4" width="4" style="2" customWidth="1"/>
    <col min="5" max="5" width="62.85546875" style="6" customWidth="1"/>
    <col min="6" max="6" width="9.7109375" style="2" bestFit="1" customWidth="1"/>
    <col min="7" max="7" width="10.5703125" style="2" customWidth="1"/>
    <col min="8" max="8" width="10.140625" style="19" bestFit="1" customWidth="1"/>
    <col min="9" max="9" width="1.42578125" style="6" customWidth="1"/>
    <col min="10" max="10" width="77.140625" style="2" customWidth="1"/>
    <col min="11" max="16384" width="9.140625" style="6"/>
  </cols>
  <sheetData>
    <row r="1" spans="2:10" s="17" customFormat="1" ht="9" customHeight="1">
      <c r="B1" s="1"/>
      <c r="C1" s="13"/>
      <c r="D1" s="13"/>
      <c r="E1" s="14"/>
      <c r="F1" s="135"/>
      <c r="G1" s="135"/>
      <c r="H1" s="15"/>
      <c r="J1" s="139"/>
    </row>
    <row r="2" spans="2:10" s="17" customFormat="1" ht="18" customHeight="1">
      <c r="B2" s="370" t="s">
        <v>202</v>
      </c>
      <c r="C2" s="370"/>
      <c r="D2" s="370"/>
      <c r="E2" s="370"/>
      <c r="F2" s="370"/>
      <c r="G2" s="370"/>
      <c r="H2" s="370"/>
      <c r="J2" s="139"/>
    </row>
    <row r="3" spans="2:10" ht="6.75" customHeight="1"/>
    <row r="4" spans="2:10" s="73" customFormat="1" ht="21" customHeight="1">
      <c r="B4" s="40" t="s">
        <v>2</v>
      </c>
      <c r="C4" s="374" t="s">
        <v>7</v>
      </c>
      <c r="D4" s="375"/>
      <c r="E4" s="376"/>
      <c r="F4" s="129" t="s">
        <v>225</v>
      </c>
      <c r="G4" s="154">
        <v>2016</v>
      </c>
      <c r="H4" s="35">
        <v>2015</v>
      </c>
      <c r="J4" s="54" t="s">
        <v>227</v>
      </c>
    </row>
    <row r="5" spans="2:10" s="17" customFormat="1" ht="12.75" customHeight="1">
      <c r="B5" s="37"/>
      <c r="C5" s="371" t="s">
        <v>65</v>
      </c>
      <c r="D5" s="372"/>
      <c r="E5" s="373"/>
      <c r="F5" s="136"/>
      <c r="G5" s="149"/>
      <c r="H5" s="36"/>
      <c r="J5" s="37"/>
    </row>
    <row r="6" spans="2:10" s="17" customFormat="1" ht="12.75" customHeight="1">
      <c r="B6" s="37"/>
      <c r="C6" s="62" t="s">
        <v>90</v>
      </c>
      <c r="D6" s="63" t="s">
        <v>8</v>
      </c>
      <c r="E6" s="64"/>
      <c r="F6" s="136">
        <v>1</v>
      </c>
      <c r="G6" s="142">
        <f>G7+G8</f>
        <v>26482851</v>
      </c>
      <c r="H6" s="142">
        <f>H7+H8</f>
        <v>15143093.600000001</v>
      </c>
      <c r="J6" s="37" t="s">
        <v>239</v>
      </c>
    </row>
    <row r="7" spans="2:10" s="17" customFormat="1" ht="12.75" customHeight="1">
      <c r="B7" s="37"/>
      <c r="C7" s="42"/>
      <c r="D7" s="53">
        <v>1</v>
      </c>
      <c r="E7" s="8" t="s">
        <v>9</v>
      </c>
      <c r="F7" s="137"/>
      <c r="G7" s="160">
        <f>454175+7173</f>
        <v>461348</v>
      </c>
      <c r="H7" s="36">
        <f>162189.5+50.8</f>
        <v>162240.29999999999</v>
      </c>
      <c r="J7" s="38">
        <v>503504511512</v>
      </c>
    </row>
    <row r="8" spans="2:10" s="17" customFormat="1" ht="12.75" customHeight="1">
      <c r="B8" s="37"/>
      <c r="C8" s="42"/>
      <c r="D8" s="53">
        <v>2</v>
      </c>
      <c r="E8" s="8" t="s">
        <v>10</v>
      </c>
      <c r="F8" s="136"/>
      <c r="G8" s="149">
        <v>26021503</v>
      </c>
      <c r="H8" s="36">
        <v>14980853.300000001</v>
      </c>
      <c r="J8" s="38">
        <v>531532</v>
      </c>
    </row>
    <row r="9" spans="2:10" s="17" customFormat="1" ht="12.75" customHeight="1">
      <c r="B9" s="37"/>
      <c r="C9" s="62" t="s">
        <v>90</v>
      </c>
      <c r="D9" s="63" t="s">
        <v>25</v>
      </c>
      <c r="E9" s="8"/>
      <c r="F9" s="137">
        <v>2</v>
      </c>
      <c r="G9" s="142">
        <f>G10+G11+G12</f>
        <v>0</v>
      </c>
      <c r="H9" s="142">
        <f>H10+H11+H12</f>
        <v>0</v>
      </c>
      <c r="J9" s="37" t="s">
        <v>240</v>
      </c>
    </row>
    <row r="10" spans="2:10" s="17" customFormat="1" ht="12.75" customHeight="1">
      <c r="B10" s="37"/>
      <c r="C10" s="42"/>
      <c r="D10" s="53">
        <v>1</v>
      </c>
      <c r="E10" s="8" t="s">
        <v>27</v>
      </c>
      <c r="F10" s="136">
        <v>2.1</v>
      </c>
      <c r="G10" s="149"/>
      <c r="H10" s="36"/>
      <c r="J10" s="38">
        <v>551590</v>
      </c>
    </row>
    <row r="11" spans="2:10" s="17" customFormat="1" ht="12.75" customHeight="1">
      <c r="B11" s="37"/>
      <c r="C11" s="42"/>
      <c r="D11" s="53">
        <v>2</v>
      </c>
      <c r="E11" s="8" t="s">
        <v>28</v>
      </c>
      <c r="F11" s="137">
        <v>2.2000000000000002</v>
      </c>
      <c r="G11" s="160"/>
      <c r="H11" s="36"/>
      <c r="J11" s="37">
        <v>552</v>
      </c>
    </row>
    <row r="12" spans="2:10" s="17" customFormat="1" ht="12.75" customHeight="1">
      <c r="B12" s="37"/>
      <c r="C12" s="42"/>
      <c r="D12" s="53">
        <v>3</v>
      </c>
      <c r="E12" s="8" t="s">
        <v>26</v>
      </c>
      <c r="F12" s="136">
        <v>2.2999999999999998</v>
      </c>
      <c r="G12" s="149"/>
      <c r="H12" s="36"/>
      <c r="J12" s="38">
        <v>553590</v>
      </c>
    </row>
    <row r="13" spans="2:10" s="17" customFormat="1" ht="12.75" customHeight="1">
      <c r="B13" s="37"/>
      <c r="C13" s="62" t="s">
        <v>90</v>
      </c>
      <c r="D13" s="63" t="s">
        <v>29</v>
      </c>
      <c r="E13" s="8"/>
      <c r="F13" s="136">
        <v>3</v>
      </c>
      <c r="G13" s="142">
        <f>G14+G15+G16+G17+G18</f>
        <v>3898657</v>
      </c>
      <c r="H13" s="142">
        <f>H14+H15+H16+H17+H18</f>
        <v>1624659.8</v>
      </c>
      <c r="J13" s="37"/>
    </row>
    <row r="14" spans="2:10" s="17" customFormat="1" ht="12.75" customHeight="1">
      <c r="B14" s="37"/>
      <c r="C14" s="42"/>
      <c r="D14" s="53">
        <v>1</v>
      </c>
      <c r="E14" s="8" t="s">
        <v>30</v>
      </c>
      <c r="F14" s="137">
        <v>3.1</v>
      </c>
      <c r="G14" s="160">
        <v>3898657</v>
      </c>
      <c r="H14" s="36">
        <v>484804.8</v>
      </c>
      <c r="J14" s="37" t="s">
        <v>241</v>
      </c>
    </row>
    <row r="15" spans="2:10" s="17" customFormat="1" ht="12.75" customHeight="1">
      <c r="B15" s="37"/>
      <c r="C15" s="42"/>
      <c r="D15" s="53">
        <v>2</v>
      </c>
      <c r="E15" s="8" t="s">
        <v>31</v>
      </c>
      <c r="F15" s="136">
        <v>3.2</v>
      </c>
      <c r="G15" s="149"/>
      <c r="H15" s="36"/>
      <c r="J15" s="37">
        <v>451</v>
      </c>
    </row>
    <row r="16" spans="2:10" s="17" customFormat="1" ht="12.75" customHeight="1">
      <c r="B16" s="37"/>
      <c r="C16" s="42"/>
      <c r="D16" s="53">
        <v>3</v>
      </c>
      <c r="E16" s="8" t="s">
        <v>32</v>
      </c>
      <c r="F16" s="137">
        <v>3.3</v>
      </c>
      <c r="G16" s="160"/>
      <c r="H16" s="36"/>
      <c r="J16" s="37">
        <v>452</v>
      </c>
    </row>
    <row r="17" spans="2:10" s="17" customFormat="1" ht="12.75" customHeight="1">
      <c r="B17" s="37"/>
      <c r="C17" s="42"/>
      <c r="D17" s="53">
        <v>4</v>
      </c>
      <c r="E17" s="8" t="s">
        <v>33</v>
      </c>
      <c r="F17" s="136">
        <v>3.4</v>
      </c>
      <c r="G17" s="149"/>
      <c r="H17" s="36">
        <v>1139855</v>
      </c>
      <c r="J17" s="37" t="s">
        <v>242</v>
      </c>
    </row>
    <row r="18" spans="2:10" s="17" customFormat="1" ht="12.75" customHeight="1">
      <c r="B18" s="37"/>
      <c r="C18" s="42"/>
      <c r="D18" s="53">
        <v>5</v>
      </c>
      <c r="E18" s="8" t="s">
        <v>34</v>
      </c>
      <c r="F18" s="137">
        <v>3.5</v>
      </c>
      <c r="G18" s="160"/>
      <c r="H18" s="36"/>
      <c r="J18" s="37">
        <v>456</v>
      </c>
    </row>
    <row r="19" spans="2:10" s="17" customFormat="1" ht="12.75" customHeight="1">
      <c r="B19" s="37"/>
      <c r="C19" s="62" t="s">
        <v>90</v>
      </c>
      <c r="D19" s="63" t="s">
        <v>35</v>
      </c>
      <c r="E19" s="64"/>
      <c r="F19" s="137">
        <v>4</v>
      </c>
      <c r="G19" s="142">
        <f>G20+G21+G22+G23+G24+G25+G26</f>
        <v>27051354</v>
      </c>
      <c r="H19" s="142">
        <f>H20+H21+H22+H23+H24+H25+H26</f>
        <v>18160833</v>
      </c>
      <c r="J19" s="37"/>
    </row>
    <row r="20" spans="2:10" s="17" customFormat="1" ht="12.75" customHeight="1">
      <c r="B20" s="37"/>
      <c r="C20" s="65"/>
      <c r="D20" s="53">
        <v>1</v>
      </c>
      <c r="E20" s="8" t="s">
        <v>36</v>
      </c>
      <c r="F20" s="136">
        <v>4.0999999999999996</v>
      </c>
      <c r="G20" s="149">
        <v>27051354</v>
      </c>
      <c r="H20" s="36">
        <v>16424842</v>
      </c>
      <c r="J20" s="37" t="s">
        <v>243</v>
      </c>
    </row>
    <row r="21" spans="2:10" s="17" customFormat="1" ht="12.75" customHeight="1">
      <c r="B21" s="37"/>
      <c r="C21" s="65"/>
      <c r="D21" s="53">
        <v>2</v>
      </c>
      <c r="E21" s="8" t="s">
        <v>37</v>
      </c>
      <c r="F21" s="137">
        <v>4.2</v>
      </c>
      <c r="G21" s="160"/>
      <c r="H21" s="36"/>
      <c r="J21" s="37" t="s">
        <v>244</v>
      </c>
    </row>
    <row r="22" spans="2:10" s="17" customFormat="1" ht="12.75" customHeight="1">
      <c r="B22" s="37"/>
      <c r="C22" s="65"/>
      <c r="D22" s="53">
        <v>3</v>
      </c>
      <c r="E22" s="8" t="s">
        <v>38</v>
      </c>
      <c r="F22" s="136">
        <v>4.3</v>
      </c>
      <c r="G22" s="149"/>
      <c r="H22" s="36"/>
      <c r="J22" s="37" t="s">
        <v>245</v>
      </c>
    </row>
    <row r="23" spans="2:10" s="17" customFormat="1" ht="12.75" customHeight="1">
      <c r="B23" s="37"/>
      <c r="C23" s="65"/>
      <c r="D23" s="53">
        <v>4</v>
      </c>
      <c r="E23" s="8" t="s">
        <v>39</v>
      </c>
      <c r="F23" s="137">
        <v>4.4000000000000004</v>
      </c>
      <c r="G23" s="160"/>
      <c r="H23" s="36">
        <v>1735991</v>
      </c>
      <c r="J23" s="37" t="s">
        <v>246</v>
      </c>
    </row>
    <row r="24" spans="2:10" s="17" customFormat="1" ht="12.75" customHeight="1">
      <c r="B24" s="37"/>
      <c r="C24" s="65"/>
      <c r="D24" s="53">
        <v>5</v>
      </c>
      <c r="E24" s="8" t="s">
        <v>40</v>
      </c>
      <c r="F24" s="136">
        <v>4.5</v>
      </c>
      <c r="G24" s="149"/>
      <c r="H24" s="36"/>
      <c r="J24" s="37">
        <v>36</v>
      </c>
    </row>
    <row r="25" spans="2:10" s="17" customFormat="1" ht="12.75" customHeight="1">
      <c r="B25" s="37"/>
      <c r="C25" s="65"/>
      <c r="D25" s="53">
        <v>6</v>
      </c>
      <c r="E25" s="8" t="s">
        <v>41</v>
      </c>
      <c r="F25" s="137">
        <v>4.5999999999999996</v>
      </c>
      <c r="G25" s="160"/>
      <c r="H25" s="36"/>
      <c r="J25" s="37">
        <v>25</v>
      </c>
    </row>
    <row r="26" spans="2:10" s="17" customFormat="1" ht="12.75" customHeight="1">
      <c r="B26" s="37"/>
      <c r="C26" s="65"/>
      <c r="D26" s="53">
        <v>7</v>
      </c>
      <c r="E26" s="8" t="s">
        <v>42</v>
      </c>
      <c r="F26" s="136">
        <v>4.7</v>
      </c>
      <c r="G26" s="149"/>
      <c r="H26" s="36"/>
      <c r="J26" s="38">
        <v>371372374375376</v>
      </c>
    </row>
    <row r="27" spans="2:10" s="17" customFormat="1" ht="12.75" customHeight="1">
      <c r="B27" s="37"/>
      <c r="C27" s="62" t="s">
        <v>90</v>
      </c>
      <c r="D27" s="63" t="s">
        <v>43</v>
      </c>
      <c r="E27" s="64"/>
      <c r="F27" s="136">
        <v>5</v>
      </c>
      <c r="G27" s="159">
        <v>1614209</v>
      </c>
      <c r="H27" s="142">
        <v>3333901</v>
      </c>
      <c r="J27" s="37" t="s">
        <v>247</v>
      </c>
    </row>
    <row r="28" spans="2:10" s="17" customFormat="1" ht="12.75" customHeight="1">
      <c r="B28" s="37"/>
      <c r="C28" s="62" t="s">
        <v>90</v>
      </c>
      <c r="D28" s="63" t="s">
        <v>44</v>
      </c>
      <c r="E28" s="64"/>
      <c r="F28" s="137">
        <v>6</v>
      </c>
      <c r="G28" s="160"/>
      <c r="H28" s="36"/>
      <c r="J28" s="37" t="s">
        <v>248</v>
      </c>
    </row>
    <row r="29" spans="2:10" s="17" customFormat="1" ht="12.75" customHeight="1">
      <c r="B29" s="74" t="s">
        <v>3</v>
      </c>
      <c r="C29" s="367" t="s">
        <v>64</v>
      </c>
      <c r="D29" s="368"/>
      <c r="E29" s="369"/>
      <c r="F29" s="137"/>
      <c r="G29" s="142">
        <f>G6+G9+G13+G19+G27+G28</f>
        <v>59047071</v>
      </c>
      <c r="H29" s="142">
        <f>H6+H9+H13+H19+H27+H28</f>
        <v>38262487.400000006</v>
      </c>
      <c r="J29" s="37"/>
    </row>
    <row r="30" spans="2:10" s="17" customFormat="1" ht="12.75" customHeight="1">
      <c r="B30" s="37"/>
      <c r="C30" s="371" t="s">
        <v>67</v>
      </c>
      <c r="D30" s="372"/>
      <c r="E30" s="373"/>
      <c r="F30" s="136"/>
      <c r="G30" s="149"/>
      <c r="H30" s="36"/>
      <c r="J30" s="37"/>
    </row>
    <row r="31" spans="2:10" s="17" customFormat="1" ht="12.75" customHeight="1">
      <c r="B31" s="37"/>
      <c r="C31" s="62" t="s">
        <v>90</v>
      </c>
      <c r="D31" s="63" t="s">
        <v>47</v>
      </c>
      <c r="E31" s="64"/>
      <c r="F31" s="137">
        <v>7</v>
      </c>
      <c r="G31" s="36">
        <f>G32+G33+G34+G35+G36+G37</f>
        <v>0</v>
      </c>
      <c r="H31" s="36">
        <f>H32+H33+H34+H35+H36+H37</f>
        <v>0</v>
      </c>
      <c r="J31" s="37">
        <v>26</v>
      </c>
    </row>
    <row r="32" spans="2:10" s="17" customFormat="1" ht="12.75" customHeight="1">
      <c r="B32" s="37"/>
      <c r="C32" s="65"/>
      <c r="D32" s="53">
        <v>1</v>
      </c>
      <c r="E32" s="8" t="s">
        <v>48</v>
      </c>
      <c r="F32" s="136">
        <v>7.1</v>
      </c>
      <c r="G32" s="149"/>
      <c r="H32" s="36"/>
      <c r="J32" s="37" t="s">
        <v>249</v>
      </c>
    </row>
    <row r="33" spans="2:10" s="17" customFormat="1" ht="12.75" customHeight="1">
      <c r="B33" s="37"/>
      <c r="C33" s="65"/>
      <c r="D33" s="53">
        <v>2</v>
      </c>
      <c r="E33" s="8" t="s">
        <v>49</v>
      </c>
      <c r="F33" s="137">
        <v>7.2</v>
      </c>
      <c r="G33" s="160"/>
      <c r="H33" s="36"/>
      <c r="J33" s="37" t="s">
        <v>250</v>
      </c>
    </row>
    <row r="34" spans="2:10" s="17" customFormat="1" ht="12.75" customHeight="1">
      <c r="B34" s="37"/>
      <c r="C34" s="65"/>
      <c r="D34" s="53">
        <v>3</v>
      </c>
      <c r="E34" s="8" t="s">
        <v>50</v>
      </c>
      <c r="F34" s="136">
        <v>7.3</v>
      </c>
      <c r="G34" s="149"/>
      <c r="H34" s="36"/>
      <c r="J34" s="37">
        <v>264</v>
      </c>
    </row>
    <row r="35" spans="2:10" s="17" customFormat="1" ht="12.75" customHeight="1">
      <c r="B35" s="37"/>
      <c r="C35" s="65"/>
      <c r="D35" s="53">
        <v>4</v>
      </c>
      <c r="E35" s="8" t="s">
        <v>51</v>
      </c>
      <c r="F35" s="137">
        <v>7.4</v>
      </c>
      <c r="G35" s="160"/>
      <c r="H35" s="36"/>
      <c r="J35" s="37" t="s">
        <v>251</v>
      </c>
    </row>
    <row r="36" spans="2:10" s="17" customFormat="1" ht="12.75" customHeight="1">
      <c r="B36" s="37"/>
      <c r="C36" s="65"/>
      <c r="D36" s="53">
        <v>5</v>
      </c>
      <c r="E36" s="8" t="s">
        <v>52</v>
      </c>
      <c r="F36" s="136">
        <v>7.5</v>
      </c>
      <c r="G36" s="149"/>
      <c r="H36" s="36"/>
      <c r="J36" s="37">
        <v>263</v>
      </c>
    </row>
    <row r="37" spans="2:10" s="17" customFormat="1" ht="12.75" customHeight="1">
      <c r="B37" s="37"/>
      <c r="C37" s="65"/>
      <c r="D37" s="53">
        <v>6</v>
      </c>
      <c r="E37" s="8" t="s">
        <v>53</v>
      </c>
      <c r="F37" s="137">
        <v>7.6</v>
      </c>
      <c r="G37" s="160"/>
      <c r="H37" s="36"/>
      <c r="J37" s="37">
        <v>268</v>
      </c>
    </row>
    <row r="38" spans="2:10" s="17" customFormat="1" ht="12.75" customHeight="1">
      <c r="B38" s="37"/>
      <c r="C38" s="62" t="s">
        <v>90</v>
      </c>
      <c r="D38" s="63" t="s">
        <v>54</v>
      </c>
      <c r="E38" s="34"/>
      <c r="F38" s="137">
        <v>8</v>
      </c>
      <c r="G38" s="142">
        <f>G39+G40+G41+G42</f>
        <v>32650137</v>
      </c>
      <c r="H38" s="142">
        <f>H39+H40+H41+H42</f>
        <v>28596681.300000001</v>
      </c>
      <c r="J38" s="37"/>
    </row>
    <row r="39" spans="2:10" s="17" customFormat="1" ht="12.75" customHeight="1">
      <c r="B39" s="37"/>
      <c r="C39" s="42"/>
      <c r="D39" s="53">
        <v>1</v>
      </c>
      <c r="E39" s="8" t="s">
        <v>55</v>
      </c>
      <c r="F39" s="136">
        <v>8.1</v>
      </c>
      <c r="G39" s="149"/>
      <c r="H39" s="36"/>
      <c r="J39" s="37" t="s">
        <v>252</v>
      </c>
    </row>
    <row r="40" spans="2:10" s="17" customFormat="1" ht="12.75" customHeight="1">
      <c r="B40" s="37"/>
      <c r="C40" s="42"/>
      <c r="D40" s="53">
        <v>2</v>
      </c>
      <c r="E40" s="8" t="s">
        <v>56</v>
      </c>
      <c r="F40" s="137">
        <v>8.1999999999999993</v>
      </c>
      <c r="G40" s="160">
        <v>32241771</v>
      </c>
      <c r="H40" s="36">
        <v>28392775</v>
      </c>
      <c r="J40" s="37" t="s">
        <v>253</v>
      </c>
    </row>
    <row r="41" spans="2:10" s="17" customFormat="1" ht="12.75" customHeight="1">
      <c r="B41" s="37"/>
      <c r="C41" s="42"/>
      <c r="D41" s="53">
        <v>3</v>
      </c>
      <c r="E41" s="8" t="s">
        <v>57</v>
      </c>
      <c r="F41" s="136">
        <v>8.3000000000000007</v>
      </c>
      <c r="G41" s="149">
        <v>408366</v>
      </c>
      <c r="H41" s="36">
        <v>203906.3</v>
      </c>
      <c r="J41" s="37" t="s">
        <v>254</v>
      </c>
    </row>
    <row r="42" spans="2:10" s="17" customFormat="1" ht="12.75" customHeight="1">
      <c r="B42" s="37"/>
      <c r="C42" s="42"/>
      <c r="D42" s="53">
        <v>4</v>
      </c>
      <c r="E42" s="8" t="s">
        <v>58</v>
      </c>
      <c r="F42" s="137">
        <v>8.4</v>
      </c>
      <c r="G42" s="160"/>
      <c r="H42" s="36"/>
      <c r="J42" s="37">
        <v>4041</v>
      </c>
    </row>
    <row r="43" spans="2:10" s="17" customFormat="1" ht="12.75" customHeight="1">
      <c r="B43" s="37"/>
      <c r="C43" s="62" t="s">
        <v>90</v>
      </c>
      <c r="D43" s="63" t="s">
        <v>59</v>
      </c>
      <c r="E43" s="64"/>
      <c r="F43" s="137">
        <v>9</v>
      </c>
      <c r="G43" s="160"/>
      <c r="H43" s="36"/>
      <c r="J43" s="37" t="s">
        <v>255</v>
      </c>
    </row>
    <row r="44" spans="2:10" s="17" customFormat="1" ht="12.75" customHeight="1">
      <c r="B44" s="37"/>
      <c r="C44" s="62" t="s">
        <v>90</v>
      </c>
      <c r="D44" s="63" t="s">
        <v>60</v>
      </c>
      <c r="E44" s="64"/>
      <c r="F44" s="137">
        <v>10</v>
      </c>
      <c r="G44" s="160"/>
      <c r="H44" s="36">
        <f>H45+H46+H47</f>
        <v>0</v>
      </c>
      <c r="J44" s="37">
        <v>20</v>
      </c>
    </row>
    <row r="45" spans="2:10" s="17" customFormat="1" ht="12.75" customHeight="1">
      <c r="B45" s="37"/>
      <c r="C45" s="42"/>
      <c r="D45" s="53">
        <v>1</v>
      </c>
      <c r="E45" s="64" t="s">
        <v>61</v>
      </c>
      <c r="F45" s="136">
        <v>10.1</v>
      </c>
      <c r="G45" s="149"/>
      <c r="H45" s="36"/>
      <c r="J45" s="37" t="s">
        <v>256</v>
      </c>
    </row>
    <row r="46" spans="2:10" s="17" customFormat="1" ht="12.75" customHeight="1">
      <c r="B46" s="37"/>
      <c r="C46" s="42"/>
      <c r="D46" s="53">
        <v>2</v>
      </c>
      <c r="E46" s="8" t="s">
        <v>62</v>
      </c>
      <c r="F46" s="137">
        <v>10.199999999999999</v>
      </c>
      <c r="G46" s="160"/>
      <c r="H46" s="36"/>
      <c r="J46" s="37" t="s">
        <v>257</v>
      </c>
    </row>
    <row r="47" spans="2:10" s="17" customFormat="1" ht="12.75" customHeight="1">
      <c r="B47" s="37"/>
      <c r="C47" s="42"/>
      <c r="D47" s="53">
        <v>3</v>
      </c>
      <c r="E47" s="8" t="s">
        <v>63</v>
      </c>
      <c r="F47" s="136">
        <v>10.3</v>
      </c>
      <c r="G47" s="149"/>
      <c r="H47" s="36"/>
      <c r="J47" s="37">
        <v>4042</v>
      </c>
    </row>
    <row r="48" spans="2:10" s="17" customFormat="1" ht="12.75" customHeight="1">
      <c r="B48" s="37"/>
      <c r="C48" s="62" t="s">
        <v>90</v>
      </c>
      <c r="D48" s="63" t="s">
        <v>45</v>
      </c>
      <c r="E48" s="64"/>
      <c r="F48" s="136">
        <v>11</v>
      </c>
      <c r="G48" s="149"/>
      <c r="H48" s="36"/>
      <c r="J48" s="37">
        <v>448</v>
      </c>
    </row>
    <row r="49" spans="2:10" s="17" customFormat="1" ht="12.75" customHeight="1">
      <c r="B49" s="37"/>
      <c r="C49" s="62" t="s">
        <v>90</v>
      </c>
      <c r="D49" s="63" t="s">
        <v>46</v>
      </c>
      <c r="E49" s="64"/>
      <c r="F49" s="137">
        <v>12</v>
      </c>
      <c r="G49" s="160"/>
      <c r="H49" s="36"/>
      <c r="J49" s="37"/>
    </row>
    <row r="50" spans="2:10" s="17" customFormat="1" ht="12.75" customHeight="1">
      <c r="B50" s="54" t="s">
        <v>4</v>
      </c>
      <c r="C50" s="367" t="s">
        <v>66</v>
      </c>
      <c r="D50" s="368"/>
      <c r="E50" s="369"/>
      <c r="F50" s="137"/>
      <c r="G50" s="36">
        <f>G31+G38+G43+G44+G48+G49</f>
        <v>32650137</v>
      </c>
      <c r="H50" s="36">
        <f>H31+H38+H43+H44+H48+H49</f>
        <v>28596681.300000001</v>
      </c>
      <c r="J50" s="37"/>
    </row>
    <row r="51" spans="2:10" s="17" customFormat="1" ht="30" customHeight="1">
      <c r="B51" s="75"/>
      <c r="C51" s="367" t="s">
        <v>82</v>
      </c>
      <c r="D51" s="368"/>
      <c r="E51" s="369"/>
      <c r="F51" s="136"/>
      <c r="G51" s="36">
        <f>G29+G50</f>
        <v>91697208</v>
      </c>
      <c r="H51" s="36">
        <f>H29+H50</f>
        <v>66859168.700000003</v>
      </c>
      <c r="J51" s="37"/>
    </row>
    <row r="52" spans="2:10" s="17" customFormat="1" ht="9.75" customHeight="1">
      <c r="B52" s="67"/>
      <c r="C52" s="67"/>
      <c r="D52" s="67"/>
      <c r="E52" s="67"/>
      <c r="F52" s="67"/>
      <c r="G52" s="67"/>
      <c r="H52" s="69"/>
      <c r="J52" s="139"/>
    </row>
    <row r="53" spans="2:10" s="17" customFormat="1" ht="15.95" customHeight="1">
      <c r="B53" s="67"/>
      <c r="C53" s="67"/>
      <c r="D53" s="67"/>
      <c r="E53" s="67"/>
      <c r="F53" s="67"/>
      <c r="G53" s="67"/>
      <c r="H53" s="69"/>
      <c r="J53" s="139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0"/>
  <sheetViews>
    <sheetView topLeftCell="B7" workbookViewId="0">
      <selection activeCell="G6" sqref="G6"/>
    </sheetView>
  </sheetViews>
  <sheetFormatPr defaultRowHeight="12.75"/>
  <cols>
    <col min="1" max="1" width="7.5703125" style="6" hidden="1" customWidth="1"/>
    <col min="2" max="2" width="3.7109375" style="2" customWidth="1"/>
    <col min="3" max="3" width="4" style="2" customWidth="1"/>
    <col min="4" max="4" width="3.42578125" style="2" customWidth="1"/>
    <col min="5" max="5" width="61.85546875" style="6" bestFit="1" customWidth="1"/>
    <col min="6" max="6" width="9.7109375" style="2" bestFit="1" customWidth="1"/>
    <col min="7" max="7" width="10.85546875" style="2" customWidth="1"/>
    <col min="8" max="8" width="10.140625" style="19" bestFit="1" customWidth="1"/>
    <col min="9" max="9" width="10.140625" style="19" hidden="1" customWidth="1"/>
    <col min="10" max="10" width="1.42578125" style="6" customWidth="1"/>
    <col min="11" max="11" width="61.7109375" style="2" customWidth="1"/>
    <col min="12" max="16384" width="9.140625" style="6"/>
  </cols>
  <sheetData>
    <row r="2" spans="2:11" s="17" customFormat="1" ht="6" customHeight="1">
      <c r="B2" s="1"/>
      <c r="C2" s="13"/>
      <c r="D2" s="13"/>
      <c r="E2" s="14"/>
      <c r="F2" s="135"/>
      <c r="G2" s="135"/>
      <c r="H2" s="15"/>
      <c r="I2" s="15"/>
      <c r="K2" s="139"/>
    </row>
    <row r="3" spans="2:11" s="17" customFormat="1" ht="18" customHeight="1">
      <c r="B3" s="370" t="s">
        <v>202</v>
      </c>
      <c r="C3" s="370"/>
      <c r="D3" s="370"/>
      <c r="E3" s="370"/>
      <c r="F3" s="370"/>
      <c r="G3" s="370"/>
      <c r="H3" s="370"/>
      <c r="I3" s="370"/>
      <c r="K3" s="139"/>
    </row>
    <row r="4" spans="2:11" ht="6.75" customHeight="1"/>
    <row r="5" spans="2:11" s="9" customFormat="1" ht="21" customHeight="1">
      <c r="B5" s="40" t="s">
        <v>2</v>
      </c>
      <c r="C5" s="367" t="s">
        <v>68</v>
      </c>
      <c r="D5" s="368"/>
      <c r="E5" s="369"/>
      <c r="F5" s="129" t="s">
        <v>225</v>
      </c>
      <c r="G5" s="154">
        <v>2016</v>
      </c>
      <c r="H5" s="35">
        <v>2015</v>
      </c>
      <c r="I5" s="35">
        <v>2014</v>
      </c>
      <c r="K5" s="54" t="s">
        <v>227</v>
      </c>
    </row>
    <row r="6" spans="2:11" s="17" customFormat="1" ht="12.75" customHeight="1">
      <c r="B6" s="37"/>
      <c r="C6" s="62" t="s">
        <v>90</v>
      </c>
      <c r="D6" s="63" t="s">
        <v>69</v>
      </c>
      <c r="E6" s="64"/>
      <c r="F6" s="136">
        <v>13</v>
      </c>
      <c r="G6" s="36">
        <f>G7+G8+G9+G10+G11+G12+G13+G14+G15</f>
        <v>89523101</v>
      </c>
      <c r="H6" s="36">
        <f>H7+H8+H9+H10+H11+H12+H13+H14+H15</f>
        <v>64731619.100000001</v>
      </c>
      <c r="I6" s="36">
        <f>I7+I8+I9+I10+I11+I12+I13+I14+I15</f>
        <v>49903635.5</v>
      </c>
      <c r="K6" s="37"/>
    </row>
    <row r="7" spans="2:11" s="17" customFormat="1" ht="12.75" customHeight="1">
      <c r="B7" s="37"/>
      <c r="C7" s="42"/>
      <c r="D7" s="53">
        <v>1</v>
      </c>
      <c r="E7" s="8" t="s">
        <v>70</v>
      </c>
      <c r="F7" s="137" t="s">
        <v>266</v>
      </c>
      <c r="G7" s="161"/>
      <c r="H7" s="36"/>
      <c r="I7" s="36"/>
      <c r="K7" s="37" t="s">
        <v>258</v>
      </c>
    </row>
    <row r="8" spans="2:11" s="17" customFormat="1" ht="12.75" customHeight="1">
      <c r="B8" s="37"/>
      <c r="C8" s="42"/>
      <c r="D8" s="53">
        <v>2</v>
      </c>
      <c r="E8" s="8" t="s">
        <v>71</v>
      </c>
      <c r="F8" s="136" t="s">
        <v>267</v>
      </c>
      <c r="G8" s="162">
        <v>59811530</v>
      </c>
      <c r="H8" s="36">
        <v>29612198.600000001</v>
      </c>
      <c r="I8" s="36">
        <v>33611745.5</v>
      </c>
      <c r="K8" s="37" t="s">
        <v>259</v>
      </c>
    </row>
    <row r="9" spans="2:11" s="17" customFormat="1" ht="12.75" customHeight="1">
      <c r="B9" s="37"/>
      <c r="C9" s="42"/>
      <c r="D9" s="53">
        <v>3</v>
      </c>
      <c r="E9" s="8" t="s">
        <v>72</v>
      </c>
      <c r="F9" s="137" t="s">
        <v>268</v>
      </c>
      <c r="G9" s="161"/>
      <c r="H9" s="36"/>
      <c r="I9" s="36"/>
      <c r="K9" s="37">
        <v>409</v>
      </c>
    </row>
    <row r="10" spans="2:11" s="17" customFormat="1" ht="12.75" customHeight="1">
      <c r="B10" s="37"/>
      <c r="C10" s="42"/>
      <c r="D10" s="53">
        <v>4</v>
      </c>
      <c r="E10" s="8" t="s">
        <v>73</v>
      </c>
      <c r="F10" s="136" t="s">
        <v>269</v>
      </c>
      <c r="G10" s="162">
        <v>27474260</v>
      </c>
      <c r="H10" s="36">
        <v>32017365</v>
      </c>
      <c r="I10" s="36">
        <v>14782060</v>
      </c>
      <c r="K10" s="38">
        <v>401467</v>
      </c>
    </row>
    <row r="11" spans="2:11" s="17" customFormat="1" ht="12.75" customHeight="1">
      <c r="B11" s="37"/>
      <c r="C11" s="42"/>
      <c r="D11" s="53">
        <v>5</v>
      </c>
      <c r="E11" s="8" t="s">
        <v>74</v>
      </c>
      <c r="F11" s="137" t="s">
        <v>270</v>
      </c>
      <c r="G11" s="161"/>
      <c r="H11" s="36"/>
      <c r="I11" s="36"/>
      <c r="K11" s="37" t="s">
        <v>260</v>
      </c>
    </row>
    <row r="12" spans="2:11" s="17" customFormat="1" ht="12.75" customHeight="1">
      <c r="B12" s="37"/>
      <c r="C12" s="42"/>
      <c r="D12" s="53">
        <v>6</v>
      </c>
      <c r="E12" s="8" t="s">
        <v>75</v>
      </c>
      <c r="F12" s="136" t="s">
        <v>271</v>
      </c>
      <c r="G12" s="162"/>
      <c r="H12" s="36"/>
      <c r="I12" s="36"/>
      <c r="K12" s="37">
        <v>451</v>
      </c>
    </row>
    <row r="13" spans="2:11" s="17" customFormat="1" ht="12.75" customHeight="1">
      <c r="B13" s="37"/>
      <c r="C13" s="42"/>
      <c r="D13" s="53">
        <v>7</v>
      </c>
      <c r="E13" s="8" t="s">
        <v>76</v>
      </c>
      <c r="F13" s="137" t="s">
        <v>272</v>
      </c>
      <c r="G13" s="161"/>
      <c r="H13" s="36"/>
      <c r="I13" s="36"/>
      <c r="K13" s="37">
        <v>452</v>
      </c>
    </row>
    <row r="14" spans="2:11" s="17" customFormat="1" ht="12.75" customHeight="1">
      <c r="B14" s="37"/>
      <c r="C14" s="42"/>
      <c r="D14" s="53">
        <v>8</v>
      </c>
      <c r="E14" s="8" t="s">
        <v>77</v>
      </c>
      <c r="F14" s="136" t="s">
        <v>273</v>
      </c>
      <c r="G14" s="162">
        <f>1268329+293148</f>
        <v>1561477</v>
      </c>
      <c r="H14" s="36">
        <f>1539838.5+394408</f>
        <v>1934246.5</v>
      </c>
      <c r="I14" s="36">
        <f>880908+311108</f>
        <v>1192016</v>
      </c>
      <c r="K14" s="37" t="s">
        <v>261</v>
      </c>
    </row>
    <row r="15" spans="2:11" s="17" customFormat="1" ht="12.75" customHeight="1">
      <c r="B15" s="37"/>
      <c r="C15" s="42"/>
      <c r="D15" s="53">
        <v>9</v>
      </c>
      <c r="E15" s="8" t="s">
        <v>78</v>
      </c>
      <c r="F15" s="137" t="s">
        <v>274</v>
      </c>
      <c r="G15" s="161">
        <f>627591+48243</f>
        <v>675834</v>
      </c>
      <c r="H15" s="36">
        <f>849789+318020</f>
        <v>1167809</v>
      </c>
      <c r="I15" s="36">
        <v>317814</v>
      </c>
      <c r="K15" s="37" t="s">
        <v>262</v>
      </c>
    </row>
    <row r="16" spans="2:11" s="17" customFormat="1" ht="12.75" customHeight="1">
      <c r="B16" s="37"/>
      <c r="C16" s="134"/>
      <c r="D16" s="53">
        <v>10</v>
      </c>
      <c r="E16" s="8" t="s">
        <v>86</v>
      </c>
      <c r="F16" s="137" t="s">
        <v>275</v>
      </c>
      <c r="G16" s="161"/>
      <c r="H16" s="36"/>
      <c r="I16" s="36"/>
      <c r="K16" s="38">
        <v>455457</v>
      </c>
    </row>
    <row r="17" spans="2:11" s="17" customFormat="1" ht="12.75" customHeight="1">
      <c r="B17" s="37"/>
      <c r="C17" s="62" t="s">
        <v>90</v>
      </c>
      <c r="D17" s="63" t="s">
        <v>79</v>
      </c>
      <c r="E17" s="64"/>
      <c r="F17" s="137">
        <v>14</v>
      </c>
      <c r="G17" s="161"/>
      <c r="H17" s="36"/>
      <c r="I17" s="36"/>
      <c r="K17" s="38">
        <v>481486</v>
      </c>
    </row>
    <row r="18" spans="2:11" s="17" customFormat="1" ht="12.75" customHeight="1">
      <c r="B18" s="37"/>
      <c r="C18" s="62" t="s">
        <v>90</v>
      </c>
      <c r="D18" s="63" t="s">
        <v>80</v>
      </c>
      <c r="E18" s="8"/>
      <c r="F18" s="136">
        <v>15</v>
      </c>
      <c r="G18" s="162"/>
      <c r="H18" s="36"/>
      <c r="I18" s="36"/>
      <c r="K18" s="37" t="s">
        <v>263</v>
      </c>
    </row>
    <row r="19" spans="2:11" s="17" customFormat="1" ht="12.75" customHeight="1">
      <c r="B19" s="37"/>
      <c r="C19" s="62" t="s">
        <v>90</v>
      </c>
      <c r="D19" s="63" t="s">
        <v>81</v>
      </c>
      <c r="E19" s="8"/>
      <c r="F19" s="137">
        <v>16</v>
      </c>
      <c r="G19" s="161"/>
      <c r="H19" s="36"/>
      <c r="I19" s="36"/>
      <c r="K19" s="37" t="s">
        <v>264</v>
      </c>
    </row>
    <row r="20" spans="2:11" s="17" customFormat="1" ht="15.95" customHeight="1">
      <c r="B20" s="37"/>
      <c r="C20" s="367" t="s">
        <v>94</v>
      </c>
      <c r="D20" s="368"/>
      <c r="E20" s="369"/>
      <c r="F20" s="136"/>
      <c r="G20" s="36">
        <f>G6+G17+G18+G19</f>
        <v>89523101</v>
      </c>
      <c r="H20" s="36">
        <f>H6+H17+H18+H19</f>
        <v>64731619.100000001</v>
      </c>
      <c r="I20" s="36">
        <f>I6+I17+I18+I19</f>
        <v>49903635.5</v>
      </c>
      <c r="K20" s="37"/>
    </row>
    <row r="21" spans="2:11" s="17" customFormat="1" ht="12.75" customHeight="1">
      <c r="B21" s="37"/>
      <c r="C21" s="62" t="s">
        <v>90</v>
      </c>
      <c r="D21" s="63" t="s">
        <v>84</v>
      </c>
      <c r="E21" s="34"/>
      <c r="F21" s="137">
        <v>17</v>
      </c>
      <c r="G21" s="36">
        <f>G22+G23+G24+G25+G26+G27+G28+G29</f>
        <v>0</v>
      </c>
      <c r="H21" s="36">
        <f>H22+H23+H24+H25+H26+H27+H28+H29</f>
        <v>0</v>
      </c>
      <c r="I21" s="36">
        <f>I22+I23+I24+I25+I26+I27+I28+I29</f>
        <v>0</v>
      </c>
      <c r="K21" s="37"/>
    </row>
    <row r="22" spans="2:11" s="17" customFormat="1" ht="12.75" customHeight="1">
      <c r="B22" s="37"/>
      <c r="C22" s="65"/>
      <c r="D22" s="53">
        <v>1</v>
      </c>
      <c r="E22" s="8" t="s">
        <v>70</v>
      </c>
      <c r="F22" s="136" t="s">
        <v>276</v>
      </c>
      <c r="G22" s="162"/>
      <c r="H22" s="36"/>
      <c r="I22" s="36"/>
      <c r="K22" s="37" t="s">
        <v>258</v>
      </c>
    </row>
    <row r="23" spans="2:11" s="17" customFormat="1" ht="12.75" customHeight="1">
      <c r="B23" s="37"/>
      <c r="C23" s="65"/>
      <c r="D23" s="53">
        <v>2</v>
      </c>
      <c r="E23" s="8" t="s">
        <v>71</v>
      </c>
      <c r="F23" s="137" t="s">
        <v>277</v>
      </c>
      <c r="G23" s="161"/>
      <c r="H23" s="36"/>
      <c r="I23" s="36"/>
      <c r="K23" s="37" t="s">
        <v>265</v>
      </c>
    </row>
    <row r="24" spans="2:11" s="17" customFormat="1" ht="12.75" customHeight="1">
      <c r="B24" s="37"/>
      <c r="C24" s="65"/>
      <c r="D24" s="53">
        <v>3</v>
      </c>
      <c r="E24" s="8" t="s">
        <v>85</v>
      </c>
      <c r="F24" s="136" t="s">
        <v>278</v>
      </c>
      <c r="G24" s="162"/>
      <c r="H24" s="36"/>
      <c r="I24" s="36"/>
      <c r="K24" s="37">
        <v>409</v>
      </c>
    </row>
    <row r="25" spans="2:11" s="17" customFormat="1" ht="12.75" customHeight="1">
      <c r="B25" s="37"/>
      <c r="C25" s="65"/>
      <c r="D25" s="53">
        <v>4</v>
      </c>
      <c r="E25" s="8" t="s">
        <v>73</v>
      </c>
      <c r="F25" s="137" t="s">
        <v>279</v>
      </c>
      <c r="G25" s="161"/>
      <c r="H25" s="36"/>
      <c r="I25" s="36"/>
      <c r="K25" s="38">
        <v>401467</v>
      </c>
    </row>
    <row r="26" spans="2:11" s="17" customFormat="1" ht="12.75" customHeight="1">
      <c r="B26" s="37"/>
      <c r="C26" s="65"/>
      <c r="D26" s="53">
        <v>5</v>
      </c>
      <c r="E26" s="8" t="s">
        <v>74</v>
      </c>
      <c r="F26" s="136" t="s">
        <v>280</v>
      </c>
      <c r="G26" s="162"/>
      <c r="H26" s="36"/>
      <c r="I26" s="36"/>
      <c r="K26" s="37" t="s">
        <v>260</v>
      </c>
    </row>
    <row r="27" spans="2:11" s="17" customFormat="1" ht="12.75" customHeight="1">
      <c r="B27" s="37"/>
      <c r="C27" s="65"/>
      <c r="D27" s="53">
        <v>6</v>
      </c>
      <c r="E27" s="8" t="s">
        <v>75</v>
      </c>
      <c r="F27" s="137" t="s">
        <v>281</v>
      </c>
      <c r="G27" s="161"/>
      <c r="H27" s="36"/>
      <c r="I27" s="36"/>
      <c r="K27" s="37">
        <v>451</v>
      </c>
    </row>
    <row r="28" spans="2:11" s="17" customFormat="1" ht="12.75" customHeight="1">
      <c r="B28" s="37"/>
      <c r="C28" s="65"/>
      <c r="D28" s="53">
        <v>7</v>
      </c>
      <c r="E28" s="8" t="s">
        <v>76</v>
      </c>
      <c r="F28" s="136" t="s">
        <v>282</v>
      </c>
      <c r="G28" s="162"/>
      <c r="H28" s="36"/>
      <c r="I28" s="36"/>
      <c r="K28" s="37">
        <v>452</v>
      </c>
    </row>
    <row r="29" spans="2:11" s="17" customFormat="1" ht="12.75" customHeight="1">
      <c r="B29" s="37"/>
      <c r="C29" s="65"/>
      <c r="D29" s="53">
        <v>8</v>
      </c>
      <c r="E29" s="8" t="s">
        <v>86</v>
      </c>
      <c r="F29" s="137" t="s">
        <v>283</v>
      </c>
      <c r="G29" s="161"/>
      <c r="H29" s="36"/>
      <c r="I29" s="36"/>
      <c r="K29" s="38">
        <v>455457</v>
      </c>
    </row>
    <row r="30" spans="2:11" s="17" customFormat="1" ht="12.75" customHeight="1">
      <c r="B30" s="37"/>
      <c r="C30" s="62" t="s">
        <v>90</v>
      </c>
      <c r="D30" s="63" t="s">
        <v>87</v>
      </c>
      <c r="E30" s="64"/>
      <c r="F30" s="137">
        <v>18</v>
      </c>
      <c r="G30" s="161"/>
      <c r="H30" s="36"/>
      <c r="I30" s="36"/>
      <c r="K30" s="38">
        <v>481484</v>
      </c>
    </row>
    <row r="31" spans="2:11" s="17" customFormat="1" ht="12.75" customHeight="1">
      <c r="B31" s="37"/>
      <c r="C31" s="62" t="s">
        <v>90</v>
      </c>
      <c r="D31" s="63" t="s">
        <v>88</v>
      </c>
      <c r="E31" s="64"/>
      <c r="F31" s="136">
        <v>19</v>
      </c>
      <c r="G31" s="162"/>
      <c r="H31" s="36"/>
      <c r="I31" s="36"/>
      <c r="K31" s="37" t="s">
        <v>263</v>
      </c>
    </row>
    <row r="32" spans="2:11" s="17" customFormat="1" ht="12.75" customHeight="1">
      <c r="B32" s="37"/>
      <c r="C32" s="62" t="s">
        <v>90</v>
      </c>
      <c r="D32" s="63" t="s">
        <v>89</v>
      </c>
      <c r="E32" s="64"/>
      <c r="F32" s="137">
        <v>20</v>
      </c>
      <c r="G32" s="36">
        <f>G33+G34</f>
        <v>0</v>
      </c>
      <c r="H32" s="36">
        <f>H33+H34</f>
        <v>0</v>
      </c>
      <c r="I32" s="36">
        <f>I33+I34</f>
        <v>0</v>
      </c>
      <c r="K32" s="37" t="s">
        <v>264</v>
      </c>
    </row>
    <row r="33" spans="2:11" s="17" customFormat="1" ht="12.75" customHeight="1">
      <c r="B33" s="37"/>
      <c r="C33" s="42"/>
      <c r="D33" s="53">
        <v>1</v>
      </c>
      <c r="E33" s="8" t="s">
        <v>91</v>
      </c>
      <c r="F33" s="136" t="s">
        <v>284</v>
      </c>
      <c r="G33" s="162"/>
      <c r="H33" s="36"/>
      <c r="I33" s="36"/>
      <c r="K33" s="37"/>
    </row>
    <row r="34" spans="2:11" s="17" customFormat="1" ht="12.75" customHeight="1">
      <c r="B34" s="37"/>
      <c r="C34" s="42"/>
      <c r="D34" s="53">
        <v>2</v>
      </c>
      <c r="E34" s="8" t="s">
        <v>92</v>
      </c>
      <c r="F34" s="137" t="s">
        <v>285</v>
      </c>
      <c r="G34" s="161"/>
      <c r="H34" s="36"/>
      <c r="I34" s="36"/>
      <c r="K34" s="37"/>
    </row>
    <row r="35" spans="2:11" s="17" customFormat="1" ht="12.75" customHeight="1">
      <c r="B35" s="37"/>
      <c r="C35" s="62" t="s">
        <v>90</v>
      </c>
      <c r="D35" s="63" t="s">
        <v>93</v>
      </c>
      <c r="E35" s="64"/>
      <c r="F35" s="136">
        <v>21</v>
      </c>
      <c r="G35" s="162"/>
      <c r="H35" s="36"/>
      <c r="I35" s="36"/>
      <c r="K35" s="37">
        <v>448</v>
      </c>
    </row>
    <row r="36" spans="2:11" s="17" customFormat="1" ht="15.95" customHeight="1">
      <c r="B36" s="37"/>
      <c r="C36" s="367" t="s">
        <v>95</v>
      </c>
      <c r="D36" s="368"/>
      <c r="E36" s="369"/>
      <c r="F36" s="136"/>
      <c r="G36" s="36">
        <f>G21+G30+G31+G32+G35</f>
        <v>0</v>
      </c>
      <c r="H36" s="36">
        <f>H21+H30+H31+H32+H35</f>
        <v>0</v>
      </c>
      <c r="I36" s="36">
        <f>I21+I30+I31+I32+I35</f>
        <v>0</v>
      </c>
      <c r="K36" s="37"/>
    </row>
    <row r="37" spans="2:11" s="17" customFormat="1" ht="24.75" customHeight="1">
      <c r="B37" s="37"/>
      <c r="C37" s="367" t="s">
        <v>83</v>
      </c>
      <c r="D37" s="368"/>
      <c r="E37" s="369"/>
      <c r="F37" s="136"/>
      <c r="G37" s="36">
        <f>G20+G36</f>
        <v>89523101</v>
      </c>
      <c r="H37" s="36">
        <f>H20+H36</f>
        <v>64731619.100000001</v>
      </c>
      <c r="I37" s="36">
        <f>I20+I36</f>
        <v>49903635.5</v>
      </c>
      <c r="K37" s="37"/>
    </row>
    <row r="38" spans="2:11" s="17" customFormat="1" ht="12.75" customHeight="1">
      <c r="B38" s="37"/>
      <c r="C38" s="62" t="s">
        <v>90</v>
      </c>
      <c r="D38" s="63" t="s">
        <v>96</v>
      </c>
      <c r="E38" s="64"/>
      <c r="F38" s="137">
        <v>22</v>
      </c>
      <c r="G38" s="161"/>
      <c r="H38" s="36"/>
      <c r="I38" s="36"/>
      <c r="K38" s="37"/>
    </row>
    <row r="39" spans="2:11" s="17" customFormat="1" ht="12.75" customHeight="1">
      <c r="B39" s="37"/>
      <c r="C39" s="62" t="s">
        <v>90</v>
      </c>
      <c r="D39" s="63" t="s">
        <v>97</v>
      </c>
      <c r="E39" s="64"/>
      <c r="F39" s="136">
        <v>23</v>
      </c>
      <c r="G39" s="36">
        <f>100000</f>
        <v>100000</v>
      </c>
      <c r="H39" s="36">
        <f>100000</f>
        <v>100000</v>
      </c>
      <c r="I39" s="36">
        <v>100000</v>
      </c>
      <c r="K39" s="37">
        <v>101.102</v>
      </c>
    </row>
    <row r="40" spans="2:11" s="17" customFormat="1" ht="12.75" customHeight="1">
      <c r="B40" s="37"/>
      <c r="C40" s="62" t="s">
        <v>90</v>
      </c>
      <c r="D40" s="63" t="s">
        <v>98</v>
      </c>
      <c r="E40" s="64"/>
      <c r="F40" s="137">
        <v>24</v>
      </c>
      <c r="G40" s="161"/>
      <c r="H40" s="36"/>
      <c r="I40" s="36"/>
      <c r="K40" s="38">
        <v>104105</v>
      </c>
    </row>
    <row r="41" spans="2:11" s="17" customFormat="1" ht="12.75" customHeight="1">
      <c r="B41" s="37"/>
      <c r="C41" s="62" t="s">
        <v>90</v>
      </c>
      <c r="D41" s="63" t="s">
        <v>99</v>
      </c>
      <c r="E41" s="64"/>
      <c r="F41" s="136">
        <v>25</v>
      </c>
      <c r="G41" s="162"/>
      <c r="H41" s="36"/>
      <c r="I41" s="36"/>
      <c r="K41" s="37">
        <v>106</v>
      </c>
    </row>
    <row r="42" spans="2:11" s="17" customFormat="1" ht="12.75" customHeight="1">
      <c r="B42" s="37"/>
      <c r="C42" s="62" t="s">
        <v>90</v>
      </c>
      <c r="D42" s="63" t="s">
        <v>100</v>
      </c>
      <c r="E42" s="64"/>
      <c r="F42" s="137">
        <v>26</v>
      </c>
      <c r="G42" s="36">
        <f>G43+G44+G45</f>
        <v>2027596</v>
      </c>
      <c r="H42" s="36">
        <f>H43+H44+H45</f>
        <v>1800939.4</v>
      </c>
      <c r="I42" s="36">
        <f>I43+I44+I45</f>
        <v>0</v>
      </c>
      <c r="K42" s="37"/>
    </row>
    <row r="43" spans="2:11" s="17" customFormat="1" ht="12.75" customHeight="1">
      <c r="B43" s="37"/>
      <c r="C43" s="66"/>
      <c r="D43" s="53">
        <v>1</v>
      </c>
      <c r="E43" s="8" t="s">
        <v>101</v>
      </c>
      <c r="F43" s="136" t="s">
        <v>286</v>
      </c>
      <c r="G43" s="162">
        <v>2027596</v>
      </c>
      <c r="H43" s="36">
        <v>1800939.4</v>
      </c>
      <c r="I43" s="36"/>
      <c r="K43" s="37">
        <v>1071</v>
      </c>
    </row>
    <row r="44" spans="2:11" s="17" customFormat="1" ht="12.75" customHeight="1">
      <c r="B44" s="37"/>
      <c r="C44" s="66"/>
      <c r="D44" s="53">
        <v>2</v>
      </c>
      <c r="E44" s="8" t="s">
        <v>102</v>
      </c>
      <c r="F44" s="137" t="s">
        <v>287</v>
      </c>
      <c r="G44" s="161"/>
      <c r="H44" s="36"/>
      <c r="I44" s="36"/>
      <c r="K44" s="37"/>
    </row>
    <row r="45" spans="2:11" s="17" customFormat="1" ht="12.75" customHeight="1">
      <c r="B45" s="37"/>
      <c r="C45" s="66"/>
      <c r="D45" s="53">
        <v>3</v>
      </c>
      <c r="E45" s="8" t="s">
        <v>100</v>
      </c>
      <c r="F45" s="136" t="s">
        <v>288</v>
      </c>
      <c r="G45" s="162"/>
      <c r="H45" s="36"/>
      <c r="I45" s="36"/>
      <c r="K45" s="37">
        <v>1078</v>
      </c>
    </row>
    <row r="46" spans="2:11" s="17" customFormat="1" ht="12.75" customHeight="1">
      <c r="B46" s="37"/>
      <c r="C46" s="62" t="s">
        <v>90</v>
      </c>
      <c r="D46" s="63" t="s">
        <v>103</v>
      </c>
      <c r="E46" s="64"/>
      <c r="F46" s="137">
        <v>27</v>
      </c>
      <c r="G46" s="161"/>
      <c r="H46" s="36"/>
      <c r="I46" s="36"/>
      <c r="K46" s="37">
        <v>108</v>
      </c>
    </row>
    <row r="47" spans="2:11" s="17" customFormat="1" ht="12.75" customHeight="1">
      <c r="B47" s="37"/>
      <c r="C47" s="62" t="s">
        <v>90</v>
      </c>
      <c r="D47" s="63" t="s">
        <v>104</v>
      </c>
      <c r="E47" s="64"/>
      <c r="F47" s="136">
        <v>28</v>
      </c>
      <c r="G47" s="162">
        <v>46511</v>
      </c>
      <c r="H47" s="36">
        <v>226610.2</v>
      </c>
      <c r="I47" s="36">
        <v>1800939</v>
      </c>
      <c r="K47" s="37">
        <v>109</v>
      </c>
    </row>
    <row r="48" spans="2:11" s="17" customFormat="1" ht="15.95" customHeight="1">
      <c r="B48" s="37"/>
      <c r="C48" s="367" t="s">
        <v>105</v>
      </c>
      <c r="D48" s="368"/>
      <c r="E48" s="369"/>
      <c r="F48" s="136"/>
      <c r="G48" s="36">
        <f>G38+G39+G40+G41+G42+G46+G47</f>
        <v>2174107</v>
      </c>
      <c r="H48" s="36">
        <f>H38+H39+H40+H41+H42+H46+H47</f>
        <v>2127549.6</v>
      </c>
      <c r="I48" s="36">
        <f>I38+I39+I40+I41+I42+I46+I47</f>
        <v>1900939</v>
      </c>
      <c r="K48" s="37"/>
    </row>
    <row r="49" spans="2:11" s="17" customFormat="1" ht="24.75" customHeight="1">
      <c r="B49" s="37"/>
      <c r="C49" s="367" t="s">
        <v>106</v>
      </c>
      <c r="D49" s="368"/>
      <c r="E49" s="369"/>
      <c r="F49" s="136"/>
      <c r="G49" s="36">
        <f>G37+G48</f>
        <v>91697208</v>
      </c>
      <c r="H49" s="36">
        <f>H37+H48</f>
        <v>66859168.700000003</v>
      </c>
      <c r="I49" s="36">
        <f>I37+I48</f>
        <v>51804574.5</v>
      </c>
      <c r="K49" s="37"/>
    </row>
    <row r="50" spans="2:11" s="17" customFormat="1" ht="15.95" customHeight="1">
      <c r="B50" s="67"/>
      <c r="C50" s="67"/>
      <c r="D50" s="68"/>
      <c r="E50" s="7"/>
      <c r="F50" s="67"/>
      <c r="G50" s="67"/>
      <c r="H50" s="69"/>
      <c r="I50" s="69"/>
      <c r="K50" s="139"/>
    </row>
    <row r="51" spans="2:11" s="17" customFormat="1" ht="15.95" customHeight="1">
      <c r="B51" s="67"/>
      <c r="C51" s="67"/>
      <c r="D51" s="68"/>
      <c r="E51" s="7"/>
      <c r="F51" s="67"/>
      <c r="G51" s="67"/>
      <c r="H51" s="69"/>
      <c r="I51" s="69"/>
      <c r="K51" s="139"/>
    </row>
    <row r="52" spans="2:11" s="17" customFormat="1" ht="15.95" customHeight="1">
      <c r="B52" s="67"/>
      <c r="C52" s="67"/>
      <c r="D52" s="68"/>
      <c r="E52" s="7"/>
      <c r="F52" s="67"/>
      <c r="G52" s="67"/>
      <c r="H52" s="69"/>
      <c r="I52" s="69"/>
      <c r="K52" s="139"/>
    </row>
    <row r="53" spans="2:11" s="17" customFormat="1" ht="15.95" customHeight="1">
      <c r="B53" s="67"/>
      <c r="C53" s="67"/>
      <c r="D53" s="68"/>
      <c r="E53" s="7"/>
      <c r="F53" s="67"/>
      <c r="G53" s="67"/>
      <c r="H53" s="69"/>
      <c r="I53" s="69"/>
      <c r="K53" s="139"/>
    </row>
    <row r="54" spans="2:11" s="17" customFormat="1" ht="15.95" customHeight="1">
      <c r="B54" s="22"/>
      <c r="C54" s="22"/>
      <c r="D54" s="22"/>
      <c r="E54" s="7"/>
      <c r="F54" s="67"/>
      <c r="G54" s="67"/>
      <c r="H54" s="69"/>
      <c r="I54" s="69"/>
      <c r="K54" s="139"/>
    </row>
    <row r="55" spans="2:11" s="17" customFormat="1" ht="15.95" customHeight="1">
      <c r="B55" s="67"/>
      <c r="C55" s="67"/>
      <c r="D55" s="68"/>
      <c r="E55" s="7"/>
      <c r="F55" s="67"/>
      <c r="G55" s="67"/>
      <c r="H55" s="69"/>
      <c r="I55" s="69"/>
      <c r="K55" s="139"/>
    </row>
    <row r="56" spans="2:11" s="17" customFormat="1" ht="15.95" customHeight="1">
      <c r="B56" s="67"/>
      <c r="C56" s="67"/>
      <c r="D56" s="68"/>
      <c r="E56" s="7"/>
      <c r="F56" s="67"/>
      <c r="G56" s="67"/>
      <c r="H56" s="69"/>
      <c r="I56" s="69"/>
      <c r="K56" s="139"/>
    </row>
    <row r="57" spans="2:11" s="17" customFormat="1" ht="15.95" customHeight="1">
      <c r="B57" s="67"/>
      <c r="C57" s="67"/>
      <c r="D57" s="68"/>
      <c r="E57" s="7"/>
      <c r="F57" s="67"/>
      <c r="G57" s="67"/>
      <c r="H57" s="69"/>
      <c r="I57" s="69"/>
      <c r="K57" s="139"/>
    </row>
    <row r="58" spans="2:11" s="17" customFormat="1" ht="15.95" customHeight="1">
      <c r="B58" s="67"/>
      <c r="C58" s="67"/>
      <c r="D58" s="68"/>
      <c r="E58" s="7"/>
      <c r="F58" s="67"/>
      <c r="G58" s="67"/>
      <c r="H58" s="69"/>
      <c r="I58" s="69"/>
      <c r="K58" s="139"/>
    </row>
    <row r="59" spans="2:11" s="17" customFormat="1" ht="15.95" customHeight="1">
      <c r="B59" s="67"/>
      <c r="C59" s="67"/>
      <c r="D59" s="67"/>
      <c r="E59" s="67"/>
      <c r="F59" s="67"/>
      <c r="G59" s="67"/>
      <c r="H59" s="69"/>
      <c r="I59" s="69"/>
      <c r="K59" s="139"/>
    </row>
    <row r="60" spans="2:11">
      <c r="B60" s="70"/>
      <c r="C60" s="70"/>
      <c r="D60" s="71"/>
      <c r="E60" s="4"/>
      <c r="F60" s="70"/>
      <c r="G60" s="70"/>
      <c r="H60" s="72"/>
      <c r="I60" s="72"/>
    </row>
  </sheetData>
  <mergeCells count="7">
    <mergeCell ref="C49:E49"/>
    <mergeCell ref="B3:I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7"/>
  <sheetViews>
    <sheetView topLeftCell="B1" workbookViewId="0">
      <selection activeCell="G12" sqref="G12"/>
    </sheetView>
  </sheetViews>
  <sheetFormatPr defaultRowHeight="15"/>
  <cols>
    <col min="1" max="1" width="13.28515625" style="6" hidden="1" customWidth="1"/>
    <col min="2" max="2" width="3.7109375" style="101" customWidth="1"/>
    <col min="3" max="3" width="3.42578125" style="2" customWidth="1"/>
    <col min="4" max="4" width="2.7109375" style="2" customWidth="1"/>
    <col min="5" max="5" width="63.140625" style="6" customWidth="1"/>
    <col min="6" max="6" width="9.7109375" style="2" bestFit="1" customWidth="1"/>
    <col min="7" max="7" width="11.42578125" style="2" customWidth="1"/>
    <col min="8" max="8" width="11.42578125" style="19" customWidth="1"/>
    <col min="9" max="9" width="1.42578125" style="6" customWidth="1"/>
    <col min="10" max="10" width="4.5703125" style="6" bestFit="1" customWidth="1"/>
    <col min="11" max="11" width="13" style="20" hidden="1" customWidth="1"/>
    <col min="12" max="12" width="9.140625" style="6"/>
    <col min="13" max="13" width="12.140625" style="6" bestFit="1" customWidth="1"/>
    <col min="14" max="16384" width="9.140625" style="6"/>
  </cols>
  <sheetData>
    <row r="1" spans="2:11" s="17" customFormat="1" ht="7.5" customHeight="1">
      <c r="B1" s="21"/>
      <c r="C1" s="1"/>
      <c r="D1" s="13"/>
      <c r="E1" s="14"/>
      <c r="F1" s="135"/>
      <c r="G1" s="135"/>
      <c r="H1" s="15"/>
      <c r="K1" s="18"/>
    </row>
    <row r="2" spans="2:11" s="17" customFormat="1" ht="17.25" customHeight="1">
      <c r="B2" s="386" t="s">
        <v>107</v>
      </c>
      <c r="C2" s="386"/>
      <c r="D2" s="386"/>
      <c r="E2" s="386"/>
      <c r="F2" s="386"/>
      <c r="G2" s="386"/>
      <c r="H2" s="386"/>
      <c r="K2" s="18"/>
    </row>
    <row r="3" spans="2:11" s="17" customFormat="1" ht="17.25" customHeight="1">
      <c r="B3" s="386" t="s">
        <v>108</v>
      </c>
      <c r="C3" s="386"/>
      <c r="D3" s="386"/>
      <c r="E3" s="386"/>
      <c r="F3" s="386"/>
      <c r="G3" s="386"/>
      <c r="H3" s="386"/>
      <c r="K3" s="18"/>
    </row>
    <row r="4" spans="2:11" s="17" customFormat="1" ht="17.25" customHeight="1">
      <c r="B4" s="389" t="s">
        <v>109</v>
      </c>
      <c r="C4" s="389"/>
      <c r="D4" s="389"/>
      <c r="E4" s="389"/>
      <c r="F4" s="389"/>
      <c r="G4" s="389"/>
      <c r="H4" s="389"/>
      <c r="K4" s="18"/>
    </row>
    <row r="5" spans="2:11" ht="7.5" customHeight="1"/>
    <row r="6" spans="2:11" s="17" customFormat="1" ht="15.95" customHeight="1">
      <c r="B6" s="41" t="s">
        <v>2</v>
      </c>
      <c r="C6" s="367" t="s">
        <v>22</v>
      </c>
      <c r="D6" s="368"/>
      <c r="E6" s="369"/>
      <c r="F6" s="129" t="s">
        <v>225</v>
      </c>
      <c r="G6" s="148">
        <v>2016</v>
      </c>
      <c r="H6" s="35">
        <v>2015</v>
      </c>
      <c r="J6" s="138" t="s">
        <v>226</v>
      </c>
      <c r="K6" s="54" t="s">
        <v>227</v>
      </c>
    </row>
    <row r="7" spans="2:11" s="17" customFormat="1" ht="12.75" customHeight="1">
      <c r="B7" s="102" t="s">
        <v>90</v>
      </c>
      <c r="C7" s="10" t="s">
        <v>110</v>
      </c>
      <c r="D7" s="43"/>
      <c r="E7" s="44"/>
      <c r="F7" s="136">
        <v>29</v>
      </c>
      <c r="G7" s="159">
        <v>62080000</v>
      </c>
      <c r="H7" s="39">
        <f>56493750+9714000</f>
        <v>66207750</v>
      </c>
      <c r="J7" s="39" t="s">
        <v>133</v>
      </c>
      <c r="K7" s="133" t="s">
        <v>228</v>
      </c>
    </row>
    <row r="8" spans="2:11" s="17" customFormat="1" ht="12.75" customHeight="1">
      <c r="B8" s="102" t="s">
        <v>90</v>
      </c>
      <c r="C8" s="10" t="s">
        <v>111</v>
      </c>
      <c r="D8" s="43"/>
      <c r="E8" s="44"/>
      <c r="F8" s="136">
        <v>30</v>
      </c>
      <c r="G8" s="149"/>
      <c r="H8" s="39"/>
      <c r="J8" s="39" t="s">
        <v>132</v>
      </c>
      <c r="K8" s="133">
        <v>71</v>
      </c>
    </row>
    <row r="9" spans="2:11" s="17" customFormat="1" ht="12.75" customHeight="1">
      <c r="B9" s="102" t="s">
        <v>90</v>
      </c>
      <c r="C9" s="10" t="s">
        <v>112</v>
      </c>
      <c r="D9" s="43"/>
      <c r="E9" s="44"/>
      <c r="F9" s="136">
        <v>31</v>
      </c>
      <c r="G9" s="149"/>
      <c r="H9" s="39"/>
      <c r="J9" s="39" t="s">
        <v>133</v>
      </c>
      <c r="K9" s="133">
        <v>72</v>
      </c>
    </row>
    <row r="10" spans="2:11" s="17" customFormat="1" ht="12.75" customHeight="1">
      <c r="B10" s="102" t="s">
        <v>90</v>
      </c>
      <c r="C10" s="10" t="s">
        <v>113</v>
      </c>
      <c r="D10" s="43"/>
      <c r="E10" s="44"/>
      <c r="F10" s="136">
        <v>32</v>
      </c>
      <c r="G10" s="159">
        <v>894500</v>
      </c>
      <c r="H10" s="39"/>
      <c r="J10" s="39" t="s">
        <v>133</v>
      </c>
      <c r="K10" s="133" t="s">
        <v>229</v>
      </c>
    </row>
    <row r="11" spans="2:11" s="17" customFormat="1" ht="12.75" customHeight="1">
      <c r="B11" s="102" t="s">
        <v>90</v>
      </c>
      <c r="C11" s="10" t="s">
        <v>114</v>
      </c>
      <c r="D11" s="43"/>
      <c r="E11" s="44"/>
      <c r="F11" s="136">
        <v>33</v>
      </c>
      <c r="G11" s="150">
        <f>G12+G13</f>
        <v>36197864</v>
      </c>
      <c r="H11" s="39">
        <f>H12+H13</f>
        <v>42375217</v>
      </c>
      <c r="J11" s="39" t="s">
        <v>132</v>
      </c>
      <c r="K11" s="133" t="s">
        <v>230</v>
      </c>
    </row>
    <row r="12" spans="2:11" s="17" customFormat="1" ht="12.75" customHeight="1">
      <c r="B12" s="103"/>
      <c r="C12" s="45"/>
      <c r="D12" s="56">
        <v>1</v>
      </c>
      <c r="E12" s="57" t="s">
        <v>114</v>
      </c>
      <c r="F12" s="37">
        <v>33.1</v>
      </c>
      <c r="G12" s="151">
        <v>36197864</v>
      </c>
      <c r="H12" s="55">
        <v>42375217</v>
      </c>
      <c r="J12" s="55"/>
      <c r="K12" s="140">
        <v>601602605</v>
      </c>
    </row>
    <row r="13" spans="2:11" s="17" customFormat="1" ht="12.75" customHeight="1">
      <c r="B13" s="104"/>
      <c r="C13" s="45"/>
      <c r="D13" s="17">
        <v>2</v>
      </c>
      <c r="E13" s="57" t="s">
        <v>115</v>
      </c>
      <c r="F13" s="37">
        <v>33.200000000000003</v>
      </c>
      <c r="G13" s="151"/>
      <c r="H13" s="55"/>
      <c r="J13" s="55"/>
      <c r="K13" s="133">
        <v>608</v>
      </c>
    </row>
    <row r="14" spans="2:11" s="17" customFormat="1" ht="12.75" customHeight="1">
      <c r="B14" s="102" t="s">
        <v>90</v>
      </c>
      <c r="C14" s="10" t="s">
        <v>116</v>
      </c>
      <c r="D14" s="43"/>
      <c r="E14" s="44"/>
      <c r="F14" s="136">
        <v>34</v>
      </c>
      <c r="G14" s="39">
        <f>G15+G16</f>
        <v>17521750</v>
      </c>
      <c r="H14" s="39">
        <f>H15+H16</f>
        <v>17409417</v>
      </c>
      <c r="J14" s="39" t="s">
        <v>132</v>
      </c>
      <c r="K14" s="133">
        <v>64</v>
      </c>
    </row>
    <row r="15" spans="2:11" s="17" customFormat="1" ht="12.75" customHeight="1">
      <c r="B15" s="104"/>
      <c r="C15" s="45"/>
      <c r="D15" s="46">
        <v>1</v>
      </c>
      <c r="E15" s="8" t="s">
        <v>117</v>
      </c>
      <c r="F15" s="136">
        <v>34.1</v>
      </c>
      <c r="G15" s="152">
        <v>15016554</v>
      </c>
      <c r="H15" s="47">
        <v>14918085</v>
      </c>
      <c r="J15" s="47"/>
      <c r="K15" s="133">
        <v>641</v>
      </c>
    </row>
    <row r="16" spans="2:11" s="17" customFormat="1" ht="12.75" customHeight="1">
      <c r="B16" s="104"/>
      <c r="C16" s="45"/>
      <c r="D16" s="46">
        <v>2</v>
      </c>
      <c r="E16" s="8" t="s">
        <v>118</v>
      </c>
      <c r="F16" s="390">
        <v>34.200000000000003</v>
      </c>
      <c r="G16" s="151">
        <v>2505196</v>
      </c>
      <c r="H16" s="380">
        <v>2491332</v>
      </c>
      <c r="J16" s="380"/>
      <c r="K16" s="382" t="s">
        <v>231</v>
      </c>
    </row>
    <row r="17" spans="2:14" s="17" customFormat="1" ht="12.75" customHeight="1">
      <c r="B17" s="104"/>
      <c r="C17" s="45"/>
      <c r="D17" s="46"/>
      <c r="E17" s="8" t="s">
        <v>119</v>
      </c>
      <c r="F17" s="391"/>
      <c r="G17" s="153"/>
      <c r="H17" s="381"/>
      <c r="J17" s="381"/>
      <c r="K17" s="382"/>
    </row>
    <row r="18" spans="2:14" s="17" customFormat="1" ht="12.75" customHeight="1">
      <c r="B18" s="102" t="s">
        <v>90</v>
      </c>
      <c r="C18" s="10" t="s">
        <v>120</v>
      </c>
      <c r="D18" s="43"/>
      <c r="E18" s="44"/>
      <c r="F18" s="136">
        <v>35</v>
      </c>
      <c r="G18" s="149"/>
      <c r="H18" s="39"/>
      <c r="J18" s="39" t="s">
        <v>132</v>
      </c>
      <c r="K18" s="133">
        <v>6811</v>
      </c>
    </row>
    <row r="19" spans="2:14" s="17" customFormat="1" ht="12.75" customHeight="1">
      <c r="B19" s="102" t="s">
        <v>90</v>
      </c>
      <c r="C19" s="10" t="s">
        <v>121</v>
      </c>
      <c r="D19" s="43"/>
      <c r="E19" s="44"/>
      <c r="F19" s="136">
        <v>36</v>
      </c>
      <c r="G19" s="149">
        <v>2509228</v>
      </c>
      <c r="H19" s="39">
        <v>2379401</v>
      </c>
      <c r="J19" s="39" t="s">
        <v>132</v>
      </c>
      <c r="K19" s="133">
        <v>6812</v>
      </c>
    </row>
    <row r="20" spans="2:14" s="17" customFormat="1" ht="12.75" customHeight="1">
      <c r="B20" s="102" t="s">
        <v>90</v>
      </c>
      <c r="C20" s="10" t="s">
        <v>122</v>
      </c>
      <c r="D20" s="43"/>
      <c r="E20" s="44"/>
      <c r="F20" s="136">
        <v>37</v>
      </c>
      <c r="G20" s="149">
        <v>3265212</v>
      </c>
      <c r="H20" s="39">
        <v>1120180</v>
      </c>
      <c r="J20" s="39" t="s">
        <v>132</v>
      </c>
      <c r="K20" s="133" t="s">
        <v>232</v>
      </c>
    </row>
    <row r="21" spans="2:14" s="17" customFormat="1" ht="12.75" customHeight="1">
      <c r="B21" s="102" t="s">
        <v>90</v>
      </c>
      <c r="C21" s="10" t="s">
        <v>123</v>
      </c>
      <c r="D21" s="43"/>
      <c r="E21" s="44"/>
      <c r="F21" s="136">
        <v>38</v>
      </c>
      <c r="G21" s="39">
        <f>G22+G24+G26</f>
        <v>41441</v>
      </c>
      <c r="H21" s="39">
        <f>H22+H24+H26</f>
        <v>-64343</v>
      </c>
      <c r="J21" s="39" t="s">
        <v>133</v>
      </c>
      <c r="K21" s="133" t="s">
        <v>233</v>
      </c>
    </row>
    <row r="22" spans="2:14" s="17" customFormat="1" ht="12.75" customHeight="1">
      <c r="B22" s="104"/>
      <c r="C22" s="48"/>
      <c r="D22" s="387">
        <v>1</v>
      </c>
      <c r="E22" s="51" t="s">
        <v>124</v>
      </c>
      <c r="F22" s="390">
        <v>38.1</v>
      </c>
      <c r="G22" s="392"/>
      <c r="H22" s="380"/>
      <c r="J22" s="380"/>
      <c r="K22" s="133" t="s">
        <v>234</v>
      </c>
    </row>
    <row r="23" spans="2:14" s="17" customFormat="1" ht="12.75" customHeight="1">
      <c r="B23" s="105"/>
      <c r="C23" s="49"/>
      <c r="D23" s="388"/>
      <c r="E23" s="52" t="s">
        <v>125</v>
      </c>
      <c r="F23" s="391"/>
      <c r="G23" s="393"/>
      <c r="H23" s="381"/>
      <c r="J23" s="381"/>
      <c r="K23" s="133" t="s">
        <v>235</v>
      </c>
    </row>
    <row r="24" spans="2:14" s="17" customFormat="1" ht="12.75" customHeight="1">
      <c r="B24" s="104"/>
      <c r="C24" s="48"/>
      <c r="D24" s="387">
        <v>2</v>
      </c>
      <c r="E24" s="51" t="s">
        <v>126</v>
      </c>
      <c r="F24" s="390">
        <v>38.200000000000003</v>
      </c>
      <c r="G24" s="392"/>
      <c r="H24" s="380"/>
      <c r="J24" s="380"/>
      <c r="K24" s="133" t="s">
        <v>237</v>
      </c>
    </row>
    <row r="25" spans="2:14" s="17" customFormat="1" ht="12.75" customHeight="1">
      <c r="B25" s="105"/>
      <c r="C25" s="49"/>
      <c r="D25" s="388"/>
      <c r="E25" s="52" t="s">
        <v>129</v>
      </c>
      <c r="F25" s="391"/>
      <c r="G25" s="393"/>
      <c r="H25" s="381"/>
      <c r="J25" s="381"/>
      <c r="K25" s="133" t="s">
        <v>236</v>
      </c>
    </row>
    <row r="26" spans="2:14" s="17" customFormat="1" ht="12.75" customHeight="1">
      <c r="B26" s="104"/>
      <c r="C26" s="48"/>
      <c r="D26" s="387">
        <v>3</v>
      </c>
      <c r="E26" s="51" t="s">
        <v>127</v>
      </c>
      <c r="F26" s="390">
        <v>38.299999999999997</v>
      </c>
      <c r="G26" s="396">
        <v>41441</v>
      </c>
      <c r="H26" s="380">
        <v>-64343</v>
      </c>
      <c r="J26" s="380"/>
      <c r="K26" s="140">
        <v>767768</v>
      </c>
    </row>
    <row r="27" spans="2:14" s="17" customFormat="1" ht="12.75" customHeight="1">
      <c r="B27" s="105"/>
      <c r="C27" s="49"/>
      <c r="D27" s="388"/>
      <c r="E27" s="52" t="s">
        <v>128</v>
      </c>
      <c r="F27" s="391"/>
      <c r="G27" s="397"/>
      <c r="H27" s="381"/>
      <c r="J27" s="381"/>
      <c r="K27" s="133" t="s">
        <v>238</v>
      </c>
    </row>
    <row r="28" spans="2:14" s="17" customFormat="1" ht="12.75" customHeight="1">
      <c r="B28" s="394" t="s">
        <v>90</v>
      </c>
      <c r="C28" s="12" t="s">
        <v>130</v>
      </c>
      <c r="D28" s="58"/>
      <c r="E28" s="59"/>
      <c r="F28" s="390">
        <v>39</v>
      </c>
      <c r="G28" s="151"/>
      <c r="H28" s="384"/>
      <c r="J28" s="384" t="s">
        <v>132</v>
      </c>
      <c r="K28" s="133">
        <v>686</v>
      </c>
    </row>
    <row r="29" spans="2:14" s="17" customFormat="1" ht="12.75" customHeight="1">
      <c r="B29" s="395"/>
      <c r="C29" s="50" t="s">
        <v>131</v>
      </c>
      <c r="D29" s="60"/>
      <c r="E29" s="61"/>
      <c r="F29" s="391"/>
      <c r="G29" s="153"/>
      <c r="H29" s="385"/>
      <c r="J29" s="385"/>
      <c r="K29" s="133">
        <v>768</v>
      </c>
      <c r="M29" s="146" t="s">
        <v>297</v>
      </c>
      <c r="N29" s="16">
        <v>739065</v>
      </c>
    </row>
    <row r="30" spans="2:14" s="17" customFormat="1" ht="12.75" customHeight="1">
      <c r="B30" s="102" t="s">
        <v>90</v>
      </c>
      <c r="C30" s="10" t="s">
        <v>134</v>
      </c>
      <c r="D30" s="43"/>
      <c r="E30" s="44"/>
      <c r="F30" s="136">
        <v>40</v>
      </c>
      <c r="G30" s="39">
        <f>G31</f>
        <v>3057952</v>
      </c>
      <c r="H30" s="39">
        <f>H31</f>
        <v>2314516</v>
      </c>
      <c r="J30" s="39" t="s">
        <v>132</v>
      </c>
      <c r="K30" s="140"/>
      <c r="M30" s="146" t="s">
        <v>298</v>
      </c>
      <c r="N30" s="16">
        <v>2318887</v>
      </c>
    </row>
    <row r="31" spans="2:14" s="17" customFormat="1" ht="12.75" customHeight="1">
      <c r="B31" s="104"/>
      <c r="C31" s="48"/>
      <c r="D31" s="387">
        <v>1</v>
      </c>
      <c r="E31" s="51" t="s">
        <v>136</v>
      </c>
      <c r="F31" s="390">
        <v>40.1</v>
      </c>
      <c r="G31" s="396">
        <v>3057952</v>
      </c>
      <c r="H31" s="380">
        <v>2314516</v>
      </c>
      <c r="J31" s="380"/>
      <c r="K31" s="383">
        <v>667668</v>
      </c>
      <c r="M31" s="378" t="s">
        <v>299</v>
      </c>
      <c r="N31" s="377">
        <f>SUM(N29:N30)</f>
        <v>3057952</v>
      </c>
    </row>
    <row r="32" spans="2:14" s="17" customFormat="1" ht="12.75" customHeight="1">
      <c r="B32" s="105"/>
      <c r="C32" s="49"/>
      <c r="D32" s="388"/>
      <c r="E32" s="52" t="s">
        <v>137</v>
      </c>
      <c r="F32" s="391"/>
      <c r="G32" s="397"/>
      <c r="H32" s="381"/>
      <c r="J32" s="381"/>
      <c r="K32" s="383"/>
      <c r="M32" s="379"/>
      <c r="N32" s="377"/>
    </row>
    <row r="33" spans="2:12" s="17" customFormat="1" ht="12.75" customHeight="1">
      <c r="B33" s="103"/>
      <c r="C33" s="45"/>
      <c r="D33" s="53">
        <v>2</v>
      </c>
      <c r="E33" s="11" t="s">
        <v>135</v>
      </c>
      <c r="F33" s="136">
        <v>40.200000000000003</v>
      </c>
      <c r="G33" s="149"/>
      <c r="H33" s="36"/>
      <c r="J33" s="36"/>
      <c r="K33" s="133" t="s">
        <v>238</v>
      </c>
    </row>
    <row r="34" spans="2:12" s="17" customFormat="1" ht="12.75" customHeight="1">
      <c r="B34" s="102" t="s">
        <v>90</v>
      </c>
      <c r="C34" s="10" t="s">
        <v>138</v>
      </c>
      <c r="D34" s="43"/>
      <c r="E34" s="44"/>
      <c r="F34" s="136">
        <v>41</v>
      </c>
      <c r="G34" s="149"/>
      <c r="H34" s="39"/>
      <c r="J34" s="39" t="s">
        <v>133</v>
      </c>
      <c r="K34" s="140">
        <v>761661762662</v>
      </c>
    </row>
    <row r="35" spans="2:12" s="17" customFormat="1" ht="12.75" customHeight="1">
      <c r="B35" s="102" t="s">
        <v>90</v>
      </c>
      <c r="C35" s="10" t="s">
        <v>139</v>
      </c>
      <c r="D35" s="43"/>
      <c r="E35" s="44"/>
      <c r="F35" s="136">
        <v>42</v>
      </c>
      <c r="G35" s="39">
        <f>G7+G8+G9+G10-G11-G14-G18-G19-G20+G21-G30</f>
        <v>463935</v>
      </c>
      <c r="H35" s="39">
        <f>H7+H8+H9+H10-H11-H14-H18-H19-H20+H21-H30</f>
        <v>544676</v>
      </c>
      <c r="J35" s="39" t="s">
        <v>133</v>
      </c>
      <c r="K35" s="133"/>
      <c r="L35" s="16"/>
    </row>
    <row r="36" spans="2:12" s="17" customFormat="1" ht="12.75" customHeight="1">
      <c r="B36" s="102" t="s">
        <v>90</v>
      </c>
      <c r="C36" s="10" t="s">
        <v>140</v>
      </c>
      <c r="D36" s="43"/>
      <c r="E36" s="44"/>
      <c r="F36" s="136">
        <v>43</v>
      </c>
      <c r="G36" s="39">
        <f>G37+G38+G39</f>
        <v>417423</v>
      </c>
      <c r="H36" s="39">
        <f>H37+H38+H39</f>
        <v>318019</v>
      </c>
      <c r="J36" s="39" t="s">
        <v>132</v>
      </c>
      <c r="K36" s="133">
        <v>69</v>
      </c>
    </row>
    <row r="37" spans="2:12" s="17" customFormat="1" ht="12.75" customHeight="1">
      <c r="B37" s="103"/>
      <c r="C37" s="45"/>
      <c r="D37" s="53">
        <v>1</v>
      </c>
      <c r="E37" s="11" t="s">
        <v>141</v>
      </c>
      <c r="F37" s="136">
        <v>43.1</v>
      </c>
      <c r="G37" s="149">
        <v>417423</v>
      </c>
      <c r="H37" s="36">
        <v>318019</v>
      </c>
      <c r="J37" s="36"/>
      <c r="K37" s="133"/>
    </row>
    <row r="38" spans="2:12" s="17" customFormat="1" ht="12.75" customHeight="1">
      <c r="B38" s="103"/>
      <c r="C38" s="45"/>
      <c r="D38" s="53">
        <v>2</v>
      </c>
      <c r="E38" s="11" t="s">
        <v>142</v>
      </c>
      <c r="F38" s="136">
        <v>43.2</v>
      </c>
      <c r="G38" s="149"/>
      <c r="H38" s="36"/>
      <c r="J38" s="36"/>
      <c r="K38" s="133"/>
    </row>
    <row r="39" spans="2:12" s="17" customFormat="1" ht="12.75" customHeight="1">
      <c r="B39" s="103"/>
      <c r="C39" s="45"/>
      <c r="D39" s="53">
        <v>3</v>
      </c>
      <c r="E39" s="11" t="s">
        <v>143</v>
      </c>
      <c r="F39" s="136">
        <v>43.3</v>
      </c>
      <c r="G39" s="149"/>
      <c r="H39" s="36"/>
      <c r="J39" s="36"/>
      <c r="K39" s="133">
        <v>69</v>
      </c>
    </row>
    <row r="40" spans="2:12" s="17" customFormat="1" ht="12.75" customHeight="1">
      <c r="B40" s="102" t="s">
        <v>90</v>
      </c>
      <c r="C40" s="10" t="s">
        <v>144</v>
      </c>
      <c r="D40" s="43"/>
      <c r="E40" s="44"/>
      <c r="F40" s="136">
        <v>44</v>
      </c>
      <c r="G40" s="39">
        <f>G35-G36</f>
        <v>46512</v>
      </c>
      <c r="H40" s="39">
        <f>H35-H36</f>
        <v>226657</v>
      </c>
      <c r="J40" s="39" t="s">
        <v>133</v>
      </c>
      <c r="K40" s="133"/>
    </row>
    <row r="41" spans="2:12" s="17" customFormat="1" ht="12.75" customHeight="1">
      <c r="B41" s="102" t="s">
        <v>90</v>
      </c>
      <c r="C41" s="10" t="s">
        <v>145</v>
      </c>
      <c r="D41" s="43"/>
      <c r="E41" s="44"/>
      <c r="F41" s="136">
        <v>45</v>
      </c>
      <c r="G41" s="149"/>
      <c r="H41" s="39"/>
      <c r="J41" s="39" t="s">
        <v>133</v>
      </c>
      <c r="K41" s="133"/>
    </row>
    <row r="42" spans="2:12" s="17" customFormat="1" ht="12.75" customHeight="1">
      <c r="B42" s="103"/>
      <c r="C42" s="45"/>
      <c r="D42" s="43"/>
      <c r="E42" s="11" t="s">
        <v>146</v>
      </c>
      <c r="F42" s="136">
        <v>45.1</v>
      </c>
      <c r="G42" s="149"/>
      <c r="H42" s="36"/>
      <c r="J42" s="36"/>
      <c r="K42" s="133"/>
    </row>
    <row r="43" spans="2:12" s="17" customFormat="1" ht="12.75" customHeight="1">
      <c r="B43" s="103"/>
      <c r="C43" s="45"/>
      <c r="D43" s="43"/>
      <c r="E43" s="11" t="s">
        <v>147</v>
      </c>
      <c r="F43" s="136">
        <v>45.2</v>
      </c>
      <c r="G43" s="149"/>
      <c r="H43" s="36"/>
      <c r="J43" s="36"/>
      <c r="K43" s="133"/>
    </row>
    <row r="44" spans="2:12">
      <c r="G44" s="19">
        <v>463512</v>
      </c>
    </row>
    <row r="45" spans="2:12">
      <c r="F45" s="147" t="s">
        <v>300</v>
      </c>
      <c r="G45" s="19">
        <f>N30</f>
        <v>2318887</v>
      </c>
    </row>
    <row r="46" spans="2:12">
      <c r="G46" s="19">
        <f>SUM(G44:G45)</f>
        <v>2782399</v>
      </c>
    </row>
    <row r="47" spans="2:12">
      <c r="G47" s="19">
        <f>G46*15%</f>
        <v>417359.85</v>
      </c>
    </row>
  </sheetData>
  <mergeCells count="35">
    <mergeCell ref="H31:H32"/>
    <mergeCell ref="H28:H29"/>
    <mergeCell ref="G22:G23"/>
    <mergeCell ref="G24:G25"/>
    <mergeCell ref="B28:B29"/>
    <mergeCell ref="D31:D32"/>
    <mergeCell ref="F28:F29"/>
    <mergeCell ref="F31:F32"/>
    <mergeCell ref="G26:G27"/>
    <mergeCell ref="G31:G32"/>
    <mergeCell ref="F22:F23"/>
    <mergeCell ref="F24:F25"/>
    <mergeCell ref="F26:F27"/>
    <mergeCell ref="B2:H2"/>
    <mergeCell ref="D26:D27"/>
    <mergeCell ref="B4:H4"/>
    <mergeCell ref="B3:H3"/>
    <mergeCell ref="C6:E6"/>
    <mergeCell ref="H22:H23"/>
    <mergeCell ref="D24:D25"/>
    <mergeCell ref="F16:F17"/>
    <mergeCell ref="H16:H17"/>
    <mergeCell ref="D22:D23"/>
    <mergeCell ref="H24:H25"/>
    <mergeCell ref="H26:H27"/>
    <mergeCell ref="N31:N32"/>
    <mergeCell ref="M31:M32"/>
    <mergeCell ref="J16:J17"/>
    <mergeCell ref="K16:K17"/>
    <mergeCell ref="K31:K32"/>
    <mergeCell ref="J31:J32"/>
    <mergeCell ref="J22:J23"/>
    <mergeCell ref="J24:J25"/>
    <mergeCell ref="J26:J27"/>
    <mergeCell ref="J28:J29"/>
  </mergeCells>
  <phoneticPr fontId="0" type="noConversion"/>
  <printOptions horizontalCentered="1" verticalCentered="1"/>
  <pageMargins left="0" right="0" top="0" bottom="0" header="0.511811023622047" footer="0.511811023622047"/>
  <pageSetup scale="9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H46"/>
  <sheetViews>
    <sheetView topLeftCell="B1" workbookViewId="0">
      <selection activeCell="E16" sqref="E16"/>
    </sheetView>
  </sheetViews>
  <sheetFormatPr defaultRowHeight="12.75"/>
  <cols>
    <col min="1" max="1" width="11.85546875" style="6" hidden="1" customWidth="1"/>
    <col min="2" max="3" width="3.7109375" style="2" customWidth="1"/>
    <col min="4" max="4" width="65.85546875" style="6" customWidth="1"/>
    <col min="5" max="6" width="12.28515625" style="19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398" t="s">
        <v>148</v>
      </c>
      <c r="C2" s="398"/>
      <c r="D2" s="398"/>
      <c r="E2" s="398"/>
      <c r="F2" s="155"/>
    </row>
    <row r="3" spans="2:8" ht="18.75">
      <c r="B3" s="399" t="s">
        <v>174</v>
      </c>
      <c r="C3" s="399"/>
      <c r="D3" s="399"/>
      <c r="E3" s="399"/>
      <c r="F3" s="156"/>
    </row>
    <row r="5" spans="2:8" s="17" customFormat="1" ht="15">
      <c r="B5" s="32"/>
      <c r="C5" s="33"/>
      <c r="D5" s="34"/>
      <c r="E5" s="166">
        <v>2016</v>
      </c>
      <c r="F5" s="167">
        <v>2015</v>
      </c>
      <c r="H5" s="75"/>
    </row>
    <row r="6" spans="2:8" s="17" customFormat="1" ht="15.75" customHeight="1">
      <c r="B6" s="29" t="s">
        <v>90</v>
      </c>
      <c r="C6" s="33" t="s">
        <v>149</v>
      </c>
      <c r="D6" s="8"/>
      <c r="E6" s="169"/>
      <c r="F6" s="169"/>
      <c r="H6" s="75"/>
    </row>
    <row r="7" spans="2:8" s="17" customFormat="1" ht="15.75" customHeight="1">
      <c r="B7" s="37"/>
      <c r="C7" s="33"/>
      <c r="D7" s="8" t="s">
        <v>175</v>
      </c>
      <c r="E7" s="168">
        <f>PASH!G35</f>
        <v>463935</v>
      </c>
      <c r="F7" s="168">
        <f>PASH!H35</f>
        <v>544676</v>
      </c>
      <c r="H7" s="38" t="s">
        <v>133</v>
      </c>
    </row>
    <row r="8" spans="2:8" s="17" customFormat="1" ht="15.75" customHeight="1">
      <c r="B8" s="37"/>
      <c r="C8" s="33"/>
      <c r="D8" s="8" t="s">
        <v>176</v>
      </c>
      <c r="E8" s="170"/>
      <c r="F8" s="170"/>
      <c r="H8" s="38"/>
    </row>
    <row r="9" spans="2:8" s="17" customFormat="1" ht="15.75" customHeight="1">
      <c r="B9" s="37"/>
      <c r="C9" s="33"/>
      <c r="D9" s="8" t="s">
        <v>177</v>
      </c>
      <c r="E9" s="170"/>
      <c r="F9" s="170"/>
      <c r="H9" s="38" t="s">
        <v>133</v>
      </c>
    </row>
    <row r="10" spans="2:8" s="17" customFormat="1" ht="15.75" customHeight="1">
      <c r="B10" s="37"/>
      <c r="C10" s="33"/>
      <c r="D10" s="8" t="s">
        <v>178</v>
      </c>
      <c r="E10" s="170">
        <f>-PASH!G37</f>
        <v>-417423</v>
      </c>
      <c r="F10" s="170">
        <v>-318019</v>
      </c>
      <c r="H10" s="38" t="s">
        <v>133</v>
      </c>
    </row>
    <row r="11" spans="2:8" s="17" customFormat="1" ht="15.75" customHeight="1">
      <c r="B11" s="37"/>
      <c r="C11" s="33"/>
      <c r="D11" s="8" t="s">
        <v>121</v>
      </c>
      <c r="E11" s="170">
        <f>'Ndihmese Fluksi'!J20</f>
        <v>2509228</v>
      </c>
      <c r="F11" s="170">
        <v>2379401</v>
      </c>
      <c r="H11" s="38" t="s">
        <v>133</v>
      </c>
    </row>
    <row r="12" spans="2:8" s="17" customFormat="1" ht="15.75" customHeight="1">
      <c r="B12" s="37"/>
      <c r="C12" s="33"/>
      <c r="D12" s="8" t="s">
        <v>120</v>
      </c>
      <c r="E12" s="170"/>
      <c r="F12" s="170"/>
      <c r="H12" s="38" t="s">
        <v>133</v>
      </c>
    </row>
    <row r="13" spans="2:8" s="17" customFormat="1" ht="15.75" customHeight="1">
      <c r="B13" s="37"/>
      <c r="C13" s="33"/>
      <c r="D13" s="8" t="s">
        <v>179</v>
      </c>
      <c r="E13" s="170"/>
      <c r="F13" s="170"/>
      <c r="H13" s="38"/>
    </row>
    <row r="14" spans="2:8" s="17" customFormat="1" ht="15.75" customHeight="1">
      <c r="B14" s="37"/>
      <c r="C14" s="33"/>
      <c r="D14" s="8" t="s">
        <v>180</v>
      </c>
      <c r="E14" s="170"/>
      <c r="F14" s="170"/>
      <c r="H14" s="38" t="s">
        <v>132</v>
      </c>
    </row>
    <row r="15" spans="2:8" s="17" customFormat="1" ht="15.75" customHeight="1">
      <c r="B15" s="37"/>
      <c r="C15" s="33"/>
      <c r="D15" s="8" t="s">
        <v>181</v>
      </c>
      <c r="E15" s="170"/>
      <c r="F15" s="170"/>
      <c r="H15" s="38"/>
    </row>
    <row r="16" spans="2:8" s="17" customFormat="1" ht="15.75" customHeight="1">
      <c r="B16" s="37"/>
      <c r="C16" s="33"/>
      <c r="D16" s="8" t="s">
        <v>182</v>
      </c>
      <c r="E16" s="170">
        <f>'Ndihmese Fluksi'!J14+'Ndihmese Fluksi'!J19+'Ndihmese Fluksi'!J16</f>
        <v>-7116988.6999999993</v>
      </c>
      <c r="F16" s="170">
        <v>-6066042</v>
      </c>
      <c r="H16" s="38" t="s">
        <v>132</v>
      </c>
    </row>
    <row r="17" spans="2:8" s="17" customFormat="1" ht="15.75" customHeight="1">
      <c r="B17" s="37"/>
      <c r="C17" s="33"/>
      <c r="D17" s="8" t="s">
        <v>183</v>
      </c>
      <c r="E17" s="170">
        <f>'Ndihmese Fluksi'!J15</f>
        <v>-8890521</v>
      </c>
      <c r="F17" s="170">
        <v>-16650639</v>
      </c>
      <c r="H17" s="38" t="s">
        <v>132</v>
      </c>
    </row>
    <row r="18" spans="2:8" s="17" customFormat="1" ht="15.75" customHeight="1">
      <c r="B18" s="37"/>
      <c r="C18" s="33"/>
      <c r="D18" s="8" t="s">
        <v>184</v>
      </c>
      <c r="E18" s="170">
        <f>'Ndihmese Fluksi'!J26</f>
        <v>24791481.899999999</v>
      </c>
      <c r="F18" s="170">
        <v>14827984</v>
      </c>
      <c r="H18" s="38" t="s">
        <v>133</v>
      </c>
    </row>
    <row r="19" spans="2:8" s="17" customFormat="1" ht="15.75" customHeight="1">
      <c r="B19" s="37"/>
      <c r="C19" s="33"/>
      <c r="D19" s="8" t="s">
        <v>185</v>
      </c>
      <c r="E19" s="170"/>
      <c r="F19" s="170"/>
      <c r="H19" s="38" t="s">
        <v>133</v>
      </c>
    </row>
    <row r="20" spans="2:8" s="17" customFormat="1" ht="15.75" customHeight="1">
      <c r="B20" s="37"/>
      <c r="C20" s="33" t="s">
        <v>151</v>
      </c>
      <c r="D20" s="8"/>
      <c r="E20" s="168">
        <f>E7+E8+E9+E10+E11+E12+E13+E14+E15+E16+E17+E18+E19</f>
        <v>11339712.199999999</v>
      </c>
      <c r="F20" s="168">
        <f>F7+F8+F9+F10+F11+F12+F13+F14+F15+F16+F17+F18+F19</f>
        <v>-5282639</v>
      </c>
      <c r="H20" s="39" t="s">
        <v>133</v>
      </c>
    </row>
    <row r="21" spans="2:8" s="17" customFormat="1" ht="15.75" customHeight="1">
      <c r="B21" s="29" t="s">
        <v>90</v>
      </c>
      <c r="C21" s="33" t="s">
        <v>152</v>
      </c>
      <c r="D21" s="8"/>
      <c r="E21" s="169"/>
      <c r="F21" s="169"/>
      <c r="H21" s="36"/>
    </row>
    <row r="22" spans="2:8" s="17" customFormat="1" ht="15.75" customHeight="1">
      <c r="B22" s="37"/>
      <c r="C22" s="33"/>
      <c r="D22" s="8" t="s">
        <v>153</v>
      </c>
      <c r="E22" s="170"/>
      <c r="F22" s="170"/>
      <c r="H22" s="38" t="s">
        <v>132</v>
      </c>
    </row>
    <row r="23" spans="2:8" s="17" customFormat="1" ht="15.75" customHeight="1">
      <c r="B23" s="37"/>
      <c r="C23" s="33"/>
      <c r="D23" s="8" t="s">
        <v>154</v>
      </c>
      <c r="E23" s="170"/>
      <c r="F23" s="170"/>
      <c r="H23" s="38" t="s">
        <v>133</v>
      </c>
    </row>
    <row r="24" spans="2:8" s="17" customFormat="1" ht="15.75" customHeight="1">
      <c r="B24" s="37"/>
      <c r="C24" s="33"/>
      <c r="D24" s="8" t="s">
        <v>155</v>
      </c>
      <c r="E24" s="170"/>
      <c r="F24" s="170"/>
      <c r="H24" s="38" t="s">
        <v>132</v>
      </c>
    </row>
    <row r="25" spans="2:8" s="17" customFormat="1" ht="15.75" customHeight="1">
      <c r="B25" s="37"/>
      <c r="C25" s="33"/>
      <c r="D25" s="8" t="s">
        <v>156</v>
      </c>
      <c r="E25" s="170"/>
      <c r="F25" s="170"/>
      <c r="H25" s="38" t="s">
        <v>133</v>
      </c>
    </row>
    <row r="26" spans="2:8" s="17" customFormat="1" ht="15.75" customHeight="1">
      <c r="B26" s="37"/>
      <c r="C26" s="33"/>
      <c r="D26" s="8" t="s">
        <v>157</v>
      </c>
      <c r="E26" s="170"/>
      <c r="F26" s="170"/>
      <c r="H26" s="38" t="s">
        <v>132</v>
      </c>
    </row>
    <row r="27" spans="2:8" s="17" customFormat="1" ht="15.75" customHeight="1">
      <c r="B27" s="37"/>
      <c r="C27" s="33"/>
      <c r="D27" s="8" t="s">
        <v>158</v>
      </c>
      <c r="E27" s="170"/>
      <c r="F27" s="170"/>
      <c r="H27" s="38" t="s">
        <v>133</v>
      </c>
    </row>
    <row r="28" spans="2:8" s="17" customFormat="1" ht="15.75" customHeight="1">
      <c r="B28" s="37"/>
      <c r="C28" s="33"/>
      <c r="D28" s="8" t="s">
        <v>159</v>
      </c>
      <c r="E28" s="170"/>
      <c r="F28" s="170"/>
      <c r="H28" s="38" t="s">
        <v>133</v>
      </c>
    </row>
    <row r="29" spans="2:8" s="17" customFormat="1" ht="15.75" customHeight="1">
      <c r="B29" s="37"/>
      <c r="C29" s="33" t="s">
        <v>160</v>
      </c>
      <c r="D29" s="8"/>
      <c r="E29" s="168">
        <f>E22+E23+E24+E25+E26+E27+E28</f>
        <v>0</v>
      </c>
      <c r="F29" s="168"/>
      <c r="H29" s="39" t="s">
        <v>132</v>
      </c>
    </row>
    <row r="30" spans="2:8" s="17" customFormat="1" ht="15.75" customHeight="1">
      <c r="B30" s="29" t="s">
        <v>90</v>
      </c>
      <c r="C30" s="33" t="s">
        <v>161</v>
      </c>
      <c r="D30" s="8"/>
      <c r="E30" s="169"/>
      <c r="F30" s="169"/>
      <c r="H30" s="36"/>
    </row>
    <row r="31" spans="2:8" s="17" customFormat="1" ht="15.75" customHeight="1">
      <c r="B31" s="37"/>
      <c r="C31" s="33"/>
      <c r="D31" s="8" t="s">
        <v>162</v>
      </c>
      <c r="E31" s="170"/>
      <c r="F31" s="170"/>
      <c r="H31" s="38" t="s">
        <v>133</v>
      </c>
    </row>
    <row r="32" spans="2:8" s="17" customFormat="1" ht="15.75" customHeight="1">
      <c r="B32" s="37"/>
      <c r="C32" s="33"/>
      <c r="D32" s="8" t="s">
        <v>163</v>
      </c>
      <c r="E32" s="170"/>
      <c r="F32" s="170"/>
      <c r="H32" s="38" t="s">
        <v>133</v>
      </c>
    </row>
    <row r="33" spans="2:8" s="17" customFormat="1" ht="15.75" customHeight="1">
      <c r="B33" s="37"/>
      <c r="C33" s="33"/>
      <c r="D33" s="8" t="s">
        <v>164</v>
      </c>
      <c r="E33" s="170"/>
      <c r="F33" s="170"/>
      <c r="H33" s="38" t="s">
        <v>133</v>
      </c>
    </row>
    <row r="34" spans="2:8" s="17" customFormat="1" ht="15.75" customHeight="1">
      <c r="B34" s="37"/>
      <c r="C34" s="33"/>
      <c r="D34" s="8" t="s">
        <v>165</v>
      </c>
      <c r="E34" s="170"/>
      <c r="F34" s="170"/>
      <c r="H34" s="38" t="s">
        <v>132</v>
      </c>
    </row>
    <row r="35" spans="2:8" s="17" customFormat="1" ht="15.75" customHeight="1">
      <c r="B35" s="37"/>
      <c r="C35" s="33"/>
      <c r="D35" s="8" t="s">
        <v>166</v>
      </c>
      <c r="E35" s="170"/>
      <c r="F35" s="170"/>
      <c r="H35" s="38" t="s">
        <v>132</v>
      </c>
    </row>
    <row r="36" spans="2:8" s="17" customFormat="1" ht="15.75" customHeight="1">
      <c r="B36" s="37"/>
      <c r="C36" s="33"/>
      <c r="D36" s="8" t="s">
        <v>167</v>
      </c>
      <c r="E36" s="170"/>
      <c r="F36" s="170"/>
      <c r="H36" s="38" t="s">
        <v>132</v>
      </c>
    </row>
    <row r="37" spans="2:8" s="17" customFormat="1" ht="15.75" customHeight="1">
      <c r="B37" s="37"/>
      <c r="C37" s="33"/>
      <c r="D37" s="8" t="s">
        <v>168</v>
      </c>
      <c r="E37" s="170"/>
      <c r="F37" s="170"/>
      <c r="H37" s="38" t="s">
        <v>132</v>
      </c>
    </row>
    <row r="38" spans="2:8" s="17" customFormat="1" ht="15.75" customHeight="1">
      <c r="B38" s="37"/>
      <c r="C38" s="33"/>
      <c r="D38" s="8" t="s">
        <v>169</v>
      </c>
      <c r="E38" s="170"/>
      <c r="F38" s="170"/>
      <c r="H38" s="38" t="s">
        <v>132</v>
      </c>
    </row>
    <row r="39" spans="2:8" s="17" customFormat="1" ht="15.75" customHeight="1">
      <c r="B39" s="37"/>
      <c r="C39" s="33"/>
      <c r="D39" s="8" t="s">
        <v>150</v>
      </c>
      <c r="E39" s="170"/>
      <c r="F39" s="170"/>
      <c r="H39" s="38" t="s">
        <v>132</v>
      </c>
    </row>
    <row r="40" spans="2:8" s="17" customFormat="1" ht="15.75" customHeight="1">
      <c r="B40" s="37"/>
      <c r="C40" s="33"/>
      <c r="D40" s="8" t="s">
        <v>170</v>
      </c>
      <c r="E40" s="170"/>
      <c r="F40" s="170"/>
      <c r="H40" s="38" t="s">
        <v>132</v>
      </c>
    </row>
    <row r="41" spans="2:8" s="17" customFormat="1" ht="15.75" customHeight="1">
      <c r="B41" s="37"/>
      <c r="C41" s="33" t="s">
        <v>171</v>
      </c>
      <c r="D41" s="8"/>
      <c r="E41" s="168">
        <f>E31+E32+E33+E34+E35+E36+E37+E38+E39+E40</f>
        <v>0</v>
      </c>
      <c r="F41" s="168"/>
      <c r="H41" s="39" t="s">
        <v>132</v>
      </c>
    </row>
    <row r="42" spans="2:8" s="17" customFormat="1" ht="15.75" customHeight="1">
      <c r="B42" s="37"/>
      <c r="C42" s="33"/>
      <c r="D42" s="8"/>
      <c r="E42" s="169"/>
      <c r="F42" s="169"/>
      <c r="H42" s="36"/>
    </row>
    <row r="43" spans="2:8" s="17" customFormat="1" ht="15.75" customHeight="1">
      <c r="B43" s="37"/>
      <c r="C43" s="33" t="s">
        <v>172</v>
      </c>
      <c r="D43" s="8"/>
      <c r="E43" s="168">
        <f>'Ndihmese Fluksi'!J9</f>
        <v>11339757.699999999</v>
      </c>
      <c r="F43" s="168">
        <v>-5282639</v>
      </c>
      <c r="H43" s="39" t="s">
        <v>133</v>
      </c>
    </row>
    <row r="44" spans="2:8" s="17" customFormat="1" ht="15.75" customHeight="1">
      <c r="B44" s="37"/>
      <c r="C44" s="33" t="s">
        <v>306</v>
      </c>
      <c r="D44" s="8"/>
      <c r="E44" s="170">
        <f>'Ndihmese Fluksi'!I9</f>
        <v>15143093.300000001</v>
      </c>
      <c r="F44" s="170">
        <v>20425780</v>
      </c>
      <c r="H44" s="38" t="s">
        <v>133</v>
      </c>
    </row>
    <row r="45" spans="2:8" s="17" customFormat="1" ht="15.75" customHeight="1">
      <c r="B45" s="37"/>
      <c r="C45" s="33"/>
      <c r="D45" s="8" t="s">
        <v>173</v>
      </c>
      <c r="E45" s="170"/>
      <c r="F45" s="170"/>
      <c r="H45" s="38" t="s">
        <v>133</v>
      </c>
    </row>
    <row r="46" spans="2:8" s="17" customFormat="1" ht="15.75" customHeight="1">
      <c r="B46" s="37"/>
      <c r="C46" s="33" t="s">
        <v>307</v>
      </c>
      <c r="D46" s="8"/>
      <c r="E46" s="168">
        <f>SUM(E43:E45)</f>
        <v>26482851</v>
      </c>
      <c r="F46" s="168">
        <v>15143141</v>
      </c>
      <c r="H46" s="39" t="s">
        <v>133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L31"/>
  <sheetViews>
    <sheetView zoomScale="110" zoomScaleNormal="110" workbookViewId="0">
      <selection activeCell="A20" sqref="A20:XFD20"/>
    </sheetView>
  </sheetViews>
  <sheetFormatPr defaultRowHeight="12"/>
  <cols>
    <col min="1" max="1" width="3.28515625" style="85" customWidth="1"/>
    <col min="2" max="2" width="34.5703125" style="85" customWidth="1"/>
    <col min="3" max="3" width="17.42578125" style="85" customWidth="1"/>
    <col min="4" max="4" width="17.85546875" style="85" customWidth="1"/>
    <col min="5" max="5" width="10.85546875" style="85" bestFit="1" customWidth="1"/>
    <col min="6" max="6" width="11.7109375" style="85" customWidth="1"/>
    <col min="7" max="7" width="10.7109375" style="85" customWidth="1"/>
    <col min="8" max="8" width="10.42578125" style="85" bestFit="1" customWidth="1"/>
    <col min="9" max="9" width="10.140625" style="85" customWidth="1"/>
    <col min="10" max="11" width="9.85546875" style="85" bestFit="1" customWidth="1"/>
    <col min="12" max="16384" width="9.140625" style="85"/>
  </cols>
  <sheetData>
    <row r="2" spans="1:10" ht="15">
      <c r="B2" s="1" t="s">
        <v>209</v>
      </c>
    </row>
    <row r="3" spans="1:10" ht="15">
      <c r="C3" s="106" t="s">
        <v>308</v>
      </c>
      <c r="D3" s="106"/>
    </row>
    <row r="4" spans="1:10" ht="6.75" customHeight="1"/>
    <row r="5" spans="1:10" ht="13.5" customHeight="1">
      <c r="A5" s="402" t="s">
        <v>2</v>
      </c>
      <c r="B5" s="402" t="s">
        <v>210</v>
      </c>
      <c r="C5" s="107"/>
      <c r="D5" s="157"/>
      <c r="E5" s="107"/>
      <c r="F5" s="107"/>
      <c r="G5" s="107"/>
      <c r="H5" s="108" t="s">
        <v>211</v>
      </c>
      <c r="I5" s="108" t="s">
        <v>211</v>
      </c>
      <c r="J5" s="107" t="s">
        <v>212</v>
      </c>
    </row>
    <row r="6" spans="1:10" ht="13.5" customHeight="1">
      <c r="A6" s="403"/>
      <c r="B6" s="403"/>
      <c r="C6" s="109"/>
      <c r="D6" s="158"/>
      <c r="E6" s="109"/>
      <c r="F6" s="109"/>
      <c r="G6" s="109"/>
      <c r="H6" s="110" t="s">
        <v>303</v>
      </c>
      <c r="I6" s="110" t="s">
        <v>203</v>
      </c>
      <c r="J6" s="109" t="s">
        <v>213</v>
      </c>
    </row>
    <row r="7" spans="1:10">
      <c r="A7" s="111">
        <v>1</v>
      </c>
      <c r="B7" s="112" t="s">
        <v>9</v>
      </c>
      <c r="C7" s="112"/>
      <c r="D7" s="112"/>
      <c r="E7" s="113"/>
      <c r="F7" s="113"/>
      <c r="G7" s="113"/>
      <c r="H7" s="114">
        <f>Aktivet!G7</f>
        <v>461348</v>
      </c>
      <c r="I7" s="114">
        <f>162189+51</f>
        <v>162240</v>
      </c>
      <c r="J7" s="114">
        <f>H7-I7</f>
        <v>299108</v>
      </c>
    </row>
    <row r="8" spans="1:10">
      <c r="A8" s="111">
        <v>2</v>
      </c>
      <c r="B8" s="112" t="s">
        <v>10</v>
      </c>
      <c r="C8" s="112"/>
      <c r="D8" s="112"/>
      <c r="E8" s="113"/>
      <c r="F8" s="113"/>
      <c r="G8" s="113"/>
      <c r="H8" s="114">
        <f>Aktivet!G8</f>
        <v>26021503</v>
      </c>
      <c r="I8" s="114">
        <v>14980853.300000001</v>
      </c>
      <c r="J8" s="114">
        <f>H8-I8</f>
        <v>11040649.699999999</v>
      </c>
    </row>
    <row r="9" spans="1:10" s="119" customFormat="1" ht="27" customHeight="1">
      <c r="A9" s="115"/>
      <c r="B9" s="116" t="s">
        <v>214</v>
      </c>
      <c r="C9" s="116"/>
      <c r="D9" s="116"/>
      <c r="E9" s="117"/>
      <c r="F9" s="117"/>
      <c r="G9" s="117"/>
      <c r="H9" s="118">
        <f>SUM(H7:H8)</f>
        <v>26482851</v>
      </c>
      <c r="I9" s="118">
        <f>SUM(I7:I8)</f>
        <v>15143093.300000001</v>
      </c>
      <c r="J9" s="118">
        <f>SUM(J7:J8)</f>
        <v>11339757.699999999</v>
      </c>
    </row>
    <row r="10" spans="1:10">
      <c r="E10" s="120"/>
      <c r="F10" s="120"/>
      <c r="G10" s="120"/>
      <c r="H10" s="120"/>
      <c r="I10" s="120"/>
      <c r="J10" s="120"/>
    </row>
    <row r="11" spans="1:10" s="119" customFormat="1" ht="13.5" customHeight="1">
      <c r="A11" s="402" t="s">
        <v>2</v>
      </c>
      <c r="B11" s="402" t="s">
        <v>210</v>
      </c>
      <c r="C11" s="402" t="s">
        <v>215</v>
      </c>
      <c r="D11" s="121" t="s">
        <v>211</v>
      </c>
      <c r="F11" s="400" t="s">
        <v>216</v>
      </c>
      <c r="G11" s="400" t="s">
        <v>216</v>
      </c>
      <c r="H11" s="400" t="s">
        <v>217</v>
      </c>
      <c r="I11" s="400" t="s">
        <v>218</v>
      </c>
      <c r="J11" s="121" t="s">
        <v>212</v>
      </c>
    </row>
    <row r="12" spans="1:10" s="119" customFormat="1" ht="13.5" customHeight="1">
      <c r="A12" s="403"/>
      <c r="B12" s="403"/>
      <c r="C12" s="403"/>
      <c r="D12" s="158" t="s">
        <v>305</v>
      </c>
      <c r="E12" s="110" t="s">
        <v>203</v>
      </c>
      <c r="F12" s="401"/>
      <c r="G12" s="401"/>
      <c r="H12" s="401"/>
      <c r="I12" s="401"/>
      <c r="J12" s="122" t="s">
        <v>213</v>
      </c>
    </row>
    <row r="13" spans="1:10" s="119" customFormat="1" ht="13.5" customHeight="1">
      <c r="A13" s="111">
        <v>1</v>
      </c>
      <c r="B13" s="130" t="s">
        <v>25</v>
      </c>
      <c r="C13" s="123" t="s">
        <v>219</v>
      </c>
      <c r="D13" s="124">
        <f>Aktivet!G9</f>
        <v>0</v>
      </c>
      <c r="E13" s="124">
        <f>Aktivet!H9</f>
        <v>0</v>
      </c>
      <c r="F13" s="114">
        <f>D13-E13</f>
        <v>0</v>
      </c>
      <c r="G13" s="114">
        <f>E13-D13</f>
        <v>0</v>
      </c>
      <c r="H13" s="125"/>
      <c r="I13" s="125"/>
      <c r="J13" s="114">
        <f>H13-I13</f>
        <v>0</v>
      </c>
    </row>
    <row r="14" spans="1:10" s="119" customFormat="1" ht="13.5" customHeight="1">
      <c r="A14" s="111">
        <v>2</v>
      </c>
      <c r="B14" s="130" t="s">
        <v>29</v>
      </c>
      <c r="C14" s="123" t="s">
        <v>219</v>
      </c>
      <c r="D14" s="124">
        <f>Aktivet!G13</f>
        <v>3898657</v>
      </c>
      <c r="E14" s="124">
        <f>Aktivet!H13</f>
        <v>1624659.8</v>
      </c>
      <c r="F14" s="114">
        <f t="shared" ref="F14:F29" si="0">D14-E14</f>
        <v>2273997.2000000002</v>
      </c>
      <c r="G14" s="114">
        <f t="shared" ref="G14:G29" si="1">E14-D14</f>
        <v>-2273997.2000000002</v>
      </c>
      <c r="H14" s="163"/>
      <c r="I14" s="164">
        <f>F14</f>
        <v>2273997.2000000002</v>
      </c>
      <c r="J14" s="141">
        <f>H14-I14</f>
        <v>-2273997.2000000002</v>
      </c>
    </row>
    <row r="15" spans="1:10" s="119" customFormat="1" ht="13.5" customHeight="1">
      <c r="A15" s="111">
        <v>3</v>
      </c>
      <c r="B15" s="130" t="s">
        <v>35</v>
      </c>
      <c r="C15" s="123" t="s">
        <v>219</v>
      </c>
      <c r="D15" s="126">
        <f>Aktivet!G19</f>
        <v>27051354</v>
      </c>
      <c r="E15" s="126">
        <f>Aktivet!H19</f>
        <v>18160833</v>
      </c>
      <c r="F15" s="114">
        <f t="shared" si="0"/>
        <v>8890521</v>
      </c>
      <c r="G15" s="114">
        <f t="shared" si="1"/>
        <v>-8890521</v>
      </c>
      <c r="H15" s="141"/>
      <c r="I15" s="141">
        <f>F15</f>
        <v>8890521</v>
      </c>
      <c r="J15" s="141">
        <f>H15-I15</f>
        <v>-8890521</v>
      </c>
    </row>
    <row r="16" spans="1:10" s="119" customFormat="1" ht="13.5" customHeight="1">
      <c r="A16" s="111">
        <v>4</v>
      </c>
      <c r="B16" s="112" t="s">
        <v>43</v>
      </c>
      <c r="C16" s="123" t="s">
        <v>219</v>
      </c>
      <c r="D16" s="126">
        <f>Aktivet!G27</f>
        <v>1614209</v>
      </c>
      <c r="E16" s="126">
        <f>Aktivet!H27</f>
        <v>3333901</v>
      </c>
      <c r="F16" s="114">
        <f t="shared" si="0"/>
        <v>-1719692</v>
      </c>
      <c r="G16" s="114">
        <f t="shared" si="1"/>
        <v>1719692</v>
      </c>
      <c r="H16" s="141">
        <f>G16</f>
        <v>1719692</v>
      </c>
      <c r="I16" s="141"/>
      <c r="J16" s="141">
        <f t="shared" ref="J16:J28" si="2">H16-I16</f>
        <v>1719692</v>
      </c>
    </row>
    <row r="17" spans="1:12" s="119" customFormat="1" ht="13.5" customHeight="1">
      <c r="A17" s="111">
        <v>5</v>
      </c>
      <c r="B17" s="130" t="s">
        <v>44</v>
      </c>
      <c r="C17" s="123" t="s">
        <v>219</v>
      </c>
      <c r="D17" s="126">
        <f>Aktivet!G28</f>
        <v>0</v>
      </c>
      <c r="E17" s="126">
        <f>Aktivet!H28</f>
        <v>0</v>
      </c>
      <c r="F17" s="114">
        <f t="shared" si="0"/>
        <v>0</v>
      </c>
      <c r="G17" s="114">
        <f t="shared" si="1"/>
        <v>0</v>
      </c>
      <c r="H17" s="141"/>
      <c r="I17" s="141"/>
      <c r="J17" s="141">
        <f t="shared" si="2"/>
        <v>0</v>
      </c>
    </row>
    <row r="18" spans="1:12" s="119" customFormat="1" ht="13.5" customHeight="1">
      <c r="A18" s="111">
        <v>6</v>
      </c>
      <c r="B18" s="130" t="s">
        <v>47</v>
      </c>
      <c r="C18" s="123" t="s">
        <v>219</v>
      </c>
      <c r="D18" s="126">
        <f>Aktivet!G31</f>
        <v>0</v>
      </c>
      <c r="E18" s="126">
        <f>Aktivet!H31</f>
        <v>0</v>
      </c>
      <c r="F18" s="114">
        <f t="shared" si="0"/>
        <v>0</v>
      </c>
      <c r="G18" s="114">
        <f t="shared" si="1"/>
        <v>0</v>
      </c>
      <c r="H18" s="141"/>
      <c r="I18" s="141"/>
      <c r="J18" s="141">
        <f t="shared" si="2"/>
        <v>0</v>
      </c>
    </row>
    <row r="19" spans="1:12" s="119" customFormat="1" ht="13.5" customHeight="1">
      <c r="A19" s="111">
        <v>7</v>
      </c>
      <c r="B19" s="130" t="s">
        <v>224</v>
      </c>
      <c r="C19" s="123" t="s">
        <v>219</v>
      </c>
      <c r="D19" s="126">
        <f>36936244.2+408364.3+2478232</f>
        <v>39822840.5</v>
      </c>
      <c r="E19" s="126">
        <f>33056251+203906</f>
        <v>33260157</v>
      </c>
      <c r="F19" s="114">
        <f t="shared" si="0"/>
        <v>6562683.5</v>
      </c>
      <c r="G19" s="114">
        <f t="shared" si="1"/>
        <v>-6562683.5</v>
      </c>
      <c r="H19" s="141"/>
      <c r="I19" s="141">
        <f>F19</f>
        <v>6562683.5</v>
      </c>
      <c r="J19" s="141">
        <f>H19-I19</f>
        <v>-6562683.5</v>
      </c>
    </row>
    <row r="20" spans="1:12" s="119" customFormat="1" ht="13.5" customHeight="1">
      <c r="A20" s="111">
        <v>8</v>
      </c>
      <c r="B20" s="130" t="s">
        <v>220</v>
      </c>
      <c r="C20" s="123" t="s">
        <v>221</v>
      </c>
      <c r="D20" s="126">
        <f>E20+PASH!G19</f>
        <v>7172703.7999999998</v>
      </c>
      <c r="E20" s="126">
        <v>4663475.8</v>
      </c>
      <c r="F20" s="114">
        <f t="shared" si="0"/>
        <v>2509228</v>
      </c>
      <c r="G20" s="114">
        <f t="shared" si="1"/>
        <v>-2509228</v>
      </c>
      <c r="H20" s="141">
        <f>F20</f>
        <v>2509228</v>
      </c>
      <c r="I20" s="141"/>
      <c r="J20" s="141">
        <f t="shared" si="2"/>
        <v>2509228</v>
      </c>
    </row>
    <row r="21" spans="1:12" s="119" customFormat="1" ht="13.5" customHeight="1">
      <c r="A21" s="111">
        <v>9</v>
      </c>
      <c r="B21" s="130" t="s">
        <v>59</v>
      </c>
      <c r="C21" s="123" t="s">
        <v>219</v>
      </c>
      <c r="D21" s="126">
        <f>Aktivet!G43</f>
        <v>0</v>
      </c>
      <c r="E21" s="126">
        <f>Aktivet!H43</f>
        <v>0</v>
      </c>
      <c r="F21" s="114">
        <f t="shared" si="0"/>
        <v>0</v>
      </c>
      <c r="G21" s="114">
        <f t="shared" si="1"/>
        <v>0</v>
      </c>
      <c r="H21" s="141"/>
      <c r="I21" s="141"/>
      <c r="J21" s="141">
        <f t="shared" si="2"/>
        <v>0</v>
      </c>
    </row>
    <row r="22" spans="1:12" s="119" customFormat="1" ht="13.5" customHeight="1">
      <c r="A22" s="111">
        <v>10</v>
      </c>
      <c r="B22" s="130" t="s">
        <v>60</v>
      </c>
      <c r="C22" s="123" t="s">
        <v>221</v>
      </c>
      <c r="D22" s="126">
        <f>Aktivet!G44</f>
        <v>0</v>
      </c>
      <c r="E22" s="126">
        <f>Aktivet!H44</f>
        <v>0</v>
      </c>
      <c r="F22" s="114">
        <f t="shared" si="0"/>
        <v>0</v>
      </c>
      <c r="G22" s="114">
        <f t="shared" si="1"/>
        <v>0</v>
      </c>
      <c r="H22" s="141"/>
      <c r="I22" s="141"/>
      <c r="J22" s="141">
        <f t="shared" si="2"/>
        <v>0</v>
      </c>
    </row>
    <row r="23" spans="1:12" s="119" customFormat="1" ht="13.5" customHeight="1">
      <c r="A23" s="111">
        <v>11</v>
      </c>
      <c r="B23" s="130" t="s">
        <v>45</v>
      </c>
      <c r="C23" s="123" t="s">
        <v>219</v>
      </c>
      <c r="D23" s="126">
        <f>Aktivet!G48</f>
        <v>0</v>
      </c>
      <c r="E23" s="126">
        <f>Aktivet!H48</f>
        <v>0</v>
      </c>
      <c r="F23" s="114">
        <f t="shared" si="0"/>
        <v>0</v>
      </c>
      <c r="G23" s="114">
        <f t="shared" si="1"/>
        <v>0</v>
      </c>
      <c r="H23" s="141"/>
      <c r="I23" s="141"/>
      <c r="J23" s="141">
        <f t="shared" si="2"/>
        <v>0</v>
      </c>
    </row>
    <row r="24" spans="1:12" s="119" customFormat="1" ht="13.5" customHeight="1">
      <c r="A24" s="111">
        <v>12</v>
      </c>
      <c r="B24" s="130" t="s">
        <v>46</v>
      </c>
      <c r="C24" s="123" t="s">
        <v>219</v>
      </c>
      <c r="D24" s="126">
        <f>Aktivet!G49</f>
        <v>0</v>
      </c>
      <c r="E24" s="126">
        <f>Aktivet!H49</f>
        <v>0</v>
      </c>
      <c r="F24" s="114">
        <f t="shared" si="0"/>
        <v>0</v>
      </c>
      <c r="G24" s="114">
        <f t="shared" si="1"/>
        <v>0</v>
      </c>
      <c r="H24" s="141"/>
      <c r="I24" s="141"/>
      <c r="J24" s="141">
        <f t="shared" si="2"/>
        <v>0</v>
      </c>
    </row>
    <row r="25" spans="1:12" s="119" customFormat="1" ht="13.5" customHeight="1">
      <c r="A25" s="111"/>
      <c r="B25" s="130"/>
      <c r="C25" s="123"/>
      <c r="D25" s="126"/>
      <c r="E25" s="126"/>
      <c r="F25" s="114">
        <f t="shared" si="0"/>
        <v>0</v>
      </c>
      <c r="G25" s="114">
        <f t="shared" si="1"/>
        <v>0</v>
      </c>
      <c r="H25" s="141"/>
      <c r="I25" s="141"/>
      <c r="J25" s="141">
        <f t="shared" si="2"/>
        <v>0</v>
      </c>
    </row>
    <row r="26" spans="1:12" s="119" customFormat="1" ht="13.5" customHeight="1">
      <c r="A26" s="111">
        <v>1</v>
      </c>
      <c r="B26" s="130" t="s">
        <v>69</v>
      </c>
      <c r="C26" s="123" t="s">
        <v>221</v>
      </c>
      <c r="D26" s="126">
        <f>Pasivet!G20</f>
        <v>89523101</v>
      </c>
      <c r="E26" s="126">
        <f>Pasivet!H20</f>
        <v>64731619.100000001</v>
      </c>
      <c r="F26" s="114">
        <f t="shared" si="0"/>
        <v>24791481.899999999</v>
      </c>
      <c r="G26" s="114">
        <f t="shared" si="1"/>
        <v>-24791481.899999999</v>
      </c>
      <c r="H26" s="141">
        <f>F26</f>
        <v>24791481.899999999</v>
      </c>
      <c r="I26" s="141"/>
      <c r="J26" s="141">
        <f t="shared" si="2"/>
        <v>24791481.899999999</v>
      </c>
    </row>
    <row r="27" spans="1:12" s="119" customFormat="1" ht="13.5" customHeight="1">
      <c r="A27" s="111">
        <v>2</v>
      </c>
      <c r="B27" s="130" t="s">
        <v>84</v>
      </c>
      <c r="C27" s="123" t="s">
        <v>221</v>
      </c>
      <c r="D27" s="126">
        <f>Pasivet!G36</f>
        <v>0</v>
      </c>
      <c r="E27" s="126">
        <f>Pasivet!H36</f>
        <v>0</v>
      </c>
      <c r="F27" s="114">
        <f t="shared" si="0"/>
        <v>0</v>
      </c>
      <c r="G27" s="114">
        <f t="shared" si="1"/>
        <v>0</v>
      </c>
      <c r="H27" s="141"/>
      <c r="I27" s="141"/>
      <c r="J27" s="141">
        <f t="shared" si="2"/>
        <v>0</v>
      </c>
    </row>
    <row r="28" spans="1:12" s="119" customFormat="1" ht="13.5" customHeight="1">
      <c r="A28" s="111">
        <v>3</v>
      </c>
      <c r="B28" s="130" t="s">
        <v>222</v>
      </c>
      <c r="C28" s="123" t="s">
        <v>221</v>
      </c>
      <c r="D28" s="126">
        <f>Pasivet!G48</f>
        <v>2174107</v>
      </c>
      <c r="E28" s="126">
        <f>Pasivet!H48</f>
        <v>2127549.6</v>
      </c>
      <c r="F28" s="114">
        <f t="shared" si="0"/>
        <v>46557.399999999907</v>
      </c>
      <c r="G28" s="114">
        <f t="shared" si="1"/>
        <v>-46557.399999999907</v>
      </c>
      <c r="H28" s="141">
        <f>F28</f>
        <v>46557.399999999907</v>
      </c>
      <c r="I28" s="141"/>
      <c r="J28" s="141">
        <f t="shared" si="2"/>
        <v>46557.399999999907</v>
      </c>
    </row>
    <row r="29" spans="1:12" s="119" customFormat="1" ht="27" customHeight="1">
      <c r="A29" s="115"/>
      <c r="B29" s="116" t="s">
        <v>223</v>
      </c>
      <c r="C29" s="115"/>
      <c r="D29" s="127">
        <f>SUM(D13:D28)</f>
        <v>171256972.30000001</v>
      </c>
      <c r="E29" s="127">
        <f>SUM(E13:E28)</f>
        <v>127902195.29999998</v>
      </c>
      <c r="F29" s="114">
        <f t="shared" si="0"/>
        <v>43354777.00000003</v>
      </c>
      <c r="G29" s="114">
        <f t="shared" si="1"/>
        <v>-43354777.00000003</v>
      </c>
      <c r="H29" s="165">
        <f t="shared" ref="H29:I29" si="3">SUM(H13:H28)</f>
        <v>29066959.299999997</v>
      </c>
      <c r="I29" s="165">
        <f t="shared" si="3"/>
        <v>17727201.699999999</v>
      </c>
      <c r="J29" s="165">
        <f>SUM(J13:J28)</f>
        <v>11339757.6</v>
      </c>
      <c r="K29" s="143">
        <f>J29-J9</f>
        <v>-9.999999962747097E-2</v>
      </c>
      <c r="L29" s="143"/>
    </row>
    <row r="30" spans="1:12">
      <c r="E30" s="128"/>
      <c r="F30" s="128"/>
      <c r="G30" s="128"/>
      <c r="H30" s="128"/>
      <c r="I30" s="128"/>
      <c r="J30" s="128"/>
    </row>
    <row r="31" spans="1:12">
      <c r="E31" s="128"/>
      <c r="F31" s="128"/>
      <c r="H31" s="128"/>
      <c r="I31" s="128"/>
      <c r="J31" s="128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topLeftCell="B18" workbookViewId="0">
      <selection activeCell="O52" sqref="O52"/>
    </sheetView>
  </sheetViews>
  <sheetFormatPr defaultRowHeight="15.75"/>
  <cols>
    <col min="1" max="1" width="16.140625" style="23" hidden="1" customWidth="1"/>
    <col min="2" max="2" width="4" style="23" customWidth="1"/>
    <col min="3" max="3" width="41.85546875" style="24" customWidth="1"/>
    <col min="4" max="4" width="10.140625" style="24" customWidth="1"/>
    <col min="5" max="6" width="5.7109375" style="24" customWidth="1"/>
    <col min="7" max="7" width="10" style="24" customWidth="1"/>
    <col min="8" max="10" width="5.7109375" style="24" customWidth="1"/>
    <col min="11" max="11" width="10.42578125" style="24" customWidth="1"/>
    <col min="12" max="13" width="5.7109375" style="24" customWidth="1"/>
    <col min="14" max="14" width="10.140625" style="24" bestFit="1" customWidth="1"/>
    <col min="15" max="15" width="2.42578125" style="23" customWidth="1"/>
    <col min="16" max="16384" width="9.140625" style="23"/>
  </cols>
  <sheetData>
    <row r="1" spans="2:14" ht="18.75">
      <c r="C1" s="404" t="s">
        <v>200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2:14" ht="9.75" customHeight="1"/>
    <row r="3" spans="2:14" ht="142.5" customHeight="1">
      <c r="B3" s="25"/>
      <c r="C3" s="26"/>
      <c r="D3" s="27" t="s">
        <v>199</v>
      </c>
      <c r="E3" s="28" t="s">
        <v>98</v>
      </c>
      <c r="F3" s="28" t="s">
        <v>198</v>
      </c>
      <c r="G3" s="28" t="s">
        <v>197</v>
      </c>
      <c r="H3" s="28" t="s">
        <v>196</v>
      </c>
      <c r="I3" s="28" t="s">
        <v>100</v>
      </c>
      <c r="J3" s="28" t="s">
        <v>195</v>
      </c>
      <c r="K3" s="28" t="s">
        <v>175</v>
      </c>
      <c r="L3" s="28" t="s">
        <v>24</v>
      </c>
      <c r="M3" s="28" t="s">
        <v>194</v>
      </c>
      <c r="N3" s="28" t="s">
        <v>24</v>
      </c>
    </row>
    <row r="4" spans="2:14" ht="32.25" hidden="1" customHeight="1">
      <c r="B4" s="29" t="s">
        <v>90</v>
      </c>
      <c r="C4" s="30" t="s">
        <v>206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>
        <f>SUM(D4:M4)</f>
        <v>0</v>
      </c>
    </row>
    <row r="5" spans="2:14" hidden="1">
      <c r="B5" s="25"/>
      <c r="C5" s="31" t="s">
        <v>193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1">
        <f t="shared" ref="N5:N27" si="0">SUM(D5:M5)</f>
        <v>0</v>
      </c>
    </row>
    <row r="6" spans="2:14" ht="31.5">
      <c r="B6" s="29" t="s">
        <v>90</v>
      </c>
      <c r="C6" s="30" t="s">
        <v>207</v>
      </c>
      <c r="D6" s="131">
        <f>SUM(D4:D5)</f>
        <v>0</v>
      </c>
      <c r="E6" s="131">
        <f t="shared" ref="E6:M6" si="1">SUM(E4:E5)</f>
        <v>0</v>
      </c>
      <c r="F6" s="131">
        <f t="shared" si="1"/>
        <v>0</v>
      </c>
      <c r="G6" s="131">
        <f t="shared" si="1"/>
        <v>0</v>
      </c>
      <c r="H6" s="131">
        <f t="shared" si="1"/>
        <v>0</v>
      </c>
      <c r="I6" s="131">
        <f t="shared" si="1"/>
        <v>0</v>
      </c>
      <c r="J6" s="131">
        <f t="shared" si="1"/>
        <v>0</v>
      </c>
      <c r="K6" s="131">
        <f t="shared" si="1"/>
        <v>0</v>
      </c>
      <c r="L6" s="131">
        <f t="shared" si="1"/>
        <v>0</v>
      </c>
      <c r="M6" s="131">
        <f t="shared" si="1"/>
        <v>0</v>
      </c>
      <c r="N6" s="131">
        <f t="shared" si="0"/>
        <v>0</v>
      </c>
    </row>
    <row r="7" spans="2:14" ht="31.5">
      <c r="B7" s="25"/>
      <c r="C7" s="30" t="s">
        <v>189</v>
      </c>
      <c r="D7" s="132">
        <v>100000</v>
      </c>
      <c r="E7" s="132"/>
      <c r="F7" s="132"/>
      <c r="G7" s="132"/>
      <c r="H7" s="132"/>
      <c r="I7" s="132"/>
      <c r="J7" s="132"/>
      <c r="K7" s="144">
        <v>1800940</v>
      </c>
      <c r="L7" s="132"/>
      <c r="M7" s="132"/>
      <c r="N7" s="145">
        <f t="shared" si="0"/>
        <v>1900940</v>
      </c>
    </row>
    <row r="8" spans="2:14">
      <c r="B8" s="25"/>
      <c r="C8" s="31" t="s">
        <v>191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1">
        <f t="shared" si="0"/>
        <v>0</v>
      </c>
    </row>
    <row r="9" spans="2:14">
      <c r="B9" s="25"/>
      <c r="C9" s="30" t="s">
        <v>190</v>
      </c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1">
        <f t="shared" si="0"/>
        <v>0</v>
      </c>
    </row>
    <row r="10" spans="2:14" ht="31.5">
      <c r="B10" s="25"/>
      <c r="C10" s="30" t="s">
        <v>192</v>
      </c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>
        <f t="shared" si="0"/>
        <v>0</v>
      </c>
    </row>
    <row r="11" spans="2:14" ht="28.5" customHeight="1">
      <c r="B11" s="25"/>
      <c r="C11" s="30" t="s">
        <v>188</v>
      </c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1">
        <f t="shared" si="0"/>
        <v>0</v>
      </c>
    </row>
    <row r="12" spans="2:14" ht="18.75" customHeight="1">
      <c r="B12" s="25"/>
      <c r="C12" s="31" t="s">
        <v>187</v>
      </c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1">
        <f t="shared" si="0"/>
        <v>0</v>
      </c>
    </row>
    <row r="13" spans="2:14">
      <c r="B13" s="25"/>
      <c r="C13" s="31" t="s">
        <v>170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1">
        <f t="shared" si="0"/>
        <v>0</v>
      </c>
    </row>
    <row r="14" spans="2:14" ht="31.5">
      <c r="B14" s="25"/>
      <c r="C14" s="30" t="s">
        <v>186</v>
      </c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>
        <f t="shared" si="0"/>
        <v>0</v>
      </c>
    </row>
    <row r="15" spans="2:14">
      <c r="B15" s="25"/>
      <c r="C15" s="30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>
        <f t="shared" si="0"/>
        <v>0</v>
      </c>
    </row>
    <row r="16" spans="2:14" ht="31.5">
      <c r="B16" s="29" t="s">
        <v>90</v>
      </c>
      <c r="C16" s="30" t="s">
        <v>205</v>
      </c>
      <c r="D16" s="131">
        <f>SUM(D6:D15)</f>
        <v>100000</v>
      </c>
      <c r="E16" s="131">
        <f t="shared" ref="E16:M16" si="2">SUM(E6:E15)</f>
        <v>0</v>
      </c>
      <c r="F16" s="131">
        <f t="shared" si="2"/>
        <v>0</v>
      </c>
      <c r="G16" s="131">
        <f t="shared" si="2"/>
        <v>0</v>
      </c>
      <c r="H16" s="131">
        <f t="shared" si="2"/>
        <v>0</v>
      </c>
      <c r="I16" s="131">
        <f t="shared" si="2"/>
        <v>0</v>
      </c>
      <c r="J16" s="131">
        <f t="shared" si="2"/>
        <v>0</v>
      </c>
      <c r="K16" s="131">
        <f t="shared" si="2"/>
        <v>1800940</v>
      </c>
      <c r="L16" s="131">
        <f t="shared" si="2"/>
        <v>0</v>
      </c>
      <c r="M16" s="131">
        <f t="shared" si="2"/>
        <v>0</v>
      </c>
      <c r="N16" s="131">
        <f t="shared" si="0"/>
        <v>1900940</v>
      </c>
    </row>
    <row r="17" spans="2:14">
      <c r="B17" s="25"/>
      <c r="C17" s="31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1">
        <f t="shared" si="0"/>
        <v>0</v>
      </c>
    </row>
    <row r="18" spans="2:14" ht="31.5">
      <c r="B18" s="29" t="s">
        <v>90</v>
      </c>
      <c r="C18" s="30" t="s">
        <v>208</v>
      </c>
      <c r="D18" s="131">
        <v>100000</v>
      </c>
      <c r="E18" s="131">
        <f t="shared" ref="E18:M18" si="3">SUM(E16:E17)</f>
        <v>0</v>
      </c>
      <c r="F18" s="131">
        <f t="shared" si="3"/>
        <v>0</v>
      </c>
      <c r="G18" s="131">
        <v>1800940</v>
      </c>
      <c r="H18" s="131">
        <f t="shared" si="3"/>
        <v>0</v>
      </c>
      <c r="I18" s="131">
        <f t="shared" si="3"/>
        <v>0</v>
      </c>
      <c r="J18" s="131">
        <f t="shared" si="3"/>
        <v>0</v>
      </c>
      <c r="K18" s="131">
        <v>0</v>
      </c>
      <c r="L18" s="131">
        <f t="shared" si="3"/>
        <v>0</v>
      </c>
      <c r="M18" s="131">
        <f t="shared" si="3"/>
        <v>0</v>
      </c>
      <c r="N18" s="131">
        <f t="shared" si="0"/>
        <v>1900940</v>
      </c>
    </row>
    <row r="19" spans="2:14" ht="30" customHeight="1">
      <c r="B19" s="25"/>
      <c r="C19" s="30" t="s">
        <v>192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1">
        <f t="shared" si="0"/>
        <v>0</v>
      </c>
    </row>
    <row r="20" spans="2:14">
      <c r="B20" s="25"/>
      <c r="C20" s="31" t="s">
        <v>191</v>
      </c>
      <c r="D20" s="132"/>
      <c r="E20" s="132"/>
      <c r="F20" s="132"/>
      <c r="G20" s="132"/>
      <c r="H20" s="132"/>
      <c r="I20" s="132"/>
      <c r="J20" s="132"/>
      <c r="K20" s="132">
        <v>226610</v>
      </c>
      <c r="L20" s="132"/>
      <c r="M20" s="132"/>
      <c r="N20" s="131">
        <f t="shared" si="0"/>
        <v>226610</v>
      </c>
    </row>
    <row r="21" spans="2:14">
      <c r="B21" s="25"/>
      <c r="C21" s="30" t="s">
        <v>190</v>
      </c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1">
        <f t="shared" si="0"/>
        <v>0</v>
      </c>
    </row>
    <row r="22" spans="2:14" ht="31.5">
      <c r="B22" s="25"/>
      <c r="C22" s="30" t="s">
        <v>189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>
        <f t="shared" si="0"/>
        <v>0</v>
      </c>
    </row>
    <row r="23" spans="2:14" ht="31.5">
      <c r="B23" s="25"/>
      <c r="C23" s="30" t="s">
        <v>188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1">
        <f t="shared" si="0"/>
        <v>0</v>
      </c>
    </row>
    <row r="24" spans="2:14">
      <c r="B24" s="25"/>
      <c r="C24" s="31" t="s">
        <v>187</v>
      </c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1">
        <f t="shared" si="0"/>
        <v>0</v>
      </c>
    </row>
    <row r="25" spans="2:14">
      <c r="B25" s="25"/>
      <c r="C25" s="31" t="s">
        <v>170</v>
      </c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1">
        <f t="shared" si="0"/>
        <v>0</v>
      </c>
    </row>
    <row r="26" spans="2:14" ht="31.5">
      <c r="B26" s="25"/>
      <c r="C26" s="30" t="s">
        <v>186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>
        <f t="shared" si="0"/>
        <v>0</v>
      </c>
    </row>
    <row r="27" spans="2:14" ht="18.75">
      <c r="B27" s="29" t="s">
        <v>90</v>
      </c>
      <c r="C27" s="30" t="s">
        <v>204</v>
      </c>
      <c r="D27" s="131">
        <f>SUM(D18:D26)</f>
        <v>100000</v>
      </c>
      <c r="E27" s="131">
        <f t="shared" ref="E27:M27" si="4">SUM(E18:E26)</f>
        <v>0</v>
      </c>
      <c r="F27" s="131">
        <f t="shared" si="4"/>
        <v>0</v>
      </c>
      <c r="G27" s="131">
        <f t="shared" si="4"/>
        <v>1800940</v>
      </c>
      <c r="H27" s="131">
        <f t="shared" si="4"/>
        <v>0</v>
      </c>
      <c r="I27" s="131">
        <f t="shared" si="4"/>
        <v>0</v>
      </c>
      <c r="J27" s="131">
        <f t="shared" si="4"/>
        <v>0</v>
      </c>
      <c r="K27" s="131">
        <f t="shared" si="4"/>
        <v>226610</v>
      </c>
      <c r="L27" s="131">
        <f t="shared" si="4"/>
        <v>0</v>
      </c>
      <c r="M27" s="131">
        <f t="shared" si="4"/>
        <v>0</v>
      </c>
      <c r="N27" s="131">
        <f t="shared" si="0"/>
        <v>2127550</v>
      </c>
    </row>
    <row r="28" spans="2:14">
      <c r="B28" s="25"/>
      <c r="C28" s="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1">
        <f t="shared" ref="N28:N38" si="5">SUM(D28:M28)</f>
        <v>0</v>
      </c>
    </row>
    <row r="29" spans="2:14" ht="31.5">
      <c r="B29" s="29" t="s">
        <v>90</v>
      </c>
      <c r="C29" s="30" t="s">
        <v>309</v>
      </c>
      <c r="D29" s="131">
        <v>100000</v>
      </c>
      <c r="E29" s="131">
        <f t="shared" ref="E29:F29" si="6">SUM(E27:E28)</f>
        <v>0</v>
      </c>
      <c r="F29" s="131">
        <f t="shared" si="6"/>
        <v>0</v>
      </c>
      <c r="G29" s="131">
        <f>G27+K27</f>
        <v>2027550</v>
      </c>
      <c r="H29" s="131">
        <f t="shared" ref="H29:J29" si="7">SUM(H27:H28)</f>
        <v>0</v>
      </c>
      <c r="I29" s="131">
        <f t="shared" si="7"/>
        <v>0</v>
      </c>
      <c r="J29" s="131">
        <f t="shared" si="7"/>
        <v>0</v>
      </c>
      <c r="K29" s="131">
        <v>0</v>
      </c>
      <c r="L29" s="131">
        <f t="shared" ref="L29:M29" si="8">SUM(L27:L28)</f>
        <v>0</v>
      </c>
      <c r="M29" s="131">
        <f t="shared" si="8"/>
        <v>0</v>
      </c>
      <c r="N29" s="131">
        <f t="shared" si="5"/>
        <v>2127550</v>
      </c>
    </row>
    <row r="30" spans="2:14" ht="31.5">
      <c r="B30" s="25"/>
      <c r="C30" s="30" t="s">
        <v>192</v>
      </c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1">
        <f t="shared" si="5"/>
        <v>0</v>
      </c>
    </row>
    <row r="31" spans="2:14">
      <c r="B31" s="25"/>
      <c r="C31" s="31" t="s">
        <v>191</v>
      </c>
      <c r="D31" s="132"/>
      <c r="E31" s="132"/>
      <c r="F31" s="132"/>
      <c r="G31" s="132"/>
      <c r="H31" s="132"/>
      <c r="I31" s="132"/>
      <c r="J31" s="132"/>
      <c r="K31" s="132">
        <f>PASH!G40</f>
        <v>46512</v>
      </c>
      <c r="L31" s="132"/>
      <c r="M31" s="132"/>
      <c r="N31" s="131">
        <f t="shared" si="5"/>
        <v>46512</v>
      </c>
    </row>
    <row r="32" spans="2:14">
      <c r="B32" s="25"/>
      <c r="C32" s="30" t="s">
        <v>190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1">
        <f t="shared" si="5"/>
        <v>0</v>
      </c>
    </row>
    <row r="33" spans="2:14" ht="31.5">
      <c r="B33" s="25"/>
      <c r="C33" s="30" t="s">
        <v>189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>
        <f t="shared" si="5"/>
        <v>0</v>
      </c>
    </row>
    <row r="34" spans="2:14" ht="31.5">
      <c r="B34" s="25"/>
      <c r="C34" s="30" t="s">
        <v>188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1">
        <f t="shared" si="5"/>
        <v>0</v>
      </c>
    </row>
    <row r="35" spans="2:14">
      <c r="B35" s="25"/>
      <c r="C35" s="31" t="s">
        <v>187</v>
      </c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1">
        <f t="shared" si="5"/>
        <v>0</v>
      </c>
    </row>
    <row r="36" spans="2:14">
      <c r="B36" s="25"/>
      <c r="C36" s="31" t="s">
        <v>170</v>
      </c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1">
        <f t="shared" si="5"/>
        <v>0</v>
      </c>
    </row>
    <row r="37" spans="2:14" ht="31.5">
      <c r="B37" s="25"/>
      <c r="C37" s="30" t="s">
        <v>186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>
        <f t="shared" si="5"/>
        <v>0</v>
      </c>
    </row>
    <row r="38" spans="2:14" ht="18.75">
      <c r="B38" s="29" t="s">
        <v>90</v>
      </c>
      <c r="C38" s="30" t="s">
        <v>310</v>
      </c>
      <c r="D38" s="131">
        <f>SUM(D29:D37)</f>
        <v>100000</v>
      </c>
      <c r="E38" s="131">
        <f t="shared" ref="E38:M38" si="9">SUM(E29:E37)</f>
        <v>0</v>
      </c>
      <c r="F38" s="131">
        <f t="shared" si="9"/>
        <v>0</v>
      </c>
      <c r="G38" s="131">
        <f t="shared" si="9"/>
        <v>2027550</v>
      </c>
      <c r="H38" s="131">
        <f t="shared" si="9"/>
        <v>0</v>
      </c>
      <c r="I38" s="131">
        <f t="shared" si="9"/>
        <v>0</v>
      </c>
      <c r="J38" s="131">
        <f t="shared" si="9"/>
        <v>0</v>
      </c>
      <c r="K38" s="131">
        <f t="shared" si="9"/>
        <v>46512</v>
      </c>
      <c r="L38" s="131">
        <f t="shared" si="9"/>
        <v>0</v>
      </c>
      <c r="M38" s="131">
        <f t="shared" si="9"/>
        <v>0</v>
      </c>
      <c r="N38" s="131">
        <f t="shared" si="5"/>
        <v>2174062</v>
      </c>
    </row>
  </sheetData>
  <mergeCells count="1">
    <mergeCell ref="C1:N1"/>
  </mergeCells>
  <printOptions horizontalCentered="1"/>
  <pageMargins left="0" right="0" top="0.196850393700787" bottom="0" header="0.31496062992126" footer="0.31496062992126"/>
  <pageSetup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49"/>
  <sheetViews>
    <sheetView tabSelected="1" topLeftCell="B472" workbookViewId="0">
      <selection activeCell="R487" sqref="R487"/>
    </sheetView>
  </sheetViews>
  <sheetFormatPr defaultRowHeight="12.75"/>
  <cols>
    <col min="1" max="1" width="9.42578125" style="206" hidden="1" customWidth="1"/>
    <col min="2" max="2" width="1.7109375" style="206" customWidth="1"/>
    <col min="3" max="3" width="3.85546875" style="205" customWidth="1"/>
    <col min="4" max="4" width="2" style="206" customWidth="1"/>
    <col min="5" max="5" width="3.42578125" style="206" customWidth="1"/>
    <col min="6" max="6" width="20.5703125" style="206" customWidth="1"/>
    <col min="7" max="7" width="9.85546875" style="206" customWidth="1"/>
    <col min="8" max="8" width="11.42578125" style="206" customWidth="1"/>
    <col min="9" max="9" width="14.42578125" style="206" customWidth="1"/>
    <col min="10" max="10" width="10.85546875" style="206" customWidth="1"/>
    <col min="11" max="11" width="10.28515625" style="206" customWidth="1"/>
    <col min="12" max="12" width="10.85546875" style="229" customWidth="1"/>
    <col min="13" max="13" width="9.140625" style="229" hidden="1" customWidth="1"/>
    <col min="14" max="14" width="1.5703125" style="171" customWidth="1"/>
    <col min="15" max="15" width="1" style="171" customWidth="1"/>
    <col min="16" max="16" width="10.7109375" style="171" bestFit="1" customWidth="1"/>
    <col min="17" max="17" width="9.140625" style="171" customWidth="1"/>
    <col min="18" max="16384" width="9.140625" style="171"/>
  </cols>
  <sheetData>
    <row r="1" spans="1:14">
      <c r="A1" s="171"/>
      <c r="B1" s="171"/>
      <c r="C1" s="171"/>
      <c r="D1" s="171"/>
      <c r="E1" s="171"/>
      <c r="F1" s="172"/>
      <c r="G1" s="172"/>
      <c r="H1" s="172"/>
      <c r="I1" s="172"/>
      <c r="J1" s="172"/>
      <c r="K1" s="172"/>
      <c r="L1" s="173"/>
      <c r="M1" s="173"/>
      <c r="N1" s="174"/>
    </row>
    <row r="2" spans="1:14">
      <c r="A2" s="171"/>
      <c r="B2" s="175"/>
      <c r="C2" s="176"/>
      <c r="D2" s="176"/>
      <c r="E2" s="176"/>
      <c r="F2" s="177"/>
      <c r="G2" s="177"/>
      <c r="H2" s="177"/>
      <c r="I2" s="177"/>
      <c r="J2" s="177"/>
      <c r="K2" s="177"/>
      <c r="L2" s="178"/>
      <c r="M2" s="178"/>
      <c r="N2" s="179"/>
    </row>
    <row r="3" spans="1:14" ht="18">
      <c r="A3" s="180"/>
      <c r="B3" s="405" t="s">
        <v>311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7"/>
    </row>
    <row r="4" spans="1:14" ht="18">
      <c r="A4" s="180"/>
      <c r="B4" s="356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8"/>
    </row>
    <row r="5" spans="1:14">
      <c r="A5" s="181"/>
      <c r="B5" s="182"/>
      <c r="C5" s="183"/>
      <c r="D5" s="184" t="s">
        <v>312</v>
      </c>
      <c r="E5" s="185"/>
      <c r="F5" s="186"/>
      <c r="G5" s="186"/>
      <c r="H5" s="186"/>
      <c r="I5" s="186"/>
      <c r="J5" s="186"/>
      <c r="K5" s="186"/>
      <c r="L5" s="187"/>
      <c r="M5" s="188"/>
      <c r="N5" s="189"/>
    </row>
    <row r="6" spans="1:14">
      <c r="A6" s="181"/>
      <c r="B6" s="182"/>
      <c r="C6" s="190"/>
      <c r="D6" s="191"/>
      <c r="E6" s="192"/>
      <c r="F6" s="193"/>
      <c r="G6" s="193"/>
      <c r="H6" s="193"/>
      <c r="I6" s="193"/>
      <c r="J6" s="193"/>
      <c r="K6" s="193"/>
      <c r="L6" s="194"/>
      <c r="M6" s="195"/>
      <c r="N6" s="189"/>
    </row>
    <row r="7" spans="1:14">
      <c r="A7" s="181"/>
      <c r="B7" s="182"/>
      <c r="C7" s="196"/>
      <c r="D7" s="272" t="s">
        <v>313</v>
      </c>
      <c r="E7" s="192"/>
      <c r="F7" s="193"/>
      <c r="G7" s="193"/>
      <c r="H7" s="193"/>
      <c r="I7" s="193"/>
      <c r="J7" s="193"/>
      <c r="K7" s="193"/>
      <c r="L7" s="194"/>
      <c r="M7" s="195"/>
      <c r="N7" s="189"/>
    </row>
    <row r="8" spans="1:14">
      <c r="A8" s="181"/>
      <c r="B8" s="182"/>
      <c r="C8" s="196"/>
      <c r="D8" s="272" t="s">
        <v>314</v>
      </c>
      <c r="E8" s="192"/>
      <c r="F8" s="193"/>
      <c r="G8" s="193"/>
      <c r="H8" s="193"/>
      <c r="I8" s="193"/>
      <c r="J8" s="193"/>
      <c r="K8" s="193"/>
      <c r="L8" s="194"/>
      <c r="M8" s="195"/>
      <c r="N8" s="189"/>
    </row>
    <row r="9" spans="1:14">
      <c r="A9" s="181"/>
      <c r="B9" s="182"/>
      <c r="C9" s="196" t="s">
        <v>315</v>
      </c>
      <c r="D9" s="197"/>
      <c r="E9" s="192"/>
      <c r="F9" s="193"/>
      <c r="G9" s="193"/>
      <c r="H9" s="193"/>
      <c r="I9" s="193"/>
      <c r="J9" s="193"/>
      <c r="K9" s="193"/>
      <c r="L9" s="194"/>
      <c r="M9" s="195"/>
      <c r="N9" s="189"/>
    </row>
    <row r="10" spans="1:14">
      <c r="A10" s="181"/>
      <c r="B10" s="182"/>
      <c r="C10" s="196"/>
      <c r="D10" s="192" t="s">
        <v>316</v>
      </c>
      <c r="E10" s="192"/>
      <c r="F10" s="193"/>
      <c r="G10" s="193"/>
      <c r="H10" s="193"/>
      <c r="I10" s="193"/>
      <c r="J10" s="193"/>
      <c r="K10" s="193"/>
      <c r="L10" s="194"/>
      <c r="M10" s="195"/>
      <c r="N10" s="189"/>
    </row>
    <row r="11" spans="1:14">
      <c r="A11" s="181"/>
      <c r="B11" s="182"/>
      <c r="C11" s="196"/>
      <c r="D11" s="192" t="s">
        <v>317</v>
      </c>
      <c r="E11" s="192"/>
      <c r="F11" s="193"/>
      <c r="G11" s="193"/>
      <c r="H11" s="193"/>
      <c r="I11" s="193"/>
      <c r="J11" s="193"/>
      <c r="K11" s="193"/>
      <c r="L11" s="194"/>
      <c r="M11" s="195"/>
      <c r="N11" s="189"/>
    </row>
    <row r="12" spans="1:14">
      <c r="A12" s="181"/>
      <c r="B12" s="182"/>
      <c r="C12" s="198"/>
      <c r="D12" s="199" t="s">
        <v>318</v>
      </c>
      <c r="E12" s="199"/>
      <c r="F12" s="200"/>
      <c r="G12" s="200"/>
      <c r="H12" s="200"/>
      <c r="I12" s="200"/>
      <c r="J12" s="200"/>
      <c r="K12" s="200"/>
      <c r="L12" s="201"/>
      <c r="M12" s="202"/>
      <c r="N12" s="189"/>
    </row>
    <row r="13" spans="1:14">
      <c r="A13" s="171"/>
      <c r="B13" s="203"/>
      <c r="C13" s="204"/>
      <c r="D13" s="204"/>
      <c r="E13" s="204"/>
      <c r="F13" s="193"/>
      <c r="G13" s="193"/>
      <c r="H13" s="193"/>
      <c r="I13" s="193"/>
      <c r="J13" s="193"/>
      <c r="K13" s="193"/>
      <c r="L13" s="194"/>
      <c r="M13" s="194"/>
      <c r="N13" s="189"/>
    </row>
    <row r="14" spans="1:14" ht="15.75">
      <c r="A14" s="171"/>
      <c r="B14" s="203"/>
      <c r="D14" s="353" t="s">
        <v>319</v>
      </c>
      <c r="E14" s="204"/>
      <c r="F14" s="273" t="s">
        <v>320</v>
      </c>
      <c r="G14" s="193"/>
      <c r="H14" s="193"/>
      <c r="I14" s="193"/>
      <c r="J14" s="193"/>
      <c r="K14" s="193"/>
      <c r="L14" s="194"/>
      <c r="M14" s="194"/>
      <c r="N14" s="189"/>
    </row>
    <row r="15" spans="1:14">
      <c r="A15" s="171"/>
      <c r="B15" s="203"/>
      <c r="C15" s="274"/>
      <c r="E15" s="204"/>
      <c r="F15" s="193"/>
      <c r="G15" s="193"/>
      <c r="H15" s="193"/>
      <c r="I15" s="193"/>
      <c r="J15" s="193"/>
      <c r="K15" s="193"/>
      <c r="L15" s="194"/>
      <c r="M15" s="194"/>
      <c r="N15" s="189"/>
    </row>
    <row r="16" spans="1:14">
      <c r="A16" s="171"/>
      <c r="B16" s="203"/>
      <c r="C16" s="275">
        <v>1</v>
      </c>
      <c r="D16" s="193" t="s">
        <v>321</v>
      </c>
      <c r="E16" s="204"/>
      <c r="F16" s="193"/>
      <c r="G16" s="193"/>
      <c r="H16" s="193"/>
      <c r="I16" s="193"/>
      <c r="J16" s="193"/>
      <c r="K16" s="193"/>
      <c r="L16" s="194"/>
      <c r="M16" s="194"/>
      <c r="N16" s="189"/>
    </row>
    <row r="17" spans="1:14">
      <c r="A17" s="171"/>
      <c r="B17" s="203"/>
      <c r="C17" s="275">
        <v>2</v>
      </c>
      <c r="D17" s="206" t="s">
        <v>322</v>
      </c>
      <c r="E17" s="204"/>
      <c r="F17" s="193"/>
      <c r="G17" s="193"/>
      <c r="H17" s="193"/>
      <c r="I17" s="193"/>
      <c r="J17" s="193"/>
      <c r="K17" s="193"/>
      <c r="L17" s="194"/>
      <c r="M17" s="194"/>
      <c r="N17" s="189"/>
    </row>
    <row r="18" spans="1:14">
      <c r="A18" s="171"/>
      <c r="B18" s="203"/>
      <c r="C18" s="193">
        <v>3</v>
      </c>
      <c r="D18" s="206" t="s">
        <v>323</v>
      </c>
      <c r="E18" s="204"/>
      <c r="F18" s="193"/>
      <c r="G18" s="193"/>
      <c r="H18" s="193"/>
      <c r="I18" s="193"/>
      <c r="J18" s="193"/>
      <c r="K18" s="193"/>
      <c r="L18" s="194"/>
      <c r="M18" s="194"/>
      <c r="N18" s="189"/>
    </row>
    <row r="19" spans="1:14">
      <c r="B19" s="207"/>
      <c r="C19" s="193">
        <v>4</v>
      </c>
      <c r="D19" s="193" t="s">
        <v>324</v>
      </c>
      <c r="E19" s="193"/>
      <c r="F19" s="193"/>
      <c r="G19" s="193"/>
      <c r="H19" s="193"/>
      <c r="I19" s="193"/>
      <c r="J19" s="193"/>
      <c r="K19" s="193"/>
      <c r="L19" s="194"/>
      <c r="M19" s="194"/>
      <c r="N19" s="189"/>
    </row>
    <row r="20" spans="1:14">
      <c r="B20" s="207"/>
      <c r="C20" s="193"/>
      <c r="D20" s="193" t="s">
        <v>325</v>
      </c>
      <c r="E20" s="193"/>
      <c r="F20" s="193"/>
      <c r="G20" s="193"/>
      <c r="H20" s="193"/>
      <c r="I20" s="193"/>
      <c r="J20" s="193"/>
      <c r="K20" s="193"/>
      <c r="L20" s="194"/>
      <c r="M20" s="194"/>
      <c r="N20" s="189"/>
    </row>
    <row r="21" spans="1:14">
      <c r="B21" s="207"/>
      <c r="C21" s="193" t="s">
        <v>326</v>
      </c>
      <c r="D21" s="193"/>
      <c r="E21" s="193"/>
      <c r="F21" s="193"/>
      <c r="G21" s="193"/>
      <c r="H21" s="193"/>
      <c r="I21" s="193"/>
      <c r="J21" s="193"/>
      <c r="K21" s="193"/>
      <c r="L21" s="194"/>
      <c r="M21" s="194"/>
      <c r="N21" s="189"/>
    </row>
    <row r="22" spans="1:14">
      <c r="B22" s="207"/>
      <c r="C22" s="193"/>
      <c r="D22" s="193" t="s">
        <v>327</v>
      </c>
      <c r="E22" s="193"/>
      <c r="F22" s="193"/>
      <c r="G22" s="193"/>
      <c r="H22" s="193"/>
      <c r="I22" s="193"/>
      <c r="J22" s="193"/>
      <c r="K22" s="193"/>
      <c r="L22" s="194"/>
      <c r="M22" s="194"/>
      <c r="N22" s="189"/>
    </row>
    <row r="23" spans="1:14">
      <c r="B23" s="207"/>
      <c r="C23" s="193" t="s">
        <v>328</v>
      </c>
      <c r="D23" s="193"/>
      <c r="E23" s="193"/>
      <c r="F23" s="193"/>
      <c r="G23" s="193"/>
      <c r="H23" s="193"/>
      <c r="I23" s="193"/>
      <c r="J23" s="193"/>
      <c r="K23" s="193"/>
      <c r="L23" s="194"/>
      <c r="M23" s="194"/>
      <c r="N23" s="189"/>
    </row>
    <row r="24" spans="1:14">
      <c r="B24" s="207"/>
      <c r="C24" s="193"/>
      <c r="D24" s="193" t="s">
        <v>329</v>
      </c>
      <c r="E24" s="193"/>
      <c r="F24" s="193"/>
      <c r="G24" s="193"/>
      <c r="H24" s="193"/>
      <c r="I24" s="193"/>
      <c r="J24" s="193"/>
      <c r="K24" s="193"/>
      <c r="L24" s="194"/>
      <c r="M24" s="194"/>
      <c r="N24" s="189"/>
    </row>
    <row r="25" spans="1:14">
      <c r="B25" s="207"/>
      <c r="C25" s="193" t="s">
        <v>330</v>
      </c>
      <c r="D25" s="193"/>
      <c r="E25" s="193"/>
      <c r="F25" s="193"/>
      <c r="G25" s="193"/>
      <c r="H25" s="193"/>
      <c r="I25" s="193"/>
      <c r="J25" s="193"/>
      <c r="K25" s="193"/>
      <c r="L25" s="194"/>
      <c r="M25" s="194"/>
      <c r="N25" s="189"/>
    </row>
    <row r="26" spans="1:14">
      <c r="B26" s="207"/>
      <c r="C26" s="193"/>
      <c r="D26" s="193" t="s">
        <v>331</v>
      </c>
      <c r="E26" s="193"/>
      <c r="F26" s="193"/>
      <c r="G26" s="193"/>
      <c r="H26" s="193"/>
      <c r="I26" s="193"/>
      <c r="J26" s="193"/>
      <c r="K26" s="193"/>
      <c r="L26" s="194"/>
      <c r="M26" s="194"/>
      <c r="N26" s="189"/>
    </row>
    <row r="27" spans="1:14">
      <c r="B27" s="207"/>
      <c r="C27" s="193" t="s">
        <v>332</v>
      </c>
      <c r="D27" s="193"/>
      <c r="E27" s="193"/>
      <c r="F27" s="193"/>
      <c r="G27" s="193"/>
      <c r="H27" s="193"/>
      <c r="I27" s="193"/>
      <c r="J27" s="193"/>
      <c r="K27" s="193"/>
      <c r="L27" s="194"/>
      <c r="M27" s="194"/>
      <c r="N27" s="189"/>
    </row>
    <row r="28" spans="1:14">
      <c r="B28" s="207"/>
      <c r="C28" s="193" t="s">
        <v>333</v>
      </c>
      <c r="D28" s="193"/>
      <c r="E28" s="193"/>
      <c r="F28" s="193"/>
      <c r="G28" s="193"/>
      <c r="H28" s="193"/>
      <c r="I28" s="193"/>
      <c r="J28" s="193"/>
      <c r="K28" s="193"/>
      <c r="L28" s="194"/>
      <c r="M28" s="194"/>
      <c r="N28" s="189"/>
    </row>
    <row r="29" spans="1:14">
      <c r="B29" s="207"/>
      <c r="C29" s="193"/>
      <c r="D29" s="193" t="s">
        <v>334</v>
      </c>
      <c r="E29" s="193"/>
      <c r="F29" s="193"/>
      <c r="G29" s="193"/>
      <c r="H29" s="193"/>
      <c r="I29" s="193"/>
      <c r="J29" s="193"/>
      <c r="K29" s="193"/>
      <c r="L29" s="194"/>
      <c r="M29" s="194"/>
      <c r="N29" s="189"/>
    </row>
    <row r="30" spans="1:14">
      <c r="B30" s="207"/>
      <c r="C30" s="193" t="s">
        <v>335</v>
      </c>
      <c r="D30" s="193"/>
      <c r="E30" s="193"/>
      <c r="F30" s="193"/>
      <c r="G30" s="193"/>
      <c r="H30" s="193"/>
      <c r="I30" s="193"/>
      <c r="J30" s="193"/>
      <c r="K30" s="193"/>
      <c r="L30" s="194"/>
      <c r="M30" s="194"/>
      <c r="N30" s="189"/>
    </row>
    <row r="31" spans="1:14">
      <c r="B31" s="207"/>
      <c r="C31" s="193"/>
      <c r="D31" s="193" t="s">
        <v>336</v>
      </c>
      <c r="E31" s="193"/>
      <c r="F31" s="193"/>
      <c r="G31" s="193"/>
      <c r="H31" s="193"/>
      <c r="I31" s="193"/>
      <c r="J31" s="193"/>
      <c r="K31" s="193"/>
      <c r="L31" s="194"/>
      <c r="M31" s="194"/>
      <c r="N31" s="189"/>
    </row>
    <row r="32" spans="1:14">
      <c r="B32" s="207"/>
      <c r="C32" s="193" t="s">
        <v>337</v>
      </c>
      <c r="D32" s="193"/>
      <c r="E32" s="193"/>
      <c r="F32" s="193"/>
      <c r="G32" s="193"/>
      <c r="H32" s="193"/>
      <c r="I32" s="193"/>
      <c r="J32" s="193"/>
      <c r="K32" s="193"/>
      <c r="L32" s="194"/>
      <c r="M32" s="194"/>
      <c r="N32" s="189"/>
    </row>
    <row r="33" spans="2:14">
      <c r="B33" s="207"/>
      <c r="C33" s="193" t="s">
        <v>338</v>
      </c>
      <c r="D33" s="193" t="s">
        <v>339</v>
      </c>
      <c r="E33" s="193"/>
      <c r="F33" s="193"/>
      <c r="G33" s="193"/>
      <c r="H33" s="193"/>
      <c r="I33" s="193"/>
      <c r="J33" s="193"/>
      <c r="K33" s="193"/>
      <c r="L33" s="194"/>
      <c r="M33" s="194"/>
      <c r="N33" s="189"/>
    </row>
    <row r="34" spans="2:14">
      <c r="B34" s="207"/>
      <c r="C34" s="193"/>
      <c r="D34" s="193" t="s">
        <v>340</v>
      </c>
      <c r="E34" s="193"/>
      <c r="F34" s="193"/>
      <c r="G34" s="193"/>
      <c r="H34" s="193"/>
      <c r="I34" s="193"/>
      <c r="J34" s="193"/>
      <c r="K34" s="193"/>
      <c r="L34" s="194"/>
      <c r="M34" s="194"/>
      <c r="N34" s="189"/>
    </row>
    <row r="35" spans="2:14">
      <c r="B35" s="207"/>
      <c r="C35" s="193"/>
      <c r="D35" s="193" t="s">
        <v>341</v>
      </c>
      <c r="E35" s="193"/>
      <c r="F35" s="193"/>
      <c r="G35" s="193"/>
      <c r="H35" s="193"/>
      <c r="I35" s="193"/>
      <c r="J35" s="193"/>
      <c r="K35" s="193"/>
      <c r="L35" s="194"/>
      <c r="M35" s="194"/>
      <c r="N35" s="189"/>
    </row>
    <row r="36" spans="2:14">
      <c r="B36" s="207"/>
      <c r="C36" s="193"/>
      <c r="D36" s="193" t="s">
        <v>342</v>
      </c>
      <c r="E36" s="193"/>
      <c r="F36" s="193"/>
      <c r="G36" s="193"/>
      <c r="H36" s="193"/>
      <c r="I36" s="193"/>
      <c r="J36" s="193"/>
      <c r="K36" s="193"/>
      <c r="L36" s="194"/>
      <c r="M36" s="194"/>
      <c r="N36" s="189"/>
    </row>
    <row r="37" spans="2:14">
      <c r="B37" s="207"/>
      <c r="C37" s="193"/>
      <c r="D37" s="193" t="s">
        <v>343</v>
      </c>
      <c r="E37" s="193"/>
      <c r="F37" s="193"/>
      <c r="G37" s="193"/>
      <c r="H37" s="193"/>
      <c r="I37" s="193"/>
      <c r="J37" s="193"/>
      <c r="K37" s="193"/>
      <c r="L37" s="194"/>
      <c r="M37" s="194"/>
      <c r="N37" s="189"/>
    </row>
    <row r="38" spans="2:14">
      <c r="B38" s="207"/>
      <c r="C38" s="193"/>
      <c r="D38" s="193" t="s">
        <v>344</v>
      </c>
      <c r="E38" s="193"/>
      <c r="F38" s="193"/>
      <c r="G38" s="193"/>
      <c r="H38" s="193"/>
      <c r="I38" s="193"/>
      <c r="J38" s="193"/>
      <c r="K38" s="193"/>
      <c r="L38" s="194"/>
      <c r="M38" s="194"/>
      <c r="N38" s="189"/>
    </row>
    <row r="39" spans="2:14">
      <c r="B39" s="207"/>
      <c r="C39" s="193"/>
      <c r="D39" s="193" t="s">
        <v>345</v>
      </c>
      <c r="E39" s="193"/>
      <c r="F39" s="193"/>
      <c r="G39" s="193"/>
      <c r="H39" s="193"/>
      <c r="I39" s="193"/>
      <c r="J39" s="193"/>
      <c r="K39" s="193"/>
      <c r="L39" s="194"/>
      <c r="M39" s="194"/>
      <c r="N39" s="189"/>
    </row>
    <row r="40" spans="2:14">
      <c r="B40" s="207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M40" s="194"/>
      <c r="N40" s="189"/>
    </row>
    <row r="41" spans="2:14" ht="15.75">
      <c r="B41" s="207"/>
      <c r="D41" s="353" t="s">
        <v>346</v>
      </c>
      <c r="F41" s="273" t="s">
        <v>347</v>
      </c>
      <c r="G41" s="193"/>
      <c r="H41" s="193"/>
      <c r="I41" s="193"/>
      <c r="J41" s="193"/>
      <c r="K41" s="193"/>
      <c r="L41" s="194"/>
      <c r="M41" s="194"/>
      <c r="N41" s="189"/>
    </row>
    <row r="42" spans="2:14">
      <c r="B42" s="207"/>
      <c r="C42" s="193"/>
      <c r="D42" s="193"/>
      <c r="E42" s="193"/>
      <c r="F42" s="193"/>
      <c r="G42" s="193"/>
      <c r="H42" s="193"/>
      <c r="I42" s="193"/>
      <c r="J42" s="193"/>
      <c r="K42" s="193"/>
      <c r="L42" s="194"/>
      <c r="M42" s="194"/>
      <c r="N42" s="189"/>
    </row>
    <row r="43" spans="2:14">
      <c r="B43" s="207"/>
      <c r="C43" s="193"/>
      <c r="D43" s="193" t="s">
        <v>348</v>
      </c>
      <c r="E43" s="193"/>
      <c r="F43" s="193"/>
      <c r="G43" s="193"/>
      <c r="H43" s="193"/>
      <c r="I43" s="193"/>
      <c r="J43" s="193"/>
      <c r="K43" s="193"/>
      <c r="L43" s="194"/>
      <c r="M43" s="194"/>
      <c r="N43" s="189"/>
    </row>
    <row r="44" spans="2:14">
      <c r="B44" s="207"/>
      <c r="C44" s="193" t="s">
        <v>349</v>
      </c>
      <c r="D44" s="193"/>
      <c r="E44" s="193"/>
      <c r="F44" s="193"/>
      <c r="G44" s="193"/>
      <c r="H44" s="193"/>
      <c r="I44" s="193"/>
      <c r="J44" s="193"/>
      <c r="K44" s="193"/>
      <c r="L44" s="194"/>
      <c r="M44" s="194"/>
      <c r="N44" s="189"/>
    </row>
    <row r="45" spans="2:14">
      <c r="B45" s="207"/>
      <c r="C45" s="193"/>
      <c r="D45" s="193" t="s">
        <v>350</v>
      </c>
      <c r="E45" s="193"/>
      <c r="F45" s="193"/>
      <c r="G45" s="193"/>
      <c r="H45" s="193"/>
      <c r="I45" s="193"/>
      <c r="J45" s="193"/>
      <c r="K45" s="193"/>
      <c r="L45" s="194"/>
      <c r="M45" s="194"/>
      <c r="N45" s="189"/>
    </row>
    <row r="46" spans="2:14">
      <c r="B46" s="207"/>
      <c r="C46" s="193" t="s">
        <v>351</v>
      </c>
      <c r="D46" s="193"/>
      <c r="E46" s="193"/>
      <c r="F46" s="193"/>
      <c r="G46" s="193"/>
      <c r="H46" s="193"/>
      <c r="I46" s="193"/>
      <c r="J46" s="193"/>
      <c r="K46" s="193"/>
      <c r="L46" s="194"/>
      <c r="M46" s="194"/>
      <c r="N46" s="189"/>
    </row>
    <row r="47" spans="2:14">
      <c r="B47" s="207"/>
      <c r="C47" s="193"/>
      <c r="D47" s="193" t="s">
        <v>352</v>
      </c>
      <c r="E47" s="193"/>
      <c r="F47" s="193"/>
      <c r="G47" s="193"/>
      <c r="H47" s="193"/>
      <c r="I47" s="193"/>
      <c r="J47" s="193"/>
      <c r="K47" s="193"/>
      <c r="L47" s="194"/>
      <c r="M47" s="194"/>
      <c r="N47" s="189"/>
    </row>
    <row r="48" spans="2:14">
      <c r="B48" s="207"/>
      <c r="C48" s="193" t="s">
        <v>353</v>
      </c>
      <c r="D48" s="193"/>
      <c r="E48" s="193"/>
      <c r="F48" s="193"/>
      <c r="G48" s="193"/>
      <c r="H48" s="193"/>
      <c r="I48" s="193"/>
      <c r="J48" s="193"/>
      <c r="K48" s="193"/>
      <c r="L48" s="194"/>
      <c r="M48" s="194"/>
      <c r="N48" s="189"/>
    </row>
    <row r="49" spans="1:14">
      <c r="B49" s="207"/>
      <c r="C49" s="193"/>
      <c r="D49" s="193" t="s">
        <v>354</v>
      </c>
      <c r="E49" s="193"/>
      <c r="F49" s="193"/>
      <c r="G49" s="193"/>
      <c r="H49" s="193"/>
      <c r="I49" s="193"/>
      <c r="J49" s="193"/>
      <c r="K49" s="193"/>
      <c r="L49" s="194"/>
      <c r="M49" s="194"/>
      <c r="N49" s="189"/>
    </row>
    <row r="50" spans="1:14">
      <c r="B50" s="207"/>
      <c r="C50" s="193" t="s">
        <v>355</v>
      </c>
      <c r="D50" s="193"/>
      <c r="E50" s="208"/>
      <c r="F50" s="193"/>
      <c r="G50" s="193"/>
      <c r="H50" s="193"/>
      <c r="I50" s="193"/>
      <c r="J50" s="193"/>
      <c r="K50" s="193"/>
      <c r="L50" s="194"/>
      <c r="M50" s="194"/>
      <c r="N50" s="189"/>
    </row>
    <row r="51" spans="1:14">
      <c r="B51" s="207"/>
      <c r="C51" s="206"/>
      <c r="D51" s="206" t="s">
        <v>356</v>
      </c>
      <c r="E51" s="208"/>
      <c r="F51" s="193"/>
      <c r="G51" s="193"/>
      <c r="H51" s="193"/>
      <c r="I51" s="193"/>
      <c r="J51" s="193"/>
      <c r="K51" s="193"/>
      <c r="L51" s="194"/>
      <c r="M51" s="194"/>
      <c r="N51" s="189"/>
    </row>
    <row r="52" spans="1:14">
      <c r="B52" s="207"/>
      <c r="C52" s="206" t="s">
        <v>357</v>
      </c>
      <c r="E52" s="208"/>
      <c r="F52" s="193"/>
      <c r="G52" s="193"/>
      <c r="H52" s="193"/>
      <c r="I52" s="193"/>
      <c r="J52" s="193"/>
      <c r="K52" s="193"/>
      <c r="L52" s="194"/>
      <c r="M52" s="194"/>
      <c r="N52" s="189"/>
    </row>
    <row r="53" spans="1:14">
      <c r="B53" s="207"/>
      <c r="C53" s="206" t="s">
        <v>358</v>
      </c>
      <c r="E53" s="208"/>
      <c r="F53" s="193"/>
      <c r="G53" s="193"/>
      <c r="H53" s="193"/>
      <c r="I53" s="193"/>
      <c r="J53" s="193"/>
      <c r="K53" s="193"/>
      <c r="L53" s="194"/>
      <c r="M53" s="194"/>
      <c r="N53" s="189"/>
    </row>
    <row r="54" spans="1:14">
      <c r="B54" s="207"/>
      <c r="C54" s="193"/>
      <c r="D54" s="206" t="s">
        <v>359</v>
      </c>
      <c r="E54" s="208"/>
      <c r="F54" s="193"/>
      <c r="G54" s="193"/>
      <c r="H54" s="193"/>
      <c r="I54" s="193"/>
      <c r="J54" s="193"/>
      <c r="K54" s="193"/>
      <c r="L54" s="194"/>
      <c r="M54" s="194"/>
      <c r="N54" s="189"/>
    </row>
    <row r="55" spans="1:14">
      <c r="B55" s="207"/>
      <c r="C55" s="193"/>
      <c r="D55" s="193" t="s">
        <v>360</v>
      </c>
      <c r="E55" s="208"/>
      <c r="F55" s="193"/>
      <c r="G55" s="193"/>
      <c r="H55" s="193"/>
      <c r="I55" s="193"/>
      <c r="J55" s="193"/>
      <c r="K55" s="193"/>
      <c r="L55" s="194"/>
      <c r="M55" s="194"/>
      <c r="N55" s="189"/>
    </row>
    <row r="56" spans="1:14">
      <c r="B56" s="207"/>
      <c r="C56" s="193"/>
      <c r="D56" s="193" t="s">
        <v>361</v>
      </c>
      <c r="E56" s="208"/>
      <c r="F56" s="193"/>
      <c r="G56" s="193"/>
      <c r="H56" s="193"/>
      <c r="I56" s="193"/>
      <c r="J56" s="193"/>
      <c r="K56" s="193"/>
      <c r="L56" s="194"/>
      <c r="M56" s="194"/>
      <c r="N56" s="189"/>
    </row>
    <row r="57" spans="1:14">
      <c r="A57" s="171"/>
      <c r="B57" s="203"/>
      <c r="C57" s="206"/>
      <c r="D57" s="206" t="s">
        <v>362</v>
      </c>
      <c r="E57" s="189"/>
      <c r="F57" s="193"/>
      <c r="G57" s="193"/>
      <c r="H57" s="193"/>
      <c r="I57" s="193"/>
      <c r="J57" s="193"/>
      <c r="K57" s="193"/>
      <c r="L57" s="194"/>
      <c r="M57" s="194"/>
      <c r="N57" s="189"/>
    </row>
    <row r="58" spans="1:14">
      <c r="A58" s="171"/>
      <c r="B58" s="203"/>
      <c r="C58" s="206" t="s">
        <v>363</v>
      </c>
      <c r="E58" s="189"/>
      <c r="F58" s="193"/>
      <c r="G58" s="193"/>
      <c r="H58" s="193"/>
      <c r="I58" s="193"/>
      <c r="J58" s="193"/>
      <c r="K58" s="193"/>
      <c r="L58" s="194"/>
      <c r="M58" s="194"/>
      <c r="N58" s="189"/>
    </row>
    <row r="59" spans="1:14">
      <c r="A59" s="171"/>
      <c r="B59" s="203"/>
      <c r="C59" s="193"/>
      <c r="D59" s="193"/>
      <c r="E59" s="204"/>
      <c r="F59" s="193"/>
      <c r="G59" s="193"/>
      <c r="H59" s="193"/>
      <c r="I59" s="193"/>
      <c r="J59" s="193"/>
      <c r="K59" s="193"/>
      <c r="L59" s="194"/>
      <c r="M59" s="194"/>
      <c r="N59" s="189"/>
    </row>
    <row r="60" spans="1:14">
      <c r="A60" s="171"/>
      <c r="B60" s="203"/>
      <c r="C60" s="193"/>
      <c r="D60" s="193"/>
      <c r="E60" s="204"/>
      <c r="F60" s="193"/>
      <c r="G60" s="193"/>
      <c r="H60" s="193"/>
      <c r="I60" s="193"/>
      <c r="J60" s="193"/>
      <c r="K60" s="193"/>
      <c r="L60" s="194"/>
      <c r="M60" s="194"/>
      <c r="N60" s="189"/>
    </row>
    <row r="61" spans="1:14">
      <c r="A61" s="204"/>
      <c r="B61" s="203"/>
      <c r="C61" s="193"/>
      <c r="D61" s="193"/>
      <c r="E61" s="209"/>
      <c r="F61" s="193"/>
      <c r="G61" s="193"/>
      <c r="H61" s="193"/>
      <c r="I61" s="193"/>
      <c r="J61" s="193"/>
      <c r="K61" s="193"/>
      <c r="L61" s="194"/>
      <c r="M61" s="194"/>
      <c r="N61" s="189"/>
    </row>
    <row r="62" spans="1:14">
      <c r="A62" s="204"/>
      <c r="B62" s="203"/>
      <c r="C62" s="204"/>
      <c r="D62" s="204"/>
      <c r="E62" s="204"/>
      <c r="F62" s="193"/>
      <c r="G62" s="193"/>
      <c r="H62" s="193"/>
      <c r="I62" s="193"/>
      <c r="J62" s="193"/>
      <c r="K62" s="193"/>
      <c r="L62" s="194"/>
      <c r="M62" s="194"/>
      <c r="N62" s="189"/>
    </row>
    <row r="63" spans="1:14">
      <c r="B63" s="207"/>
      <c r="C63" s="210"/>
      <c r="D63" s="193"/>
      <c r="E63" s="193"/>
      <c r="F63" s="193"/>
      <c r="G63" s="193"/>
      <c r="H63" s="193"/>
      <c r="I63" s="193"/>
      <c r="J63" s="193"/>
      <c r="K63" s="193"/>
      <c r="L63" s="194"/>
      <c r="M63" s="194"/>
      <c r="N63" s="208"/>
    </row>
    <row r="64" spans="1:14">
      <c r="B64" s="207"/>
      <c r="C64" s="210"/>
      <c r="D64" s="193"/>
      <c r="E64" s="193"/>
      <c r="F64" s="193"/>
      <c r="G64" s="193"/>
      <c r="H64" s="193"/>
      <c r="I64" s="193"/>
      <c r="J64" s="193"/>
      <c r="K64" s="193"/>
      <c r="L64" s="194"/>
      <c r="M64" s="194"/>
      <c r="N64" s="208"/>
    </row>
    <row r="65" spans="2:14">
      <c r="B65" s="207"/>
      <c r="C65" s="210"/>
      <c r="D65" s="193"/>
      <c r="E65" s="193"/>
      <c r="F65" s="193"/>
      <c r="G65" s="193"/>
      <c r="H65" s="193"/>
      <c r="I65" s="193"/>
      <c r="J65" s="193"/>
      <c r="K65" s="193"/>
      <c r="L65" s="194"/>
      <c r="M65" s="194"/>
      <c r="N65" s="208"/>
    </row>
    <row r="66" spans="2:14" ht="18">
      <c r="B66" s="356"/>
      <c r="C66" s="214" t="s">
        <v>364</v>
      </c>
      <c r="D66" s="357"/>
      <c r="E66" s="357"/>
      <c r="F66" s="357"/>
      <c r="G66" s="357"/>
      <c r="H66" s="357"/>
      <c r="I66" s="357"/>
      <c r="J66" s="357"/>
      <c r="K66" s="357"/>
      <c r="L66" s="357"/>
      <c r="M66" s="357"/>
      <c r="N66" s="358"/>
    </row>
    <row r="67" spans="2:14" ht="18">
      <c r="B67" s="356"/>
      <c r="C67" s="276"/>
      <c r="D67" s="357"/>
      <c r="E67" s="357"/>
      <c r="F67" s="357"/>
      <c r="G67" s="357"/>
      <c r="H67" s="357"/>
      <c r="I67" s="357"/>
      <c r="J67" s="357"/>
      <c r="K67" s="357"/>
      <c r="L67" s="357"/>
      <c r="M67" s="357"/>
      <c r="N67" s="358"/>
    </row>
    <row r="68" spans="2:14" ht="15.75">
      <c r="B68" s="207"/>
      <c r="C68" s="214"/>
      <c r="D68" s="408" t="s">
        <v>365</v>
      </c>
      <c r="E68" s="408"/>
      <c r="F68" s="277" t="s">
        <v>366</v>
      </c>
      <c r="G68" s="193"/>
      <c r="H68" s="193"/>
      <c r="I68" s="193"/>
      <c r="J68" s="193"/>
      <c r="K68" s="278"/>
      <c r="L68" s="278"/>
      <c r="M68" s="193"/>
      <c r="N68" s="208"/>
    </row>
    <row r="69" spans="2:14">
      <c r="B69" s="207"/>
      <c r="C69" s="214"/>
      <c r="D69" s="193"/>
      <c r="E69" s="210"/>
      <c r="F69" s="193"/>
      <c r="G69" s="193"/>
      <c r="H69" s="193"/>
      <c r="I69" s="193"/>
      <c r="J69" s="193"/>
      <c r="K69" s="278"/>
      <c r="L69" s="278"/>
      <c r="M69" s="193"/>
      <c r="N69" s="208"/>
    </row>
    <row r="70" spans="2:14">
      <c r="B70" s="207"/>
      <c r="C70" s="214"/>
      <c r="D70" s="193"/>
      <c r="E70" s="279" t="s">
        <v>3</v>
      </c>
      <c r="F70" s="280" t="s">
        <v>367</v>
      </c>
      <c r="G70" s="280"/>
      <c r="H70" s="280"/>
      <c r="I70" s="193"/>
      <c r="J70" s="193"/>
      <c r="K70" s="193"/>
      <c r="L70" s="193"/>
      <c r="M70" s="193"/>
      <c r="N70" s="208"/>
    </row>
    <row r="71" spans="2:14">
      <c r="B71" s="207"/>
      <c r="C71" s="214"/>
      <c r="D71" s="193"/>
      <c r="E71" s="279"/>
      <c r="F71" s="280"/>
      <c r="G71" s="280"/>
      <c r="H71" s="280"/>
      <c r="I71" s="193"/>
      <c r="J71" s="193"/>
      <c r="K71" s="193"/>
      <c r="L71" s="193"/>
      <c r="M71" s="193"/>
      <c r="N71" s="208"/>
    </row>
    <row r="72" spans="2:14">
      <c r="B72" s="207"/>
      <c r="C72" s="214"/>
      <c r="D72" s="193"/>
      <c r="E72" s="216">
        <v>1</v>
      </c>
      <c r="F72" s="217" t="s">
        <v>8</v>
      </c>
      <c r="G72" s="281"/>
      <c r="H72" s="193"/>
      <c r="I72" s="193"/>
      <c r="J72" s="193"/>
      <c r="K72" s="193"/>
      <c r="L72" s="193"/>
      <c r="M72" s="193"/>
      <c r="N72" s="208"/>
    </row>
    <row r="73" spans="2:14">
      <c r="B73" s="207"/>
      <c r="C73" s="214"/>
      <c r="D73" s="193"/>
      <c r="E73" s="216"/>
      <c r="F73" s="217"/>
      <c r="G73" s="281"/>
      <c r="H73" s="193"/>
      <c r="I73" s="193"/>
      <c r="J73" s="193"/>
      <c r="K73" s="193"/>
      <c r="L73" s="193"/>
      <c r="M73" s="193"/>
      <c r="N73" s="208"/>
    </row>
    <row r="74" spans="2:14">
      <c r="B74" s="207"/>
      <c r="C74" s="214">
        <v>1.1000000000000001</v>
      </c>
      <c r="D74" s="193"/>
      <c r="E74" s="210"/>
      <c r="F74" s="282" t="s">
        <v>9</v>
      </c>
      <c r="G74" s="278"/>
      <c r="H74" s="278"/>
      <c r="I74" s="278"/>
      <c r="J74" s="278"/>
      <c r="K74" s="278"/>
      <c r="L74" s="278"/>
      <c r="M74" s="193"/>
      <c r="N74" s="208"/>
    </row>
    <row r="75" spans="2:14">
      <c r="B75" s="207"/>
      <c r="C75" s="214"/>
      <c r="D75" s="193"/>
      <c r="E75" s="409" t="s">
        <v>2</v>
      </c>
      <c r="F75" s="409" t="s">
        <v>368</v>
      </c>
      <c r="G75" s="409"/>
      <c r="H75" s="409" t="s">
        <v>369</v>
      </c>
      <c r="I75" s="409" t="s">
        <v>370</v>
      </c>
      <c r="J75" s="409"/>
      <c r="K75" s="283" t="s">
        <v>371</v>
      </c>
      <c r="L75" s="283" t="s">
        <v>372</v>
      </c>
      <c r="M75" s="283" t="s">
        <v>371</v>
      </c>
      <c r="N75" s="208"/>
    </row>
    <row r="76" spans="2:14">
      <c r="B76" s="207"/>
      <c r="C76" s="214"/>
      <c r="D76" s="193"/>
      <c r="E76" s="409"/>
      <c r="F76" s="409"/>
      <c r="G76" s="409"/>
      <c r="H76" s="409"/>
      <c r="I76" s="409"/>
      <c r="J76" s="409"/>
      <c r="K76" s="284" t="s">
        <v>373</v>
      </c>
      <c r="L76" s="284" t="s">
        <v>374</v>
      </c>
      <c r="M76" s="284" t="s">
        <v>375</v>
      </c>
      <c r="N76" s="208"/>
    </row>
    <row r="77" spans="2:14">
      <c r="B77" s="207"/>
      <c r="C77" s="214"/>
      <c r="D77" s="193"/>
      <c r="E77" s="211"/>
      <c r="F77" s="410" t="s">
        <v>376</v>
      </c>
      <c r="G77" s="411"/>
      <c r="H77" s="347" t="s">
        <v>296</v>
      </c>
      <c r="I77" s="412"/>
      <c r="J77" s="413"/>
      <c r="K77" s="285"/>
      <c r="L77" s="285"/>
      <c r="M77" s="351">
        <v>454175</v>
      </c>
      <c r="N77" s="208"/>
    </row>
    <row r="78" spans="2:14">
      <c r="B78" s="207"/>
      <c r="C78" s="214"/>
      <c r="D78" s="193"/>
      <c r="E78" s="211"/>
      <c r="F78" s="410" t="s">
        <v>377</v>
      </c>
      <c r="G78" s="411"/>
      <c r="H78" s="347" t="s">
        <v>378</v>
      </c>
      <c r="I78" s="412"/>
      <c r="J78" s="413"/>
      <c r="K78" s="228">
        <v>53.04</v>
      </c>
      <c r="L78" s="286">
        <f>M78/K78</f>
        <v>135.23001508295627</v>
      </c>
      <c r="M78" s="351">
        <v>7172.6</v>
      </c>
      <c r="N78" s="208"/>
    </row>
    <row r="79" spans="2:14">
      <c r="B79" s="207"/>
      <c r="C79" s="214"/>
      <c r="D79" s="193"/>
      <c r="E79" s="211"/>
      <c r="F79" s="414"/>
      <c r="G79" s="413"/>
      <c r="H79" s="285"/>
      <c r="I79" s="412"/>
      <c r="J79" s="413"/>
      <c r="K79" s="228"/>
      <c r="L79" s="228"/>
      <c r="M79" s="258"/>
      <c r="N79" s="208"/>
    </row>
    <row r="80" spans="2:14">
      <c r="B80" s="207"/>
      <c r="C80" s="214"/>
      <c r="D80" s="193"/>
      <c r="E80" s="211"/>
      <c r="F80" s="414"/>
      <c r="G80" s="413"/>
      <c r="H80" s="285"/>
      <c r="I80" s="414"/>
      <c r="J80" s="413"/>
      <c r="K80" s="228"/>
      <c r="L80" s="228"/>
      <c r="M80" s="258"/>
      <c r="N80" s="208"/>
    </row>
    <row r="81" spans="2:14">
      <c r="B81" s="207"/>
      <c r="C81" s="214"/>
      <c r="D81" s="193"/>
      <c r="E81" s="211"/>
      <c r="F81" s="414"/>
      <c r="G81" s="413"/>
      <c r="H81" s="285"/>
      <c r="I81" s="414"/>
      <c r="J81" s="413"/>
      <c r="K81" s="228"/>
      <c r="L81" s="228"/>
      <c r="M81" s="258"/>
      <c r="N81" s="208"/>
    </row>
    <row r="82" spans="2:14">
      <c r="B82" s="207"/>
      <c r="C82" s="214"/>
      <c r="D82" s="193"/>
      <c r="E82" s="211"/>
      <c r="F82" s="414"/>
      <c r="G82" s="413"/>
      <c r="H82" s="285"/>
      <c r="I82" s="412"/>
      <c r="J82" s="413"/>
      <c r="K82" s="228"/>
      <c r="L82" s="228"/>
      <c r="M82" s="258"/>
      <c r="N82" s="208"/>
    </row>
    <row r="83" spans="2:14">
      <c r="B83" s="207"/>
      <c r="C83" s="214"/>
      <c r="D83" s="193"/>
      <c r="E83" s="211"/>
      <c r="F83" s="414"/>
      <c r="G83" s="413"/>
      <c r="H83" s="285"/>
      <c r="I83" s="414"/>
      <c r="J83" s="413"/>
      <c r="K83" s="228"/>
      <c r="L83" s="228"/>
      <c r="M83" s="258"/>
      <c r="N83" s="208"/>
    </row>
    <row r="84" spans="2:14">
      <c r="B84" s="207"/>
      <c r="C84" s="214"/>
      <c r="D84" s="193"/>
      <c r="E84" s="211"/>
      <c r="F84" s="414"/>
      <c r="G84" s="413"/>
      <c r="H84" s="285"/>
      <c r="I84" s="412"/>
      <c r="J84" s="413"/>
      <c r="K84" s="285"/>
      <c r="L84" s="228"/>
      <c r="M84" s="258"/>
      <c r="N84" s="208"/>
    </row>
    <row r="85" spans="2:14">
      <c r="B85" s="287"/>
      <c r="C85" s="288"/>
      <c r="D85" s="281"/>
      <c r="E85" s="354"/>
      <c r="F85" s="418" t="s">
        <v>24</v>
      </c>
      <c r="G85" s="419"/>
      <c r="H85" s="419"/>
      <c r="I85" s="419"/>
      <c r="J85" s="419"/>
      <c r="K85" s="419"/>
      <c r="L85" s="420"/>
      <c r="M85" s="348">
        <f>SUM(M77:M84)</f>
        <v>461347.6</v>
      </c>
      <c r="N85" s="289"/>
    </row>
    <row r="86" spans="2:14">
      <c r="B86" s="287"/>
      <c r="C86" s="288"/>
      <c r="D86" s="281"/>
      <c r="E86" s="212"/>
      <c r="F86" s="212"/>
      <c r="G86" s="212"/>
      <c r="H86" s="212"/>
      <c r="I86" s="212"/>
      <c r="J86" s="212"/>
      <c r="K86" s="212"/>
      <c r="L86" s="212"/>
      <c r="M86" s="215"/>
      <c r="N86" s="289"/>
    </row>
    <row r="87" spans="2:14">
      <c r="B87" s="207"/>
      <c r="C87" s="214">
        <v>1.2</v>
      </c>
      <c r="D87" s="193"/>
      <c r="E87" s="290"/>
      <c r="F87" s="282" t="s">
        <v>10</v>
      </c>
      <c r="G87" s="192"/>
      <c r="H87" s="192"/>
      <c r="I87" s="192"/>
      <c r="J87" s="192"/>
      <c r="K87" s="192"/>
      <c r="L87" s="192"/>
      <c r="M87" s="193"/>
      <c r="N87" s="208"/>
    </row>
    <row r="88" spans="2:14">
      <c r="B88" s="207"/>
      <c r="C88" s="214"/>
      <c r="D88" s="193"/>
      <c r="E88" s="409" t="s">
        <v>2</v>
      </c>
      <c r="F88" s="421" t="s">
        <v>379</v>
      </c>
      <c r="G88" s="422"/>
      <c r="H88" s="422"/>
      <c r="I88" s="422"/>
      <c r="J88" s="423"/>
      <c r="K88" s="283" t="s">
        <v>371</v>
      </c>
      <c r="L88" s="283" t="s">
        <v>372</v>
      </c>
      <c r="M88" s="283" t="s">
        <v>371</v>
      </c>
      <c r="N88" s="208"/>
    </row>
    <row r="89" spans="2:14">
      <c r="B89" s="207"/>
      <c r="C89" s="214"/>
      <c r="D89" s="193"/>
      <c r="E89" s="409"/>
      <c r="F89" s="424"/>
      <c r="G89" s="425"/>
      <c r="H89" s="425"/>
      <c r="I89" s="425"/>
      <c r="J89" s="426"/>
      <c r="K89" s="284" t="s">
        <v>373</v>
      </c>
      <c r="L89" s="284" t="s">
        <v>374</v>
      </c>
      <c r="M89" s="284" t="s">
        <v>375</v>
      </c>
      <c r="N89" s="208"/>
    </row>
    <row r="90" spans="2:14">
      <c r="B90" s="207"/>
      <c r="C90" s="214"/>
      <c r="D90" s="193"/>
      <c r="E90" s="211"/>
      <c r="F90" s="415" t="s">
        <v>380</v>
      </c>
      <c r="G90" s="416"/>
      <c r="H90" s="416"/>
      <c r="I90" s="416"/>
      <c r="J90" s="417"/>
      <c r="K90" s="285"/>
      <c r="L90" s="285"/>
      <c r="M90" s="270">
        <v>26021503</v>
      </c>
      <c r="N90" s="208"/>
    </row>
    <row r="91" spans="2:14">
      <c r="B91" s="207"/>
      <c r="C91" s="214"/>
      <c r="D91" s="193"/>
      <c r="E91" s="211"/>
      <c r="F91" s="415" t="s">
        <v>381</v>
      </c>
      <c r="G91" s="416"/>
      <c r="H91" s="416"/>
      <c r="I91" s="416"/>
      <c r="J91" s="417"/>
      <c r="K91" s="228"/>
      <c r="L91" s="228"/>
      <c r="M91" s="258"/>
      <c r="N91" s="208"/>
    </row>
    <row r="92" spans="2:14">
      <c r="B92" s="207"/>
      <c r="C92" s="214"/>
      <c r="D92" s="193"/>
      <c r="E92" s="211"/>
      <c r="F92" s="415" t="s">
        <v>382</v>
      </c>
      <c r="G92" s="416"/>
      <c r="H92" s="416"/>
      <c r="I92" s="416"/>
      <c r="J92" s="417"/>
      <c r="K92" s="228"/>
      <c r="L92" s="228"/>
      <c r="M92" s="258"/>
      <c r="N92" s="208"/>
    </row>
    <row r="93" spans="2:14">
      <c r="B93" s="207"/>
      <c r="C93" s="214"/>
      <c r="D93" s="193"/>
      <c r="E93" s="211"/>
      <c r="F93" s="415" t="s">
        <v>383</v>
      </c>
      <c r="G93" s="416"/>
      <c r="H93" s="416"/>
      <c r="I93" s="416"/>
      <c r="J93" s="417"/>
      <c r="K93" s="228"/>
      <c r="L93" s="228"/>
      <c r="M93" s="258"/>
      <c r="N93" s="208"/>
    </row>
    <row r="94" spans="2:14">
      <c r="B94" s="207"/>
      <c r="C94" s="214"/>
      <c r="D94" s="193"/>
      <c r="E94" s="354"/>
      <c r="F94" s="418" t="s">
        <v>24</v>
      </c>
      <c r="G94" s="419"/>
      <c r="H94" s="419"/>
      <c r="I94" s="419"/>
      <c r="J94" s="419"/>
      <c r="K94" s="419"/>
      <c r="L94" s="420"/>
      <c r="M94" s="271">
        <f>SUM(M90:M93)</f>
        <v>26021503</v>
      </c>
      <c r="N94" s="208"/>
    </row>
    <row r="95" spans="2:14">
      <c r="B95" s="207"/>
      <c r="C95" s="214"/>
      <c r="D95" s="193"/>
      <c r="E95" s="212"/>
      <c r="F95" s="212"/>
      <c r="G95" s="212"/>
      <c r="H95" s="212"/>
      <c r="I95" s="212"/>
      <c r="J95" s="212"/>
      <c r="K95" s="212"/>
      <c r="L95" s="212"/>
      <c r="M95" s="215"/>
      <c r="N95" s="208"/>
    </row>
    <row r="96" spans="2:14">
      <c r="B96" s="207"/>
      <c r="C96" s="214"/>
      <c r="D96" s="193"/>
      <c r="E96" s="216">
        <v>2</v>
      </c>
      <c r="F96" s="217" t="s">
        <v>25</v>
      </c>
      <c r="G96" s="212"/>
      <c r="H96" s="212"/>
      <c r="I96" s="212"/>
      <c r="J96" s="212"/>
      <c r="K96" s="212"/>
      <c r="L96" s="212"/>
      <c r="M96" s="215"/>
      <c r="N96" s="208"/>
    </row>
    <row r="97" spans="2:14">
      <c r="B97" s="207"/>
      <c r="C97" s="214"/>
      <c r="D97" s="193"/>
      <c r="E97" s="216"/>
      <c r="F97" s="217"/>
      <c r="G97" s="212"/>
      <c r="H97" s="212"/>
      <c r="I97" s="212"/>
      <c r="J97" s="212"/>
      <c r="K97" s="212"/>
      <c r="L97" s="212"/>
      <c r="M97" s="215"/>
      <c r="N97" s="208"/>
    </row>
    <row r="98" spans="2:14">
      <c r="B98" s="207"/>
      <c r="C98" s="212">
        <v>2.1</v>
      </c>
      <c r="D98" s="193"/>
      <c r="E98" s="212"/>
      <c r="F98" s="218" t="s">
        <v>27</v>
      </c>
      <c r="G98" s="212"/>
      <c r="H98" s="212"/>
      <c r="I98" s="212"/>
      <c r="J98" s="212"/>
      <c r="K98" s="212"/>
      <c r="L98" s="212"/>
      <c r="M98" s="215"/>
      <c r="N98" s="208"/>
    </row>
    <row r="99" spans="2:14">
      <c r="B99" s="207"/>
      <c r="C99" s="212"/>
      <c r="D99" s="193"/>
      <c r="E99" s="212"/>
      <c r="F99" s="218"/>
      <c r="G99" s="213" t="s">
        <v>384</v>
      </c>
      <c r="H99" s="212"/>
      <c r="I99" s="212"/>
      <c r="J99" s="212"/>
      <c r="K99" s="212"/>
      <c r="L99" s="212"/>
      <c r="M99" s="215"/>
      <c r="N99" s="208"/>
    </row>
    <row r="100" spans="2:14">
      <c r="B100" s="207"/>
      <c r="C100" s="291">
        <v>2.2000000000000002</v>
      </c>
      <c r="D100" s="193"/>
      <c r="E100" s="212"/>
      <c r="F100" s="218" t="s">
        <v>28</v>
      </c>
      <c r="G100" s="212"/>
      <c r="H100" s="212"/>
      <c r="I100" s="212"/>
      <c r="J100" s="212"/>
      <c r="K100" s="212"/>
      <c r="L100" s="212"/>
      <c r="M100" s="215"/>
      <c r="N100" s="208"/>
    </row>
    <row r="101" spans="2:14">
      <c r="B101" s="207"/>
      <c r="C101" s="291"/>
      <c r="D101" s="193"/>
      <c r="E101" s="212"/>
      <c r="F101" s="218"/>
      <c r="G101" s="213" t="s">
        <v>385</v>
      </c>
      <c r="H101" s="212"/>
      <c r="I101" s="212"/>
      <c r="J101" s="212"/>
      <c r="K101" s="212"/>
      <c r="L101" s="212"/>
      <c r="M101" s="215"/>
      <c r="N101" s="208"/>
    </row>
    <row r="102" spans="2:14">
      <c r="B102" s="207"/>
      <c r="C102" s="212">
        <v>2.2999999999999998</v>
      </c>
      <c r="D102" s="193"/>
      <c r="E102" s="212"/>
      <c r="F102" s="218" t="s">
        <v>26</v>
      </c>
      <c r="G102" s="212"/>
      <c r="H102" s="212"/>
      <c r="I102" s="212"/>
      <c r="J102" s="212"/>
      <c r="K102" s="212"/>
      <c r="L102" s="212"/>
      <c r="M102" s="215"/>
      <c r="N102" s="208"/>
    </row>
    <row r="103" spans="2:14">
      <c r="B103" s="207"/>
      <c r="C103" s="214"/>
      <c r="D103" s="193"/>
      <c r="E103" s="212"/>
      <c r="F103" s="212"/>
      <c r="G103" s="213" t="s">
        <v>386</v>
      </c>
      <c r="H103" s="212"/>
      <c r="I103" s="212"/>
      <c r="J103" s="212"/>
      <c r="K103" s="212"/>
      <c r="L103" s="212"/>
      <c r="M103" s="215"/>
      <c r="N103" s="208"/>
    </row>
    <row r="104" spans="2:14">
      <c r="B104" s="207"/>
      <c r="C104" s="214"/>
      <c r="D104" s="193"/>
      <c r="E104" s="212"/>
      <c r="F104" s="212"/>
      <c r="G104" s="212"/>
      <c r="H104" s="212"/>
      <c r="I104" s="212"/>
      <c r="J104" s="212"/>
      <c r="K104" s="212"/>
      <c r="L104" s="212"/>
      <c r="M104" s="215"/>
      <c r="N104" s="208"/>
    </row>
    <row r="105" spans="2:14">
      <c r="B105" s="207"/>
      <c r="C105" s="214"/>
      <c r="D105" s="193"/>
      <c r="E105" s="216">
        <v>3</v>
      </c>
      <c r="F105" s="217" t="s">
        <v>29</v>
      </c>
      <c r="G105" s="212"/>
      <c r="H105" s="212"/>
      <c r="I105" s="212"/>
      <c r="J105" s="212"/>
      <c r="K105" s="212"/>
      <c r="L105" s="212"/>
      <c r="M105" s="215"/>
      <c r="N105" s="208"/>
    </row>
    <row r="106" spans="2:14">
      <c r="B106" s="207"/>
      <c r="C106" s="214">
        <v>3.1</v>
      </c>
      <c r="D106" s="193"/>
      <c r="E106" s="212"/>
      <c r="F106" s="218" t="s">
        <v>30</v>
      </c>
      <c r="G106" s="212"/>
      <c r="H106" s="212"/>
      <c r="I106" s="212"/>
      <c r="J106" s="212"/>
      <c r="K106" s="212"/>
      <c r="L106" s="212"/>
      <c r="M106" s="215"/>
      <c r="N106" s="208"/>
    </row>
    <row r="107" spans="2:14">
      <c r="B107" s="207"/>
      <c r="C107" s="214"/>
      <c r="D107" s="193"/>
      <c r="E107" s="205"/>
      <c r="F107" s="220" t="s">
        <v>387</v>
      </c>
      <c r="G107" s="204"/>
      <c r="H107" s="204"/>
      <c r="I107" s="204"/>
      <c r="J107" s="204"/>
      <c r="K107" s="204"/>
      <c r="L107" s="292">
        <v>3898657</v>
      </c>
      <c r="M107" s="215"/>
      <c r="N107" s="208"/>
    </row>
    <row r="108" spans="2:14">
      <c r="B108" s="207"/>
      <c r="C108" s="214"/>
      <c r="D108" s="193"/>
      <c r="E108" s="212" t="s">
        <v>388</v>
      </c>
      <c r="F108" s="204" t="s">
        <v>389</v>
      </c>
      <c r="G108" s="204"/>
      <c r="H108" s="204"/>
      <c r="I108" s="204"/>
      <c r="J108" s="204"/>
      <c r="K108" s="209"/>
      <c r="L108" s="293">
        <v>3898657</v>
      </c>
      <c r="M108" s="215"/>
      <c r="N108" s="208"/>
    </row>
    <row r="109" spans="2:14">
      <c r="B109" s="207"/>
      <c r="C109" s="214"/>
      <c r="D109" s="193"/>
      <c r="E109" s="212"/>
      <c r="F109" s="204" t="s">
        <v>652</v>
      </c>
      <c r="G109" s="204"/>
      <c r="H109" s="204"/>
      <c r="I109" s="204"/>
      <c r="J109" s="204"/>
      <c r="K109" s="209"/>
      <c r="L109" s="293"/>
      <c r="M109" s="215"/>
      <c r="N109" s="208"/>
    </row>
    <row r="110" spans="2:14">
      <c r="B110" s="207"/>
      <c r="C110" s="214"/>
      <c r="D110" s="193"/>
      <c r="E110" s="212" t="s">
        <v>388</v>
      </c>
      <c r="F110" s="204" t="s">
        <v>390</v>
      </c>
      <c r="G110" s="204"/>
      <c r="H110" s="204"/>
      <c r="I110" s="204"/>
      <c r="J110" s="204"/>
      <c r="K110" s="209"/>
      <c r="L110" s="293"/>
      <c r="M110" s="215"/>
      <c r="N110" s="208"/>
    </row>
    <row r="111" spans="2:14">
      <c r="B111" s="207"/>
      <c r="C111" s="214"/>
      <c r="D111" s="193"/>
      <c r="E111" s="212" t="s">
        <v>388</v>
      </c>
      <c r="F111" s="204" t="s">
        <v>391</v>
      </c>
      <c r="G111" s="204"/>
      <c r="H111" s="204"/>
      <c r="I111" s="204"/>
      <c r="J111" s="204"/>
      <c r="K111" s="209"/>
      <c r="L111" s="293"/>
      <c r="M111" s="215"/>
      <c r="N111" s="208"/>
    </row>
    <row r="112" spans="2:14">
      <c r="B112" s="207"/>
      <c r="C112" s="214"/>
      <c r="D112" s="193"/>
      <c r="E112" s="212"/>
      <c r="G112" s="219" t="s">
        <v>392</v>
      </c>
      <c r="H112" s="212"/>
      <c r="I112" s="204"/>
      <c r="J112" s="204"/>
      <c r="K112" s="212"/>
      <c r="L112" s="212"/>
      <c r="M112" s="215"/>
      <c r="N112" s="208"/>
    </row>
    <row r="113" spans="2:14">
      <c r="B113" s="207"/>
      <c r="C113" s="214"/>
      <c r="D113" s="193"/>
      <c r="E113" s="212"/>
      <c r="F113" s="218"/>
      <c r="G113" s="212"/>
      <c r="H113" s="212"/>
      <c r="I113" s="204"/>
      <c r="J113" s="204"/>
      <c r="K113" s="212"/>
      <c r="L113" s="212"/>
      <c r="M113" s="215"/>
      <c r="N113" s="208"/>
    </row>
    <row r="114" spans="2:14">
      <c r="B114" s="207"/>
      <c r="C114" s="214">
        <v>3.2</v>
      </c>
      <c r="D114" s="193"/>
      <c r="E114" s="212"/>
      <c r="F114" s="218" t="s">
        <v>31</v>
      </c>
      <c r="G114" s="212"/>
      <c r="H114" s="212"/>
      <c r="I114" s="212"/>
      <c r="J114" s="212"/>
      <c r="K114" s="212"/>
      <c r="L114" s="212"/>
      <c r="M114" s="215"/>
      <c r="N114" s="208"/>
    </row>
    <row r="115" spans="2:14">
      <c r="B115" s="207"/>
      <c r="C115" s="214"/>
      <c r="D115" s="193"/>
      <c r="E115" s="212" t="s">
        <v>388</v>
      </c>
      <c r="F115" s="218" t="s">
        <v>393</v>
      </c>
      <c r="G115" s="212"/>
      <c r="H115" s="212"/>
      <c r="I115" s="212"/>
      <c r="J115" s="212"/>
      <c r="K115" s="212"/>
      <c r="L115" s="212"/>
      <c r="M115" s="215"/>
      <c r="N115" s="208"/>
    </row>
    <row r="116" spans="2:14">
      <c r="B116" s="207"/>
      <c r="C116" s="214"/>
      <c r="D116" s="193"/>
      <c r="E116" s="212"/>
      <c r="F116" s="218"/>
      <c r="G116" s="212"/>
      <c r="H116" s="212"/>
      <c r="I116" s="212"/>
      <c r="J116" s="212"/>
      <c r="K116" s="212"/>
      <c r="L116" s="212"/>
      <c r="M116" s="215"/>
      <c r="N116" s="208"/>
    </row>
    <row r="117" spans="2:14">
      <c r="B117" s="207"/>
      <c r="C117" s="214">
        <v>3.3</v>
      </c>
      <c r="D117" s="193"/>
      <c r="E117" s="212"/>
      <c r="F117" s="218" t="s">
        <v>32</v>
      </c>
      <c r="G117" s="212"/>
      <c r="H117" s="212"/>
      <c r="I117" s="212"/>
      <c r="J117" s="212"/>
      <c r="K117" s="212"/>
      <c r="L117" s="212"/>
      <c r="M117" s="215"/>
      <c r="N117" s="208"/>
    </row>
    <row r="118" spans="2:14">
      <c r="B118" s="207"/>
      <c r="C118" s="214"/>
      <c r="D118" s="193"/>
      <c r="E118" s="212" t="s">
        <v>388</v>
      </c>
      <c r="F118" s="220" t="s">
        <v>394</v>
      </c>
      <c r="G118" s="212"/>
      <c r="H118" s="212"/>
      <c r="I118" s="212"/>
      <c r="J118" s="212"/>
      <c r="K118" s="212"/>
      <c r="L118" s="212"/>
      <c r="M118" s="215"/>
      <c r="N118" s="208"/>
    </row>
    <row r="119" spans="2:14">
      <c r="B119" s="207"/>
      <c r="C119" s="214"/>
      <c r="D119" s="193"/>
      <c r="E119" s="212"/>
      <c r="F119" s="220"/>
      <c r="G119" s="212"/>
      <c r="H119" s="212"/>
      <c r="I119" s="212"/>
      <c r="J119" s="212"/>
      <c r="K119" s="212"/>
      <c r="L119" s="212"/>
      <c r="M119" s="215"/>
      <c r="N119" s="208"/>
    </row>
    <row r="120" spans="2:14">
      <c r="B120" s="207"/>
      <c r="C120" s="214">
        <v>3.4</v>
      </c>
      <c r="D120" s="193"/>
      <c r="E120" s="212"/>
      <c r="F120" s="218" t="s">
        <v>33</v>
      </c>
      <c r="G120" s="212"/>
      <c r="H120" s="212"/>
      <c r="I120" s="212"/>
      <c r="J120" s="212"/>
      <c r="K120" s="212"/>
      <c r="L120" s="212"/>
      <c r="M120" s="215"/>
      <c r="N120" s="208"/>
    </row>
    <row r="121" spans="2:14">
      <c r="B121" s="207"/>
      <c r="C121" s="214"/>
      <c r="D121" s="193"/>
      <c r="E121" s="212" t="s">
        <v>388</v>
      </c>
      <c r="F121" s="171" t="s">
        <v>395</v>
      </c>
      <c r="G121" s="212"/>
      <c r="H121" s="212"/>
      <c r="I121" s="212"/>
      <c r="J121" s="212"/>
      <c r="K121" s="212"/>
      <c r="L121" s="212"/>
      <c r="M121" s="215"/>
      <c r="N121" s="208"/>
    </row>
    <row r="122" spans="2:14">
      <c r="B122" s="207"/>
      <c r="C122" s="214"/>
      <c r="D122" s="193"/>
      <c r="E122" s="212" t="s">
        <v>388</v>
      </c>
      <c r="F122" s="171" t="s">
        <v>396</v>
      </c>
      <c r="G122" s="212"/>
      <c r="H122" s="212"/>
      <c r="I122" s="212"/>
      <c r="J122" s="212"/>
      <c r="K122" s="212"/>
      <c r="L122" s="293"/>
      <c r="M122" s="215"/>
      <c r="N122" s="208"/>
    </row>
    <row r="123" spans="2:14">
      <c r="B123" s="207"/>
      <c r="C123" s="214"/>
      <c r="D123" s="193"/>
      <c r="E123" s="212" t="s">
        <v>388</v>
      </c>
      <c r="F123" s="171" t="s">
        <v>397</v>
      </c>
      <c r="G123" s="212"/>
      <c r="H123" s="212"/>
      <c r="I123" s="212"/>
      <c r="J123" s="212"/>
      <c r="K123" s="212"/>
      <c r="L123" s="293"/>
      <c r="M123" s="215"/>
      <c r="N123" s="208"/>
    </row>
    <row r="124" spans="2:14">
      <c r="B124" s="207"/>
      <c r="C124" s="214"/>
      <c r="D124" s="193"/>
      <c r="E124" s="212" t="s">
        <v>388</v>
      </c>
      <c r="F124" s="171" t="s">
        <v>398</v>
      </c>
      <c r="G124" s="212"/>
      <c r="H124" s="212"/>
      <c r="I124" s="212"/>
      <c r="J124" s="212"/>
      <c r="K124" s="212"/>
      <c r="L124" s="293"/>
      <c r="M124" s="215"/>
      <c r="N124" s="208"/>
    </row>
    <row r="125" spans="2:14">
      <c r="B125" s="207"/>
      <c r="C125" s="214"/>
      <c r="D125" s="193"/>
      <c r="E125" s="212" t="s">
        <v>388</v>
      </c>
      <c r="F125" s="171" t="s">
        <v>399</v>
      </c>
      <c r="G125" s="212"/>
      <c r="H125" s="212"/>
      <c r="I125" s="212"/>
      <c r="J125" s="212"/>
      <c r="K125" s="212"/>
      <c r="L125" s="293"/>
      <c r="M125" s="215"/>
      <c r="N125" s="208"/>
    </row>
    <row r="126" spans="2:14">
      <c r="B126" s="207"/>
      <c r="C126" s="214"/>
      <c r="D126" s="193"/>
      <c r="E126" s="212" t="s">
        <v>388</v>
      </c>
      <c r="F126" s="171" t="s">
        <v>400</v>
      </c>
      <c r="G126" s="212"/>
      <c r="H126" s="212"/>
      <c r="I126" s="212"/>
      <c r="J126" s="212"/>
      <c r="K126" s="212"/>
      <c r="L126" s="293"/>
      <c r="M126" s="215"/>
      <c r="N126" s="208"/>
    </row>
    <row r="127" spans="2:14">
      <c r="B127" s="207"/>
      <c r="C127" s="214"/>
      <c r="D127" s="193"/>
      <c r="E127" s="212" t="s">
        <v>388</v>
      </c>
      <c r="F127" s="171" t="s">
        <v>401</v>
      </c>
      <c r="G127" s="212"/>
      <c r="H127" s="212"/>
      <c r="I127" s="212"/>
      <c r="J127" s="212"/>
      <c r="K127" s="212"/>
      <c r="L127" s="293"/>
      <c r="M127" s="215"/>
      <c r="N127" s="208"/>
    </row>
    <row r="128" spans="2:14">
      <c r="B128" s="207"/>
      <c r="C128" s="214"/>
      <c r="D128" s="193"/>
      <c r="E128" s="212" t="s">
        <v>388</v>
      </c>
      <c r="F128" s="171" t="s">
        <v>402</v>
      </c>
      <c r="G128" s="212"/>
      <c r="H128" s="212"/>
      <c r="I128" s="212"/>
      <c r="J128" s="212"/>
      <c r="K128" s="212"/>
      <c r="L128" s="293"/>
      <c r="M128" s="215"/>
      <c r="N128" s="208"/>
    </row>
    <row r="129" spans="2:14">
      <c r="B129" s="207"/>
      <c r="C129" s="214"/>
      <c r="D129" s="193"/>
      <c r="E129" s="212" t="s">
        <v>388</v>
      </c>
      <c r="F129" s="171" t="s">
        <v>403</v>
      </c>
      <c r="G129" s="212"/>
      <c r="H129" s="212"/>
      <c r="I129" s="212"/>
      <c r="J129" s="212"/>
      <c r="K129" s="212"/>
      <c r="L129" s="293"/>
      <c r="M129" s="215"/>
      <c r="N129" s="208"/>
    </row>
    <row r="130" spans="2:14">
      <c r="B130" s="207"/>
      <c r="C130" s="214"/>
      <c r="D130" s="193"/>
      <c r="E130" s="212" t="s">
        <v>388</v>
      </c>
      <c r="F130" s="171" t="s">
        <v>404</v>
      </c>
      <c r="G130" s="212"/>
      <c r="H130" s="212"/>
      <c r="I130" s="212"/>
      <c r="J130" s="212"/>
      <c r="K130" s="212"/>
      <c r="L130" s="293"/>
      <c r="M130" s="215"/>
      <c r="N130" s="208"/>
    </row>
    <row r="131" spans="2:14">
      <c r="B131" s="207"/>
      <c r="C131" s="214"/>
      <c r="D131" s="193"/>
      <c r="E131" s="212" t="s">
        <v>388</v>
      </c>
      <c r="F131" s="171" t="s">
        <v>405</v>
      </c>
      <c r="G131" s="212"/>
      <c r="H131" s="212"/>
      <c r="I131" s="212"/>
      <c r="J131" s="212"/>
      <c r="K131" s="212"/>
      <c r="L131" s="293"/>
      <c r="M131" s="215"/>
      <c r="N131" s="208"/>
    </row>
    <row r="132" spans="2:14">
      <c r="B132" s="207"/>
      <c r="C132" s="214"/>
      <c r="D132" s="193"/>
      <c r="E132" s="212" t="s">
        <v>388</v>
      </c>
      <c r="F132" s="171" t="s">
        <v>406</v>
      </c>
      <c r="G132" s="212"/>
      <c r="H132" s="212"/>
      <c r="I132" s="212"/>
      <c r="J132" s="212"/>
      <c r="K132" s="212"/>
      <c r="L132" s="293"/>
      <c r="M132" s="215"/>
      <c r="N132" s="208"/>
    </row>
    <row r="133" spans="2:14">
      <c r="B133" s="207"/>
      <c r="C133" s="214"/>
      <c r="D133" s="193"/>
      <c r="E133" s="212" t="s">
        <v>388</v>
      </c>
      <c r="F133" s="171" t="s">
        <v>407</v>
      </c>
      <c r="G133" s="212"/>
      <c r="H133" s="212"/>
      <c r="I133" s="212"/>
      <c r="J133" s="212"/>
      <c r="K133" s="212"/>
      <c r="L133" s="293"/>
      <c r="M133" s="215"/>
      <c r="N133" s="208"/>
    </row>
    <row r="134" spans="2:14">
      <c r="B134" s="207"/>
      <c r="C134" s="214"/>
      <c r="D134" s="193"/>
      <c r="E134" s="212" t="s">
        <v>388</v>
      </c>
      <c r="F134" s="171" t="s">
        <v>408</v>
      </c>
      <c r="G134" s="212"/>
      <c r="H134" s="212"/>
      <c r="I134" s="212"/>
      <c r="J134" s="212"/>
      <c r="K134" s="212"/>
      <c r="L134" s="293"/>
      <c r="M134" s="215"/>
      <c r="N134" s="208"/>
    </row>
    <row r="135" spans="2:14">
      <c r="B135" s="207"/>
      <c r="C135" s="214"/>
      <c r="D135" s="193"/>
      <c r="E135" s="212"/>
      <c r="F135" s="171"/>
      <c r="G135" s="212"/>
      <c r="H135" s="212"/>
      <c r="I135" s="212"/>
      <c r="J135" s="212"/>
      <c r="K135" s="212"/>
      <c r="L135" s="294"/>
      <c r="M135" s="215"/>
      <c r="N135" s="208"/>
    </row>
    <row r="136" spans="2:14">
      <c r="B136" s="207"/>
      <c r="C136" s="214">
        <v>3.5</v>
      </c>
      <c r="D136" s="193"/>
      <c r="E136" s="212"/>
      <c r="F136" s="218" t="s">
        <v>34</v>
      </c>
      <c r="G136" s="212"/>
      <c r="H136" s="212"/>
      <c r="I136" s="212"/>
      <c r="J136" s="212"/>
      <c r="K136" s="212"/>
      <c r="L136" s="355"/>
      <c r="M136" s="215"/>
      <c r="N136" s="208"/>
    </row>
    <row r="137" spans="2:14">
      <c r="B137" s="207"/>
      <c r="C137" s="214"/>
      <c r="D137" s="193"/>
      <c r="E137" s="212" t="s">
        <v>388</v>
      </c>
      <c r="F137" s="220" t="s">
        <v>409</v>
      </c>
      <c r="G137" s="212"/>
      <c r="H137" s="212"/>
      <c r="I137" s="212"/>
      <c r="J137" s="212"/>
      <c r="K137" s="212"/>
      <c r="L137" s="355"/>
      <c r="M137" s="215"/>
      <c r="N137" s="208"/>
    </row>
    <row r="138" spans="2:14">
      <c r="B138" s="207"/>
      <c r="C138" s="214"/>
      <c r="D138" s="193"/>
      <c r="E138" s="212" t="s">
        <v>388</v>
      </c>
      <c r="F138" s="220" t="s">
        <v>410</v>
      </c>
      <c r="G138" s="212"/>
      <c r="H138" s="212"/>
      <c r="I138" s="212"/>
      <c r="J138" s="212"/>
      <c r="K138" s="212"/>
      <c r="L138" s="355"/>
      <c r="M138" s="215"/>
      <c r="N138" s="208"/>
    </row>
    <row r="139" spans="2:14">
      <c r="B139" s="207"/>
      <c r="C139" s="214"/>
      <c r="D139" s="193"/>
      <c r="E139" s="212"/>
      <c r="F139" s="218"/>
      <c r="G139" s="212"/>
      <c r="H139" s="212"/>
      <c r="I139" s="212"/>
      <c r="J139" s="212"/>
      <c r="K139" s="212"/>
      <c r="L139" s="212"/>
      <c r="M139" s="215"/>
      <c r="N139" s="208"/>
    </row>
    <row r="140" spans="2:14">
      <c r="B140" s="207"/>
      <c r="C140" s="214"/>
      <c r="D140" s="193"/>
      <c r="E140" s="216">
        <v>4</v>
      </c>
      <c r="F140" s="217" t="s">
        <v>35</v>
      </c>
      <c r="G140" s="212"/>
      <c r="H140" s="212"/>
      <c r="I140" s="212"/>
      <c r="J140" s="212"/>
      <c r="K140" s="212"/>
      <c r="L140" s="221">
        <f>L150+L167</f>
        <v>27160833</v>
      </c>
      <c r="M140" s="215"/>
      <c r="N140" s="208"/>
    </row>
    <row r="141" spans="2:14">
      <c r="B141" s="207"/>
      <c r="C141" s="214">
        <v>4.0999999999999996</v>
      </c>
      <c r="D141" s="193"/>
      <c r="E141" s="212"/>
      <c r="F141" s="218" t="s">
        <v>36</v>
      </c>
      <c r="G141" s="212"/>
      <c r="H141" s="212"/>
      <c r="I141" s="212"/>
      <c r="J141" s="212"/>
      <c r="K141" s="212"/>
      <c r="L141" s="355"/>
      <c r="M141" s="215"/>
      <c r="N141" s="208"/>
    </row>
    <row r="142" spans="2:14">
      <c r="B142" s="207"/>
      <c r="C142" s="214"/>
      <c r="D142" s="193"/>
      <c r="E142" s="212" t="s">
        <v>388</v>
      </c>
      <c r="F142" s="171" t="s">
        <v>411</v>
      </c>
      <c r="G142" s="212"/>
      <c r="H142" s="212"/>
      <c r="I142" s="212"/>
      <c r="J142" s="212"/>
      <c r="K142" s="212"/>
      <c r="L142" s="222"/>
      <c r="M142" s="215"/>
      <c r="N142" s="208"/>
    </row>
    <row r="143" spans="2:14">
      <c r="B143" s="207"/>
      <c r="C143" s="214"/>
      <c r="D143" s="193"/>
      <c r="E143" s="212" t="s">
        <v>388</v>
      </c>
      <c r="F143" s="171" t="s">
        <v>412</v>
      </c>
      <c r="G143" s="212"/>
      <c r="H143" s="212"/>
      <c r="I143" s="212"/>
      <c r="J143" s="212"/>
      <c r="K143" s="212"/>
      <c r="L143" s="222">
        <v>22057001</v>
      </c>
      <c r="M143" s="215"/>
      <c r="N143" s="208"/>
    </row>
    <row r="144" spans="2:14">
      <c r="B144" s="207"/>
      <c r="C144" s="214"/>
      <c r="D144" s="193"/>
      <c r="E144" s="212" t="s">
        <v>388</v>
      </c>
      <c r="F144" s="171" t="s">
        <v>413</v>
      </c>
      <c r="G144" s="212"/>
      <c r="H144" s="212"/>
      <c r="I144" s="212"/>
      <c r="J144" s="212"/>
      <c r="K144" s="212"/>
      <c r="L144" s="222">
        <v>5103832</v>
      </c>
      <c r="M144" s="215"/>
      <c r="N144" s="208"/>
    </row>
    <row r="145" spans="2:14">
      <c r="B145" s="207"/>
      <c r="C145" s="214"/>
      <c r="D145" s="193"/>
      <c r="E145" s="212" t="s">
        <v>388</v>
      </c>
      <c r="F145" s="171" t="s">
        <v>414</v>
      </c>
      <c r="G145" s="212"/>
      <c r="H145" s="212"/>
      <c r="I145" s="212"/>
      <c r="J145" s="212"/>
      <c r="K145" s="212"/>
      <c r="L145" s="222"/>
      <c r="M145" s="215"/>
      <c r="N145" s="208"/>
    </row>
    <row r="146" spans="2:14">
      <c r="B146" s="207"/>
      <c r="C146" s="214"/>
      <c r="D146" s="193"/>
      <c r="E146" s="212" t="s">
        <v>388</v>
      </c>
      <c r="F146" s="171" t="s">
        <v>415</v>
      </c>
      <c r="G146" s="212"/>
      <c r="H146" s="212"/>
      <c r="I146" s="212"/>
      <c r="J146" s="212"/>
      <c r="K146" s="212"/>
      <c r="L146" s="222"/>
      <c r="M146" s="215"/>
      <c r="N146" s="208"/>
    </row>
    <row r="147" spans="2:14">
      <c r="B147" s="207"/>
      <c r="C147" s="214"/>
      <c r="D147" s="193"/>
      <c r="E147" s="212" t="s">
        <v>388</v>
      </c>
      <c r="F147" s="171" t="s">
        <v>416</v>
      </c>
      <c r="G147" s="212"/>
      <c r="H147" s="212"/>
      <c r="I147" s="212"/>
      <c r="J147" s="212"/>
      <c r="K147" s="212"/>
      <c r="L147" s="222"/>
      <c r="M147" s="215"/>
      <c r="N147" s="208"/>
    </row>
    <row r="148" spans="2:14">
      <c r="B148" s="207"/>
      <c r="C148" s="214"/>
      <c r="D148" s="193"/>
      <c r="E148" s="212" t="s">
        <v>388</v>
      </c>
      <c r="F148" s="171" t="s">
        <v>417</v>
      </c>
      <c r="G148" s="212"/>
      <c r="H148" s="212"/>
      <c r="I148" s="212"/>
      <c r="J148" s="212"/>
      <c r="K148" s="212"/>
      <c r="L148" s="222"/>
      <c r="M148" s="215"/>
      <c r="N148" s="208"/>
    </row>
    <row r="149" spans="2:14">
      <c r="B149" s="207"/>
      <c r="C149" s="214"/>
      <c r="D149" s="193"/>
      <c r="E149" s="212" t="s">
        <v>388</v>
      </c>
      <c r="F149" s="171" t="s">
        <v>418</v>
      </c>
      <c r="G149" s="212"/>
      <c r="H149" s="212"/>
      <c r="I149" s="212"/>
      <c r="J149" s="212"/>
      <c r="K149" s="212"/>
      <c r="L149" s="222"/>
      <c r="M149" s="215"/>
      <c r="N149" s="208"/>
    </row>
    <row r="150" spans="2:14">
      <c r="B150" s="207"/>
      <c r="C150" s="214"/>
      <c r="D150" s="193"/>
      <c r="E150" s="212"/>
      <c r="G150" s="219" t="s">
        <v>419</v>
      </c>
      <c r="H150" s="212"/>
      <c r="I150" s="212"/>
      <c r="J150" s="212"/>
      <c r="K150" s="212"/>
      <c r="L150" s="223">
        <f>SUM(L143:L149)</f>
        <v>27160833</v>
      </c>
      <c r="M150" s="215"/>
      <c r="N150" s="208"/>
    </row>
    <row r="151" spans="2:14">
      <c r="B151" s="207"/>
      <c r="C151" s="214"/>
      <c r="D151" s="193"/>
      <c r="E151" s="212"/>
      <c r="F151" s="219"/>
      <c r="G151" s="212"/>
      <c r="H151" s="212"/>
      <c r="I151" s="212"/>
      <c r="J151" s="212"/>
      <c r="K151" s="212"/>
      <c r="L151" s="212"/>
      <c r="M151" s="215"/>
      <c r="N151" s="208"/>
    </row>
    <row r="152" spans="2:14">
      <c r="B152" s="207"/>
      <c r="C152" s="214">
        <v>4.2</v>
      </c>
      <c r="D152" s="193"/>
      <c r="E152" s="212"/>
      <c r="F152" s="218" t="s">
        <v>37</v>
      </c>
      <c r="G152" s="212"/>
      <c r="H152" s="212"/>
      <c r="I152" s="212"/>
      <c r="J152" s="212"/>
      <c r="K152" s="212"/>
      <c r="L152" s="355"/>
      <c r="M152" s="215"/>
      <c r="N152" s="208"/>
    </row>
    <row r="153" spans="2:14">
      <c r="B153" s="207"/>
      <c r="C153" s="214"/>
      <c r="D153" s="193"/>
      <c r="E153" s="212" t="s">
        <v>388</v>
      </c>
      <c r="F153" s="171" t="s">
        <v>420</v>
      </c>
      <c r="G153" s="212"/>
      <c r="H153" s="212"/>
      <c r="I153" s="212"/>
      <c r="J153" s="212"/>
      <c r="K153" s="212"/>
      <c r="L153" s="355"/>
      <c r="M153" s="215"/>
      <c r="N153" s="208"/>
    </row>
    <row r="154" spans="2:14">
      <c r="B154" s="207"/>
      <c r="C154" s="214"/>
      <c r="D154" s="193"/>
      <c r="E154" s="212" t="s">
        <v>388</v>
      </c>
      <c r="F154" s="171" t="s">
        <v>421</v>
      </c>
      <c r="G154" s="212"/>
      <c r="H154" s="212"/>
      <c r="I154" s="212"/>
      <c r="J154" s="212"/>
      <c r="K154" s="212"/>
      <c r="L154" s="355"/>
      <c r="M154" s="215"/>
      <c r="N154" s="208"/>
    </row>
    <row r="155" spans="2:14">
      <c r="B155" s="207"/>
      <c r="C155" s="214"/>
      <c r="D155" s="193"/>
      <c r="E155" s="212" t="s">
        <v>388</v>
      </c>
      <c r="F155" s="171" t="s">
        <v>422</v>
      </c>
      <c r="G155" s="212"/>
      <c r="H155" s="212"/>
      <c r="I155" s="212"/>
      <c r="J155" s="212"/>
      <c r="K155" s="212"/>
      <c r="L155" s="355"/>
      <c r="M155" s="215"/>
      <c r="N155" s="208"/>
    </row>
    <row r="156" spans="2:14">
      <c r="B156" s="207"/>
      <c r="C156" s="214"/>
      <c r="D156" s="193"/>
      <c r="E156" s="212" t="s">
        <v>388</v>
      </c>
      <c r="F156" s="171" t="s">
        <v>423</v>
      </c>
      <c r="G156" s="212"/>
      <c r="H156" s="212"/>
      <c r="I156" s="212"/>
      <c r="J156" s="212"/>
      <c r="K156" s="212"/>
      <c r="L156" s="355"/>
      <c r="M156" s="215"/>
      <c r="N156" s="208"/>
    </row>
    <row r="157" spans="2:14" ht="15.75">
      <c r="B157" s="207"/>
      <c r="C157" s="214"/>
      <c r="D157" s="193"/>
      <c r="E157" s="212"/>
      <c r="F157" s="295"/>
      <c r="G157" s="219" t="s">
        <v>424</v>
      </c>
      <c r="H157" s="212"/>
      <c r="I157" s="212"/>
      <c r="J157" s="212"/>
      <c r="K157" s="212"/>
      <c r="L157" s="212"/>
      <c r="M157" s="215"/>
      <c r="N157" s="208"/>
    </row>
    <row r="158" spans="2:14" ht="15.75">
      <c r="B158" s="207"/>
      <c r="C158" s="214"/>
      <c r="D158" s="193"/>
      <c r="E158" s="212"/>
      <c r="F158" s="295"/>
      <c r="G158" s="219"/>
      <c r="H158" s="212"/>
      <c r="I158" s="212"/>
      <c r="J158" s="212"/>
      <c r="K158" s="212"/>
      <c r="L158" s="212"/>
      <c r="M158" s="215"/>
      <c r="N158" s="208"/>
    </row>
    <row r="159" spans="2:14">
      <c r="B159" s="207"/>
      <c r="C159" s="214">
        <v>4.3</v>
      </c>
      <c r="D159" s="193"/>
      <c r="E159" s="212"/>
      <c r="F159" s="218" t="s">
        <v>38</v>
      </c>
      <c r="G159" s="212"/>
      <c r="H159" s="212"/>
      <c r="I159" s="212"/>
      <c r="J159" s="212"/>
      <c r="K159" s="212"/>
      <c r="L159" s="355"/>
      <c r="M159" s="215"/>
      <c r="N159" s="208"/>
    </row>
    <row r="160" spans="2:14">
      <c r="B160" s="207"/>
      <c r="C160" s="214"/>
      <c r="D160" s="193"/>
      <c r="E160" s="212" t="s">
        <v>388</v>
      </c>
      <c r="F160" s="171" t="s">
        <v>425</v>
      </c>
      <c r="G160" s="212"/>
      <c r="H160" s="212"/>
      <c r="I160" s="212"/>
      <c r="J160" s="212"/>
      <c r="K160" s="212"/>
      <c r="L160" s="355"/>
      <c r="M160" s="215"/>
      <c r="N160" s="208"/>
    </row>
    <row r="161" spans="2:16">
      <c r="B161" s="207"/>
      <c r="C161" s="214"/>
      <c r="D161" s="193"/>
      <c r="E161" s="212" t="s">
        <v>388</v>
      </c>
      <c r="F161" s="171" t="s">
        <v>426</v>
      </c>
      <c r="G161" s="212"/>
      <c r="H161" s="212"/>
      <c r="I161" s="212"/>
      <c r="J161" s="212"/>
      <c r="K161" s="212"/>
      <c r="L161" s="355"/>
      <c r="M161" s="215"/>
      <c r="N161" s="208"/>
    </row>
    <row r="162" spans="2:16">
      <c r="B162" s="207"/>
      <c r="C162" s="214"/>
      <c r="D162" s="193"/>
      <c r="E162" s="212" t="s">
        <v>388</v>
      </c>
      <c r="F162" s="171" t="s">
        <v>427</v>
      </c>
      <c r="G162" s="212"/>
      <c r="H162" s="212"/>
      <c r="I162" s="212"/>
      <c r="J162" s="212"/>
      <c r="K162" s="212"/>
      <c r="L162" s="355"/>
      <c r="M162" s="215"/>
      <c r="N162" s="208"/>
    </row>
    <row r="163" spans="2:16">
      <c r="B163" s="207"/>
      <c r="C163" s="214"/>
      <c r="D163" s="193"/>
      <c r="E163" s="212" t="s">
        <v>388</v>
      </c>
      <c r="F163" s="171" t="s">
        <v>428</v>
      </c>
      <c r="G163" s="212"/>
      <c r="H163" s="212"/>
      <c r="I163" s="212"/>
      <c r="J163" s="212"/>
      <c r="K163" s="212"/>
      <c r="L163" s="355"/>
      <c r="M163" s="215"/>
      <c r="N163" s="208"/>
    </row>
    <row r="164" spans="2:16">
      <c r="B164" s="207"/>
      <c r="C164" s="214"/>
      <c r="D164" s="193"/>
      <c r="E164" s="212"/>
      <c r="F164" s="218"/>
      <c r="G164" s="219" t="s">
        <v>419</v>
      </c>
      <c r="H164" s="212"/>
      <c r="I164" s="212"/>
      <c r="J164" s="212"/>
      <c r="K164" s="212"/>
      <c r="L164" s="212"/>
      <c r="M164" s="215"/>
      <c r="N164" s="208"/>
    </row>
    <row r="165" spans="2:16">
      <c r="B165" s="207"/>
      <c r="C165" s="214"/>
      <c r="D165" s="193"/>
      <c r="E165" s="212"/>
      <c r="F165" s="218"/>
      <c r="G165" s="212"/>
      <c r="H165" s="212"/>
      <c r="I165" s="212"/>
      <c r="J165" s="212"/>
      <c r="K165" s="212"/>
      <c r="L165" s="212"/>
      <c r="M165" s="215"/>
      <c r="N165" s="208"/>
    </row>
    <row r="166" spans="2:16">
      <c r="B166" s="207"/>
      <c r="C166" s="214">
        <v>4.4000000000000004</v>
      </c>
      <c r="D166" s="193"/>
      <c r="E166" s="212"/>
      <c r="F166" s="218" t="s">
        <v>39</v>
      </c>
      <c r="G166" s="212"/>
      <c r="H166" s="212"/>
      <c r="I166" s="212"/>
      <c r="J166" s="212"/>
      <c r="K166" s="212"/>
      <c r="L166" s="355"/>
      <c r="M166" s="215"/>
      <c r="N166" s="208"/>
    </row>
    <row r="167" spans="2:16">
      <c r="B167" s="207"/>
      <c r="C167" s="214"/>
      <c r="D167" s="193"/>
      <c r="E167" s="212" t="s">
        <v>388</v>
      </c>
      <c r="F167" s="220" t="s">
        <v>39</v>
      </c>
      <c r="G167" s="212"/>
      <c r="H167" s="212"/>
      <c r="I167" s="212"/>
      <c r="J167" s="212"/>
      <c r="K167" s="212"/>
      <c r="L167" s="243">
        <v>0</v>
      </c>
      <c r="M167" s="215"/>
      <c r="N167" s="208"/>
    </row>
    <row r="168" spans="2:16">
      <c r="B168" s="207"/>
      <c r="C168" s="214"/>
      <c r="D168" s="193"/>
      <c r="E168" s="212" t="s">
        <v>388</v>
      </c>
      <c r="F168" s="171" t="s">
        <v>429</v>
      </c>
      <c r="G168" s="212"/>
      <c r="H168" s="212"/>
      <c r="I168" s="212"/>
      <c r="J168" s="212"/>
      <c r="K168" s="212"/>
      <c r="L168" s="355"/>
      <c r="M168" s="215"/>
      <c r="N168" s="208"/>
    </row>
    <row r="169" spans="2:16">
      <c r="B169" s="207"/>
      <c r="C169" s="214"/>
      <c r="D169" s="193"/>
      <c r="E169" s="212"/>
      <c r="F169" s="218"/>
      <c r="G169" s="219" t="s">
        <v>430</v>
      </c>
      <c r="H169" s="212"/>
      <c r="I169" s="212"/>
      <c r="J169" s="212"/>
      <c r="K169" s="212"/>
      <c r="L169" s="212"/>
      <c r="M169" s="215"/>
      <c r="N169" s="208"/>
      <c r="P169" s="224"/>
    </row>
    <row r="170" spans="2:16">
      <c r="B170" s="207"/>
      <c r="C170" s="214"/>
      <c r="D170" s="193"/>
      <c r="E170" s="212"/>
      <c r="F170" s="218"/>
      <c r="G170" s="212"/>
      <c r="H170" s="212"/>
      <c r="I170" s="212"/>
      <c r="J170" s="212"/>
      <c r="K170" s="212"/>
      <c r="L170" s="212"/>
      <c r="M170" s="215"/>
      <c r="N170" s="208"/>
    </row>
    <row r="171" spans="2:16">
      <c r="B171" s="207"/>
      <c r="C171" s="214">
        <v>4.5</v>
      </c>
      <c r="D171" s="193"/>
      <c r="E171" s="212"/>
      <c r="F171" s="218" t="s">
        <v>40</v>
      </c>
      <c r="G171" s="212"/>
      <c r="H171" s="212"/>
      <c r="I171" s="212"/>
      <c r="J171" s="212"/>
      <c r="K171" s="212"/>
      <c r="L171" s="355"/>
      <c r="M171" s="215"/>
      <c r="N171" s="208"/>
    </row>
    <row r="172" spans="2:16">
      <c r="B172" s="207"/>
      <c r="C172" s="214"/>
      <c r="D172" s="193"/>
      <c r="E172" s="212" t="s">
        <v>388</v>
      </c>
      <c r="F172" s="220" t="s">
        <v>431</v>
      </c>
      <c r="G172" s="212"/>
      <c r="H172" s="212"/>
      <c r="I172" s="212"/>
      <c r="J172" s="212"/>
      <c r="K172" s="212"/>
      <c r="L172" s="355"/>
      <c r="M172" s="215"/>
      <c r="N172" s="208"/>
    </row>
    <row r="173" spans="2:16">
      <c r="B173" s="207"/>
      <c r="C173" s="214"/>
      <c r="D173" s="193"/>
      <c r="E173" s="212" t="s">
        <v>388</v>
      </c>
      <c r="F173" s="220" t="s">
        <v>432</v>
      </c>
      <c r="G173" s="212"/>
      <c r="H173" s="212"/>
      <c r="I173" s="212"/>
      <c r="J173" s="212"/>
      <c r="K173" s="212"/>
      <c r="L173" s="355"/>
      <c r="M173" s="215"/>
      <c r="N173" s="208"/>
    </row>
    <row r="174" spans="2:16">
      <c r="B174" s="207"/>
      <c r="C174" s="214"/>
      <c r="D174" s="193"/>
      <c r="E174" s="212" t="s">
        <v>388</v>
      </c>
      <c r="F174" s="220" t="s">
        <v>433</v>
      </c>
      <c r="G174" s="212"/>
      <c r="H174" s="212"/>
      <c r="I174" s="212"/>
      <c r="J174" s="212"/>
      <c r="K174" s="212"/>
      <c r="L174" s="355"/>
      <c r="M174" s="215"/>
      <c r="N174" s="208"/>
    </row>
    <row r="175" spans="2:16">
      <c r="B175" s="207"/>
      <c r="C175" s="214"/>
      <c r="D175" s="193"/>
      <c r="E175" s="212" t="s">
        <v>388</v>
      </c>
      <c r="F175" s="220" t="s">
        <v>434</v>
      </c>
      <c r="G175" s="212"/>
      <c r="H175" s="212"/>
      <c r="I175" s="212"/>
      <c r="J175" s="212"/>
      <c r="K175" s="212"/>
      <c r="L175" s="355"/>
      <c r="M175" s="215"/>
      <c r="N175" s="208"/>
    </row>
    <row r="176" spans="2:16">
      <c r="B176" s="207"/>
      <c r="C176" s="214"/>
      <c r="D176" s="193"/>
      <c r="E176" s="212" t="s">
        <v>388</v>
      </c>
      <c r="F176" s="220" t="s">
        <v>435</v>
      </c>
      <c r="G176" s="212"/>
      <c r="H176" s="212"/>
      <c r="I176" s="212"/>
      <c r="J176" s="212"/>
      <c r="K176" s="212"/>
      <c r="L176" s="355"/>
      <c r="M176" s="215"/>
      <c r="N176" s="208"/>
    </row>
    <row r="177" spans="2:14">
      <c r="B177" s="207"/>
      <c r="C177" s="214"/>
      <c r="D177" s="193"/>
      <c r="E177" s="212"/>
      <c r="F177" s="218"/>
      <c r="G177" s="219" t="s">
        <v>419</v>
      </c>
      <c r="H177" s="212"/>
      <c r="I177" s="212"/>
      <c r="J177" s="212"/>
      <c r="K177" s="212"/>
      <c r="L177" s="212"/>
      <c r="M177" s="215"/>
      <c r="N177" s="208"/>
    </row>
    <row r="178" spans="2:14">
      <c r="B178" s="207"/>
      <c r="C178" s="214"/>
      <c r="D178" s="193"/>
      <c r="E178" s="212"/>
      <c r="F178" s="218"/>
      <c r="G178" s="212"/>
      <c r="H178" s="212"/>
      <c r="I178" s="212"/>
      <c r="J178" s="212"/>
      <c r="K178" s="212"/>
      <c r="L178" s="212"/>
      <c r="M178" s="215"/>
      <c r="N178" s="208"/>
    </row>
    <row r="179" spans="2:14">
      <c r="B179" s="207"/>
      <c r="C179" s="214">
        <v>4.5999999999999996</v>
      </c>
      <c r="D179" s="193"/>
      <c r="E179" s="212"/>
      <c r="F179" s="218" t="s">
        <v>41</v>
      </c>
      <c r="G179" s="212"/>
      <c r="H179" s="212"/>
      <c r="I179" s="212"/>
      <c r="J179" s="212"/>
      <c r="K179" s="212"/>
      <c r="L179" s="355"/>
      <c r="M179" s="215"/>
      <c r="N179" s="208"/>
    </row>
    <row r="180" spans="2:14">
      <c r="B180" s="207"/>
      <c r="C180" s="214"/>
      <c r="D180" s="193"/>
      <c r="E180" s="212" t="s">
        <v>388</v>
      </c>
      <c r="F180" s="220" t="s">
        <v>41</v>
      </c>
      <c r="G180" s="212"/>
      <c r="H180" s="212"/>
      <c r="I180" s="212"/>
      <c r="J180" s="212"/>
      <c r="K180" s="212"/>
      <c r="L180" s="355"/>
      <c r="M180" s="215"/>
      <c r="N180" s="208"/>
    </row>
    <row r="181" spans="2:14">
      <c r="B181" s="207"/>
      <c r="C181" s="214"/>
      <c r="D181" s="193"/>
      <c r="E181" s="212"/>
      <c r="F181" s="220"/>
      <c r="G181" s="219" t="s">
        <v>436</v>
      </c>
      <c r="H181" s="212"/>
      <c r="I181" s="212"/>
      <c r="J181" s="212"/>
      <c r="K181" s="212"/>
      <c r="L181" s="212"/>
      <c r="M181" s="215"/>
      <c r="N181" s="208"/>
    </row>
    <row r="182" spans="2:14">
      <c r="B182" s="207"/>
      <c r="C182" s="214"/>
      <c r="D182" s="193"/>
      <c r="E182" s="212"/>
      <c r="F182" s="218"/>
      <c r="G182" s="212"/>
      <c r="H182" s="212"/>
      <c r="I182" s="212"/>
      <c r="J182" s="212"/>
      <c r="K182" s="212"/>
      <c r="L182" s="212"/>
      <c r="M182" s="215"/>
      <c r="N182" s="208"/>
    </row>
    <row r="183" spans="2:14">
      <c r="B183" s="207"/>
      <c r="C183" s="214">
        <v>4.7</v>
      </c>
      <c r="D183" s="193"/>
      <c r="E183" s="212"/>
      <c r="F183" s="218" t="s">
        <v>42</v>
      </c>
      <c r="G183" s="212"/>
      <c r="H183" s="212"/>
      <c r="I183" s="212"/>
      <c r="J183" s="212"/>
      <c r="K183" s="212"/>
      <c r="L183" s="355"/>
      <c r="M183" s="215"/>
      <c r="N183" s="208"/>
    </row>
    <row r="184" spans="2:14">
      <c r="B184" s="207"/>
      <c r="C184" s="214"/>
      <c r="D184" s="193"/>
      <c r="E184" s="212" t="s">
        <v>388</v>
      </c>
      <c r="F184" s="171" t="s">
        <v>437</v>
      </c>
      <c r="G184" s="212"/>
      <c r="H184" s="212"/>
      <c r="I184" s="212"/>
      <c r="J184" s="212"/>
      <c r="K184" s="212"/>
      <c r="L184" s="355"/>
      <c r="M184" s="215"/>
      <c r="N184" s="208"/>
    </row>
    <row r="185" spans="2:14">
      <c r="B185" s="207"/>
      <c r="C185" s="214"/>
      <c r="D185" s="193"/>
      <c r="E185" s="212" t="s">
        <v>388</v>
      </c>
      <c r="F185" s="171" t="s">
        <v>415</v>
      </c>
      <c r="G185" s="212"/>
      <c r="H185" s="212"/>
      <c r="I185" s="212"/>
      <c r="J185" s="212"/>
      <c r="K185" s="212"/>
      <c r="L185" s="355"/>
      <c r="M185" s="215"/>
      <c r="N185" s="208"/>
    </row>
    <row r="186" spans="2:14">
      <c r="B186" s="207"/>
      <c r="C186" s="214"/>
      <c r="D186" s="193"/>
      <c r="E186" s="212" t="s">
        <v>388</v>
      </c>
      <c r="F186" s="171" t="s">
        <v>426</v>
      </c>
      <c r="G186" s="212"/>
      <c r="H186" s="212"/>
      <c r="I186" s="212"/>
      <c r="J186" s="212"/>
      <c r="K186" s="212"/>
      <c r="L186" s="355"/>
      <c r="M186" s="215"/>
      <c r="N186" s="208"/>
    </row>
    <row r="187" spans="2:14">
      <c r="B187" s="207"/>
      <c r="C187" s="214"/>
      <c r="D187" s="193"/>
      <c r="E187" s="212" t="s">
        <v>388</v>
      </c>
      <c r="F187" s="171" t="s">
        <v>438</v>
      </c>
      <c r="G187" s="212"/>
      <c r="H187" s="212"/>
      <c r="I187" s="212"/>
      <c r="J187" s="212"/>
      <c r="K187" s="212"/>
      <c r="L187" s="355"/>
      <c r="M187" s="215"/>
      <c r="N187" s="208"/>
    </row>
    <row r="188" spans="2:14">
      <c r="B188" s="207"/>
      <c r="C188" s="214"/>
      <c r="D188" s="193"/>
      <c r="E188" s="212" t="s">
        <v>388</v>
      </c>
      <c r="F188" s="171" t="s">
        <v>439</v>
      </c>
      <c r="G188" s="212"/>
      <c r="H188" s="212"/>
      <c r="I188" s="212"/>
      <c r="J188" s="212"/>
      <c r="K188" s="212"/>
      <c r="L188" s="355"/>
      <c r="M188" s="215"/>
      <c r="N188" s="208"/>
    </row>
    <row r="189" spans="2:14">
      <c r="B189" s="207"/>
      <c r="C189" s="214"/>
      <c r="D189" s="193"/>
      <c r="E189" s="212"/>
      <c r="F189" s="218"/>
      <c r="G189" s="219" t="s">
        <v>419</v>
      </c>
      <c r="H189" s="212"/>
      <c r="I189" s="212"/>
      <c r="J189" s="212"/>
      <c r="K189" s="212"/>
      <c r="L189" s="212"/>
      <c r="M189" s="215"/>
      <c r="N189" s="208"/>
    </row>
    <row r="190" spans="2:14">
      <c r="B190" s="207"/>
      <c r="C190" s="214"/>
      <c r="D190" s="193"/>
      <c r="E190" s="212"/>
      <c r="F190" s="218"/>
      <c r="G190" s="212"/>
      <c r="H190" s="212"/>
      <c r="I190" s="212"/>
      <c r="J190" s="212"/>
      <c r="K190" s="212"/>
      <c r="L190" s="212"/>
      <c r="M190" s="215"/>
      <c r="N190" s="208"/>
    </row>
    <row r="191" spans="2:14">
      <c r="B191" s="207"/>
      <c r="C191" s="214"/>
      <c r="D191" s="193"/>
      <c r="E191" s="216">
        <v>5</v>
      </c>
      <c r="F191" s="217" t="s">
        <v>43</v>
      </c>
      <c r="G191" s="212"/>
      <c r="H191" s="212"/>
      <c r="I191" s="212"/>
      <c r="J191" s="212"/>
      <c r="K191" s="212"/>
      <c r="L191" s="355"/>
      <c r="M191" s="215"/>
      <c r="N191" s="208"/>
    </row>
    <row r="192" spans="2:14">
      <c r="B192" s="207"/>
      <c r="C192" s="214"/>
      <c r="D192" s="193"/>
      <c r="E192" s="212" t="s">
        <v>388</v>
      </c>
      <c r="F192" s="171" t="s">
        <v>440</v>
      </c>
      <c r="G192" s="212"/>
      <c r="H192" s="212"/>
      <c r="I192" s="212"/>
      <c r="J192" s="212"/>
      <c r="K192" s="212"/>
      <c r="L192" s="355"/>
      <c r="M192" s="215"/>
      <c r="N192" s="208"/>
    </row>
    <row r="193" spans="2:14">
      <c r="B193" s="207"/>
      <c r="C193" s="214"/>
      <c r="D193" s="193"/>
      <c r="E193" s="212" t="s">
        <v>388</v>
      </c>
      <c r="F193" s="171" t="s">
        <v>441</v>
      </c>
      <c r="G193" s="212"/>
      <c r="H193" s="212"/>
      <c r="I193" s="212"/>
      <c r="J193" s="212"/>
      <c r="K193" s="212"/>
      <c r="L193" s="243">
        <v>1614209</v>
      </c>
      <c r="M193" s="215"/>
      <c r="N193" s="208"/>
    </row>
    <row r="194" spans="2:14">
      <c r="B194" s="207"/>
      <c r="C194" s="214"/>
      <c r="D194" s="193"/>
      <c r="E194" s="216"/>
      <c r="F194" s="217"/>
      <c r="G194" s="212"/>
      <c r="H194" s="212"/>
      <c r="I194" s="212"/>
      <c r="J194" s="212"/>
      <c r="K194" s="212"/>
      <c r="L194" s="212"/>
      <c r="M194" s="215"/>
      <c r="N194" s="208"/>
    </row>
    <row r="195" spans="2:14">
      <c r="B195" s="207"/>
      <c r="C195" s="214"/>
      <c r="D195" s="193"/>
      <c r="E195" s="216">
        <v>6</v>
      </c>
      <c r="F195" s="217" t="s">
        <v>44</v>
      </c>
      <c r="G195" s="212"/>
      <c r="H195" s="212"/>
      <c r="I195" s="212"/>
      <c r="J195" s="212"/>
      <c r="K195" s="212"/>
      <c r="L195" s="355"/>
      <c r="M195" s="215"/>
      <c r="N195" s="208"/>
    </row>
    <row r="196" spans="2:14">
      <c r="B196" s="207"/>
      <c r="C196" s="214"/>
      <c r="D196" s="193"/>
      <c r="E196" s="212" t="s">
        <v>388</v>
      </c>
      <c r="F196" s="171" t="s">
        <v>442</v>
      </c>
      <c r="G196" s="212"/>
      <c r="H196" s="212"/>
      <c r="I196" s="212"/>
      <c r="J196" s="212"/>
      <c r="K196" s="212"/>
      <c r="L196" s="355"/>
      <c r="M196" s="215"/>
      <c r="N196" s="208"/>
    </row>
    <row r="197" spans="2:14">
      <c r="B197" s="207"/>
      <c r="C197" s="214"/>
      <c r="D197" s="193"/>
      <c r="E197" s="212" t="s">
        <v>388</v>
      </c>
      <c r="F197" s="171" t="s">
        <v>443</v>
      </c>
      <c r="G197" s="212"/>
      <c r="H197" s="212"/>
      <c r="I197" s="212"/>
      <c r="J197" s="212"/>
      <c r="K197" s="212"/>
      <c r="L197" s="355"/>
      <c r="M197" s="215"/>
      <c r="N197" s="208"/>
    </row>
    <row r="198" spans="2:14">
      <c r="B198" s="207"/>
      <c r="C198" s="214"/>
      <c r="D198" s="193"/>
      <c r="E198" s="212"/>
      <c r="F198" s="212"/>
      <c r="G198" s="212"/>
      <c r="H198" s="212"/>
      <c r="I198" s="212"/>
      <c r="J198" s="212"/>
      <c r="K198" s="212"/>
      <c r="L198" s="212"/>
      <c r="M198" s="215"/>
      <c r="N198" s="208"/>
    </row>
    <row r="199" spans="2:14">
      <c r="B199" s="207"/>
      <c r="C199" s="214"/>
      <c r="D199" s="193"/>
      <c r="E199" s="212"/>
      <c r="F199" s="212"/>
      <c r="G199" s="212"/>
      <c r="H199" s="212"/>
      <c r="I199" s="212"/>
      <c r="J199" s="212"/>
      <c r="K199" s="212"/>
      <c r="L199" s="212"/>
      <c r="M199" s="215"/>
      <c r="N199" s="208"/>
    </row>
    <row r="200" spans="2:14">
      <c r="B200" s="207"/>
      <c r="C200" s="214"/>
      <c r="D200" s="193"/>
      <c r="E200" s="212"/>
      <c r="F200" s="212"/>
      <c r="G200" s="212"/>
      <c r="H200" s="212"/>
      <c r="I200" s="212"/>
      <c r="J200" s="212"/>
      <c r="K200" s="212"/>
      <c r="L200" s="212"/>
      <c r="M200" s="215"/>
      <c r="N200" s="208"/>
    </row>
    <row r="201" spans="2:14">
      <c r="B201" s="207"/>
      <c r="C201" s="296"/>
      <c r="D201" s="204"/>
      <c r="E201" s="297" t="s">
        <v>4</v>
      </c>
      <c r="F201" s="226" t="s">
        <v>444</v>
      </c>
      <c r="G201" s="204"/>
      <c r="H201" s="204"/>
      <c r="I201" s="209"/>
      <c r="J201" s="171"/>
      <c r="K201" s="209"/>
      <c r="L201" s="294"/>
      <c r="M201" s="193"/>
      <c r="N201" s="208"/>
    </row>
    <row r="202" spans="2:14">
      <c r="B202" s="207"/>
      <c r="C202" s="296"/>
      <c r="D202" s="204"/>
      <c r="E202" s="209"/>
      <c r="F202" s="225"/>
      <c r="G202" s="225"/>
      <c r="H202" s="204"/>
      <c r="I202" s="209"/>
      <c r="J202" s="171"/>
      <c r="K202" s="209"/>
      <c r="L202" s="294"/>
      <c r="M202" s="193"/>
      <c r="N202" s="208"/>
    </row>
    <row r="203" spans="2:14">
      <c r="B203" s="207"/>
      <c r="C203" s="296"/>
      <c r="D203" s="204"/>
      <c r="E203" s="297">
        <v>7</v>
      </c>
      <c r="F203" s="226" t="s">
        <v>445</v>
      </c>
      <c r="G203" s="204"/>
      <c r="H203" s="204"/>
      <c r="I203" s="209"/>
      <c r="J203" s="171"/>
      <c r="K203" s="209"/>
      <c r="L203" s="294"/>
      <c r="M203" s="193"/>
      <c r="N203" s="208"/>
    </row>
    <row r="204" spans="2:14">
      <c r="B204" s="207"/>
      <c r="C204" s="212">
        <v>7.1</v>
      </c>
      <c r="D204" s="204"/>
      <c r="E204" s="212"/>
      <c r="F204" s="298" t="s">
        <v>48</v>
      </c>
      <c r="G204" s="204"/>
      <c r="H204" s="204"/>
      <c r="I204" s="209"/>
      <c r="J204" s="171"/>
      <c r="K204" s="209"/>
      <c r="L204" s="292"/>
      <c r="M204" s="193"/>
      <c r="N204" s="208"/>
    </row>
    <row r="205" spans="2:14">
      <c r="B205" s="207"/>
      <c r="C205" s="212"/>
      <c r="D205" s="204"/>
      <c r="E205" s="212" t="s">
        <v>388</v>
      </c>
      <c r="F205" s="171" t="s">
        <v>446</v>
      </c>
      <c r="G205" s="204"/>
      <c r="H205" s="204"/>
      <c r="I205" s="209"/>
      <c r="J205" s="171"/>
      <c r="K205" s="209"/>
      <c r="L205" s="292"/>
      <c r="M205" s="193"/>
      <c r="N205" s="208"/>
    </row>
    <row r="206" spans="2:14">
      <c r="B206" s="207"/>
      <c r="C206" s="212"/>
      <c r="D206" s="204"/>
      <c r="E206" s="212" t="s">
        <v>388</v>
      </c>
      <c r="F206" s="171" t="s">
        <v>447</v>
      </c>
      <c r="G206" s="204"/>
      <c r="H206" s="204"/>
      <c r="I206" s="209"/>
      <c r="J206" s="171"/>
      <c r="K206" s="209"/>
      <c r="L206" s="292"/>
      <c r="M206" s="193"/>
      <c r="N206" s="208"/>
    </row>
    <row r="207" spans="2:14">
      <c r="B207" s="207"/>
      <c r="C207" s="212"/>
      <c r="D207" s="204"/>
      <c r="E207" s="212" t="s">
        <v>388</v>
      </c>
      <c r="F207" s="171" t="s">
        <v>448</v>
      </c>
      <c r="G207" s="204"/>
      <c r="H207" s="204"/>
      <c r="I207" s="209"/>
      <c r="J207" s="171"/>
      <c r="K207" s="209"/>
      <c r="L207" s="292"/>
      <c r="M207" s="193"/>
      <c r="N207" s="208"/>
    </row>
    <row r="208" spans="2:14">
      <c r="B208" s="207"/>
      <c r="C208" s="212"/>
      <c r="D208" s="204"/>
      <c r="E208" s="212" t="s">
        <v>388</v>
      </c>
      <c r="F208" s="171" t="s">
        <v>449</v>
      </c>
      <c r="G208" s="204"/>
      <c r="H208" s="204"/>
      <c r="I208" s="209"/>
      <c r="J208" s="171"/>
      <c r="K208" s="209"/>
      <c r="L208" s="292"/>
      <c r="M208" s="193"/>
      <c r="N208" s="208"/>
    </row>
    <row r="209" spans="2:14">
      <c r="B209" s="207"/>
      <c r="C209" s="212"/>
      <c r="D209" s="204"/>
      <c r="E209" s="299"/>
      <c r="F209" s="220"/>
      <c r="G209" s="204"/>
      <c r="H209" s="204"/>
      <c r="I209" s="209"/>
      <c r="J209" s="171"/>
      <c r="K209" s="209"/>
      <c r="L209" s="294"/>
      <c r="M209" s="193"/>
      <c r="N209" s="208"/>
    </row>
    <row r="210" spans="2:14">
      <c r="B210" s="207"/>
      <c r="C210" s="291">
        <v>7.2</v>
      </c>
      <c r="D210" s="204"/>
      <c r="E210" s="299"/>
      <c r="F210" s="298" t="s">
        <v>49</v>
      </c>
      <c r="G210" s="204"/>
      <c r="H210" s="204"/>
      <c r="I210" s="209"/>
      <c r="J210" s="171"/>
      <c r="K210" s="209"/>
      <c r="L210" s="292"/>
      <c r="M210" s="193"/>
      <c r="N210" s="208"/>
    </row>
    <row r="211" spans="2:14">
      <c r="B211" s="207"/>
      <c r="C211" s="291"/>
      <c r="D211" s="204"/>
      <c r="E211" s="212" t="s">
        <v>388</v>
      </c>
      <c r="F211" s="171" t="s">
        <v>450</v>
      </c>
      <c r="G211" s="204"/>
      <c r="H211" s="204"/>
      <c r="I211" s="209"/>
      <c r="J211" s="171"/>
      <c r="K211" s="209"/>
      <c r="L211" s="292"/>
      <c r="M211" s="193"/>
      <c r="N211" s="208"/>
    </row>
    <row r="212" spans="2:14">
      <c r="B212" s="207"/>
      <c r="C212" s="291"/>
      <c r="D212" s="204"/>
      <c r="E212" s="212" t="s">
        <v>388</v>
      </c>
      <c r="F212" s="171" t="s">
        <v>451</v>
      </c>
      <c r="G212" s="204"/>
      <c r="H212" s="204"/>
      <c r="I212" s="209"/>
      <c r="J212" s="171"/>
      <c r="K212" s="209"/>
      <c r="L212" s="292"/>
      <c r="M212" s="193"/>
      <c r="N212" s="208"/>
    </row>
    <row r="213" spans="2:14">
      <c r="B213" s="207"/>
      <c r="C213" s="291"/>
      <c r="D213" s="204"/>
      <c r="E213" s="299"/>
      <c r="F213" s="298"/>
      <c r="G213" s="204"/>
      <c r="H213" s="204"/>
      <c r="I213" s="209"/>
      <c r="J213" s="171"/>
      <c r="K213" s="209"/>
      <c r="L213" s="294"/>
      <c r="M213" s="193"/>
      <c r="N213" s="208"/>
    </row>
    <row r="214" spans="2:14">
      <c r="B214" s="207"/>
      <c r="C214" s="212">
        <v>7.3</v>
      </c>
      <c r="D214" s="204"/>
      <c r="E214" s="299"/>
      <c r="F214" s="298" t="s">
        <v>50</v>
      </c>
      <c r="G214" s="204"/>
      <c r="H214" s="204"/>
      <c r="I214" s="209"/>
      <c r="J214" s="171"/>
      <c r="K214" s="209"/>
      <c r="L214" s="292"/>
      <c r="M214" s="193"/>
      <c r="N214" s="208"/>
    </row>
    <row r="215" spans="2:14">
      <c r="B215" s="207"/>
      <c r="C215" s="212"/>
      <c r="D215" s="204"/>
      <c r="E215" s="212" t="s">
        <v>388</v>
      </c>
      <c r="F215" s="171" t="s">
        <v>452</v>
      </c>
      <c r="G215" s="204"/>
      <c r="H215" s="204"/>
      <c r="I215" s="209"/>
      <c r="J215" s="171"/>
      <c r="K215" s="209"/>
      <c r="L215" s="293"/>
      <c r="M215" s="193"/>
      <c r="N215" s="208"/>
    </row>
    <row r="216" spans="2:14">
      <c r="B216" s="207"/>
      <c r="C216" s="212"/>
      <c r="D216" s="204"/>
      <c r="E216" s="212" t="s">
        <v>388</v>
      </c>
      <c r="F216" s="171" t="s">
        <v>453</v>
      </c>
      <c r="G216" s="204"/>
      <c r="H216" s="204"/>
      <c r="I216" s="209"/>
      <c r="J216" s="171"/>
      <c r="K216" s="209"/>
      <c r="L216" s="293"/>
      <c r="M216" s="193"/>
      <c r="N216" s="208"/>
    </row>
    <row r="217" spans="2:14">
      <c r="B217" s="207"/>
      <c r="C217" s="212"/>
      <c r="D217" s="204"/>
      <c r="E217" s="299"/>
      <c r="F217" s="298"/>
      <c r="G217" s="204"/>
      <c r="H217" s="204"/>
      <c r="I217" s="209"/>
      <c r="J217" s="171"/>
      <c r="K217" s="209"/>
      <c r="L217" s="294"/>
      <c r="M217" s="193"/>
      <c r="N217" s="208"/>
    </row>
    <row r="218" spans="2:14">
      <c r="B218" s="207"/>
      <c r="C218" s="291">
        <v>7.4</v>
      </c>
      <c r="D218" s="204"/>
      <c r="E218" s="299"/>
      <c r="F218" s="298" t="s">
        <v>51</v>
      </c>
      <c r="G218" s="204"/>
      <c r="H218" s="204"/>
      <c r="I218" s="209"/>
      <c r="J218" s="171"/>
      <c r="K218" s="209"/>
      <c r="L218" s="294"/>
      <c r="M218" s="193"/>
      <c r="N218" s="208"/>
    </row>
    <row r="219" spans="2:14">
      <c r="B219" s="207"/>
      <c r="C219" s="291"/>
      <c r="D219" s="204"/>
      <c r="E219" s="212" t="s">
        <v>388</v>
      </c>
      <c r="F219" s="220" t="s">
        <v>454</v>
      </c>
      <c r="G219" s="204"/>
      <c r="H219" s="204"/>
      <c r="I219" s="209"/>
      <c r="J219" s="171"/>
      <c r="K219" s="209"/>
      <c r="L219" s="293"/>
      <c r="M219" s="193"/>
      <c r="N219" s="208"/>
    </row>
    <row r="220" spans="2:14">
      <c r="B220" s="207"/>
      <c r="C220" s="291"/>
      <c r="D220" s="204"/>
      <c r="E220" s="212" t="s">
        <v>388</v>
      </c>
      <c r="F220" s="220" t="s">
        <v>455</v>
      </c>
      <c r="G220" s="204"/>
      <c r="H220" s="204"/>
      <c r="I220" s="209"/>
      <c r="J220" s="171"/>
      <c r="K220" s="209"/>
      <c r="L220" s="294"/>
      <c r="M220" s="193"/>
      <c r="N220" s="208"/>
    </row>
    <row r="221" spans="2:14">
      <c r="B221" s="207"/>
      <c r="C221" s="291"/>
      <c r="D221" s="204"/>
      <c r="E221" s="299"/>
      <c r="F221" s="298"/>
      <c r="G221" s="204"/>
      <c r="H221" s="204"/>
      <c r="I221" s="209"/>
      <c r="J221" s="171"/>
      <c r="K221" s="209"/>
      <c r="L221" s="294"/>
      <c r="M221" s="193"/>
      <c r="N221" s="208"/>
    </row>
    <row r="222" spans="2:14">
      <c r="B222" s="207"/>
      <c r="C222" s="212">
        <v>7.5</v>
      </c>
      <c r="D222" s="204"/>
      <c r="E222" s="299"/>
      <c r="F222" s="298" t="s">
        <v>52</v>
      </c>
      <c r="G222" s="204"/>
      <c r="H222" s="204"/>
      <c r="I222" s="209"/>
      <c r="J222" s="171"/>
      <c r="K222" s="209"/>
      <c r="L222" s="294"/>
      <c r="M222" s="193"/>
      <c r="N222" s="208"/>
    </row>
    <row r="223" spans="2:14">
      <c r="B223" s="207"/>
      <c r="C223" s="212"/>
      <c r="D223" s="204"/>
      <c r="E223" s="212" t="s">
        <v>388</v>
      </c>
      <c r="F223" s="171" t="s">
        <v>456</v>
      </c>
      <c r="G223" s="204"/>
      <c r="H223" s="204"/>
      <c r="I223" s="209"/>
      <c r="J223" s="171"/>
      <c r="K223" s="209"/>
      <c r="L223" s="293"/>
      <c r="M223" s="193"/>
      <c r="N223" s="208"/>
    </row>
    <row r="224" spans="2:14">
      <c r="B224" s="207"/>
      <c r="C224" s="212"/>
      <c r="D224" s="204"/>
      <c r="E224" s="212" t="s">
        <v>388</v>
      </c>
      <c r="F224" s="171" t="s">
        <v>457</v>
      </c>
      <c r="G224" s="204"/>
      <c r="H224" s="204"/>
      <c r="I224" s="209"/>
      <c r="J224" s="171"/>
      <c r="K224" s="209"/>
      <c r="L224" s="293"/>
      <c r="M224" s="193"/>
      <c r="N224" s="208"/>
    </row>
    <row r="225" spans="2:14">
      <c r="B225" s="207"/>
      <c r="C225" s="212"/>
      <c r="D225" s="204"/>
      <c r="E225" s="299"/>
      <c r="F225" s="298"/>
      <c r="G225" s="204"/>
      <c r="H225" s="204"/>
      <c r="I225" s="209"/>
      <c r="J225" s="171"/>
      <c r="K225" s="209"/>
      <c r="L225" s="294"/>
      <c r="M225" s="193"/>
      <c r="N225" s="208"/>
    </row>
    <row r="226" spans="2:14">
      <c r="B226" s="207"/>
      <c r="C226" s="291">
        <v>7.6</v>
      </c>
      <c r="D226" s="204"/>
      <c r="E226" s="299"/>
      <c r="F226" s="298" t="s">
        <v>53</v>
      </c>
      <c r="G226" s="204"/>
      <c r="H226" s="204"/>
      <c r="I226" s="209"/>
      <c r="J226" s="171"/>
      <c r="K226" s="209"/>
      <c r="L226" s="294"/>
      <c r="M226" s="193"/>
      <c r="N226" s="208"/>
    </row>
    <row r="227" spans="2:14">
      <c r="B227" s="207"/>
      <c r="C227" s="291"/>
      <c r="D227" s="204"/>
      <c r="E227" s="212" t="s">
        <v>388</v>
      </c>
      <c r="F227" s="171" t="s">
        <v>458</v>
      </c>
      <c r="G227" s="204"/>
      <c r="H227" s="204"/>
      <c r="I227" s="209"/>
      <c r="J227" s="171"/>
      <c r="K227" s="209"/>
      <c r="L227" s="293"/>
      <c r="M227" s="193"/>
      <c r="N227" s="208"/>
    </row>
    <row r="228" spans="2:14">
      <c r="B228" s="207"/>
      <c r="C228" s="291"/>
      <c r="D228" s="204"/>
      <c r="E228" s="212" t="s">
        <v>388</v>
      </c>
      <c r="F228" s="171" t="s">
        <v>459</v>
      </c>
      <c r="G228" s="204"/>
      <c r="H228" s="204"/>
      <c r="I228" s="209"/>
      <c r="J228" s="171"/>
      <c r="K228" s="209"/>
      <c r="L228" s="293"/>
      <c r="M228" s="193"/>
      <c r="N228" s="208"/>
    </row>
    <row r="229" spans="2:14">
      <c r="B229" s="207"/>
      <c r="C229" s="291"/>
      <c r="D229" s="204"/>
      <c r="E229" s="212" t="s">
        <v>388</v>
      </c>
      <c r="F229" s="171" t="s">
        <v>460</v>
      </c>
      <c r="G229" s="204"/>
      <c r="H229" s="204"/>
      <c r="I229" s="209"/>
      <c r="J229" s="171"/>
      <c r="K229" s="209"/>
      <c r="L229" s="293"/>
      <c r="M229" s="193"/>
      <c r="N229" s="208"/>
    </row>
    <row r="230" spans="2:14">
      <c r="B230" s="207"/>
      <c r="C230" s="291"/>
      <c r="D230" s="204"/>
      <c r="E230" s="212" t="s">
        <v>388</v>
      </c>
      <c r="F230" s="171" t="s">
        <v>461</v>
      </c>
      <c r="G230" s="204"/>
      <c r="H230" s="204"/>
      <c r="I230" s="209"/>
      <c r="J230" s="171"/>
      <c r="K230" s="209"/>
      <c r="L230" s="293"/>
      <c r="M230" s="193"/>
      <c r="N230" s="208"/>
    </row>
    <row r="231" spans="2:14">
      <c r="B231" s="207"/>
      <c r="C231" s="291"/>
      <c r="D231" s="204"/>
      <c r="E231" s="212" t="s">
        <v>388</v>
      </c>
      <c r="F231" s="171" t="s">
        <v>462</v>
      </c>
      <c r="G231" s="204"/>
      <c r="H231" s="204"/>
      <c r="I231" s="209"/>
      <c r="J231" s="171"/>
      <c r="K231" s="209"/>
      <c r="L231" s="293"/>
      <c r="M231" s="193"/>
      <c r="N231" s="208"/>
    </row>
    <row r="232" spans="2:14">
      <c r="B232" s="207"/>
      <c r="C232" s="291"/>
      <c r="D232" s="204"/>
      <c r="E232" s="212" t="s">
        <v>388</v>
      </c>
      <c r="F232" s="171" t="s">
        <v>463</v>
      </c>
      <c r="G232" s="204"/>
      <c r="H232" s="204"/>
      <c r="I232" s="209"/>
      <c r="J232" s="171"/>
      <c r="K232" s="209"/>
      <c r="L232" s="293"/>
      <c r="M232" s="193"/>
      <c r="N232" s="208"/>
    </row>
    <row r="233" spans="2:14">
      <c r="B233" s="207"/>
      <c r="C233" s="296"/>
      <c r="D233" s="204"/>
      <c r="E233" s="299"/>
      <c r="F233" s="227"/>
      <c r="G233" s="204"/>
      <c r="H233" s="204"/>
      <c r="I233" s="209"/>
      <c r="J233" s="171"/>
      <c r="K233" s="209"/>
      <c r="L233" s="294"/>
      <c r="M233" s="193"/>
      <c r="N233" s="208"/>
    </row>
    <row r="234" spans="2:14">
      <c r="B234" s="207"/>
      <c r="C234" s="296"/>
      <c r="D234" s="204"/>
      <c r="E234" s="299">
        <v>8</v>
      </c>
      <c r="F234" s="227" t="s">
        <v>464</v>
      </c>
      <c r="G234" s="204"/>
      <c r="H234" s="204"/>
      <c r="I234" s="204"/>
      <c r="J234" s="171"/>
      <c r="K234" s="209"/>
      <c r="L234" s="241">
        <f>L236+L237</f>
        <v>32650137</v>
      </c>
      <c r="M234" s="193"/>
      <c r="N234" s="208"/>
    </row>
    <row r="235" spans="2:14">
      <c r="B235" s="207"/>
      <c r="C235" s="212">
        <v>8.1</v>
      </c>
      <c r="D235" s="204"/>
      <c r="E235" s="299"/>
      <c r="F235" s="298" t="s">
        <v>55</v>
      </c>
      <c r="G235" s="204"/>
      <c r="H235" s="204"/>
      <c r="I235" s="204"/>
      <c r="J235" s="171"/>
      <c r="K235" s="209"/>
      <c r="L235" s="294"/>
      <c r="M235" s="193"/>
      <c r="N235" s="208"/>
    </row>
    <row r="236" spans="2:14">
      <c r="B236" s="207"/>
      <c r="C236" s="291">
        <v>8.1999999999999993</v>
      </c>
      <c r="D236" s="204"/>
      <c r="E236" s="299"/>
      <c r="F236" s="298" t="s">
        <v>56</v>
      </c>
      <c r="G236" s="204"/>
      <c r="H236" s="204"/>
      <c r="I236" s="204"/>
      <c r="J236" s="171"/>
      <c r="K236" s="209"/>
      <c r="L236" s="241">
        <v>32241771</v>
      </c>
      <c r="M236" s="193"/>
      <c r="N236" s="208"/>
    </row>
    <row r="237" spans="2:14">
      <c r="B237" s="207"/>
      <c r="C237" s="212">
        <v>8.3000000000000007</v>
      </c>
      <c r="D237" s="204"/>
      <c r="E237" s="299"/>
      <c r="F237" s="298" t="s">
        <v>57</v>
      </c>
      <c r="G237" s="204"/>
      <c r="H237" s="204"/>
      <c r="I237" s="204"/>
      <c r="J237" s="171"/>
      <c r="K237" s="209"/>
      <c r="L237" s="241">
        <v>408366</v>
      </c>
      <c r="M237" s="193"/>
      <c r="N237" s="208"/>
    </row>
    <row r="238" spans="2:14">
      <c r="B238" s="207"/>
      <c r="C238" s="291">
        <v>8.4</v>
      </c>
      <c r="D238" s="204"/>
      <c r="E238" s="299"/>
      <c r="F238" s="298" t="s">
        <v>58</v>
      </c>
      <c r="G238" s="204"/>
      <c r="H238" s="204"/>
      <c r="I238" s="204"/>
      <c r="J238" s="171"/>
      <c r="K238" s="209"/>
      <c r="L238" s="294"/>
      <c r="M238" s="193"/>
      <c r="N238" s="208"/>
    </row>
    <row r="239" spans="2:14">
      <c r="B239" s="207"/>
      <c r="C239" s="296"/>
      <c r="D239" s="204"/>
      <c r="E239" s="209"/>
      <c r="F239" s="204"/>
      <c r="G239" s="204"/>
      <c r="H239" s="204"/>
      <c r="I239" s="204"/>
      <c r="J239" s="204"/>
      <c r="K239" s="204"/>
      <c r="L239" s="294"/>
      <c r="M239" s="193"/>
      <c r="N239" s="208"/>
    </row>
    <row r="240" spans="2:14">
      <c r="B240" s="207"/>
      <c r="C240" s="296"/>
      <c r="D240" s="204"/>
      <c r="E240" s="209"/>
      <c r="F240" s="204"/>
      <c r="G240" s="204" t="s">
        <v>465</v>
      </c>
      <c r="H240" s="204"/>
      <c r="I240" s="204"/>
      <c r="J240" s="204"/>
      <c r="K240" s="204"/>
      <c r="L240" s="204"/>
      <c r="M240" s="435"/>
      <c r="N240" s="208"/>
    </row>
    <row r="241" spans="2:16">
      <c r="B241" s="207"/>
      <c r="C241" s="296"/>
      <c r="D241" s="204"/>
      <c r="E241" s="436"/>
      <c r="F241" s="436"/>
      <c r="G241" s="436" t="s">
        <v>465</v>
      </c>
      <c r="H241" s="436"/>
      <c r="I241" s="436"/>
      <c r="J241" s="436"/>
      <c r="K241" s="436"/>
      <c r="L241" s="436"/>
      <c r="M241" s="435"/>
      <c r="N241" s="208"/>
    </row>
    <row r="242" spans="2:16">
      <c r="B242" s="207"/>
      <c r="C242" s="296"/>
      <c r="D242" s="204"/>
      <c r="E242" s="436" t="s">
        <v>2</v>
      </c>
      <c r="F242" s="436" t="s">
        <v>210</v>
      </c>
      <c r="G242" s="436" t="s">
        <v>466</v>
      </c>
      <c r="H242" s="436"/>
      <c r="I242" s="436"/>
      <c r="J242" s="436" t="s">
        <v>467</v>
      </c>
      <c r="K242" s="436"/>
      <c r="L242" s="436"/>
      <c r="M242" s="435"/>
      <c r="N242" s="208"/>
    </row>
    <row r="243" spans="2:16">
      <c r="B243" s="207"/>
      <c r="C243" s="296"/>
      <c r="D243" s="204"/>
      <c r="E243" s="436"/>
      <c r="F243" s="436"/>
      <c r="G243" s="436" t="s">
        <v>468</v>
      </c>
      <c r="H243" s="436" t="s">
        <v>220</v>
      </c>
      <c r="I243" s="436" t="s">
        <v>469</v>
      </c>
      <c r="J243" s="436" t="s">
        <v>468</v>
      </c>
      <c r="K243" s="436" t="s">
        <v>220</v>
      </c>
      <c r="L243" s="436" t="s">
        <v>469</v>
      </c>
      <c r="M243" s="435"/>
      <c r="N243" s="208"/>
    </row>
    <row r="244" spans="2:16">
      <c r="B244" s="207"/>
      <c r="C244" s="296"/>
      <c r="D244" s="204"/>
      <c r="E244" s="436"/>
      <c r="F244" s="436" t="s">
        <v>470</v>
      </c>
      <c r="G244" s="437"/>
      <c r="H244" s="437"/>
      <c r="I244" s="437"/>
      <c r="J244" s="437"/>
      <c r="K244" s="437"/>
      <c r="L244" s="437"/>
      <c r="M244" s="435"/>
      <c r="N244" s="208"/>
    </row>
    <row r="245" spans="2:16">
      <c r="B245" s="207"/>
      <c r="C245" s="296"/>
      <c r="D245" s="204"/>
      <c r="E245" s="436"/>
      <c r="F245" s="436" t="s">
        <v>471</v>
      </c>
      <c r="G245" s="438">
        <v>30169422</v>
      </c>
      <c r="H245" s="438">
        <v>6467058.666666667</v>
      </c>
      <c r="I245" s="438">
        <v>23702363.333333336</v>
      </c>
      <c r="J245" s="439">
        <v>26320684</v>
      </c>
      <c r="K245" s="439">
        <v>4261101.666666667</v>
      </c>
      <c r="L245" s="439">
        <f>J245-K245</f>
        <v>22059582.333333332</v>
      </c>
      <c r="M245" s="435"/>
      <c r="N245" s="208"/>
    </row>
    <row r="246" spans="2:16">
      <c r="B246" s="207"/>
      <c r="C246" s="296"/>
      <c r="D246" s="204"/>
      <c r="E246" s="436"/>
      <c r="F246" s="436" t="s">
        <v>472</v>
      </c>
      <c r="G246" s="438">
        <v>9244875</v>
      </c>
      <c r="H246" s="438">
        <v>705465</v>
      </c>
      <c r="I246" s="438">
        <f>G246-H246</f>
        <v>8539410</v>
      </c>
      <c r="J246" s="439">
        <v>6735567</v>
      </c>
      <c r="K246" s="439">
        <v>402372</v>
      </c>
      <c r="L246" s="439">
        <f t="shared" ref="L246:L247" si="0">J246-K246</f>
        <v>6333195</v>
      </c>
      <c r="M246" s="440"/>
      <c r="N246" s="208"/>
    </row>
    <row r="247" spans="2:16">
      <c r="B247" s="287"/>
      <c r="C247" s="300"/>
      <c r="D247" s="220"/>
      <c r="E247" s="436"/>
      <c r="F247" s="436" t="s">
        <v>473</v>
      </c>
      <c r="G247" s="438">
        <v>408364</v>
      </c>
      <c r="H247" s="438"/>
      <c r="I247" s="438">
        <v>408364</v>
      </c>
      <c r="J247" s="439">
        <v>203906</v>
      </c>
      <c r="K247" s="439"/>
      <c r="L247" s="439">
        <f t="shared" si="0"/>
        <v>203906</v>
      </c>
      <c r="M247" s="435"/>
      <c r="N247" s="289"/>
    </row>
    <row r="248" spans="2:16">
      <c r="B248" s="207"/>
      <c r="C248" s="214"/>
      <c r="D248" s="193"/>
      <c r="E248" s="436"/>
      <c r="F248" s="436" t="s">
        <v>474</v>
      </c>
      <c r="G248" s="441">
        <f>SUM(G245:G247)</f>
        <v>39822661</v>
      </c>
      <c r="H248" s="439">
        <f>SUM(H245:H247)</f>
        <v>7172523.666666667</v>
      </c>
      <c r="I248" s="439">
        <f>SUM(I245:I247)</f>
        <v>32650137.333333336</v>
      </c>
      <c r="J248" s="439">
        <f>SUM(J245:J247)</f>
        <v>33260157</v>
      </c>
      <c r="K248" s="439">
        <f>SUM(K245:K247)</f>
        <v>4663473.666666667</v>
      </c>
      <c r="L248" s="439">
        <f>SUM(L245:L247)</f>
        <v>28596683.333333332</v>
      </c>
      <c r="M248" s="171"/>
      <c r="N248" s="208"/>
    </row>
    <row r="249" spans="2:16">
      <c r="B249" s="207"/>
      <c r="C249" s="214"/>
      <c r="D249" s="193"/>
      <c r="E249" s="436"/>
      <c r="F249" s="436" t="s">
        <v>475</v>
      </c>
      <c r="G249" s="436"/>
      <c r="H249" s="436"/>
      <c r="I249" s="436"/>
      <c r="J249" s="436"/>
      <c r="K249" s="436"/>
      <c r="L249" s="442">
        <f>L250+L251+L252+L253</f>
        <v>6562677</v>
      </c>
      <c r="M249" s="440"/>
      <c r="N249" s="208"/>
      <c r="P249" s="224"/>
    </row>
    <row r="250" spans="2:16">
      <c r="B250" s="207"/>
      <c r="C250" s="214"/>
      <c r="D250" s="193"/>
      <c r="E250" s="436"/>
      <c r="F250" s="436" t="s">
        <v>648</v>
      </c>
      <c r="G250" s="436"/>
      <c r="H250" s="436"/>
      <c r="I250" s="436"/>
      <c r="J250" s="436"/>
      <c r="K250" s="436"/>
      <c r="L250" s="352">
        <v>2194098</v>
      </c>
      <c r="M250" s="435"/>
      <c r="N250" s="208"/>
    </row>
    <row r="251" spans="2:16">
      <c r="B251" s="207"/>
      <c r="C251" s="214"/>
      <c r="D251" s="193"/>
      <c r="E251" s="436"/>
      <c r="F251" s="436" t="s">
        <v>649</v>
      </c>
      <c r="G251" s="436"/>
      <c r="H251" s="436"/>
      <c r="I251" s="436"/>
      <c r="J251" s="436"/>
      <c r="K251" s="436"/>
      <c r="L251" s="352">
        <v>1654640</v>
      </c>
      <c r="M251" s="435"/>
      <c r="N251" s="208"/>
    </row>
    <row r="252" spans="2:16">
      <c r="B252" s="207"/>
      <c r="C252" s="214"/>
      <c r="D252" s="193"/>
      <c r="E252" s="436"/>
      <c r="F252" s="341" t="s">
        <v>651</v>
      </c>
      <c r="G252" s="436"/>
      <c r="H252" s="436"/>
      <c r="I252" s="436"/>
      <c r="J252" s="436"/>
      <c r="K252" s="436"/>
      <c r="L252" s="352">
        <v>2509481</v>
      </c>
      <c r="M252" s="435"/>
      <c r="N252" s="208"/>
    </row>
    <row r="253" spans="2:16">
      <c r="B253" s="207"/>
      <c r="C253" s="214"/>
      <c r="D253" s="193"/>
      <c r="E253" s="436"/>
      <c r="F253" s="436" t="s">
        <v>650</v>
      </c>
      <c r="G253" s="436"/>
      <c r="H253" s="436"/>
      <c r="I253" s="436"/>
      <c r="J253" s="436"/>
      <c r="K253" s="436"/>
      <c r="L253" s="352">
        <v>204458</v>
      </c>
      <c r="M253" s="171"/>
      <c r="N253" s="208"/>
      <c r="P253" s="224"/>
    </row>
    <row r="254" spans="2:16">
      <c r="B254" s="207"/>
      <c r="C254" s="214"/>
      <c r="D254" s="193"/>
      <c r="E254" s="436"/>
      <c r="F254" s="436" t="s">
        <v>476</v>
      </c>
      <c r="G254" s="436"/>
      <c r="H254" s="436"/>
      <c r="I254" s="436"/>
      <c r="J254" s="436"/>
      <c r="K254" s="436"/>
      <c r="L254" s="436"/>
      <c r="M254" s="171"/>
      <c r="N254" s="208"/>
    </row>
    <row r="255" spans="2:16">
      <c r="B255" s="207"/>
      <c r="C255" s="214"/>
      <c r="D255" s="193"/>
      <c r="E255" s="436"/>
      <c r="F255" s="436" t="s">
        <v>477</v>
      </c>
      <c r="G255" s="436"/>
      <c r="H255" s="436"/>
      <c r="I255" s="436"/>
      <c r="J255" s="436"/>
      <c r="K255" s="436"/>
      <c r="L255" s="436"/>
      <c r="M255" s="440"/>
      <c r="N255" s="208"/>
    </row>
    <row r="256" spans="2:16">
      <c r="B256" s="207"/>
      <c r="C256" s="214"/>
      <c r="D256" s="193"/>
      <c r="E256" s="443"/>
      <c r="F256" s="435"/>
      <c r="G256" s="435"/>
      <c r="H256" s="435"/>
      <c r="I256" s="435"/>
      <c r="J256" s="435"/>
      <c r="K256" s="443"/>
      <c r="L256" s="443"/>
      <c r="M256" s="440"/>
      <c r="N256" s="208"/>
    </row>
    <row r="257" spans="2:14">
      <c r="B257" s="207"/>
      <c r="C257" s="296"/>
      <c r="D257" s="204"/>
      <c r="E257" s="297">
        <v>9</v>
      </c>
      <c r="F257" s="226" t="s">
        <v>478</v>
      </c>
      <c r="G257" s="204"/>
      <c r="H257" s="204"/>
      <c r="I257" s="204"/>
      <c r="J257" s="171"/>
      <c r="K257" s="204"/>
      <c r="L257" s="227"/>
      <c r="M257" s="193"/>
      <c r="N257" s="208"/>
    </row>
    <row r="258" spans="2:14">
      <c r="B258" s="207"/>
      <c r="C258" s="296"/>
      <c r="D258" s="204"/>
      <c r="E258" s="212" t="s">
        <v>388</v>
      </c>
      <c r="F258" s="220" t="s">
        <v>479</v>
      </c>
      <c r="G258" s="204"/>
      <c r="H258" s="204"/>
      <c r="I258" s="204"/>
      <c r="J258" s="171"/>
      <c r="K258" s="204"/>
      <c r="L258" s="301"/>
      <c r="M258" s="193"/>
      <c r="N258" s="208"/>
    </row>
    <row r="259" spans="2:14">
      <c r="B259" s="207"/>
      <c r="C259" s="296"/>
      <c r="D259" s="204"/>
      <c r="E259" s="212" t="s">
        <v>388</v>
      </c>
      <c r="F259" s="220" t="s">
        <v>480</v>
      </c>
      <c r="G259" s="204"/>
      <c r="H259" s="204"/>
      <c r="I259" s="204"/>
      <c r="J259" s="171"/>
      <c r="K259" s="204"/>
      <c r="L259" s="301"/>
      <c r="M259" s="193"/>
      <c r="N259" s="208"/>
    </row>
    <row r="260" spans="2:14">
      <c r="B260" s="207"/>
      <c r="C260" s="296"/>
      <c r="D260" s="204"/>
      <c r="E260" s="212" t="s">
        <v>388</v>
      </c>
      <c r="F260" s="220" t="s">
        <v>481</v>
      </c>
      <c r="G260" s="204"/>
      <c r="H260" s="204"/>
      <c r="I260" s="204"/>
      <c r="J260" s="171"/>
      <c r="K260" s="204"/>
      <c r="L260" s="301"/>
      <c r="M260" s="193"/>
      <c r="N260" s="208"/>
    </row>
    <row r="261" spans="2:14">
      <c r="B261" s="207"/>
      <c r="C261" s="296"/>
      <c r="D261" s="204"/>
      <c r="E261" s="212" t="s">
        <v>388</v>
      </c>
      <c r="F261" s="220" t="s">
        <v>482</v>
      </c>
      <c r="G261" s="204"/>
      <c r="H261" s="204"/>
      <c r="I261" s="204"/>
      <c r="J261" s="171"/>
      <c r="K261" s="204"/>
      <c r="L261" s="301"/>
      <c r="M261" s="193"/>
      <c r="N261" s="208"/>
    </row>
    <row r="262" spans="2:14">
      <c r="B262" s="207"/>
      <c r="C262" s="296"/>
      <c r="D262" s="204"/>
      <c r="E262" s="212" t="s">
        <v>388</v>
      </c>
      <c r="F262" s="220" t="s">
        <v>483</v>
      </c>
      <c r="G262" s="204"/>
      <c r="H262" s="204"/>
      <c r="I262" s="204"/>
      <c r="J262" s="171"/>
      <c r="K262" s="204"/>
      <c r="L262" s="301"/>
      <c r="M262" s="193"/>
      <c r="N262" s="208"/>
    </row>
    <row r="263" spans="2:14">
      <c r="B263" s="207"/>
      <c r="C263" s="296"/>
      <c r="D263" s="204"/>
      <c r="E263" s="299"/>
      <c r="F263" s="227"/>
      <c r="G263" s="204"/>
      <c r="H263" s="204"/>
      <c r="I263" s="204"/>
      <c r="J263" s="171"/>
      <c r="K263" s="204"/>
      <c r="L263" s="227"/>
      <c r="M263" s="193"/>
      <c r="N263" s="208"/>
    </row>
    <row r="264" spans="2:14">
      <c r="B264" s="207"/>
      <c r="C264" s="296"/>
      <c r="D264" s="193"/>
      <c r="E264" s="297">
        <v>10</v>
      </c>
      <c r="F264" s="226" t="s">
        <v>484</v>
      </c>
      <c r="G264" s="193"/>
      <c r="H264" s="193"/>
      <c r="I264" s="193"/>
      <c r="J264" s="171"/>
      <c r="K264" s="193"/>
      <c r="L264" s="227"/>
      <c r="M264" s="193"/>
      <c r="N264" s="208"/>
    </row>
    <row r="265" spans="2:14">
      <c r="B265" s="207"/>
      <c r="C265" s="296"/>
      <c r="D265" s="193"/>
      <c r="E265" s="212" t="s">
        <v>388</v>
      </c>
      <c r="F265" s="171" t="s">
        <v>485</v>
      </c>
      <c r="G265" s="193"/>
      <c r="H265" s="193"/>
      <c r="I265" s="193"/>
      <c r="J265" s="171"/>
      <c r="K265" s="193"/>
      <c r="L265" s="244"/>
      <c r="M265" s="193"/>
      <c r="N265" s="208"/>
    </row>
    <row r="266" spans="2:14">
      <c r="B266" s="207"/>
      <c r="C266" s="296"/>
      <c r="D266" s="193"/>
      <c r="E266" s="212"/>
      <c r="F266" s="171" t="s">
        <v>486</v>
      </c>
      <c r="G266" s="193"/>
      <c r="H266" s="193"/>
      <c r="I266" s="193"/>
      <c r="J266" s="171"/>
      <c r="K266" s="193"/>
      <c r="L266" s="244"/>
      <c r="M266" s="193"/>
      <c r="N266" s="208"/>
    </row>
    <row r="267" spans="2:14">
      <c r="B267" s="207"/>
      <c r="C267" s="296"/>
      <c r="D267" s="193"/>
      <c r="E267" s="212"/>
      <c r="F267" s="171" t="s">
        <v>487</v>
      </c>
      <c r="G267" s="193"/>
      <c r="H267" s="193"/>
      <c r="I267" s="193"/>
      <c r="J267" s="171"/>
      <c r="K267" s="193"/>
      <c r="L267" s="244"/>
      <c r="M267" s="193"/>
      <c r="N267" s="208"/>
    </row>
    <row r="268" spans="2:14">
      <c r="B268" s="207"/>
      <c r="C268" s="296"/>
      <c r="D268" s="193"/>
      <c r="E268" s="212"/>
      <c r="F268" s="171" t="s">
        <v>488</v>
      </c>
      <c r="G268" s="193"/>
      <c r="H268" s="193"/>
      <c r="I268" s="193"/>
      <c r="J268" s="171"/>
      <c r="K268" s="193"/>
      <c r="L268" s="244"/>
      <c r="M268" s="193"/>
      <c r="N268" s="208"/>
    </row>
    <row r="269" spans="2:14">
      <c r="B269" s="207"/>
      <c r="C269" s="296"/>
      <c r="D269" s="193"/>
      <c r="E269" s="297"/>
      <c r="F269" s="226"/>
      <c r="G269" s="193"/>
      <c r="H269" s="193"/>
      <c r="I269" s="193"/>
      <c r="J269" s="171"/>
      <c r="K269" s="193"/>
      <c r="L269" s="227"/>
      <c r="M269" s="193"/>
      <c r="N269" s="208"/>
    </row>
    <row r="270" spans="2:14">
      <c r="B270" s="207"/>
      <c r="C270" s="296"/>
      <c r="D270" s="193"/>
      <c r="E270" s="212" t="s">
        <v>388</v>
      </c>
      <c r="F270" s="171" t="s">
        <v>489</v>
      </c>
      <c r="G270" s="193"/>
      <c r="H270" s="193"/>
      <c r="I270" s="193"/>
      <c r="J270" s="171"/>
      <c r="K270" s="193"/>
      <c r="L270" s="244"/>
      <c r="M270" s="193"/>
      <c r="N270" s="208"/>
    </row>
    <row r="271" spans="2:14">
      <c r="B271" s="207"/>
      <c r="C271" s="296"/>
      <c r="D271" s="193"/>
      <c r="E271" s="297"/>
      <c r="F271" s="171" t="s">
        <v>490</v>
      </c>
      <c r="G271" s="193"/>
      <c r="H271" s="193"/>
      <c r="I271" s="193"/>
      <c r="J271" s="171"/>
      <c r="K271" s="193"/>
      <c r="L271" s="244"/>
      <c r="M271" s="193"/>
      <c r="N271" s="208"/>
    </row>
    <row r="272" spans="2:14">
      <c r="B272" s="207"/>
      <c r="C272" s="296"/>
      <c r="D272" s="193"/>
      <c r="E272" s="297"/>
      <c r="F272" s="171" t="s">
        <v>491</v>
      </c>
      <c r="G272" s="193"/>
      <c r="H272" s="193"/>
      <c r="I272" s="193"/>
      <c r="J272" s="171"/>
      <c r="K272" s="193"/>
      <c r="L272" s="244"/>
      <c r="M272" s="193"/>
      <c r="N272" s="208"/>
    </row>
    <row r="273" spans="2:14">
      <c r="B273" s="207"/>
      <c r="C273" s="296"/>
      <c r="D273" s="193"/>
      <c r="E273" s="297"/>
      <c r="F273" s="171" t="s">
        <v>492</v>
      </c>
      <c r="G273" s="193"/>
      <c r="H273" s="193"/>
      <c r="I273" s="193"/>
      <c r="J273" s="171"/>
      <c r="K273" s="193"/>
      <c r="L273" s="244"/>
      <c r="M273" s="193"/>
      <c r="N273" s="208"/>
    </row>
    <row r="274" spans="2:14">
      <c r="B274" s="207"/>
      <c r="C274" s="296"/>
      <c r="D274" s="193"/>
      <c r="E274" s="297"/>
      <c r="F274" s="226"/>
      <c r="G274" s="193"/>
      <c r="H274" s="193"/>
      <c r="I274" s="193"/>
      <c r="J274" s="171"/>
      <c r="K274" s="193"/>
      <c r="L274" s="227"/>
      <c r="M274" s="193"/>
      <c r="N274" s="208"/>
    </row>
    <row r="275" spans="2:14">
      <c r="B275" s="207"/>
      <c r="C275" s="296"/>
      <c r="D275" s="193"/>
      <c r="E275" s="212" t="s">
        <v>388</v>
      </c>
      <c r="F275" s="204" t="s">
        <v>493</v>
      </c>
      <c r="G275" s="193"/>
      <c r="H275" s="193"/>
      <c r="I275" s="193"/>
      <c r="J275" s="171"/>
      <c r="K275" s="193"/>
      <c r="L275" s="244"/>
      <c r="M275" s="193"/>
      <c r="N275" s="208"/>
    </row>
    <row r="276" spans="2:14">
      <c r="B276" s="207"/>
      <c r="C276" s="296"/>
      <c r="D276" s="193"/>
      <c r="E276" s="297"/>
      <c r="F276" s="204" t="s">
        <v>494</v>
      </c>
      <c r="G276" s="193"/>
      <c r="H276" s="193"/>
      <c r="I276" s="193"/>
      <c r="J276" s="171"/>
      <c r="K276" s="193"/>
      <c r="L276" s="244"/>
      <c r="M276" s="193"/>
      <c r="N276" s="208"/>
    </row>
    <row r="277" spans="2:14">
      <c r="B277" s="207"/>
      <c r="C277" s="296"/>
      <c r="D277" s="193"/>
      <c r="E277" s="297"/>
      <c r="F277" s="204" t="s">
        <v>495</v>
      </c>
      <c r="G277" s="193"/>
      <c r="H277" s="193"/>
      <c r="I277" s="193"/>
      <c r="J277" s="171"/>
      <c r="K277" s="193"/>
      <c r="L277" s="244"/>
      <c r="M277" s="193"/>
      <c r="N277" s="208"/>
    </row>
    <row r="278" spans="2:14">
      <c r="B278" s="207"/>
      <c r="C278" s="296"/>
      <c r="D278" s="193"/>
      <c r="E278" s="297"/>
      <c r="F278" s="204" t="s">
        <v>496</v>
      </c>
      <c r="G278" s="193"/>
      <c r="H278" s="193"/>
      <c r="I278" s="193"/>
      <c r="J278" s="171"/>
      <c r="K278" s="193"/>
      <c r="L278" s="244"/>
      <c r="M278" s="193"/>
      <c r="N278" s="208"/>
    </row>
    <row r="279" spans="2:14">
      <c r="B279" s="207"/>
      <c r="C279" s="296"/>
      <c r="D279" s="193"/>
      <c r="E279" s="297"/>
      <c r="F279" s="226"/>
      <c r="G279" s="193"/>
      <c r="H279" s="193"/>
      <c r="I279" s="193"/>
      <c r="J279" s="171"/>
      <c r="K279" s="193"/>
      <c r="L279" s="227"/>
      <c r="M279" s="193"/>
      <c r="N279" s="208"/>
    </row>
    <row r="280" spans="2:14">
      <c r="B280" s="207"/>
      <c r="C280" s="296"/>
      <c r="D280" s="193"/>
      <c r="E280" s="212" t="s">
        <v>388</v>
      </c>
      <c r="F280" s="171" t="s">
        <v>497</v>
      </c>
      <c r="G280" s="193"/>
      <c r="H280" s="193"/>
      <c r="I280" s="193"/>
      <c r="J280" s="171"/>
      <c r="K280" s="193"/>
      <c r="L280" s="244"/>
      <c r="M280" s="193"/>
      <c r="N280" s="208"/>
    </row>
    <row r="281" spans="2:14">
      <c r="B281" s="207"/>
      <c r="C281" s="296"/>
      <c r="D281" s="193"/>
      <c r="E281" s="297"/>
      <c r="F281" s="171" t="s">
        <v>498</v>
      </c>
      <c r="G281" s="193"/>
      <c r="H281" s="193"/>
      <c r="I281" s="193"/>
      <c r="J281" s="171"/>
      <c r="K281" s="193"/>
      <c r="L281" s="301"/>
      <c r="M281" s="193"/>
      <c r="N281" s="208"/>
    </row>
    <row r="282" spans="2:14">
      <c r="B282" s="207"/>
      <c r="C282" s="296"/>
      <c r="D282" s="193"/>
      <c r="E282" s="297"/>
      <c r="F282" s="226"/>
      <c r="G282" s="193"/>
      <c r="H282" s="193"/>
      <c r="I282" s="193"/>
      <c r="J282" s="171"/>
      <c r="K282" s="193"/>
      <c r="L282" s="227"/>
      <c r="M282" s="193"/>
      <c r="N282" s="208"/>
    </row>
    <row r="283" spans="2:14">
      <c r="B283" s="207"/>
      <c r="C283" s="296"/>
      <c r="D283" s="193"/>
      <c r="E283" s="299"/>
      <c r="F283" s="227"/>
      <c r="G283" s="193"/>
      <c r="H283" s="193"/>
      <c r="I283" s="193"/>
      <c r="J283" s="171"/>
      <c r="K283" s="193"/>
      <c r="L283" s="227"/>
      <c r="M283" s="193"/>
      <c r="N283" s="208"/>
    </row>
    <row r="284" spans="2:14">
      <c r="B284" s="207"/>
      <c r="C284" s="296"/>
      <c r="D284" s="193"/>
      <c r="E284" s="297">
        <v>11</v>
      </c>
      <c r="F284" s="226" t="s">
        <v>499</v>
      </c>
      <c r="G284" s="193"/>
      <c r="H284" s="193"/>
      <c r="I284" s="193"/>
      <c r="J284" s="171"/>
      <c r="K284" s="193"/>
      <c r="L284" s="227"/>
      <c r="M284" s="193"/>
      <c r="N284" s="208"/>
    </row>
    <row r="285" spans="2:14">
      <c r="B285" s="207"/>
      <c r="C285" s="296"/>
      <c r="D285" s="193"/>
      <c r="E285" s="299"/>
      <c r="F285" s="171" t="s">
        <v>500</v>
      </c>
      <c r="G285" s="193"/>
      <c r="H285" s="193"/>
      <c r="I285" s="193"/>
      <c r="J285" s="171"/>
      <c r="K285" s="193"/>
      <c r="L285" s="244"/>
      <c r="M285" s="193"/>
      <c r="N285" s="208"/>
    </row>
    <row r="286" spans="2:14">
      <c r="B286" s="207"/>
      <c r="C286" s="296"/>
      <c r="D286" s="193"/>
      <c r="E286" s="299"/>
      <c r="F286" s="227"/>
      <c r="G286" s="193"/>
      <c r="H286" s="193"/>
      <c r="I286" s="193"/>
      <c r="J286" s="171"/>
      <c r="K286" s="193"/>
      <c r="L286" s="227"/>
      <c r="M286" s="193"/>
      <c r="N286" s="208"/>
    </row>
    <row r="287" spans="2:14" ht="15">
      <c r="B287" s="207"/>
      <c r="C287" s="296"/>
      <c r="D287" s="193"/>
      <c r="E287" s="297">
        <v>12</v>
      </c>
      <c r="F287" s="226" t="s">
        <v>501</v>
      </c>
      <c r="G287" s="193"/>
      <c r="H287" s="302"/>
      <c r="I287" s="302"/>
      <c r="J287" s="171"/>
      <c r="K287" s="193"/>
      <c r="L287" s="244"/>
      <c r="M287" s="193"/>
      <c r="N287" s="208"/>
    </row>
    <row r="288" spans="2:14" ht="15">
      <c r="B288" s="207"/>
      <c r="C288" s="296"/>
      <c r="D288" s="193"/>
      <c r="E288" s="299"/>
      <c r="F288" s="227"/>
      <c r="G288" s="193"/>
      <c r="H288" s="302"/>
      <c r="I288" s="302"/>
      <c r="J288" s="171"/>
      <c r="K288" s="193"/>
      <c r="L288" s="227"/>
      <c r="M288" s="193"/>
      <c r="N288" s="208"/>
    </row>
    <row r="289" spans="2:14" ht="15">
      <c r="B289" s="207"/>
      <c r="C289" s="296"/>
      <c r="D289" s="193"/>
      <c r="E289" s="299"/>
      <c r="F289" s="227"/>
      <c r="G289" s="302"/>
      <c r="H289" s="302"/>
      <c r="I289" s="302"/>
      <c r="J289" s="193"/>
      <c r="K289" s="210"/>
      <c r="L289" s="227"/>
      <c r="M289" s="193"/>
      <c r="N289" s="208"/>
    </row>
    <row r="290" spans="2:14">
      <c r="B290" s="207"/>
      <c r="C290" s="214"/>
      <c r="D290" s="193"/>
      <c r="E290" s="297" t="s">
        <v>502</v>
      </c>
      <c r="F290" s="303" t="s">
        <v>503</v>
      </c>
      <c r="G290" s="280"/>
      <c r="H290" s="278"/>
      <c r="I290" s="278"/>
      <c r="J290" s="193"/>
      <c r="K290" s="210"/>
      <c r="L290" s="227"/>
      <c r="M290" s="193"/>
      <c r="N290" s="208"/>
    </row>
    <row r="291" spans="2:14">
      <c r="B291" s="207"/>
      <c r="C291" s="214"/>
      <c r="D291" s="193"/>
      <c r="E291" s="297"/>
      <c r="F291" s="303"/>
      <c r="G291" s="280"/>
      <c r="H291" s="278"/>
      <c r="I291" s="278"/>
      <c r="J291" s="193"/>
      <c r="K291" s="210"/>
      <c r="L291" s="227"/>
      <c r="M291" s="193"/>
      <c r="N291" s="208"/>
    </row>
    <row r="292" spans="2:14">
      <c r="B292" s="207"/>
      <c r="C292" s="296"/>
      <c r="D292" s="193"/>
      <c r="E292" s="304">
        <v>13</v>
      </c>
      <c r="F292" s="305" t="s">
        <v>69</v>
      </c>
      <c r="G292" s="280"/>
      <c r="H292" s="278"/>
      <c r="I292" s="278"/>
      <c r="J292" s="193"/>
      <c r="K292" s="210"/>
      <c r="L292" s="227"/>
      <c r="M292" s="193"/>
      <c r="N292" s="208"/>
    </row>
    <row r="293" spans="2:14">
      <c r="B293" s="207"/>
      <c r="C293" s="291" t="s">
        <v>266</v>
      </c>
      <c r="D293" s="193"/>
      <c r="E293" s="299"/>
      <c r="F293" s="218" t="s">
        <v>70</v>
      </c>
      <c r="G293" s="280"/>
      <c r="H293" s="278"/>
      <c r="I293" s="278"/>
      <c r="J293" s="193"/>
      <c r="K293" s="210"/>
      <c r="L293" s="244"/>
      <c r="M293" s="193"/>
      <c r="N293" s="208"/>
    </row>
    <row r="294" spans="2:14">
      <c r="B294" s="207"/>
      <c r="C294" s="291"/>
      <c r="D294" s="193"/>
      <c r="E294" s="212" t="s">
        <v>388</v>
      </c>
      <c r="F294" s="171" t="s">
        <v>504</v>
      </c>
      <c r="G294" s="280"/>
      <c r="H294" s="278"/>
      <c r="I294" s="278"/>
      <c r="J294" s="193"/>
      <c r="K294" s="210"/>
      <c r="L294" s="244"/>
      <c r="M294" s="193"/>
      <c r="N294" s="208"/>
    </row>
    <row r="295" spans="2:14">
      <c r="B295" s="207"/>
      <c r="C295" s="291"/>
      <c r="D295" s="193"/>
      <c r="E295" s="212" t="s">
        <v>388</v>
      </c>
      <c r="F295" s="171" t="s">
        <v>505</v>
      </c>
      <c r="G295" s="280"/>
      <c r="H295" s="278"/>
      <c r="I295" s="278"/>
      <c r="J295" s="193"/>
      <c r="K295" s="210"/>
      <c r="L295" s="244"/>
      <c r="M295" s="193"/>
      <c r="N295" s="208"/>
    </row>
    <row r="296" spans="2:14">
      <c r="B296" s="207"/>
      <c r="C296" s="291"/>
      <c r="D296" s="193"/>
      <c r="E296" s="212" t="s">
        <v>388</v>
      </c>
      <c r="F296" s="171" t="s">
        <v>506</v>
      </c>
      <c r="G296" s="280"/>
      <c r="H296" s="278"/>
      <c r="I296" s="278"/>
      <c r="J296" s="193"/>
      <c r="K296" s="210"/>
      <c r="L296" s="244"/>
      <c r="M296" s="193"/>
      <c r="N296" s="208"/>
    </row>
    <row r="297" spans="2:14">
      <c r="B297" s="207"/>
      <c r="C297" s="291"/>
      <c r="D297" s="193"/>
      <c r="E297" s="212" t="s">
        <v>388</v>
      </c>
      <c r="F297" s="171" t="s">
        <v>507</v>
      </c>
      <c r="G297" s="280"/>
      <c r="H297" s="278"/>
      <c r="I297" s="278"/>
      <c r="J297" s="193"/>
      <c r="K297" s="210"/>
      <c r="L297" s="244"/>
      <c r="M297" s="193"/>
      <c r="N297" s="208"/>
    </row>
    <row r="298" spans="2:14">
      <c r="B298" s="207"/>
      <c r="C298" s="291"/>
      <c r="D298" s="193"/>
      <c r="E298" s="212" t="s">
        <v>388</v>
      </c>
      <c r="F298" s="171" t="s">
        <v>508</v>
      </c>
      <c r="G298" s="280"/>
      <c r="H298" s="278"/>
      <c r="I298" s="278"/>
      <c r="J298" s="193"/>
      <c r="K298" s="210"/>
      <c r="L298" s="244"/>
      <c r="M298" s="193"/>
      <c r="N298" s="208"/>
    </row>
    <row r="299" spans="2:14">
      <c r="B299" s="207"/>
      <c r="C299" s="291"/>
      <c r="D299" s="193"/>
      <c r="E299" s="212" t="s">
        <v>388</v>
      </c>
      <c r="F299" s="171" t="s">
        <v>509</v>
      </c>
      <c r="G299" s="280"/>
      <c r="H299" s="278"/>
      <c r="I299" s="278"/>
      <c r="J299" s="193"/>
      <c r="K299" s="210"/>
      <c r="L299" s="244"/>
      <c r="M299" s="193"/>
      <c r="N299" s="208"/>
    </row>
    <row r="300" spans="2:14">
      <c r="B300" s="207"/>
      <c r="C300" s="291"/>
      <c r="D300" s="193"/>
      <c r="E300" s="299"/>
      <c r="F300" s="218"/>
      <c r="G300" s="280"/>
      <c r="H300" s="278"/>
      <c r="I300" s="278"/>
      <c r="J300" s="193"/>
      <c r="K300" s="210"/>
      <c r="L300" s="227"/>
      <c r="M300" s="193"/>
      <c r="N300" s="208"/>
    </row>
    <row r="301" spans="2:14">
      <c r="B301" s="207"/>
      <c r="C301" s="212" t="s">
        <v>267</v>
      </c>
      <c r="D301" s="193"/>
      <c r="E301" s="299"/>
      <c r="F301" s="218" t="s">
        <v>71</v>
      </c>
      <c r="G301" s="280"/>
      <c r="H301" s="278"/>
      <c r="I301" s="278"/>
      <c r="J301" s="193"/>
      <c r="K301" s="210"/>
      <c r="L301" s="227"/>
      <c r="M301" s="193"/>
      <c r="N301" s="208"/>
    </row>
    <row r="302" spans="2:14" ht="15.75">
      <c r="B302" s="207"/>
      <c r="C302" s="212"/>
      <c r="D302" s="193"/>
      <c r="E302" s="212" t="s">
        <v>388</v>
      </c>
      <c r="F302" s="295" t="s">
        <v>510</v>
      </c>
      <c r="G302" s="280"/>
      <c r="H302" s="278"/>
      <c r="I302" s="278"/>
      <c r="J302" s="193"/>
      <c r="K302" s="210"/>
      <c r="L302" s="244"/>
      <c r="M302" s="193"/>
      <c r="N302" s="208"/>
    </row>
    <row r="303" spans="2:14" ht="15.75">
      <c r="B303" s="207"/>
      <c r="C303" s="212"/>
      <c r="D303" s="193"/>
      <c r="E303" s="299"/>
      <c r="F303" s="295"/>
      <c r="G303" s="306" t="s">
        <v>511</v>
      </c>
      <c r="H303" s="278"/>
      <c r="I303" s="278"/>
      <c r="J303" s="193"/>
      <c r="K303" s="210"/>
      <c r="L303" s="227"/>
      <c r="M303" s="193"/>
      <c r="N303" s="208"/>
    </row>
    <row r="304" spans="2:14">
      <c r="B304" s="207"/>
      <c r="C304" s="212"/>
      <c r="D304" s="193"/>
      <c r="E304" s="212" t="s">
        <v>388</v>
      </c>
      <c r="F304" s="171" t="s">
        <v>512</v>
      </c>
      <c r="G304" s="280"/>
      <c r="H304" s="278"/>
      <c r="I304" s="278"/>
      <c r="J304" s="193"/>
      <c r="K304" s="210"/>
      <c r="L304" s="245">
        <f>Pasivet!G8</f>
        <v>59811530</v>
      </c>
      <c r="M304" s="193"/>
      <c r="N304" s="208"/>
    </row>
    <row r="305" spans="2:14">
      <c r="B305" s="207"/>
      <c r="C305" s="212"/>
      <c r="D305" s="193"/>
      <c r="E305" s="299"/>
      <c r="F305" s="171"/>
      <c r="G305" s="220" t="s">
        <v>513</v>
      </c>
      <c r="H305" s="278"/>
      <c r="I305" s="278"/>
      <c r="J305" s="193"/>
      <c r="K305" s="210"/>
      <c r="L305" s="244"/>
      <c r="M305" s="193"/>
      <c r="N305" s="208"/>
    </row>
    <row r="306" spans="2:14">
      <c r="B306" s="207"/>
      <c r="C306" s="212"/>
      <c r="D306" s="193"/>
      <c r="E306" s="299"/>
      <c r="F306" s="171"/>
      <c r="G306" s="220" t="s">
        <v>514</v>
      </c>
      <c r="H306" s="278"/>
      <c r="I306" s="278"/>
      <c r="J306" s="193"/>
      <c r="K306" s="210"/>
      <c r="L306" s="244"/>
      <c r="M306" s="193"/>
      <c r="N306" s="208"/>
    </row>
    <row r="307" spans="2:14">
      <c r="B307" s="207"/>
      <c r="C307" s="212"/>
      <c r="D307" s="193"/>
      <c r="E307" s="299"/>
      <c r="F307" s="171"/>
      <c r="G307" s="220" t="s">
        <v>515</v>
      </c>
      <c r="H307" s="278"/>
      <c r="I307" s="278"/>
      <c r="J307" s="193"/>
      <c r="K307" s="210"/>
      <c r="L307" s="244"/>
      <c r="M307" s="193"/>
      <c r="N307" s="208"/>
    </row>
    <row r="308" spans="2:14">
      <c r="B308" s="207"/>
      <c r="C308" s="212"/>
      <c r="D308" s="193"/>
      <c r="E308" s="212" t="s">
        <v>388</v>
      </c>
      <c r="F308" s="171" t="s">
        <v>516</v>
      </c>
      <c r="G308" s="280"/>
      <c r="H308" s="278"/>
      <c r="I308" s="278"/>
      <c r="J308" s="193"/>
      <c r="K308" s="210"/>
      <c r="L308" s="244"/>
      <c r="M308" s="193"/>
      <c r="N308" s="208"/>
    </row>
    <row r="309" spans="2:14">
      <c r="B309" s="207"/>
      <c r="C309" s="212"/>
      <c r="D309" s="193"/>
      <c r="E309" s="299"/>
      <c r="F309" s="171"/>
      <c r="G309" s="220" t="s">
        <v>513</v>
      </c>
      <c r="H309" s="278"/>
      <c r="I309" s="278"/>
      <c r="J309" s="193"/>
      <c r="K309" s="210"/>
      <c r="L309" s="244"/>
      <c r="M309" s="193"/>
      <c r="N309" s="208"/>
    </row>
    <row r="310" spans="2:14">
      <c r="B310" s="207"/>
      <c r="C310" s="212"/>
      <c r="D310" s="193"/>
      <c r="E310" s="299"/>
      <c r="F310" s="171"/>
      <c r="G310" s="220" t="s">
        <v>514</v>
      </c>
      <c r="H310" s="278"/>
      <c r="I310" s="278"/>
      <c r="J310" s="193"/>
      <c r="K310" s="210"/>
      <c r="L310" s="244"/>
      <c r="M310" s="193"/>
      <c r="N310" s="208"/>
    </row>
    <row r="311" spans="2:14">
      <c r="B311" s="207"/>
      <c r="C311" s="212"/>
      <c r="D311" s="193"/>
      <c r="E311" s="299"/>
      <c r="F311" s="171"/>
      <c r="G311" s="220" t="s">
        <v>515</v>
      </c>
      <c r="H311" s="278"/>
      <c r="I311" s="278"/>
      <c r="J311" s="193"/>
      <c r="K311" s="210"/>
      <c r="L311" s="244"/>
      <c r="M311" s="193"/>
      <c r="N311" s="208"/>
    </row>
    <row r="312" spans="2:14">
      <c r="B312" s="207"/>
      <c r="C312" s="212"/>
      <c r="D312" s="193"/>
      <c r="E312" s="212" t="s">
        <v>388</v>
      </c>
      <c r="F312" s="171" t="s">
        <v>507</v>
      </c>
      <c r="G312" s="280"/>
      <c r="H312" s="278"/>
      <c r="I312" s="278"/>
      <c r="J312" s="193"/>
      <c r="K312" s="210"/>
      <c r="L312" s="244"/>
      <c r="M312" s="193"/>
      <c r="N312" s="208"/>
    </row>
    <row r="313" spans="2:14">
      <c r="B313" s="207"/>
      <c r="C313" s="212"/>
      <c r="D313" s="193"/>
      <c r="E313" s="212" t="s">
        <v>388</v>
      </c>
      <c r="F313" s="171" t="s">
        <v>517</v>
      </c>
      <c r="G313" s="280"/>
      <c r="H313" s="278"/>
      <c r="I313" s="278"/>
      <c r="J313" s="193"/>
      <c r="K313" s="210"/>
      <c r="L313" s="244"/>
      <c r="M313" s="193"/>
      <c r="N313" s="208"/>
    </row>
    <row r="314" spans="2:14">
      <c r="B314" s="207"/>
      <c r="C314" s="212"/>
      <c r="D314" s="193"/>
      <c r="E314" s="299"/>
      <c r="F314" s="218"/>
      <c r="G314" s="280"/>
      <c r="H314" s="278"/>
      <c r="I314" s="278"/>
      <c r="J314" s="193"/>
      <c r="K314" s="210"/>
      <c r="L314" s="227"/>
      <c r="M314" s="193"/>
      <c r="N314" s="208"/>
    </row>
    <row r="315" spans="2:14">
      <c r="B315" s="207"/>
      <c r="C315" s="291" t="s">
        <v>268</v>
      </c>
      <c r="D315" s="193"/>
      <c r="E315" s="299"/>
      <c r="F315" s="218" t="s">
        <v>72</v>
      </c>
      <c r="G315" s="280"/>
      <c r="H315" s="278"/>
      <c r="I315" s="278"/>
      <c r="J315" s="193"/>
      <c r="K315" s="210"/>
      <c r="L315" s="244"/>
      <c r="M315" s="193"/>
      <c r="N315" s="208"/>
    </row>
    <row r="316" spans="2:14">
      <c r="B316" s="207"/>
      <c r="C316" s="291"/>
      <c r="D316" s="193"/>
      <c r="E316" s="212" t="s">
        <v>388</v>
      </c>
      <c r="F316" s="171" t="s">
        <v>518</v>
      </c>
      <c r="G316" s="280"/>
      <c r="H316" s="278"/>
      <c r="I316" s="278"/>
      <c r="J316" s="193"/>
      <c r="K316" s="210"/>
      <c r="L316" s="244"/>
      <c r="M316" s="193"/>
      <c r="N316" s="208"/>
    </row>
    <row r="317" spans="2:14">
      <c r="B317" s="207"/>
      <c r="C317" s="291"/>
      <c r="D317" s="193"/>
      <c r="E317" s="299"/>
      <c r="F317" s="218"/>
      <c r="G317" s="280"/>
      <c r="H317" s="278"/>
      <c r="I317" s="278"/>
      <c r="J317" s="193"/>
      <c r="K317" s="210"/>
      <c r="L317" s="227"/>
      <c r="M317" s="193"/>
      <c r="N317" s="208"/>
    </row>
    <row r="318" spans="2:14">
      <c r="B318" s="207"/>
      <c r="C318" s="212" t="s">
        <v>269</v>
      </c>
      <c r="D318" s="193"/>
      <c r="E318" s="299"/>
      <c r="F318" s="218" t="s">
        <v>73</v>
      </c>
      <c r="G318" s="280"/>
      <c r="H318" s="278"/>
      <c r="I318" s="278"/>
      <c r="J318" s="193"/>
      <c r="K318" s="210"/>
      <c r="L318" s="244"/>
      <c r="M318" s="193"/>
      <c r="N318" s="208"/>
    </row>
    <row r="319" spans="2:14">
      <c r="B319" s="207"/>
      <c r="C319" s="212"/>
      <c r="D319" s="193"/>
      <c r="E319" s="212" t="s">
        <v>388</v>
      </c>
      <c r="F319" s="171" t="s">
        <v>519</v>
      </c>
      <c r="G319" s="280"/>
      <c r="H319" s="278"/>
      <c r="I319" s="278"/>
      <c r="J319" s="193"/>
      <c r="K319" s="210"/>
      <c r="L319" s="245">
        <f>Pasivet!G10</f>
        <v>27474260</v>
      </c>
      <c r="M319" s="193"/>
      <c r="N319" s="208"/>
    </row>
    <row r="320" spans="2:14">
      <c r="B320" s="207"/>
      <c r="C320" s="212"/>
      <c r="D320" s="193"/>
      <c r="E320" s="212"/>
      <c r="F320" s="171"/>
      <c r="G320" s="219" t="s">
        <v>520</v>
      </c>
      <c r="H320" s="278"/>
      <c r="I320" s="278"/>
      <c r="J320" s="193"/>
      <c r="K320" s="210"/>
      <c r="L320" s="244"/>
      <c r="M320" s="193"/>
      <c r="N320" s="208"/>
    </row>
    <row r="321" spans="2:14">
      <c r="B321" s="207"/>
      <c r="C321" s="212"/>
      <c r="D321" s="193"/>
      <c r="E321" s="212" t="s">
        <v>388</v>
      </c>
      <c r="F321" s="171" t="s">
        <v>521</v>
      </c>
      <c r="G321" s="280"/>
      <c r="H321" s="278"/>
      <c r="I321" s="278"/>
      <c r="J321" s="193"/>
      <c r="K321" s="210"/>
      <c r="L321" s="244"/>
      <c r="M321" s="193"/>
      <c r="N321" s="208"/>
    </row>
    <row r="322" spans="2:14">
      <c r="B322" s="207"/>
      <c r="C322" s="212"/>
      <c r="D322" s="193"/>
      <c r="E322" s="299"/>
      <c r="F322" s="218"/>
      <c r="G322" s="219" t="s">
        <v>522</v>
      </c>
      <c r="H322" s="278"/>
      <c r="I322" s="278"/>
      <c r="J322" s="193"/>
      <c r="K322" s="210"/>
      <c r="L322" s="227"/>
      <c r="M322" s="193"/>
      <c r="N322" s="208"/>
    </row>
    <row r="323" spans="2:14">
      <c r="B323" s="207"/>
      <c r="C323" s="212"/>
      <c r="D323" s="193"/>
      <c r="E323" s="299"/>
      <c r="F323" s="218"/>
      <c r="G323" s="280"/>
      <c r="H323" s="278"/>
      <c r="I323" s="278"/>
      <c r="J323" s="193"/>
      <c r="K323" s="210"/>
      <c r="L323" s="227"/>
      <c r="M323" s="193"/>
      <c r="N323" s="208"/>
    </row>
    <row r="324" spans="2:14">
      <c r="B324" s="207"/>
      <c r="C324" s="291" t="s">
        <v>270</v>
      </c>
      <c r="D324" s="193"/>
      <c r="E324" s="171"/>
      <c r="F324" s="218" t="s">
        <v>74</v>
      </c>
      <c r="G324" s="280"/>
      <c r="H324" s="278"/>
      <c r="I324" s="278"/>
      <c r="J324" s="193"/>
      <c r="K324" s="210"/>
      <c r="L324" s="244"/>
      <c r="M324" s="193"/>
      <c r="N324" s="208"/>
    </row>
    <row r="325" spans="2:14">
      <c r="B325" s="207"/>
      <c r="C325" s="291"/>
      <c r="D325" s="193"/>
      <c r="E325" s="212" t="s">
        <v>388</v>
      </c>
      <c r="F325" s="171" t="s">
        <v>523</v>
      </c>
      <c r="G325" s="280"/>
      <c r="H325" s="278"/>
      <c r="I325" s="278"/>
      <c r="J325" s="193"/>
      <c r="K325" s="210"/>
      <c r="L325" s="244"/>
      <c r="M325" s="193"/>
      <c r="N325" s="208"/>
    </row>
    <row r="326" spans="2:14">
      <c r="B326" s="207"/>
      <c r="C326" s="291"/>
      <c r="D326" s="193"/>
      <c r="E326" s="212"/>
      <c r="F326" s="218"/>
      <c r="G326" s="280"/>
      <c r="H326" s="278"/>
      <c r="I326" s="278"/>
      <c r="J326" s="193"/>
      <c r="K326" s="210"/>
      <c r="L326" s="210"/>
      <c r="M326" s="193"/>
      <c r="N326" s="208"/>
    </row>
    <row r="327" spans="2:14">
      <c r="B327" s="207"/>
      <c r="C327" s="212" t="s">
        <v>271</v>
      </c>
      <c r="D327" s="193"/>
      <c r="E327" s="171"/>
      <c r="F327" s="218" t="s">
        <v>75</v>
      </c>
      <c r="G327" s="280"/>
      <c r="H327" s="278"/>
      <c r="I327" s="278"/>
      <c r="J327" s="193"/>
      <c r="K327" s="210"/>
      <c r="L327" s="244"/>
      <c r="M327" s="193"/>
      <c r="N327" s="208"/>
    </row>
    <row r="328" spans="2:14">
      <c r="B328" s="207"/>
      <c r="C328" s="212"/>
      <c r="D328" s="193"/>
      <c r="E328" s="212" t="s">
        <v>388</v>
      </c>
      <c r="F328" s="171" t="s">
        <v>524</v>
      </c>
      <c r="G328" s="280"/>
      <c r="H328" s="278"/>
      <c r="I328" s="278"/>
      <c r="J328" s="193"/>
      <c r="K328" s="210"/>
      <c r="L328" s="244"/>
      <c r="M328" s="193"/>
      <c r="N328" s="208"/>
    </row>
    <row r="329" spans="2:14">
      <c r="B329" s="207"/>
      <c r="C329" s="212"/>
      <c r="D329" s="193"/>
      <c r="E329" s="212"/>
      <c r="F329" s="218"/>
      <c r="G329" s="280"/>
      <c r="H329" s="278"/>
      <c r="I329" s="278"/>
      <c r="J329" s="193"/>
      <c r="K329" s="210"/>
      <c r="L329" s="210"/>
      <c r="M329" s="210"/>
      <c r="N329" s="208"/>
    </row>
    <row r="330" spans="2:14">
      <c r="B330" s="207"/>
      <c r="C330" s="291" t="s">
        <v>272</v>
      </c>
      <c r="D330" s="193"/>
      <c r="E330" s="171"/>
      <c r="F330" s="218" t="s">
        <v>76</v>
      </c>
      <c r="G330" s="280"/>
      <c r="H330" s="278"/>
      <c r="I330" s="278"/>
      <c r="J330" s="193"/>
      <c r="K330" s="210"/>
      <c r="L330" s="244"/>
      <c r="M330" s="193"/>
      <c r="N330" s="208"/>
    </row>
    <row r="331" spans="2:14">
      <c r="B331" s="207"/>
      <c r="C331" s="291"/>
      <c r="D331" s="193"/>
      <c r="E331" s="212" t="s">
        <v>388</v>
      </c>
      <c r="F331" s="220" t="s">
        <v>525</v>
      </c>
      <c r="G331" s="280"/>
      <c r="H331" s="278"/>
      <c r="I331" s="278"/>
      <c r="J331" s="193"/>
      <c r="K331" s="210"/>
      <c r="L331" s="244"/>
      <c r="M331" s="193"/>
      <c r="N331" s="208"/>
    </row>
    <row r="332" spans="2:14">
      <c r="B332" s="207"/>
      <c r="C332" s="291"/>
      <c r="D332" s="193"/>
      <c r="E332" s="212"/>
      <c r="F332" s="218"/>
      <c r="G332" s="280"/>
      <c r="H332" s="278"/>
      <c r="I332" s="278"/>
      <c r="J332" s="193"/>
      <c r="K332" s="210"/>
      <c r="L332" s="210"/>
      <c r="M332" s="193"/>
      <c r="N332" s="208"/>
    </row>
    <row r="333" spans="2:14">
      <c r="B333" s="207"/>
      <c r="C333" s="212" t="s">
        <v>273</v>
      </c>
      <c r="D333" s="193"/>
      <c r="E333" s="171"/>
      <c r="F333" s="218" t="s">
        <v>77</v>
      </c>
      <c r="G333" s="280"/>
      <c r="H333" s="278"/>
      <c r="I333" s="278"/>
      <c r="J333" s="193"/>
      <c r="K333" s="210"/>
      <c r="L333" s="245">
        <f>L334+L335+L336+L337+L338</f>
        <v>1561476</v>
      </c>
      <c r="M333" s="193"/>
      <c r="N333" s="208"/>
    </row>
    <row r="334" spans="2:14">
      <c r="B334" s="207"/>
      <c r="C334" s="212"/>
      <c r="D334" s="193"/>
      <c r="E334" s="212" t="s">
        <v>388</v>
      </c>
      <c r="F334" s="171" t="s">
        <v>117</v>
      </c>
      <c r="G334" s="280"/>
      <c r="H334" s="278"/>
      <c r="I334" s="278"/>
      <c r="J334" s="193"/>
      <c r="K334" s="210"/>
      <c r="L334" s="245">
        <v>1268328</v>
      </c>
      <c r="M334" s="193"/>
      <c r="N334" s="208"/>
    </row>
    <row r="335" spans="2:14">
      <c r="B335" s="207"/>
      <c r="C335" s="212"/>
      <c r="D335" s="193"/>
      <c r="E335" s="212" t="s">
        <v>388</v>
      </c>
      <c r="F335" s="171" t="s">
        <v>526</v>
      </c>
      <c r="G335" s="280"/>
      <c r="H335" s="278"/>
      <c r="I335" s="278"/>
      <c r="J335" s="193"/>
      <c r="K335" s="210"/>
      <c r="M335" s="193"/>
      <c r="N335" s="208"/>
    </row>
    <row r="336" spans="2:14">
      <c r="B336" s="207"/>
      <c r="C336" s="212"/>
      <c r="D336" s="193"/>
      <c r="E336" s="212" t="s">
        <v>388</v>
      </c>
      <c r="F336" s="171" t="s">
        <v>527</v>
      </c>
      <c r="G336" s="280"/>
      <c r="H336" s="278"/>
      <c r="I336" s="278"/>
      <c r="J336" s="193"/>
      <c r="K336" s="210"/>
      <c r="L336" s="245">
        <v>293148</v>
      </c>
      <c r="M336" s="193"/>
      <c r="N336" s="208"/>
    </row>
    <row r="337" spans="2:14">
      <c r="B337" s="207"/>
      <c r="C337" s="212"/>
      <c r="D337" s="193"/>
      <c r="E337" s="212" t="s">
        <v>388</v>
      </c>
      <c r="F337" s="171" t="s">
        <v>528</v>
      </c>
      <c r="G337" s="280"/>
      <c r="H337" s="278"/>
      <c r="I337" s="278"/>
      <c r="J337" s="193"/>
      <c r="K337" s="210"/>
      <c r="L337" s="244"/>
      <c r="M337" s="193"/>
      <c r="N337" s="208"/>
    </row>
    <row r="338" spans="2:14">
      <c r="B338" s="207"/>
      <c r="C338" s="212"/>
      <c r="D338" s="193"/>
      <c r="E338" s="212" t="s">
        <v>388</v>
      </c>
      <c r="F338" s="171" t="s">
        <v>529</v>
      </c>
      <c r="G338" s="280"/>
      <c r="H338" s="278"/>
      <c r="I338" s="278"/>
      <c r="J338" s="193"/>
      <c r="K338" s="210"/>
      <c r="L338" s="244"/>
      <c r="M338" s="193"/>
      <c r="N338" s="208"/>
    </row>
    <row r="339" spans="2:14">
      <c r="B339" s="207"/>
      <c r="C339" s="212"/>
      <c r="D339" s="193"/>
      <c r="E339" s="212"/>
      <c r="F339" s="218"/>
      <c r="G339" s="280"/>
      <c r="H339" s="278"/>
      <c r="I339" s="278"/>
      <c r="J339" s="193"/>
      <c r="K339" s="210"/>
      <c r="L339" s="349"/>
      <c r="M339" s="193"/>
      <c r="N339" s="208"/>
    </row>
    <row r="340" spans="2:14">
      <c r="B340" s="207"/>
      <c r="C340" s="291" t="s">
        <v>274</v>
      </c>
      <c r="D340" s="193"/>
      <c r="E340" s="171"/>
      <c r="F340" s="218" t="s">
        <v>78</v>
      </c>
      <c r="G340" s="280"/>
      <c r="H340" s="278"/>
      <c r="I340" s="278"/>
      <c r="J340" s="193"/>
      <c r="K340" s="210"/>
      <c r="L340" s="245">
        <f>L344+L345</f>
        <v>675834</v>
      </c>
      <c r="M340" s="193"/>
      <c r="N340" s="208"/>
    </row>
    <row r="341" spans="2:14">
      <c r="B341" s="207"/>
      <c r="C341" s="291"/>
      <c r="D341" s="193"/>
      <c r="E341" s="212" t="s">
        <v>388</v>
      </c>
      <c r="F341" s="171" t="s">
        <v>530</v>
      </c>
      <c r="G341" s="280"/>
      <c r="H341" s="278"/>
      <c r="I341" s="278"/>
      <c r="J341" s="193"/>
      <c r="K341" s="210"/>
      <c r="L341" s="245"/>
      <c r="M341" s="193"/>
      <c r="N341" s="208"/>
    </row>
    <row r="342" spans="2:14">
      <c r="B342" s="207"/>
      <c r="C342" s="291"/>
      <c r="D342" s="193"/>
      <c r="E342" s="212" t="s">
        <v>388</v>
      </c>
      <c r="F342" s="171" t="s">
        <v>531</v>
      </c>
      <c r="G342" s="280"/>
      <c r="H342" s="278"/>
      <c r="I342" s="278"/>
      <c r="J342" s="193"/>
      <c r="K342" s="210"/>
      <c r="L342" s="245"/>
      <c r="M342" s="193"/>
      <c r="N342" s="208"/>
    </row>
    <row r="343" spans="2:14">
      <c r="B343" s="207"/>
      <c r="C343" s="291"/>
      <c r="D343" s="193"/>
      <c r="E343" s="212" t="s">
        <v>388</v>
      </c>
      <c r="F343" s="171" t="s">
        <v>532</v>
      </c>
      <c r="G343" s="280"/>
      <c r="H343" s="278"/>
      <c r="I343" s="278"/>
      <c r="J343" s="193"/>
      <c r="K343" s="210"/>
      <c r="L343" s="245"/>
      <c r="M343" s="193"/>
      <c r="N343" s="208"/>
    </row>
    <row r="344" spans="2:14">
      <c r="B344" s="207"/>
      <c r="C344" s="291"/>
      <c r="D344" s="193"/>
      <c r="E344" s="212" t="s">
        <v>388</v>
      </c>
      <c r="F344" s="171" t="s">
        <v>533</v>
      </c>
      <c r="G344" s="280"/>
      <c r="H344" s="278"/>
      <c r="I344" s="278"/>
      <c r="J344" s="193"/>
      <c r="K344" s="210"/>
      <c r="L344" s="245">
        <v>48243</v>
      </c>
      <c r="M344" s="193"/>
      <c r="N344" s="208"/>
    </row>
    <row r="345" spans="2:14">
      <c r="B345" s="207"/>
      <c r="C345" s="291"/>
      <c r="D345" s="193"/>
      <c r="E345" s="212" t="s">
        <v>388</v>
      </c>
      <c r="F345" s="171" t="s">
        <v>534</v>
      </c>
      <c r="G345" s="280"/>
      <c r="H345" s="278"/>
      <c r="I345" s="278"/>
      <c r="J345" s="193"/>
      <c r="K345" s="210"/>
      <c r="L345" s="245">
        <v>627591</v>
      </c>
      <c r="M345" s="193"/>
      <c r="N345" s="208"/>
    </row>
    <row r="346" spans="2:14">
      <c r="B346" s="207"/>
      <c r="C346" s="291"/>
      <c r="D346" s="193"/>
      <c r="E346" s="212" t="s">
        <v>388</v>
      </c>
      <c r="F346" s="171" t="s">
        <v>535</v>
      </c>
      <c r="G346" s="280"/>
      <c r="H346" s="278"/>
      <c r="I346" s="278"/>
      <c r="J346" s="193"/>
      <c r="K346" s="210"/>
      <c r="L346" s="245"/>
      <c r="M346" s="193"/>
      <c r="N346" s="208"/>
    </row>
    <row r="347" spans="2:14">
      <c r="B347" s="207"/>
      <c r="C347" s="291"/>
      <c r="D347" s="193"/>
      <c r="E347" s="212" t="s">
        <v>388</v>
      </c>
      <c r="F347" s="171" t="s">
        <v>536</v>
      </c>
      <c r="G347" s="280"/>
      <c r="H347" s="278"/>
      <c r="I347" s="278"/>
      <c r="J347" s="193"/>
      <c r="K347" s="210"/>
      <c r="L347" s="245"/>
      <c r="M347" s="193"/>
      <c r="N347" s="208"/>
    </row>
    <row r="348" spans="2:14">
      <c r="B348" s="207"/>
      <c r="C348" s="291"/>
      <c r="D348" s="193"/>
      <c r="E348" s="212" t="s">
        <v>388</v>
      </c>
      <c r="F348" s="171" t="s">
        <v>537</v>
      </c>
      <c r="G348" s="280"/>
      <c r="H348" s="278"/>
      <c r="I348" s="278"/>
      <c r="J348" s="193"/>
      <c r="K348" s="210"/>
      <c r="L348" s="245"/>
      <c r="M348" s="193"/>
      <c r="N348" s="208"/>
    </row>
    <row r="349" spans="2:14">
      <c r="B349" s="207"/>
      <c r="C349" s="291"/>
      <c r="D349" s="193"/>
      <c r="E349" s="212"/>
      <c r="F349" s="218"/>
      <c r="G349" s="280"/>
      <c r="H349" s="278"/>
      <c r="I349" s="278"/>
      <c r="J349" s="193"/>
      <c r="K349" s="210"/>
      <c r="L349" s="210"/>
      <c r="M349" s="193"/>
      <c r="N349" s="208"/>
    </row>
    <row r="350" spans="2:14">
      <c r="B350" s="207"/>
      <c r="C350" s="291" t="s">
        <v>275</v>
      </c>
      <c r="D350" s="193"/>
      <c r="E350" s="171"/>
      <c r="F350" s="218" t="s">
        <v>86</v>
      </c>
      <c r="G350" s="280"/>
      <c r="H350" s="278"/>
      <c r="I350" s="278"/>
      <c r="J350" s="193"/>
      <c r="K350" s="210"/>
      <c r="L350" s="244"/>
      <c r="M350" s="193"/>
      <c r="N350" s="208"/>
    </row>
    <row r="351" spans="2:14">
      <c r="B351" s="207"/>
      <c r="C351" s="291"/>
      <c r="D351" s="193"/>
      <c r="E351" s="212" t="s">
        <v>388</v>
      </c>
      <c r="F351" s="171" t="s">
        <v>538</v>
      </c>
      <c r="G351" s="280"/>
      <c r="H351" s="278"/>
      <c r="I351" s="278"/>
      <c r="J351" s="193"/>
      <c r="K351" s="210"/>
      <c r="L351" s="244"/>
      <c r="M351" s="193"/>
      <c r="N351" s="208"/>
    </row>
    <row r="352" spans="2:14">
      <c r="B352" s="207"/>
      <c r="C352" s="291"/>
      <c r="D352" s="193"/>
      <c r="E352" s="212" t="s">
        <v>388</v>
      </c>
      <c r="F352" s="171" t="s">
        <v>539</v>
      </c>
      <c r="G352" s="280"/>
      <c r="H352" s="278"/>
      <c r="I352" s="278"/>
      <c r="J352" s="193"/>
      <c r="K352" s="210"/>
      <c r="L352" s="244"/>
      <c r="M352" s="193"/>
      <c r="N352" s="208"/>
    </row>
    <row r="353" spans="2:14">
      <c r="B353" s="207"/>
      <c r="C353" s="291"/>
      <c r="D353" s="193"/>
      <c r="E353" s="212"/>
      <c r="F353" s="218"/>
      <c r="G353" s="280"/>
      <c r="H353" s="278"/>
      <c r="I353" s="278"/>
      <c r="J353" s="193"/>
      <c r="K353" s="210"/>
      <c r="L353" s="227"/>
      <c r="M353" s="193"/>
      <c r="N353" s="208"/>
    </row>
    <row r="354" spans="2:14">
      <c r="B354" s="207"/>
      <c r="C354" s="296"/>
      <c r="D354" s="193"/>
      <c r="E354" s="304">
        <v>14</v>
      </c>
      <c r="F354" s="305" t="s">
        <v>79</v>
      </c>
      <c r="G354" s="280"/>
      <c r="H354" s="278"/>
      <c r="I354" s="278"/>
      <c r="J354" s="193"/>
      <c r="K354" s="210"/>
      <c r="L354" s="244"/>
      <c r="M354" s="193"/>
      <c r="N354" s="208"/>
    </row>
    <row r="355" spans="2:14">
      <c r="B355" s="207"/>
      <c r="C355" s="296"/>
      <c r="D355" s="193"/>
      <c r="E355" s="212" t="s">
        <v>388</v>
      </c>
      <c r="F355" s="171" t="s">
        <v>540</v>
      </c>
      <c r="G355" s="280"/>
      <c r="H355" s="278"/>
      <c r="I355" s="278"/>
      <c r="J355" s="193"/>
      <c r="K355" s="210"/>
      <c r="L355" s="244"/>
      <c r="M355" s="193"/>
      <c r="N355" s="208"/>
    </row>
    <row r="356" spans="2:14">
      <c r="B356" s="207"/>
      <c r="C356" s="296"/>
      <c r="D356" s="193"/>
      <c r="E356" s="212" t="s">
        <v>388</v>
      </c>
      <c r="F356" s="171" t="s">
        <v>541</v>
      </c>
      <c r="G356" s="280"/>
      <c r="H356" s="278"/>
      <c r="I356" s="278"/>
      <c r="J356" s="193"/>
      <c r="K356" s="210"/>
      <c r="L356" s="244"/>
      <c r="M356" s="193"/>
      <c r="N356" s="208"/>
    </row>
    <row r="357" spans="2:14">
      <c r="B357" s="207"/>
      <c r="C357" s="296"/>
      <c r="D357" s="193"/>
      <c r="E357" s="304"/>
      <c r="F357" s="305"/>
      <c r="G357" s="280"/>
      <c r="H357" s="278"/>
      <c r="I357" s="278"/>
      <c r="J357" s="193"/>
      <c r="K357" s="210"/>
      <c r="L357" s="227"/>
      <c r="M357" s="193"/>
      <c r="N357" s="208"/>
    </row>
    <row r="358" spans="2:14">
      <c r="B358" s="207"/>
      <c r="C358" s="296"/>
      <c r="D358" s="193"/>
      <c r="E358" s="304">
        <v>15</v>
      </c>
      <c r="F358" s="305" t="s">
        <v>80</v>
      </c>
      <c r="G358" s="280"/>
      <c r="H358" s="278"/>
      <c r="I358" s="278"/>
      <c r="J358" s="193"/>
      <c r="K358" s="210"/>
      <c r="L358" s="244"/>
      <c r="M358" s="193"/>
      <c r="N358" s="208"/>
    </row>
    <row r="359" spans="2:14">
      <c r="B359" s="207"/>
      <c r="C359" s="296"/>
      <c r="D359" s="193"/>
      <c r="E359" s="212" t="s">
        <v>388</v>
      </c>
      <c r="F359" s="307" t="s">
        <v>542</v>
      </c>
      <c r="G359" s="280"/>
      <c r="H359" s="278"/>
      <c r="I359" s="278"/>
      <c r="J359" s="193"/>
      <c r="K359" s="210"/>
      <c r="L359" s="244"/>
      <c r="M359" s="193"/>
      <c r="N359" s="208"/>
    </row>
    <row r="360" spans="2:14">
      <c r="B360" s="207"/>
      <c r="C360" s="296"/>
      <c r="D360" s="193"/>
      <c r="E360" s="212" t="s">
        <v>388</v>
      </c>
      <c r="F360" s="171" t="s">
        <v>543</v>
      </c>
      <c r="G360" s="280"/>
      <c r="H360" s="278"/>
      <c r="I360" s="278"/>
      <c r="J360" s="193"/>
      <c r="K360" s="210"/>
      <c r="L360" s="244"/>
      <c r="M360" s="193"/>
      <c r="N360" s="208"/>
    </row>
    <row r="361" spans="2:14">
      <c r="B361" s="207"/>
      <c r="C361" s="296"/>
      <c r="D361" s="193"/>
      <c r="E361" s="304"/>
      <c r="F361" s="305"/>
      <c r="G361" s="280"/>
      <c r="H361" s="278"/>
      <c r="I361" s="278"/>
      <c r="J361" s="193"/>
      <c r="K361" s="210"/>
      <c r="L361" s="227"/>
      <c r="M361" s="193"/>
      <c r="N361" s="208"/>
    </row>
    <row r="362" spans="2:14">
      <c r="B362" s="207"/>
      <c r="C362" s="296"/>
      <c r="D362" s="193"/>
      <c r="E362" s="304">
        <v>16</v>
      </c>
      <c r="F362" s="305" t="s">
        <v>81</v>
      </c>
      <c r="G362" s="280"/>
      <c r="H362" s="278"/>
      <c r="I362" s="278"/>
      <c r="J362" s="193"/>
      <c r="K362" s="210"/>
      <c r="L362" s="244"/>
      <c r="M362" s="193"/>
      <c r="N362" s="208"/>
    </row>
    <row r="363" spans="2:14">
      <c r="B363" s="207"/>
      <c r="C363" s="296"/>
      <c r="D363" s="193"/>
      <c r="E363" s="212" t="s">
        <v>388</v>
      </c>
      <c r="F363" s="307" t="s">
        <v>544</v>
      </c>
      <c r="G363" s="280"/>
      <c r="H363" s="278"/>
      <c r="I363" s="278"/>
      <c r="J363" s="193"/>
      <c r="K363" s="210"/>
      <c r="L363" s="244"/>
      <c r="M363" s="193"/>
      <c r="N363" s="208"/>
    </row>
    <row r="364" spans="2:14">
      <c r="B364" s="207"/>
      <c r="C364" s="214"/>
      <c r="D364" s="193"/>
      <c r="E364" s="299"/>
      <c r="F364" s="280"/>
      <c r="G364" s="280"/>
      <c r="H364" s="278"/>
      <c r="I364" s="278"/>
      <c r="J364" s="193"/>
      <c r="K364" s="210"/>
      <c r="L364" s="227"/>
      <c r="M364" s="193"/>
      <c r="N364" s="208"/>
    </row>
    <row r="365" spans="2:14">
      <c r="B365" s="207"/>
      <c r="C365" s="296"/>
      <c r="D365" s="193"/>
      <c r="E365" s="304">
        <v>17</v>
      </c>
      <c r="F365" s="305" t="s">
        <v>84</v>
      </c>
      <c r="G365" s="280"/>
      <c r="H365" s="278"/>
      <c r="I365" s="278"/>
      <c r="J365" s="193"/>
      <c r="K365" s="210"/>
      <c r="L365" s="227"/>
      <c r="M365" s="193"/>
      <c r="N365" s="208"/>
    </row>
    <row r="366" spans="2:14">
      <c r="B366" s="207"/>
      <c r="C366" s="212" t="s">
        <v>276</v>
      </c>
      <c r="D366" s="193"/>
      <c r="E366" s="299"/>
      <c r="F366" s="218" t="s">
        <v>70</v>
      </c>
      <c r="G366" s="280"/>
      <c r="H366" s="278"/>
      <c r="I366" s="278"/>
      <c r="J366" s="193"/>
      <c r="K366" s="210"/>
      <c r="L366" s="244"/>
      <c r="M366" s="193"/>
      <c r="N366" s="208"/>
    </row>
    <row r="367" spans="2:14">
      <c r="B367" s="207"/>
      <c r="C367" s="212"/>
      <c r="D367" s="193"/>
      <c r="E367" s="212" t="s">
        <v>388</v>
      </c>
      <c r="F367" s="171" t="s">
        <v>545</v>
      </c>
      <c r="G367" s="280"/>
      <c r="H367" s="278"/>
      <c r="I367" s="278"/>
      <c r="J367" s="193"/>
      <c r="K367" s="210"/>
      <c r="L367" s="244"/>
      <c r="M367" s="193"/>
      <c r="N367" s="208"/>
    </row>
    <row r="368" spans="2:14">
      <c r="B368" s="207"/>
      <c r="C368" s="212"/>
      <c r="D368" s="193"/>
      <c r="E368" s="212" t="s">
        <v>388</v>
      </c>
      <c r="F368" s="171" t="s">
        <v>546</v>
      </c>
      <c r="G368" s="280"/>
      <c r="H368" s="278"/>
      <c r="I368" s="278"/>
      <c r="J368" s="193"/>
      <c r="K368" s="210"/>
      <c r="L368" s="244"/>
      <c r="M368" s="193"/>
      <c r="N368" s="208"/>
    </row>
    <row r="369" spans="2:14">
      <c r="B369" s="207"/>
      <c r="C369" s="212"/>
      <c r="D369" s="193"/>
      <c r="E369" s="212" t="s">
        <v>388</v>
      </c>
      <c r="F369" s="171" t="s">
        <v>547</v>
      </c>
      <c r="G369" s="280"/>
      <c r="H369" s="278"/>
      <c r="I369" s="278"/>
      <c r="J369" s="193"/>
      <c r="K369" s="210"/>
      <c r="L369" s="244"/>
      <c r="M369" s="193"/>
      <c r="N369" s="208"/>
    </row>
    <row r="370" spans="2:14">
      <c r="B370" s="207"/>
      <c r="C370" s="212"/>
      <c r="D370" s="193"/>
      <c r="E370" s="212" t="s">
        <v>388</v>
      </c>
      <c r="F370" s="171" t="s">
        <v>507</v>
      </c>
      <c r="G370" s="280"/>
      <c r="H370" s="278"/>
      <c r="I370" s="278"/>
      <c r="J370" s="193"/>
      <c r="K370" s="210"/>
      <c r="L370" s="244"/>
      <c r="M370" s="193"/>
      <c r="N370" s="208"/>
    </row>
    <row r="371" spans="2:14">
      <c r="B371" s="207"/>
      <c r="C371" s="212"/>
      <c r="D371" s="193"/>
      <c r="E371" s="212" t="s">
        <v>388</v>
      </c>
      <c r="F371" s="171" t="s">
        <v>508</v>
      </c>
      <c r="G371" s="280"/>
      <c r="H371" s="278"/>
      <c r="I371" s="278"/>
      <c r="J371" s="193"/>
      <c r="K371" s="210"/>
      <c r="L371" s="244"/>
      <c r="M371" s="193"/>
      <c r="N371" s="208"/>
    </row>
    <row r="372" spans="2:14">
      <c r="B372" s="207"/>
      <c r="C372" s="212"/>
      <c r="D372" s="193"/>
      <c r="E372" s="212" t="s">
        <v>388</v>
      </c>
      <c r="F372" s="171" t="s">
        <v>509</v>
      </c>
      <c r="G372" s="280"/>
      <c r="H372" s="278"/>
      <c r="I372" s="278"/>
      <c r="J372" s="193"/>
      <c r="K372" s="210"/>
      <c r="L372" s="244"/>
      <c r="M372" s="193"/>
      <c r="N372" s="208"/>
    </row>
    <row r="373" spans="2:14">
      <c r="B373" s="207"/>
      <c r="C373" s="212"/>
      <c r="D373" s="193"/>
      <c r="E373" s="299"/>
      <c r="F373" s="218"/>
      <c r="G373" s="280"/>
      <c r="H373" s="278"/>
      <c r="I373" s="278"/>
      <c r="J373" s="193"/>
      <c r="K373" s="210"/>
      <c r="L373" s="227"/>
      <c r="M373" s="193"/>
      <c r="N373" s="208"/>
    </row>
    <row r="374" spans="2:14">
      <c r="B374" s="207"/>
      <c r="C374" s="291" t="s">
        <v>277</v>
      </c>
      <c r="D374" s="193"/>
      <c r="E374" s="299"/>
      <c r="F374" s="218" t="s">
        <v>71</v>
      </c>
      <c r="G374" s="280"/>
      <c r="H374" s="278"/>
      <c r="I374" s="278"/>
      <c r="J374" s="193"/>
      <c r="K374" s="210"/>
      <c r="L374" s="227"/>
      <c r="M374" s="193"/>
      <c r="N374" s="208"/>
    </row>
    <row r="375" spans="2:14" ht="15.75">
      <c r="B375" s="207"/>
      <c r="C375" s="291"/>
      <c r="D375" s="193"/>
      <c r="E375" s="212" t="s">
        <v>388</v>
      </c>
      <c r="F375" s="295" t="s">
        <v>510</v>
      </c>
      <c r="G375" s="280"/>
      <c r="H375" s="278"/>
      <c r="I375" s="278"/>
      <c r="J375" s="193"/>
      <c r="K375" s="210"/>
      <c r="L375" s="244"/>
      <c r="M375" s="193"/>
      <c r="N375" s="208"/>
    </row>
    <row r="376" spans="2:14" ht="15.75">
      <c r="B376" s="207"/>
      <c r="C376" s="291"/>
      <c r="D376" s="193"/>
      <c r="E376" s="299"/>
      <c r="F376" s="295"/>
      <c r="G376" s="306" t="s">
        <v>511</v>
      </c>
      <c r="H376" s="278"/>
      <c r="I376" s="278"/>
      <c r="J376" s="193"/>
      <c r="K376" s="210"/>
      <c r="L376" s="227"/>
      <c r="M376" s="193"/>
      <c r="N376" s="208"/>
    </row>
    <row r="377" spans="2:14">
      <c r="B377" s="207"/>
      <c r="C377" s="291"/>
      <c r="D377" s="193"/>
      <c r="E377" s="212" t="s">
        <v>388</v>
      </c>
      <c r="F377" s="171" t="s">
        <v>548</v>
      </c>
      <c r="G377" s="280"/>
      <c r="H377" s="278"/>
      <c r="I377" s="278"/>
      <c r="J377" s="193"/>
      <c r="K377" s="210"/>
      <c r="L377" s="244"/>
      <c r="M377" s="193"/>
      <c r="N377" s="208"/>
    </row>
    <row r="378" spans="2:14">
      <c r="B378" s="207"/>
      <c r="C378" s="291"/>
      <c r="D378" s="193"/>
      <c r="E378" s="299"/>
      <c r="F378" s="171"/>
      <c r="G378" s="220" t="s">
        <v>513</v>
      </c>
      <c r="H378" s="278"/>
      <c r="I378" s="278"/>
      <c r="J378" s="193"/>
      <c r="K378" s="210"/>
      <c r="L378" s="244"/>
      <c r="M378" s="193"/>
      <c r="N378" s="208"/>
    </row>
    <row r="379" spans="2:14">
      <c r="B379" s="207"/>
      <c r="C379" s="291"/>
      <c r="D379" s="193"/>
      <c r="E379" s="299"/>
      <c r="F379" s="171"/>
      <c r="G379" s="220" t="s">
        <v>514</v>
      </c>
      <c r="H379" s="278"/>
      <c r="I379" s="278"/>
      <c r="J379" s="193"/>
      <c r="K379" s="210"/>
      <c r="L379" s="244"/>
      <c r="M379" s="193"/>
      <c r="N379" s="208"/>
    </row>
    <row r="380" spans="2:14">
      <c r="B380" s="207"/>
      <c r="C380" s="291"/>
      <c r="D380" s="193"/>
      <c r="E380" s="299"/>
      <c r="F380" s="171"/>
      <c r="G380" s="220" t="s">
        <v>515</v>
      </c>
      <c r="H380" s="278"/>
      <c r="I380" s="278"/>
      <c r="J380" s="193"/>
      <c r="K380" s="210"/>
      <c r="L380" s="244"/>
      <c r="M380" s="193"/>
      <c r="N380" s="208"/>
    </row>
    <row r="381" spans="2:14">
      <c r="B381" s="207"/>
      <c r="C381" s="291"/>
      <c r="D381" s="193"/>
      <c r="E381" s="212" t="s">
        <v>388</v>
      </c>
      <c r="F381" s="171" t="s">
        <v>507</v>
      </c>
      <c r="G381" s="280"/>
      <c r="H381" s="278"/>
      <c r="I381" s="278"/>
      <c r="J381" s="193"/>
      <c r="K381" s="210"/>
      <c r="L381" s="244"/>
      <c r="M381" s="193"/>
      <c r="N381" s="208"/>
    </row>
    <row r="382" spans="2:14">
      <c r="B382" s="207"/>
      <c r="C382" s="291"/>
      <c r="D382" s="193"/>
      <c r="E382" s="299"/>
      <c r="F382" s="218"/>
      <c r="G382" s="280"/>
      <c r="H382" s="278"/>
      <c r="I382" s="278"/>
      <c r="J382" s="193"/>
      <c r="K382" s="210"/>
      <c r="L382" s="227"/>
      <c r="M382" s="193"/>
      <c r="N382" s="208"/>
    </row>
    <row r="383" spans="2:14">
      <c r="B383" s="207"/>
      <c r="C383" s="212" t="s">
        <v>278</v>
      </c>
      <c r="D383" s="193"/>
      <c r="E383" s="299"/>
      <c r="F383" s="218" t="s">
        <v>85</v>
      </c>
      <c r="G383" s="280"/>
      <c r="H383" s="278"/>
      <c r="I383" s="278"/>
      <c r="J383" s="193"/>
      <c r="K383" s="210"/>
      <c r="L383" s="244"/>
      <c r="M383" s="193"/>
      <c r="N383" s="208"/>
    </row>
    <row r="384" spans="2:14">
      <c r="B384" s="207"/>
      <c r="C384" s="212"/>
      <c r="D384" s="193"/>
      <c r="E384" s="212" t="s">
        <v>388</v>
      </c>
      <c r="F384" s="171" t="s">
        <v>518</v>
      </c>
      <c r="G384" s="280"/>
      <c r="H384" s="278"/>
      <c r="I384" s="278"/>
      <c r="J384" s="193"/>
      <c r="K384" s="210"/>
      <c r="L384" s="244"/>
      <c r="M384" s="193"/>
      <c r="N384" s="208"/>
    </row>
    <row r="385" spans="2:14">
      <c r="B385" s="207"/>
      <c r="C385" s="212"/>
      <c r="D385" s="193"/>
      <c r="E385" s="299"/>
      <c r="F385" s="218"/>
      <c r="G385" s="280"/>
      <c r="H385" s="278"/>
      <c r="I385" s="278"/>
      <c r="J385" s="193"/>
      <c r="K385" s="210"/>
      <c r="L385" s="227"/>
      <c r="M385" s="193"/>
      <c r="N385" s="208"/>
    </row>
    <row r="386" spans="2:14">
      <c r="B386" s="207"/>
      <c r="C386" s="291" t="s">
        <v>279</v>
      </c>
      <c r="D386" s="193"/>
      <c r="E386" s="299"/>
      <c r="F386" s="218" t="s">
        <v>73</v>
      </c>
      <c r="G386" s="280"/>
      <c r="H386" s="278"/>
      <c r="I386" s="278"/>
      <c r="J386" s="193"/>
      <c r="K386" s="210"/>
      <c r="L386" s="227"/>
      <c r="M386" s="193"/>
      <c r="N386" s="208"/>
    </row>
    <row r="387" spans="2:14">
      <c r="B387" s="207"/>
      <c r="C387" s="291"/>
      <c r="D387" s="193"/>
      <c r="E387" s="212" t="s">
        <v>388</v>
      </c>
      <c r="F387" s="171" t="s">
        <v>549</v>
      </c>
      <c r="G387" s="280"/>
      <c r="H387" s="278"/>
      <c r="I387" s="278"/>
      <c r="J387" s="193"/>
      <c r="K387" s="210"/>
      <c r="L387" s="244"/>
      <c r="M387" s="193"/>
      <c r="N387" s="208"/>
    </row>
    <row r="388" spans="2:14">
      <c r="B388" s="207"/>
      <c r="C388" s="291"/>
      <c r="D388" s="193"/>
      <c r="E388" s="212"/>
      <c r="F388" s="171"/>
      <c r="G388" s="219" t="s">
        <v>520</v>
      </c>
      <c r="H388" s="278"/>
      <c r="I388" s="278"/>
      <c r="J388" s="193"/>
      <c r="K388" s="210"/>
      <c r="L388" s="244"/>
      <c r="M388" s="193"/>
      <c r="N388" s="208"/>
    </row>
    <row r="389" spans="2:14">
      <c r="B389" s="207"/>
      <c r="C389" s="291"/>
      <c r="D389" s="193"/>
      <c r="E389" s="212" t="s">
        <v>388</v>
      </c>
      <c r="F389" s="171" t="s">
        <v>550</v>
      </c>
      <c r="G389" s="280"/>
      <c r="H389" s="278"/>
      <c r="I389" s="278"/>
      <c r="J389" s="193"/>
      <c r="K389" s="210"/>
      <c r="L389" s="244"/>
      <c r="M389" s="193"/>
      <c r="N389" s="208"/>
    </row>
    <row r="390" spans="2:14">
      <c r="B390" s="207"/>
      <c r="C390" s="291"/>
      <c r="D390" s="193"/>
      <c r="E390" s="299"/>
      <c r="F390" s="218"/>
      <c r="G390" s="219" t="s">
        <v>522</v>
      </c>
      <c r="H390" s="278"/>
      <c r="I390" s="278"/>
      <c r="J390" s="193"/>
      <c r="K390" s="210"/>
      <c r="L390" s="227"/>
      <c r="M390" s="193"/>
      <c r="N390" s="208"/>
    </row>
    <row r="391" spans="2:14">
      <c r="B391" s="207"/>
      <c r="C391" s="291"/>
      <c r="D391" s="193"/>
      <c r="E391" s="299"/>
      <c r="F391" s="218"/>
      <c r="G391" s="280"/>
      <c r="H391" s="278"/>
      <c r="I391" s="278"/>
      <c r="J391" s="193"/>
      <c r="K391" s="210"/>
      <c r="L391" s="227"/>
      <c r="M391" s="193"/>
      <c r="N391" s="208"/>
    </row>
    <row r="392" spans="2:14">
      <c r="B392" s="207"/>
      <c r="C392" s="212" t="s">
        <v>280</v>
      </c>
      <c r="D392" s="193"/>
      <c r="E392" s="299"/>
      <c r="F392" s="218" t="s">
        <v>74</v>
      </c>
      <c r="G392" s="280"/>
      <c r="H392" s="278"/>
      <c r="I392" s="278"/>
      <c r="J392" s="193"/>
      <c r="K392" s="210"/>
      <c r="L392" s="244"/>
      <c r="M392" s="193"/>
      <c r="N392" s="208"/>
    </row>
    <row r="393" spans="2:14">
      <c r="B393" s="207"/>
      <c r="C393" s="212"/>
      <c r="D393" s="193"/>
      <c r="E393" s="212" t="s">
        <v>388</v>
      </c>
      <c r="F393" s="171" t="s">
        <v>551</v>
      </c>
      <c r="G393" s="280"/>
      <c r="H393" s="278"/>
      <c r="I393" s="278"/>
      <c r="J393" s="193"/>
      <c r="K393" s="210"/>
      <c r="L393" s="244"/>
      <c r="M393" s="193"/>
      <c r="N393" s="208"/>
    </row>
    <row r="394" spans="2:14">
      <c r="B394" s="207"/>
      <c r="C394" s="212"/>
      <c r="D394" s="193"/>
      <c r="E394" s="299"/>
      <c r="F394" s="218"/>
      <c r="G394" s="280"/>
      <c r="H394" s="278"/>
      <c r="I394" s="278"/>
      <c r="J394" s="193"/>
      <c r="K394" s="210"/>
      <c r="L394" s="227"/>
      <c r="M394" s="193"/>
      <c r="N394" s="208"/>
    </row>
    <row r="395" spans="2:14">
      <c r="B395" s="207"/>
      <c r="C395" s="291" t="s">
        <v>281</v>
      </c>
      <c r="D395" s="193"/>
      <c r="E395" s="299"/>
      <c r="F395" s="218" t="s">
        <v>75</v>
      </c>
      <c r="G395" s="280"/>
      <c r="H395" s="278"/>
      <c r="I395" s="278"/>
      <c r="J395" s="193"/>
      <c r="K395" s="210"/>
      <c r="L395" s="244"/>
      <c r="M395" s="193"/>
      <c r="N395" s="208"/>
    </row>
    <row r="396" spans="2:14">
      <c r="B396" s="207"/>
      <c r="C396" s="291"/>
      <c r="D396" s="193"/>
      <c r="E396" s="212" t="s">
        <v>388</v>
      </c>
      <c r="F396" s="171" t="s">
        <v>552</v>
      </c>
      <c r="G396" s="280"/>
      <c r="H396" s="278"/>
      <c r="I396" s="278"/>
      <c r="J396" s="193"/>
      <c r="K396" s="210"/>
      <c r="L396" s="244"/>
      <c r="M396" s="193"/>
      <c r="N396" s="208"/>
    </row>
    <row r="397" spans="2:14">
      <c r="B397" s="207"/>
      <c r="C397" s="291"/>
      <c r="D397" s="193"/>
      <c r="E397" s="299"/>
      <c r="F397" s="218"/>
      <c r="G397" s="280"/>
      <c r="H397" s="278"/>
      <c r="I397" s="278"/>
      <c r="J397" s="193"/>
      <c r="K397" s="210"/>
      <c r="L397" s="210"/>
      <c r="M397" s="210"/>
      <c r="N397" s="208"/>
    </row>
    <row r="398" spans="2:14">
      <c r="B398" s="207"/>
      <c r="C398" s="212" t="s">
        <v>282</v>
      </c>
      <c r="D398" s="193"/>
      <c r="E398" s="299"/>
      <c r="F398" s="218" t="s">
        <v>76</v>
      </c>
      <c r="G398" s="280"/>
      <c r="H398" s="278"/>
      <c r="I398" s="278"/>
      <c r="J398" s="193"/>
      <c r="K398" s="210"/>
      <c r="L398" s="244"/>
      <c r="M398" s="193"/>
      <c r="N398" s="208"/>
    </row>
    <row r="399" spans="2:14">
      <c r="B399" s="207"/>
      <c r="C399" s="212"/>
      <c r="D399" s="193"/>
      <c r="E399" s="212" t="s">
        <v>388</v>
      </c>
      <c r="F399" s="220" t="s">
        <v>525</v>
      </c>
      <c r="G399" s="280"/>
      <c r="H399" s="278"/>
      <c r="I399" s="278"/>
      <c r="J399" s="193"/>
      <c r="K399" s="210"/>
      <c r="L399" s="244"/>
      <c r="M399" s="193"/>
      <c r="N399" s="208"/>
    </row>
    <row r="400" spans="2:14">
      <c r="B400" s="207"/>
      <c r="C400" s="212"/>
      <c r="D400" s="193"/>
      <c r="E400" s="299"/>
      <c r="F400" s="218"/>
      <c r="G400" s="280"/>
      <c r="H400" s="278"/>
      <c r="I400" s="278"/>
      <c r="J400" s="193"/>
      <c r="K400" s="210"/>
      <c r="L400" s="210"/>
      <c r="M400" s="193"/>
      <c r="N400" s="208"/>
    </row>
    <row r="401" spans="2:14">
      <c r="B401" s="207"/>
      <c r="C401" s="291" t="s">
        <v>283</v>
      </c>
      <c r="D401" s="193"/>
      <c r="E401" s="299"/>
      <c r="F401" s="218" t="s">
        <v>86</v>
      </c>
      <c r="G401" s="280"/>
      <c r="H401" s="278"/>
      <c r="I401" s="278"/>
      <c r="J401" s="193"/>
      <c r="K401" s="210"/>
      <c r="L401" s="244"/>
      <c r="M401" s="193"/>
      <c r="N401" s="208"/>
    </row>
    <row r="402" spans="2:14">
      <c r="B402" s="207"/>
      <c r="C402" s="291"/>
      <c r="D402" s="193"/>
      <c r="E402" s="212" t="s">
        <v>388</v>
      </c>
      <c r="F402" s="171" t="s">
        <v>553</v>
      </c>
      <c r="G402" s="280"/>
      <c r="H402" s="278"/>
      <c r="I402" s="278"/>
      <c r="J402" s="193"/>
      <c r="K402" s="210"/>
      <c r="L402" s="244"/>
      <c r="M402" s="193"/>
      <c r="N402" s="208"/>
    </row>
    <row r="403" spans="2:14">
      <c r="B403" s="207"/>
      <c r="C403" s="291"/>
      <c r="D403" s="193"/>
      <c r="E403" s="212" t="s">
        <v>388</v>
      </c>
      <c r="F403" s="171" t="s">
        <v>554</v>
      </c>
      <c r="G403" s="280"/>
      <c r="H403" s="278"/>
      <c r="I403" s="278"/>
      <c r="J403" s="193"/>
      <c r="K403" s="210"/>
      <c r="L403" s="244"/>
      <c r="M403" s="193"/>
      <c r="N403" s="208"/>
    </row>
    <row r="404" spans="2:14">
      <c r="B404" s="207"/>
      <c r="C404" s="291"/>
      <c r="D404" s="193"/>
      <c r="E404" s="299"/>
      <c r="F404" s="218"/>
      <c r="G404" s="280"/>
      <c r="H404" s="278"/>
      <c r="I404" s="278"/>
      <c r="J404" s="193"/>
      <c r="K404" s="210"/>
      <c r="L404" s="227"/>
      <c r="M404" s="193"/>
      <c r="N404" s="208"/>
    </row>
    <row r="405" spans="2:14">
      <c r="B405" s="207"/>
      <c r="C405" s="296"/>
      <c r="D405" s="193"/>
      <c r="E405" s="304">
        <v>18</v>
      </c>
      <c r="F405" s="305" t="s">
        <v>87</v>
      </c>
      <c r="G405" s="280"/>
      <c r="H405" s="278"/>
      <c r="I405" s="278"/>
      <c r="J405" s="193"/>
      <c r="K405" s="210"/>
      <c r="L405" s="227"/>
      <c r="M405" s="193"/>
      <c r="N405" s="208"/>
    </row>
    <row r="406" spans="2:14">
      <c r="B406" s="207"/>
      <c r="C406" s="296"/>
      <c r="D406" s="193"/>
      <c r="E406" s="304">
        <v>19</v>
      </c>
      <c r="F406" s="305" t="s">
        <v>88</v>
      </c>
      <c r="G406" s="280"/>
      <c r="H406" s="278"/>
      <c r="I406" s="278"/>
      <c r="J406" s="193"/>
      <c r="K406" s="210"/>
      <c r="L406" s="227"/>
      <c r="M406" s="193"/>
      <c r="N406" s="208"/>
    </row>
    <row r="407" spans="2:14">
      <c r="B407" s="207"/>
      <c r="C407" s="296"/>
      <c r="D407" s="193"/>
      <c r="E407" s="304">
        <v>20</v>
      </c>
      <c r="F407" s="305" t="s">
        <v>89</v>
      </c>
      <c r="G407" s="280"/>
      <c r="H407" s="278"/>
      <c r="I407" s="278"/>
      <c r="J407" s="193"/>
      <c r="K407" s="210"/>
      <c r="L407" s="227"/>
      <c r="M407" s="193"/>
      <c r="N407" s="208"/>
    </row>
    <row r="408" spans="2:14">
      <c r="B408" s="207"/>
      <c r="C408" s="212" t="s">
        <v>284</v>
      </c>
      <c r="D408" s="193"/>
      <c r="E408" s="299"/>
      <c r="F408" s="218" t="s">
        <v>91</v>
      </c>
      <c r="G408" s="280"/>
      <c r="H408" s="278"/>
      <c r="I408" s="278"/>
      <c r="J408" s="193"/>
      <c r="K408" s="210"/>
      <c r="L408" s="227"/>
      <c r="M408" s="193"/>
      <c r="N408" s="208"/>
    </row>
    <row r="409" spans="2:14">
      <c r="B409" s="207"/>
      <c r="C409" s="291" t="s">
        <v>285</v>
      </c>
      <c r="D409" s="193"/>
      <c r="E409" s="299"/>
      <c r="F409" s="218" t="s">
        <v>92</v>
      </c>
      <c r="G409" s="280"/>
      <c r="H409" s="278"/>
      <c r="I409" s="278"/>
      <c r="J409" s="193"/>
      <c r="K409" s="210"/>
      <c r="L409" s="227"/>
      <c r="M409" s="193"/>
      <c r="N409" s="208"/>
    </row>
    <row r="410" spans="2:14">
      <c r="B410" s="207"/>
      <c r="C410" s="296"/>
      <c r="D410" s="193"/>
      <c r="E410" s="304">
        <v>21</v>
      </c>
      <c r="F410" s="305" t="s">
        <v>93</v>
      </c>
      <c r="G410" s="280"/>
      <c r="H410" s="278"/>
      <c r="I410" s="278"/>
      <c r="J410" s="193"/>
      <c r="K410" s="210"/>
      <c r="L410" s="227"/>
      <c r="M410" s="193"/>
      <c r="N410" s="208"/>
    </row>
    <row r="411" spans="2:14">
      <c r="B411" s="207"/>
      <c r="C411" s="214"/>
      <c r="D411" s="193"/>
      <c r="E411" s="299"/>
      <c r="F411" s="280"/>
      <c r="G411" s="280"/>
      <c r="H411" s="278"/>
      <c r="I411" s="278"/>
      <c r="J411" s="193"/>
      <c r="K411" s="210"/>
      <c r="L411" s="227"/>
      <c r="M411" s="193"/>
      <c r="N411" s="208"/>
    </row>
    <row r="412" spans="2:14">
      <c r="B412" s="207"/>
      <c r="C412" s="296"/>
      <c r="D412" s="193"/>
      <c r="E412" s="304">
        <v>22</v>
      </c>
      <c r="F412" s="305" t="s">
        <v>96</v>
      </c>
      <c r="G412" s="280"/>
      <c r="H412" s="278"/>
      <c r="I412" s="278"/>
      <c r="J412" s="193"/>
      <c r="K412" s="210"/>
      <c r="L412" s="227"/>
      <c r="M412" s="193"/>
      <c r="N412" s="208"/>
    </row>
    <row r="413" spans="2:14">
      <c r="B413" s="207"/>
      <c r="C413" s="296"/>
      <c r="D413" s="193"/>
      <c r="E413" s="304">
        <v>23</v>
      </c>
      <c r="F413" s="305" t="s">
        <v>97</v>
      </c>
      <c r="G413" s="280"/>
      <c r="H413" s="278"/>
      <c r="I413" s="278"/>
      <c r="J413" s="193"/>
      <c r="K413" s="210"/>
      <c r="L413" s="227"/>
      <c r="M413" s="193"/>
      <c r="N413" s="208"/>
    </row>
    <row r="414" spans="2:14">
      <c r="B414" s="207"/>
      <c r="C414" s="296"/>
      <c r="D414" s="193"/>
      <c r="E414" s="304">
        <v>24</v>
      </c>
      <c r="F414" s="305" t="s">
        <v>98</v>
      </c>
      <c r="G414" s="280"/>
      <c r="H414" s="278"/>
      <c r="I414" s="278"/>
      <c r="J414" s="193"/>
      <c r="K414" s="210"/>
      <c r="L414" s="227"/>
      <c r="M414" s="193"/>
      <c r="N414" s="208"/>
    </row>
    <row r="415" spans="2:14">
      <c r="B415" s="207"/>
      <c r="C415" s="296"/>
      <c r="D415" s="193"/>
      <c r="E415" s="304">
        <v>25</v>
      </c>
      <c r="F415" s="305" t="s">
        <v>99</v>
      </c>
      <c r="G415" s="280"/>
      <c r="H415" s="278"/>
      <c r="I415" s="278"/>
      <c r="J415" s="193"/>
      <c r="K415" s="210"/>
      <c r="L415" s="227"/>
      <c r="M415" s="193"/>
      <c r="N415" s="208"/>
    </row>
    <row r="416" spans="2:14">
      <c r="B416" s="207"/>
      <c r="C416" s="296"/>
      <c r="D416" s="193"/>
      <c r="E416" s="304">
        <v>26</v>
      </c>
      <c r="F416" s="305" t="s">
        <v>100</v>
      </c>
      <c r="G416" s="280"/>
      <c r="H416" s="278"/>
      <c r="I416" s="278"/>
      <c r="J416" s="193"/>
      <c r="K416" s="210"/>
      <c r="L416" s="227"/>
      <c r="M416" s="193"/>
      <c r="N416" s="208"/>
    </row>
    <row r="417" spans="2:14">
      <c r="B417" s="207"/>
      <c r="C417" s="212" t="s">
        <v>286</v>
      </c>
      <c r="D417" s="193"/>
      <c r="E417" s="299"/>
      <c r="F417" s="218" t="s">
        <v>101</v>
      </c>
      <c r="G417" s="280"/>
      <c r="H417" s="278"/>
      <c r="I417" s="278"/>
      <c r="J417" s="193"/>
      <c r="K417" s="210"/>
      <c r="L417" s="227"/>
      <c r="M417" s="193"/>
      <c r="N417" s="208"/>
    </row>
    <row r="418" spans="2:14">
      <c r="B418" s="207"/>
      <c r="C418" s="291" t="s">
        <v>287</v>
      </c>
      <c r="D418" s="193"/>
      <c r="E418" s="299"/>
      <c r="F418" s="218" t="s">
        <v>102</v>
      </c>
      <c r="G418" s="280"/>
      <c r="H418" s="278"/>
      <c r="I418" s="278"/>
      <c r="J418" s="193"/>
      <c r="K418" s="210"/>
      <c r="L418" s="227"/>
      <c r="M418" s="193"/>
      <c r="N418" s="208"/>
    </row>
    <row r="419" spans="2:14">
      <c r="B419" s="207"/>
      <c r="C419" s="212" t="s">
        <v>288</v>
      </c>
      <c r="D419" s="193"/>
      <c r="E419" s="299"/>
      <c r="F419" s="218" t="s">
        <v>100</v>
      </c>
      <c r="G419" s="280"/>
      <c r="H419" s="278"/>
      <c r="I419" s="278"/>
      <c r="J419" s="193"/>
      <c r="K419" s="210"/>
      <c r="L419" s="227"/>
      <c r="M419" s="193"/>
      <c r="N419" s="208"/>
    </row>
    <row r="420" spans="2:14">
      <c r="B420" s="207"/>
      <c r="C420" s="296"/>
      <c r="D420" s="193"/>
      <c r="E420" s="304">
        <v>27</v>
      </c>
      <c r="F420" s="305" t="s">
        <v>103</v>
      </c>
      <c r="G420" s="280"/>
      <c r="H420" s="278"/>
      <c r="I420" s="278"/>
      <c r="J420" s="193"/>
      <c r="K420" s="210"/>
      <c r="L420" s="227"/>
      <c r="M420" s="193"/>
      <c r="N420" s="208"/>
    </row>
    <row r="421" spans="2:14">
      <c r="B421" s="207"/>
      <c r="C421" s="296"/>
      <c r="D421" s="193"/>
      <c r="E421" s="304">
        <v>28</v>
      </c>
      <c r="F421" s="305" t="s">
        <v>104</v>
      </c>
      <c r="G421" s="280"/>
      <c r="H421" s="278"/>
      <c r="I421" s="278"/>
      <c r="J421" s="193"/>
      <c r="K421" s="210"/>
      <c r="L421" s="227"/>
      <c r="M421" s="193"/>
      <c r="N421" s="208"/>
    </row>
    <row r="422" spans="2:14">
      <c r="B422" s="207"/>
      <c r="C422" s="214"/>
      <c r="D422" s="193"/>
      <c r="E422" s="299"/>
      <c r="F422" s="280"/>
      <c r="G422" s="280"/>
      <c r="H422" s="278"/>
      <c r="I422" s="278"/>
      <c r="J422" s="193"/>
      <c r="K422" s="210"/>
      <c r="L422" s="227"/>
      <c r="M422" s="193"/>
      <c r="N422" s="208"/>
    </row>
    <row r="423" spans="2:14">
      <c r="B423" s="207"/>
      <c r="C423" s="214"/>
      <c r="D423" s="193"/>
      <c r="E423" s="299"/>
      <c r="F423" s="280"/>
      <c r="G423" s="280"/>
      <c r="H423" s="278"/>
      <c r="I423" s="278"/>
      <c r="J423" s="193"/>
      <c r="K423" s="210"/>
      <c r="L423" s="227"/>
      <c r="M423" s="193"/>
      <c r="N423" s="208"/>
    </row>
    <row r="424" spans="2:14" ht="18">
      <c r="B424" s="207"/>
      <c r="C424" s="214"/>
      <c r="D424" s="193"/>
      <c r="E424" s="299"/>
      <c r="F424" s="230" t="s">
        <v>555</v>
      </c>
      <c r="G424" s="280"/>
      <c r="H424" s="278"/>
      <c r="I424" s="278"/>
      <c r="J424" s="193"/>
      <c r="K424" s="210"/>
      <c r="L424" s="227"/>
      <c r="M424" s="193"/>
      <c r="N424" s="208"/>
    </row>
    <row r="425" spans="2:14" ht="18">
      <c r="B425" s="207"/>
      <c r="C425" s="214"/>
      <c r="D425" s="193"/>
      <c r="E425" s="299"/>
      <c r="F425" s="230"/>
      <c r="G425" s="280"/>
      <c r="H425" s="278"/>
      <c r="I425" s="278"/>
      <c r="J425" s="193"/>
      <c r="K425" s="210"/>
      <c r="L425" s="227"/>
      <c r="M425" s="193"/>
      <c r="N425" s="208"/>
    </row>
    <row r="426" spans="2:14" ht="15">
      <c r="B426" s="207"/>
      <c r="C426" s="214"/>
      <c r="D426" s="193"/>
      <c r="E426" s="299"/>
      <c r="F426" s="231" t="s">
        <v>556</v>
      </c>
      <c r="G426" s="280"/>
      <c r="H426" s="278"/>
      <c r="I426" s="278"/>
      <c r="J426" s="193"/>
      <c r="K426" s="210"/>
      <c r="L426" s="240">
        <f>L427+L428</f>
        <v>62974500</v>
      </c>
      <c r="M426" s="193"/>
      <c r="N426" s="208"/>
    </row>
    <row r="427" spans="2:14">
      <c r="B427" s="207"/>
      <c r="C427" s="214"/>
      <c r="D427" s="193"/>
      <c r="E427" s="308" t="s">
        <v>557</v>
      </c>
      <c r="F427" s="309" t="s">
        <v>558</v>
      </c>
      <c r="G427" s="281"/>
      <c r="H427" s="193"/>
      <c r="I427" s="193"/>
      <c r="J427" s="204"/>
      <c r="K427" s="193"/>
      <c r="L427" s="241">
        <f>PASH!G7</f>
        <v>62080000</v>
      </c>
      <c r="M427" s="193"/>
      <c r="N427" s="208"/>
    </row>
    <row r="428" spans="2:14">
      <c r="B428" s="207"/>
      <c r="C428" s="214"/>
      <c r="D428" s="193"/>
      <c r="E428" s="308" t="s">
        <v>557</v>
      </c>
      <c r="F428" s="309" t="s">
        <v>559</v>
      </c>
      <c r="G428" s="281"/>
      <c r="H428" s="193"/>
      <c r="I428" s="193"/>
      <c r="J428" s="204"/>
      <c r="K428" s="193"/>
      <c r="L428" s="241">
        <f>PASH!G10</f>
        <v>894500</v>
      </c>
      <c r="M428" s="193"/>
      <c r="N428" s="208"/>
    </row>
    <row r="429" spans="2:14">
      <c r="B429" s="203"/>
      <c r="C429" s="214"/>
      <c r="D429" s="193"/>
      <c r="E429" s="308" t="s">
        <v>557</v>
      </c>
      <c r="F429" s="309"/>
      <c r="G429" s="281"/>
      <c r="H429" s="193"/>
      <c r="I429" s="193"/>
      <c r="J429" s="204"/>
      <c r="K429" s="193"/>
      <c r="L429" s="241"/>
      <c r="M429" s="204"/>
      <c r="N429" s="189"/>
    </row>
    <row r="430" spans="2:14">
      <c r="B430" s="203"/>
      <c r="C430" s="214"/>
      <c r="D430" s="193"/>
      <c r="E430" s="308" t="s">
        <v>557</v>
      </c>
      <c r="F430" s="309"/>
      <c r="G430" s="281"/>
      <c r="H430" s="193"/>
      <c r="I430" s="193"/>
      <c r="J430" s="204"/>
      <c r="K430" s="193"/>
      <c r="L430" s="241"/>
      <c r="M430" s="204"/>
      <c r="N430" s="189"/>
    </row>
    <row r="431" spans="2:14">
      <c r="B431" s="203"/>
      <c r="C431" s="214"/>
      <c r="D431" s="193"/>
      <c r="E431" s="308"/>
      <c r="F431" s="309"/>
      <c r="G431" s="281"/>
      <c r="H431" s="193"/>
      <c r="I431" s="193"/>
      <c r="J431" s="204"/>
      <c r="K431" s="193"/>
      <c r="L431" s="241"/>
      <c r="M431" s="204"/>
      <c r="N431" s="189"/>
    </row>
    <row r="432" spans="2:14" ht="15">
      <c r="B432" s="203"/>
      <c r="C432" s="214"/>
      <c r="D432" s="193"/>
      <c r="E432" s="308"/>
      <c r="F432" s="310" t="s">
        <v>560</v>
      </c>
      <c r="G432" s="281"/>
      <c r="H432" s="193"/>
      <c r="I432" s="193"/>
      <c r="J432" s="204"/>
      <c r="K432" s="193"/>
      <c r="L432" s="240">
        <f>L433+L434+L435+L436+L437+L438+L439+L440+L443</f>
        <v>62510565</v>
      </c>
      <c r="M432" s="204"/>
      <c r="N432" s="189"/>
    </row>
    <row r="433" spans="2:14">
      <c r="B433" s="203"/>
      <c r="C433" s="214"/>
      <c r="D433" s="193"/>
      <c r="E433" s="308" t="s">
        <v>557</v>
      </c>
      <c r="F433" s="232" t="s">
        <v>561</v>
      </c>
      <c r="L433" s="241">
        <f>PASH!G12</f>
        <v>36197864</v>
      </c>
      <c r="M433" s="204"/>
      <c r="N433" s="189"/>
    </row>
    <row r="434" spans="2:14">
      <c r="B434" s="203"/>
      <c r="C434" s="214"/>
      <c r="D434" s="193"/>
      <c r="E434" s="308" t="s">
        <v>557</v>
      </c>
      <c r="F434" s="232" t="s">
        <v>562</v>
      </c>
      <c r="L434" s="241">
        <f>PASH!G15</f>
        <v>15016554</v>
      </c>
      <c r="M434" s="204"/>
      <c r="N434" s="189"/>
    </row>
    <row r="435" spans="2:14">
      <c r="B435" s="203"/>
      <c r="C435" s="214"/>
      <c r="D435" s="193"/>
      <c r="E435" s="308" t="s">
        <v>557</v>
      </c>
      <c r="F435" s="280" t="s">
        <v>563</v>
      </c>
      <c r="G435" s="281"/>
      <c r="H435" s="193"/>
      <c r="I435" s="193"/>
      <c r="J435" s="204"/>
      <c r="K435" s="193"/>
      <c r="L435" s="241">
        <f>PASH!G16</f>
        <v>2505196</v>
      </c>
      <c r="M435" s="204"/>
      <c r="N435" s="189"/>
    </row>
    <row r="436" spans="2:14">
      <c r="B436" s="203"/>
      <c r="C436" s="214"/>
      <c r="D436" s="193"/>
      <c r="E436" s="308" t="s">
        <v>557</v>
      </c>
      <c r="F436" s="280" t="s">
        <v>564</v>
      </c>
      <c r="G436" s="281"/>
      <c r="H436" s="193"/>
      <c r="I436" s="193"/>
      <c r="J436" s="204"/>
      <c r="K436" s="193"/>
      <c r="L436" s="241">
        <f>PASH!G19</f>
        <v>2509228</v>
      </c>
      <c r="M436" s="204"/>
      <c r="N436" s="189"/>
    </row>
    <row r="437" spans="2:14">
      <c r="B437" s="203"/>
      <c r="C437" s="214"/>
      <c r="D437" s="193"/>
      <c r="E437" s="308" t="s">
        <v>557</v>
      </c>
      <c r="F437" s="280" t="s">
        <v>565</v>
      </c>
      <c r="G437" s="281"/>
      <c r="H437" s="193"/>
      <c r="I437" s="193"/>
      <c r="J437" s="204"/>
      <c r="K437" s="193"/>
      <c r="L437" s="241">
        <v>2630350</v>
      </c>
      <c r="M437" s="204"/>
      <c r="N437" s="189"/>
    </row>
    <row r="438" spans="2:14" ht="15.75">
      <c r="B438" s="203"/>
      <c r="C438" s="214"/>
      <c r="D438" s="193"/>
      <c r="E438" s="308" t="s">
        <v>557</v>
      </c>
      <c r="F438" s="311" t="s">
        <v>566</v>
      </c>
      <c r="G438" s="281"/>
      <c r="H438" s="193"/>
      <c r="I438" s="193"/>
      <c r="J438" s="204"/>
      <c r="K438" s="193"/>
      <c r="L438" s="241">
        <v>250337</v>
      </c>
      <c r="M438" s="204"/>
      <c r="N438" s="189"/>
    </row>
    <row r="439" spans="2:14" ht="15.75">
      <c r="B439" s="203"/>
      <c r="D439" s="193"/>
      <c r="E439" s="308" t="s">
        <v>557</v>
      </c>
      <c r="F439" s="312" t="s">
        <v>567</v>
      </c>
      <c r="G439" s="281"/>
      <c r="H439" s="193"/>
      <c r="I439" s="193"/>
      <c r="J439" s="204"/>
      <c r="K439" s="193"/>
      <c r="L439" s="241">
        <v>384525</v>
      </c>
      <c r="M439" s="204"/>
      <c r="N439" s="189"/>
    </row>
    <row r="440" spans="2:14" ht="15.75">
      <c r="B440" s="203"/>
      <c r="D440" s="193"/>
      <c r="E440" s="308" t="s">
        <v>557</v>
      </c>
      <c r="F440" s="312" t="s">
        <v>568</v>
      </c>
      <c r="G440" s="281"/>
      <c r="H440" s="193"/>
      <c r="I440" s="193"/>
      <c r="J440" s="204"/>
      <c r="K440" s="193"/>
      <c r="L440" s="241">
        <f>PASH!G31</f>
        <v>3057952</v>
      </c>
      <c r="M440" s="204"/>
      <c r="N440" s="189"/>
    </row>
    <row r="441" spans="2:14" ht="15.75">
      <c r="B441" s="203"/>
      <c r="D441" s="193"/>
      <c r="E441" s="308"/>
      <c r="F441" s="312"/>
      <c r="G441" s="281" t="s">
        <v>297</v>
      </c>
      <c r="H441" s="193"/>
      <c r="I441" s="193"/>
      <c r="J441" s="204"/>
      <c r="K441" s="193"/>
      <c r="L441" s="241">
        <f>PASH!N29</f>
        <v>739065</v>
      </c>
      <c r="M441" s="313"/>
      <c r="N441" s="189"/>
    </row>
    <row r="442" spans="2:14" ht="15.75">
      <c r="B442" s="203"/>
      <c r="D442" s="193"/>
      <c r="E442" s="308"/>
      <c r="F442" s="312"/>
      <c r="G442" s="281" t="s">
        <v>569</v>
      </c>
      <c r="H442" s="193"/>
      <c r="I442" s="193"/>
      <c r="J442" s="204"/>
      <c r="K442" s="193"/>
      <c r="L442" s="241">
        <f>PASH!G45</f>
        <v>2318887</v>
      </c>
      <c r="M442" s="204"/>
      <c r="N442" s="189"/>
    </row>
    <row r="443" spans="2:14" ht="15.75">
      <c r="B443" s="203"/>
      <c r="D443" s="193"/>
      <c r="E443" s="308" t="s">
        <v>557</v>
      </c>
      <c r="F443" s="314" t="s">
        <v>570</v>
      </c>
      <c r="G443" s="281"/>
      <c r="H443" s="193"/>
      <c r="I443" s="193"/>
      <c r="J443" s="204"/>
      <c r="K443" s="193"/>
      <c r="L443" s="241">
        <f>-PASH!G26</f>
        <v>-41441</v>
      </c>
      <c r="M443" s="204"/>
      <c r="N443" s="189"/>
    </row>
    <row r="444" spans="2:14">
      <c r="B444" s="203"/>
      <c r="C444" s="214"/>
      <c r="D444" s="193"/>
      <c r="E444" s="279"/>
      <c r="F444" s="309"/>
      <c r="G444" s="281"/>
      <c r="H444" s="193"/>
      <c r="I444" s="193"/>
      <c r="J444" s="204"/>
      <c r="K444" s="193"/>
      <c r="L444" s="241"/>
      <c r="M444" s="204"/>
      <c r="N444" s="189"/>
    </row>
    <row r="445" spans="2:14">
      <c r="B445" s="203"/>
      <c r="C445" s="214"/>
      <c r="D445" s="193"/>
      <c r="E445" s="279">
        <v>10</v>
      </c>
      <c r="F445" s="309" t="s">
        <v>571</v>
      </c>
      <c r="G445" s="281"/>
      <c r="H445" s="193"/>
      <c r="I445" s="193"/>
      <c r="J445" s="204"/>
      <c r="K445" s="193"/>
      <c r="L445" s="245"/>
      <c r="M445" s="204"/>
      <c r="N445" s="189"/>
    </row>
    <row r="446" spans="2:14">
      <c r="B446" s="203"/>
      <c r="C446" s="296"/>
      <c r="D446" s="204"/>
      <c r="E446" s="209"/>
      <c r="F446" s="204"/>
      <c r="G446" s="204"/>
      <c r="H446" s="204"/>
      <c r="I446" s="204"/>
      <c r="J446" s="204"/>
      <c r="K446" s="204"/>
      <c r="L446" s="171"/>
      <c r="M446" s="204"/>
      <c r="N446" s="189"/>
    </row>
    <row r="447" spans="2:14">
      <c r="B447" s="203"/>
      <c r="C447" s="296"/>
      <c r="D447" s="204"/>
      <c r="E447" s="209"/>
      <c r="F447" s="315" t="s">
        <v>557</v>
      </c>
      <c r="G447" s="225" t="s">
        <v>572</v>
      </c>
      <c r="H447" s="204"/>
      <c r="I447" s="204"/>
      <c r="J447" s="204"/>
      <c r="K447" s="209"/>
      <c r="L447" s="241">
        <f>L426-L432</f>
        <v>463935</v>
      </c>
      <c r="M447" s="204"/>
      <c r="N447" s="189"/>
    </row>
    <row r="448" spans="2:14">
      <c r="B448" s="203"/>
      <c r="C448" s="296"/>
      <c r="D448" s="204"/>
      <c r="E448" s="209"/>
      <c r="F448" s="315" t="s">
        <v>557</v>
      </c>
      <c r="G448" s="204" t="s">
        <v>573</v>
      </c>
      <c r="H448" s="204"/>
      <c r="I448" s="204"/>
      <c r="J448" s="204"/>
      <c r="K448" s="209"/>
      <c r="L448" s="242">
        <f>L442</f>
        <v>2318887</v>
      </c>
      <c r="M448" s="204"/>
      <c r="N448" s="189"/>
    </row>
    <row r="449" spans="2:16">
      <c r="B449" s="203"/>
      <c r="C449" s="296"/>
      <c r="D449" s="204"/>
      <c r="E449" s="209"/>
      <c r="F449" s="315" t="s">
        <v>557</v>
      </c>
      <c r="G449" s="204" t="s">
        <v>574</v>
      </c>
      <c r="H449" s="204"/>
      <c r="I449" s="204"/>
      <c r="J449" s="204"/>
      <c r="K449" s="209"/>
      <c r="L449" s="246">
        <f>L447+L448</f>
        <v>2782822</v>
      </c>
      <c r="M449" s="204"/>
      <c r="N449" s="189"/>
    </row>
    <row r="450" spans="2:16">
      <c r="B450" s="203"/>
      <c r="C450" s="296"/>
      <c r="D450" s="204"/>
      <c r="E450" s="209"/>
      <c r="F450" s="315" t="s">
        <v>557</v>
      </c>
      <c r="G450" s="204" t="s">
        <v>575</v>
      </c>
      <c r="H450" s="204"/>
      <c r="I450" s="204"/>
      <c r="J450" s="204"/>
      <c r="K450" s="209"/>
      <c r="L450" s="246">
        <f>L449*15%</f>
        <v>417423.3</v>
      </c>
      <c r="M450" s="204"/>
      <c r="N450" s="189"/>
    </row>
    <row r="451" spans="2:16">
      <c r="B451" s="203"/>
      <c r="C451" s="296"/>
      <c r="D451" s="204"/>
      <c r="E451" s="209"/>
      <c r="F451" s="429" t="s">
        <v>576</v>
      </c>
      <c r="G451" s="429"/>
      <c r="H451" s="429"/>
      <c r="I451" s="429"/>
      <c r="J451" s="429"/>
      <c r="K451" s="429"/>
      <c r="L451" s="429"/>
      <c r="M451" s="429"/>
      <c r="N451" s="189"/>
      <c r="P451" s="224"/>
    </row>
    <row r="452" spans="2:16" ht="13.5">
      <c r="B452" s="203"/>
      <c r="C452" s="296"/>
      <c r="D452" s="204"/>
      <c r="E452" s="212" t="s">
        <v>388</v>
      </c>
      <c r="F452" s="316" t="s">
        <v>577</v>
      </c>
      <c r="G452" s="317"/>
      <c r="H452" s="317"/>
      <c r="I452" s="317"/>
      <c r="J452" s="317"/>
      <c r="K452" s="317"/>
      <c r="L452" s="350">
        <f>L448</f>
        <v>2318887</v>
      </c>
      <c r="M452" s="317"/>
      <c r="N452" s="189"/>
    </row>
    <row r="453" spans="2:16" ht="13.5">
      <c r="B453" s="203"/>
      <c r="C453" s="296"/>
      <c r="D453" s="204"/>
      <c r="E453" s="212" t="s">
        <v>388</v>
      </c>
      <c r="F453" s="316"/>
      <c r="G453" s="317"/>
      <c r="H453" s="317"/>
      <c r="I453" s="317"/>
      <c r="J453" s="317"/>
      <c r="K453" s="317"/>
      <c r="L453" s="318"/>
      <c r="M453" s="317"/>
      <c r="N453" s="189"/>
    </row>
    <row r="454" spans="2:16" ht="13.5">
      <c r="B454" s="203"/>
      <c r="C454" s="296"/>
      <c r="D454" s="204"/>
      <c r="E454" s="212" t="s">
        <v>388</v>
      </c>
      <c r="F454" s="316"/>
      <c r="G454" s="317"/>
      <c r="H454" s="317"/>
      <c r="I454" s="317"/>
      <c r="J454" s="317"/>
      <c r="K454" s="317"/>
      <c r="L454" s="318"/>
      <c r="M454" s="317"/>
      <c r="N454" s="189"/>
    </row>
    <row r="455" spans="2:16" ht="13.5">
      <c r="B455" s="203"/>
      <c r="C455" s="296"/>
      <c r="D455" s="204"/>
      <c r="E455" s="212"/>
      <c r="F455" s="316"/>
      <c r="G455" s="317"/>
      <c r="H455" s="317"/>
      <c r="I455" s="317"/>
      <c r="J455" s="317"/>
      <c r="K455" s="317"/>
      <c r="L455" s="317"/>
      <c r="M455" s="317"/>
      <c r="N455" s="189"/>
    </row>
    <row r="456" spans="2:16" ht="13.5">
      <c r="B456" s="203"/>
      <c r="C456" s="296"/>
      <c r="D456" s="204"/>
      <c r="E456" s="212"/>
      <c r="F456" s="316"/>
      <c r="G456" s="317"/>
      <c r="H456" s="317"/>
      <c r="I456" s="317"/>
      <c r="J456" s="317"/>
      <c r="K456" s="317"/>
      <c r="L456" s="317"/>
      <c r="M456" s="317"/>
      <c r="N456" s="189"/>
    </row>
    <row r="457" spans="2:16" ht="15.75">
      <c r="B457" s="203"/>
      <c r="C457" s="296"/>
      <c r="D457" s="204"/>
      <c r="E457" s="212"/>
      <c r="F457" s="319" t="s">
        <v>578</v>
      </c>
      <c r="G457" s="317"/>
      <c r="H457" s="317"/>
      <c r="I457" s="317"/>
      <c r="J457" s="317"/>
      <c r="K457" s="317"/>
      <c r="L457" s="317"/>
      <c r="M457" s="317"/>
      <c r="N457" s="189"/>
    </row>
    <row r="458" spans="2:16" ht="13.5">
      <c r="B458" s="203"/>
      <c r="C458" s="296"/>
      <c r="D458" s="204"/>
      <c r="E458" s="212"/>
      <c r="F458" s="316"/>
      <c r="G458" s="317"/>
      <c r="H458" s="317"/>
      <c r="I458" s="317"/>
      <c r="J458" s="317"/>
      <c r="K458" s="317"/>
      <c r="L458" s="317"/>
      <c r="M458" s="317"/>
      <c r="N458" s="189"/>
    </row>
    <row r="459" spans="2:16" ht="13.5">
      <c r="B459" s="203"/>
      <c r="C459" s="296"/>
      <c r="D459" s="204"/>
      <c r="E459" s="320">
        <v>1</v>
      </c>
      <c r="F459" s="321" t="s">
        <v>579</v>
      </c>
      <c r="G459" s="322"/>
      <c r="H459" s="322"/>
      <c r="I459" s="322"/>
      <c r="J459" s="322"/>
      <c r="K459" s="323"/>
      <c r="L459" s="247">
        <v>1654640</v>
      </c>
      <c r="M459" s="248"/>
      <c r="N459" s="189"/>
    </row>
    <row r="460" spans="2:16" ht="13.5">
      <c r="B460" s="203"/>
      <c r="C460" s="296"/>
      <c r="D460" s="204"/>
      <c r="E460" s="320">
        <v>2</v>
      </c>
      <c r="F460" s="321" t="s">
        <v>580</v>
      </c>
      <c r="G460" s="322"/>
      <c r="H460" s="322"/>
      <c r="I460" s="322"/>
      <c r="J460" s="322"/>
      <c r="K460" s="323"/>
      <c r="L460" s="247">
        <v>27370385</v>
      </c>
      <c r="M460" s="248"/>
      <c r="N460" s="189"/>
    </row>
    <row r="461" spans="2:16" ht="13.5">
      <c r="B461" s="203"/>
      <c r="C461" s="296"/>
      <c r="D461" s="204"/>
      <c r="E461" s="320">
        <v>3</v>
      </c>
      <c r="F461" s="321" t="s">
        <v>581</v>
      </c>
      <c r="G461" s="322"/>
      <c r="H461" s="322"/>
      <c r="I461" s="322"/>
      <c r="J461" s="322"/>
      <c r="K461" s="323"/>
      <c r="L461" s="247">
        <v>23707485</v>
      </c>
      <c r="M461" s="248"/>
      <c r="N461" s="189"/>
    </row>
    <row r="462" spans="2:16" ht="13.5">
      <c r="B462" s="203"/>
      <c r="C462" s="296"/>
      <c r="D462" s="204"/>
      <c r="E462" s="320">
        <v>4</v>
      </c>
      <c r="F462" s="321" t="s">
        <v>582</v>
      </c>
      <c r="G462" s="322"/>
      <c r="H462" s="322"/>
      <c r="I462" s="322"/>
      <c r="J462" s="322"/>
      <c r="K462" s="323"/>
      <c r="L462" s="248">
        <v>157710</v>
      </c>
      <c r="M462" s="258"/>
      <c r="N462" s="189"/>
    </row>
    <row r="463" spans="2:16" ht="13.5">
      <c r="B463" s="203"/>
      <c r="C463" s="296"/>
      <c r="D463" s="204"/>
      <c r="E463" s="320">
        <v>5</v>
      </c>
      <c r="F463" s="321"/>
      <c r="G463" s="322"/>
      <c r="H463" s="322"/>
      <c r="I463" s="322"/>
      <c r="J463" s="322"/>
      <c r="K463" s="323"/>
      <c r="L463" s="248"/>
      <c r="M463" s="248"/>
      <c r="N463" s="189"/>
    </row>
    <row r="464" spans="2:16" ht="13.5">
      <c r="B464" s="203"/>
      <c r="C464" s="296"/>
      <c r="D464" s="204"/>
      <c r="E464" s="320">
        <v>6</v>
      </c>
      <c r="F464" s="321"/>
      <c r="G464" s="322"/>
      <c r="H464" s="322"/>
      <c r="I464" s="322"/>
      <c r="J464" s="322"/>
      <c r="K464" s="323"/>
      <c r="L464" s="248"/>
      <c r="M464" s="248"/>
      <c r="N464" s="189"/>
    </row>
    <row r="465" spans="2:14" ht="13.5">
      <c r="B465" s="203"/>
      <c r="C465" s="296"/>
      <c r="D465" s="204"/>
      <c r="E465" s="320">
        <v>7</v>
      </c>
      <c r="F465" s="321"/>
      <c r="G465" s="322"/>
      <c r="H465" s="322"/>
      <c r="I465" s="322"/>
      <c r="J465" s="322"/>
      <c r="K465" s="323"/>
      <c r="L465" s="248"/>
      <c r="M465" s="248"/>
      <c r="N465" s="189"/>
    </row>
    <row r="466" spans="2:14" ht="13.5">
      <c r="B466" s="203"/>
      <c r="C466" s="296"/>
      <c r="D466" s="204"/>
      <c r="E466" s="320">
        <v>8</v>
      </c>
      <c r="F466" s="321"/>
      <c r="G466" s="322"/>
      <c r="H466" s="322"/>
      <c r="I466" s="322"/>
      <c r="J466" s="322"/>
      <c r="K466" s="323"/>
      <c r="L466" s="248"/>
      <c r="M466" s="248"/>
      <c r="N466" s="189"/>
    </row>
    <row r="467" spans="2:14" ht="13.5">
      <c r="B467" s="203"/>
      <c r="C467" s="296"/>
      <c r="D467" s="204"/>
      <c r="E467" s="320"/>
      <c r="F467" s="430" t="s">
        <v>583</v>
      </c>
      <c r="G467" s="431"/>
      <c r="H467" s="431"/>
      <c r="I467" s="431"/>
      <c r="J467" s="431"/>
      <c r="K467" s="324"/>
      <c r="L467" s="249">
        <f>SUM(L459:L462)</f>
        <v>52890220</v>
      </c>
      <c r="M467" s="248"/>
      <c r="N467" s="189"/>
    </row>
    <row r="468" spans="2:14" ht="20.25">
      <c r="B468" s="203"/>
      <c r="C468" s="296"/>
      <c r="D468" s="204"/>
      <c r="E468" s="325"/>
      <c r="F468" s="321" t="s">
        <v>584</v>
      </c>
      <c r="G468" s="322"/>
      <c r="H468" s="322"/>
      <c r="I468" s="322"/>
      <c r="J468" s="322"/>
      <c r="K468" s="323"/>
      <c r="L468" s="250"/>
      <c r="M468" s="248"/>
      <c r="N468" s="189"/>
    </row>
    <row r="469" spans="2:14" ht="13.5">
      <c r="B469" s="203"/>
      <c r="C469" s="296"/>
      <c r="D469" s="204"/>
      <c r="E469" s="320">
        <v>1</v>
      </c>
      <c r="F469" s="326" t="s">
        <v>585</v>
      </c>
      <c r="G469" s="322"/>
      <c r="H469" s="322"/>
      <c r="I469" s="322"/>
      <c r="J469" s="322"/>
      <c r="K469" s="327" t="s">
        <v>586</v>
      </c>
      <c r="L469" s="250">
        <f>'Ndihmese Fluksi'!J14</f>
        <v>-2273997.2000000002</v>
      </c>
      <c r="M469" s="248"/>
      <c r="N469" s="189"/>
    </row>
    <row r="470" spans="2:14" ht="13.5">
      <c r="B470" s="203"/>
      <c r="C470" s="296"/>
      <c r="D470" s="204"/>
      <c r="E470" s="320">
        <v>2</v>
      </c>
      <c r="F470" s="326" t="s">
        <v>587</v>
      </c>
      <c r="G470" s="322"/>
      <c r="H470" s="322"/>
      <c r="I470" s="322"/>
      <c r="J470" s="322"/>
      <c r="K470" s="327" t="s">
        <v>586</v>
      </c>
      <c r="L470" s="250">
        <f>'Ndihmese Fluksi'!J15</f>
        <v>-8890521</v>
      </c>
      <c r="M470" s="248"/>
      <c r="N470" s="189"/>
    </row>
    <row r="471" spans="2:14" ht="13.5">
      <c r="B471" s="203"/>
      <c r="C471" s="296"/>
      <c r="D471" s="204"/>
      <c r="E471" s="320">
        <v>3</v>
      </c>
      <c r="F471" s="326" t="s">
        <v>364</v>
      </c>
      <c r="G471" s="322"/>
      <c r="H471" s="322"/>
      <c r="I471" s="322"/>
      <c r="J471" s="322"/>
      <c r="K471" s="327" t="s">
        <v>586</v>
      </c>
      <c r="L471" s="250"/>
      <c r="M471" s="248"/>
      <c r="N471" s="189"/>
    </row>
    <row r="472" spans="2:14" ht="13.5">
      <c r="B472" s="203"/>
      <c r="C472" s="296"/>
      <c r="D472" s="204"/>
      <c r="E472" s="320">
        <v>4</v>
      </c>
      <c r="F472" s="326" t="s">
        <v>588</v>
      </c>
      <c r="G472" s="322"/>
      <c r="H472" s="322"/>
      <c r="I472" s="322"/>
      <c r="J472" s="322"/>
      <c r="K472" s="327" t="s">
        <v>586</v>
      </c>
      <c r="L472" s="250"/>
      <c r="M472" s="248"/>
      <c r="N472" s="189"/>
    </row>
    <row r="473" spans="2:14" ht="13.5">
      <c r="B473" s="203"/>
      <c r="C473" s="296"/>
      <c r="D473" s="204"/>
      <c r="E473" s="320">
        <v>5</v>
      </c>
      <c r="F473" s="326" t="s">
        <v>622</v>
      </c>
      <c r="G473" s="322"/>
      <c r="H473" s="322"/>
      <c r="I473" s="322"/>
      <c r="J473" s="322"/>
      <c r="K473" s="327" t="s">
        <v>586</v>
      </c>
      <c r="L473" s="250">
        <f>'Ndihmese Fluksi'!J19</f>
        <v>-6562683.5</v>
      </c>
      <c r="M473" s="248"/>
      <c r="N473" s="189"/>
    </row>
    <row r="474" spans="2:14" ht="13.5">
      <c r="B474" s="203"/>
      <c r="C474" s="296"/>
      <c r="D474" s="204"/>
      <c r="E474" s="320">
        <v>6</v>
      </c>
      <c r="F474" s="326" t="s">
        <v>589</v>
      </c>
      <c r="G474" s="322"/>
      <c r="H474" s="322"/>
      <c r="I474" s="322"/>
      <c r="J474" s="322"/>
      <c r="K474" s="327" t="s">
        <v>586</v>
      </c>
      <c r="L474" s="250"/>
      <c r="M474" s="248"/>
      <c r="N474" s="189"/>
    </row>
    <row r="475" spans="2:14" ht="13.5">
      <c r="B475" s="203"/>
      <c r="C475" s="296"/>
      <c r="D475" s="204"/>
      <c r="E475" s="320"/>
      <c r="F475" s="430" t="s">
        <v>590</v>
      </c>
      <c r="G475" s="431"/>
      <c r="H475" s="431"/>
      <c r="I475" s="431"/>
      <c r="J475" s="431"/>
      <c r="K475" s="323"/>
      <c r="L475" s="250">
        <f>SUM(L467:L474)</f>
        <v>35163018.299999997</v>
      </c>
      <c r="M475" s="248"/>
      <c r="N475" s="189"/>
    </row>
    <row r="476" spans="2:14" ht="13.5">
      <c r="B476" s="203"/>
      <c r="C476" s="296"/>
      <c r="D476" s="204"/>
      <c r="E476" s="320"/>
      <c r="F476" s="328" t="s">
        <v>591</v>
      </c>
      <c r="G476" s="322"/>
      <c r="H476" s="322"/>
      <c r="I476" s="322"/>
      <c r="J476" s="322"/>
      <c r="K476" s="323"/>
      <c r="L476" s="250"/>
      <c r="M476" s="248"/>
      <c r="N476" s="189"/>
    </row>
    <row r="477" spans="2:14" ht="13.5">
      <c r="B477" s="203"/>
      <c r="C477" s="296"/>
      <c r="D477" s="204"/>
      <c r="E477" s="320"/>
      <c r="F477" s="432" t="s">
        <v>592</v>
      </c>
      <c r="G477" s="433"/>
      <c r="H477" s="433"/>
      <c r="I477" s="433"/>
      <c r="J477" s="433"/>
      <c r="K477" s="323"/>
      <c r="L477" s="251">
        <f>SUM(L475:L476)</f>
        <v>35163018.299999997</v>
      </c>
      <c r="M477" s="247"/>
      <c r="N477" s="189"/>
    </row>
    <row r="478" spans="2:14" ht="13.5">
      <c r="B478" s="203"/>
      <c r="C478" s="296"/>
      <c r="D478" s="204"/>
      <c r="E478" s="320"/>
      <c r="F478" s="321"/>
      <c r="G478" s="322"/>
      <c r="H478" s="322"/>
      <c r="I478" s="322"/>
      <c r="J478" s="322"/>
      <c r="K478" s="323"/>
      <c r="L478" s="250"/>
      <c r="M478" s="248"/>
      <c r="N478" s="189"/>
    </row>
    <row r="479" spans="2:14" ht="13.5">
      <c r="B479" s="203"/>
      <c r="C479" s="296"/>
      <c r="D479" s="204"/>
      <c r="E479" s="320"/>
      <c r="F479" s="328" t="s">
        <v>593</v>
      </c>
      <c r="G479" s="322"/>
      <c r="H479" s="322"/>
      <c r="I479" s="322"/>
      <c r="J479" s="322"/>
      <c r="K479" s="323"/>
      <c r="L479" s="250"/>
      <c r="M479" s="248"/>
      <c r="N479" s="189"/>
    </row>
    <row r="480" spans="2:14" ht="13.5">
      <c r="B480" s="203"/>
      <c r="C480" s="296"/>
      <c r="D480" s="204"/>
      <c r="E480" s="320">
        <v>1</v>
      </c>
      <c r="F480" s="326" t="s">
        <v>594</v>
      </c>
      <c r="G480" s="322"/>
      <c r="H480" s="322"/>
      <c r="I480" s="322"/>
      <c r="J480" s="322"/>
      <c r="K480" s="323"/>
      <c r="L480" s="250">
        <f>PASH!G12</f>
        <v>36197864</v>
      </c>
      <c r="M480" s="248"/>
      <c r="N480" s="189"/>
    </row>
    <row r="481" spans="2:14" ht="13.5">
      <c r="B481" s="203"/>
      <c r="C481" s="296"/>
      <c r="D481" s="204"/>
      <c r="E481" s="320">
        <v>2</v>
      </c>
      <c r="F481" s="326" t="s">
        <v>595</v>
      </c>
      <c r="G481" s="322"/>
      <c r="H481" s="322"/>
      <c r="I481" s="322"/>
      <c r="J481" s="322"/>
      <c r="K481" s="323"/>
      <c r="L481" s="170" t="s">
        <v>596</v>
      </c>
      <c r="M481" s="248"/>
      <c r="N481" s="189"/>
    </row>
    <row r="482" spans="2:14" ht="13.5">
      <c r="B482" s="203"/>
      <c r="C482" s="296"/>
      <c r="D482" s="204"/>
      <c r="E482" s="320">
        <v>3</v>
      </c>
      <c r="F482" s="326" t="s">
        <v>597</v>
      </c>
      <c r="G482" s="322"/>
      <c r="H482" s="322"/>
      <c r="I482" s="322"/>
      <c r="J482" s="322"/>
      <c r="K482" s="323"/>
      <c r="L482" s="250">
        <v>1295183</v>
      </c>
      <c r="M482" s="248"/>
      <c r="N482" s="189"/>
    </row>
    <row r="483" spans="2:14" ht="13.5">
      <c r="B483" s="203"/>
      <c r="C483" s="296"/>
      <c r="D483" s="204"/>
      <c r="E483" s="320">
        <v>4</v>
      </c>
      <c r="F483" s="326" t="s">
        <v>598</v>
      </c>
      <c r="G483" s="322"/>
      <c r="H483" s="322"/>
      <c r="I483" s="322"/>
      <c r="J483" s="322"/>
      <c r="K483" s="323"/>
      <c r="L483" s="250">
        <v>2330029</v>
      </c>
      <c r="M483" s="248"/>
      <c r="N483" s="189"/>
    </row>
    <row r="484" spans="2:14" ht="13.5">
      <c r="B484" s="203"/>
      <c r="C484" s="296"/>
      <c r="D484" s="204"/>
      <c r="E484" s="354"/>
      <c r="F484" s="326" t="s">
        <v>599</v>
      </c>
      <c r="G484" s="322"/>
      <c r="H484" s="322"/>
      <c r="I484" s="322"/>
      <c r="J484" s="322"/>
      <c r="K484" s="323"/>
      <c r="L484" s="251">
        <f>L480+L482-L483</f>
        <v>35163018</v>
      </c>
      <c r="M484" s="248"/>
      <c r="N484" s="189"/>
    </row>
    <row r="485" spans="2:14" ht="13.5">
      <c r="B485" s="203"/>
      <c r="C485" s="296"/>
      <c r="D485" s="204"/>
      <c r="E485" s="354"/>
      <c r="F485" s="326"/>
      <c r="G485" s="322"/>
      <c r="H485" s="322"/>
      <c r="I485" s="322"/>
      <c r="J485" s="322"/>
      <c r="K485" s="323"/>
      <c r="L485" s="250"/>
      <c r="M485" s="248"/>
      <c r="N485" s="189"/>
    </row>
    <row r="486" spans="2:14" ht="13.5">
      <c r="B486" s="203"/>
      <c r="C486" s="296"/>
      <c r="D486" s="204"/>
      <c r="E486" s="354"/>
      <c r="F486" s="328" t="s">
        <v>600</v>
      </c>
      <c r="G486" s="322"/>
      <c r="H486" s="322"/>
      <c r="I486" s="322"/>
      <c r="J486" s="322"/>
      <c r="K486" s="323"/>
      <c r="L486" s="251">
        <f>L477-L484</f>
        <v>0.29999999701976776</v>
      </c>
      <c r="M486" s="248"/>
      <c r="N486" s="189"/>
    </row>
    <row r="487" spans="2:14" ht="13.5">
      <c r="B487" s="203"/>
      <c r="C487" s="296"/>
      <c r="D487" s="204"/>
      <c r="E487" s="354"/>
      <c r="F487" s="321"/>
      <c r="G487" s="322"/>
      <c r="H487" s="322"/>
      <c r="I487" s="322"/>
      <c r="J487" s="322"/>
      <c r="K487" s="323"/>
      <c r="L487" s="250"/>
      <c r="M487" s="248"/>
      <c r="N487" s="189"/>
    </row>
    <row r="488" spans="2:14" ht="13.5">
      <c r="B488" s="203"/>
      <c r="C488" s="296"/>
      <c r="D488" s="204"/>
      <c r="E488" s="354"/>
      <c r="F488" s="328" t="s">
        <v>600</v>
      </c>
      <c r="G488" s="322"/>
      <c r="H488" s="322"/>
      <c r="I488" s="322"/>
      <c r="J488" s="322"/>
      <c r="K488" s="323"/>
      <c r="L488" s="248"/>
      <c r="M488" s="248"/>
      <c r="N488" s="189"/>
    </row>
    <row r="489" spans="2:14" ht="13.5">
      <c r="B489" s="203"/>
      <c r="C489" s="296"/>
      <c r="D489" s="204"/>
      <c r="E489" s="354"/>
      <c r="F489" s="321"/>
      <c r="G489" s="322"/>
      <c r="H489" s="322"/>
      <c r="I489" s="322"/>
      <c r="J489" s="322"/>
      <c r="K489" s="323"/>
      <c r="L489" s="248"/>
      <c r="M489" s="248"/>
      <c r="N489" s="189"/>
    </row>
    <row r="490" spans="2:14" ht="13.5">
      <c r="B490" s="203"/>
      <c r="C490" s="296"/>
      <c r="D490" s="204"/>
      <c r="E490" s="209"/>
      <c r="F490" s="317"/>
      <c r="G490" s="317"/>
      <c r="H490" s="317"/>
      <c r="I490" s="317"/>
      <c r="J490" s="317"/>
      <c r="K490" s="317"/>
      <c r="L490" s="317"/>
      <c r="M490" s="317"/>
      <c r="N490" s="189"/>
    </row>
    <row r="491" spans="2:14" ht="13.5">
      <c r="B491" s="203"/>
      <c r="C491" s="296"/>
      <c r="D491" s="204"/>
      <c r="E491" s="209"/>
      <c r="F491" s="317"/>
      <c r="G491" s="317"/>
      <c r="H491" s="317"/>
      <c r="I491" s="317"/>
      <c r="J491" s="317"/>
      <c r="K491" s="317"/>
      <c r="L491" s="329"/>
      <c r="M491" s="317"/>
      <c r="N491" s="189"/>
    </row>
    <row r="492" spans="2:14" ht="18">
      <c r="B492" s="203"/>
      <c r="C492" s="296"/>
      <c r="D492" s="204"/>
      <c r="E492" s="209"/>
      <c r="F492" s="233" t="s">
        <v>601</v>
      </c>
      <c r="G492" s="317"/>
      <c r="H492" s="317"/>
      <c r="I492" s="317"/>
      <c r="J492" s="317"/>
      <c r="K492" s="317"/>
      <c r="L492" s="317"/>
      <c r="M492" s="317"/>
      <c r="N492" s="189"/>
    </row>
    <row r="493" spans="2:14" ht="13.5">
      <c r="B493" s="203"/>
      <c r="C493" s="296"/>
      <c r="D493" s="204"/>
      <c r="E493" s="308"/>
      <c r="F493" s="317"/>
      <c r="G493" s="317"/>
      <c r="H493" s="317"/>
      <c r="I493" s="317"/>
      <c r="J493" s="317"/>
      <c r="K493" s="317"/>
      <c r="L493" s="317"/>
      <c r="M493" s="317"/>
      <c r="N493" s="189"/>
    </row>
    <row r="494" spans="2:14" ht="13.5">
      <c r="B494" s="203"/>
      <c r="C494" s="296"/>
      <c r="D494" s="204"/>
      <c r="E494" s="330" t="s">
        <v>557</v>
      </c>
      <c r="F494" s="234" t="s">
        <v>602</v>
      </c>
      <c r="G494" s="235"/>
      <c r="H494" s="235"/>
      <c r="I494" s="235"/>
      <c r="J494" s="235"/>
      <c r="K494" s="236"/>
      <c r="L494" s="237"/>
      <c r="M494" s="317"/>
      <c r="N494" s="189"/>
    </row>
    <row r="495" spans="2:14" ht="13.5">
      <c r="B495" s="203"/>
      <c r="C495" s="296"/>
      <c r="D495" s="204"/>
      <c r="E495" s="330" t="s">
        <v>557</v>
      </c>
      <c r="F495" s="234" t="s">
        <v>603</v>
      </c>
      <c r="G495" s="235"/>
      <c r="H495" s="235"/>
      <c r="I495" s="235"/>
      <c r="J495" s="235"/>
      <c r="K495" s="236"/>
      <c r="L495" s="237"/>
      <c r="M495" s="317"/>
      <c r="N495" s="189"/>
    </row>
    <row r="496" spans="2:14" ht="13.5">
      <c r="B496" s="203"/>
      <c r="C496" s="296"/>
      <c r="D496" s="204"/>
      <c r="E496" s="330" t="s">
        <v>557</v>
      </c>
      <c r="F496" s="238" t="s">
        <v>604</v>
      </c>
      <c r="G496" s="235"/>
      <c r="H496" s="235"/>
      <c r="I496" s="235"/>
      <c r="J496" s="235"/>
      <c r="K496" s="236"/>
      <c r="L496" s="237"/>
      <c r="M496" s="317"/>
      <c r="N496" s="189"/>
    </row>
    <row r="497" spans="2:14" ht="13.5">
      <c r="B497" s="203"/>
      <c r="C497" s="296"/>
      <c r="D497" s="204"/>
      <c r="E497" s="330" t="s">
        <v>557</v>
      </c>
      <c r="F497" s="238" t="s">
        <v>605</v>
      </c>
      <c r="G497" s="322"/>
      <c r="H497" s="322"/>
      <c r="I497" s="322"/>
      <c r="J497" s="322"/>
      <c r="K497" s="323"/>
      <c r="L497" s="248"/>
      <c r="M497" s="317"/>
      <c r="N497" s="189"/>
    </row>
    <row r="498" spans="2:14" ht="13.5">
      <c r="B498" s="203"/>
      <c r="C498" s="296"/>
      <c r="D498" s="204"/>
      <c r="E498" s="209"/>
      <c r="F498" s="317"/>
      <c r="G498" s="317"/>
      <c r="H498" s="317"/>
      <c r="I498" s="317"/>
      <c r="J498" s="317"/>
      <c r="K498" s="317"/>
      <c r="L498" s="317"/>
      <c r="M498" s="317"/>
      <c r="N498" s="189"/>
    </row>
    <row r="499" spans="2:14" ht="13.5">
      <c r="B499" s="203"/>
      <c r="C499" s="296"/>
      <c r="D499" s="204"/>
      <c r="E499" s="209"/>
      <c r="F499" s="317"/>
      <c r="G499" s="317"/>
      <c r="H499" s="317"/>
      <c r="I499" s="317"/>
      <c r="J499" s="317"/>
      <c r="K499" s="317"/>
      <c r="L499" s="317"/>
      <c r="M499" s="317"/>
      <c r="N499" s="189"/>
    </row>
    <row r="500" spans="2:14" ht="18">
      <c r="B500" s="203"/>
      <c r="C500" s="296"/>
      <c r="D500" s="204"/>
      <c r="E500" s="297"/>
      <c r="F500" s="331" t="s">
        <v>606</v>
      </c>
      <c r="G500" s="317"/>
      <c r="H500" s="317"/>
      <c r="I500" s="317"/>
      <c r="J500" s="317"/>
      <c r="K500" s="317"/>
      <c r="L500" s="317"/>
      <c r="M500" s="317"/>
      <c r="N500" s="189"/>
    </row>
    <row r="501" spans="2:14" ht="13.5">
      <c r="B501" s="203"/>
      <c r="C501" s="296"/>
      <c r="D501" s="204"/>
      <c r="E501" s="212" t="s">
        <v>388</v>
      </c>
      <c r="F501" s="332"/>
      <c r="G501" s="318"/>
      <c r="H501" s="318"/>
      <c r="I501" s="318"/>
      <c r="J501" s="318"/>
      <c r="K501" s="318"/>
      <c r="L501" s="318"/>
      <c r="M501" s="317"/>
      <c r="N501" s="189"/>
    </row>
    <row r="502" spans="2:14" ht="13.5">
      <c r="B502" s="203"/>
      <c r="C502" s="296"/>
      <c r="D502" s="204"/>
      <c r="E502" s="212" t="s">
        <v>388</v>
      </c>
      <c r="F502" s="333"/>
      <c r="G502" s="333"/>
      <c r="H502" s="333"/>
      <c r="I502" s="333"/>
      <c r="J502" s="333"/>
      <c r="K502" s="333"/>
      <c r="L502" s="333"/>
      <c r="M502" s="317"/>
      <c r="N502" s="189"/>
    </row>
    <row r="503" spans="2:14" ht="13.5">
      <c r="B503" s="203"/>
      <c r="C503" s="296"/>
      <c r="D503" s="204"/>
      <c r="E503" s="212"/>
      <c r="F503" s="334"/>
      <c r="G503" s="334"/>
      <c r="H503" s="334"/>
      <c r="I503" s="334"/>
      <c r="J503" s="334"/>
      <c r="K503" s="334"/>
      <c r="L503" s="334"/>
      <c r="M503" s="317"/>
      <c r="N503" s="189"/>
    </row>
    <row r="504" spans="2:14" ht="13.5">
      <c r="B504" s="203"/>
      <c r="C504" s="296"/>
      <c r="D504" s="204"/>
      <c r="E504" s="212"/>
      <c r="F504" s="334"/>
      <c r="G504" s="334"/>
      <c r="H504" s="334"/>
      <c r="I504" s="334"/>
      <c r="J504" s="334"/>
      <c r="K504" s="334"/>
      <c r="L504" s="334"/>
      <c r="M504" s="317"/>
      <c r="N504" s="189"/>
    </row>
    <row r="505" spans="2:14" ht="18">
      <c r="B505" s="203"/>
      <c r="C505" s="296"/>
      <c r="D505" s="434" t="s">
        <v>607</v>
      </c>
      <c r="E505" s="434"/>
      <c r="F505" s="331" t="s">
        <v>608</v>
      </c>
      <c r="G505" s="193"/>
      <c r="H505" s="193"/>
      <c r="I505" s="193"/>
      <c r="J505" s="193"/>
      <c r="K505" s="193"/>
      <c r="L505" s="193"/>
      <c r="M505" s="193"/>
      <c r="N505" s="189"/>
    </row>
    <row r="506" spans="2:14">
      <c r="B506" s="203"/>
      <c r="C506" s="296"/>
      <c r="D506" s="193"/>
      <c r="E506" s="210"/>
      <c r="F506" s="193"/>
      <c r="G506" s="193"/>
      <c r="H506" s="193"/>
      <c r="I506" s="193"/>
      <c r="J506" s="193"/>
      <c r="K506" s="193"/>
      <c r="L506" s="193"/>
      <c r="M506" s="193"/>
      <c r="N506" s="189"/>
    </row>
    <row r="507" spans="2:14">
      <c r="B507" s="203"/>
      <c r="C507" s="296"/>
      <c r="D507" s="193"/>
      <c r="E507" s="210"/>
      <c r="F507" s="193" t="s">
        <v>609</v>
      </c>
      <c r="G507" s="193"/>
      <c r="H507" s="193"/>
      <c r="I507" s="193"/>
      <c r="J507" s="193"/>
      <c r="K507" s="193"/>
      <c r="L507" s="193"/>
      <c r="M507" s="193"/>
      <c r="N507" s="189"/>
    </row>
    <row r="508" spans="2:14">
      <c r="B508" s="203"/>
      <c r="C508" s="296"/>
      <c r="D508" s="193"/>
      <c r="E508" s="335" t="s">
        <v>610</v>
      </c>
      <c r="F508" s="193"/>
      <c r="G508" s="193"/>
      <c r="H508" s="193"/>
      <c r="I508" s="193"/>
      <c r="J508" s="193"/>
      <c r="K508" s="193"/>
      <c r="L508" s="193"/>
      <c r="M508" s="193"/>
      <c r="N508" s="189"/>
    </row>
    <row r="509" spans="2:14">
      <c r="B509" s="203"/>
      <c r="C509" s="296"/>
      <c r="D509" s="193"/>
      <c r="E509" s="210"/>
      <c r="F509" s="193" t="s">
        <v>611</v>
      </c>
      <c r="G509" s="193"/>
      <c r="H509" s="193"/>
      <c r="I509" s="193"/>
      <c r="J509" s="193"/>
      <c r="K509" s="193"/>
      <c r="L509" s="193"/>
      <c r="M509" s="193"/>
      <c r="N509" s="189"/>
    </row>
    <row r="510" spans="2:14">
      <c r="B510" s="203"/>
      <c r="C510" s="296"/>
      <c r="D510" s="193"/>
      <c r="E510" s="335" t="s">
        <v>612</v>
      </c>
      <c r="F510" s="193"/>
      <c r="G510" s="193"/>
      <c r="H510" s="193"/>
      <c r="I510" s="193"/>
      <c r="J510" s="193"/>
      <c r="K510" s="193"/>
      <c r="L510" s="193"/>
      <c r="M510" s="193"/>
      <c r="N510" s="189"/>
    </row>
    <row r="511" spans="2:14" ht="13.5">
      <c r="B511" s="203"/>
      <c r="C511" s="296"/>
      <c r="D511" s="204"/>
      <c r="E511" s="212"/>
      <c r="F511" s="334"/>
      <c r="G511" s="334"/>
      <c r="H511" s="334"/>
      <c r="I511" s="334"/>
      <c r="J511" s="334"/>
      <c r="K511" s="334"/>
      <c r="L511" s="334"/>
      <c r="M511" s="317"/>
      <c r="N511" s="189"/>
    </row>
    <row r="512" spans="2:14" ht="20.25">
      <c r="B512" s="203"/>
      <c r="C512" s="296"/>
      <c r="D512" s="204"/>
      <c r="E512" s="212"/>
      <c r="F512" s="336" t="s">
        <v>613</v>
      </c>
      <c r="G512" s="334"/>
      <c r="H512" s="334"/>
      <c r="I512" s="334"/>
      <c r="J512" s="334"/>
      <c r="K512" s="334"/>
      <c r="L512" s="334"/>
      <c r="M512" s="317"/>
      <c r="N512" s="189"/>
    </row>
    <row r="513" spans="2:14" ht="20.25">
      <c r="B513" s="203"/>
      <c r="C513" s="296"/>
      <c r="D513" s="204"/>
      <c r="E513" s="212"/>
      <c r="F513" s="336"/>
      <c r="G513" s="334"/>
      <c r="H513" s="334"/>
      <c r="I513" s="334"/>
      <c r="J513" s="334"/>
      <c r="K513" s="334"/>
      <c r="L513" s="334"/>
      <c r="M513" s="317"/>
      <c r="N513" s="189"/>
    </row>
    <row r="514" spans="2:14" ht="13.5">
      <c r="B514" s="203"/>
      <c r="C514" s="296"/>
      <c r="D514" s="204"/>
      <c r="E514" s="252">
        <v>4</v>
      </c>
      <c r="F514" s="253" t="s">
        <v>35</v>
      </c>
      <c r="G514" s="254"/>
      <c r="H514" s="254"/>
      <c r="I514" s="354"/>
      <c r="J514" s="354"/>
      <c r="K514" s="255"/>
      <c r="M514" s="317"/>
      <c r="N514" s="189"/>
    </row>
    <row r="515" spans="2:14" ht="13.5">
      <c r="B515" s="203"/>
      <c r="C515" s="296"/>
      <c r="D515" s="204"/>
      <c r="E515" s="256">
        <v>4.0999999999999996</v>
      </c>
      <c r="F515" s="257" t="s">
        <v>36</v>
      </c>
      <c r="G515" s="354"/>
      <c r="H515" s="254"/>
      <c r="I515" s="354"/>
      <c r="J515" s="354"/>
      <c r="K515" s="258">
        <f>J541</f>
        <v>27051353.91293906</v>
      </c>
      <c r="M515" s="317"/>
      <c r="N515" s="189"/>
    </row>
    <row r="516" spans="2:14" ht="13.5">
      <c r="B516" s="203"/>
      <c r="C516" s="296"/>
      <c r="D516" s="204"/>
      <c r="E516" s="354"/>
      <c r="F516" s="337"/>
      <c r="G516" s="337"/>
      <c r="H516" s="337"/>
      <c r="I516" s="337"/>
      <c r="J516" s="337"/>
      <c r="K516" s="337"/>
      <c r="M516" s="317"/>
      <c r="N516" s="189"/>
    </row>
    <row r="517" spans="2:14" ht="13.5">
      <c r="B517" s="203"/>
      <c r="C517" s="296"/>
      <c r="D517" s="204"/>
      <c r="E517" s="354"/>
      <c r="F517" s="261" t="s">
        <v>614</v>
      </c>
      <c r="G517" s="261" t="s">
        <v>615</v>
      </c>
      <c r="H517" s="260" t="s">
        <v>616</v>
      </c>
      <c r="I517" s="261" t="s">
        <v>617</v>
      </c>
      <c r="J517" s="259" t="s">
        <v>468</v>
      </c>
      <c r="K517" s="337"/>
      <c r="M517" s="317"/>
      <c r="N517" s="189"/>
    </row>
    <row r="518" spans="2:14" ht="13.5">
      <c r="B518" s="203"/>
      <c r="C518" s="296"/>
      <c r="D518" s="204"/>
      <c r="E518" s="354"/>
      <c r="F518" s="262"/>
      <c r="G518" s="262"/>
      <c r="H518" s="262"/>
      <c r="I518" s="262"/>
      <c r="J518" s="262"/>
      <c r="K518" s="337"/>
      <c r="M518" s="317"/>
      <c r="N518" s="189"/>
    </row>
    <row r="519" spans="2:14" ht="15">
      <c r="B519" s="203"/>
      <c r="C519" s="296"/>
      <c r="D519" s="204"/>
      <c r="E519" s="354"/>
      <c r="F519" s="338" t="s">
        <v>623</v>
      </c>
      <c r="G519" s="338" t="s">
        <v>618</v>
      </c>
      <c r="H519" s="339">
        <v>1</v>
      </c>
      <c r="I519" s="339">
        <v>66666.67</v>
      </c>
      <c r="J519" s="340">
        <f>H519*I519</f>
        <v>66666.67</v>
      </c>
      <c r="K519" s="258"/>
      <c r="L519" s="317"/>
      <c r="M519" s="189"/>
    </row>
    <row r="520" spans="2:14" ht="15">
      <c r="B520" s="203"/>
      <c r="C520" s="296"/>
      <c r="D520" s="204"/>
      <c r="E520" s="354"/>
      <c r="F520" s="338" t="s">
        <v>624</v>
      </c>
      <c r="G520" s="338" t="s">
        <v>625</v>
      </c>
      <c r="H520" s="339">
        <v>173761.18999999994</v>
      </c>
      <c r="I520" s="339">
        <v>126.94262054361111</v>
      </c>
      <c r="J520" s="340">
        <f t="shared" ref="J520:J540" si="1">H520*I520</f>
        <v>22057700.807376307</v>
      </c>
      <c r="K520" s="258"/>
      <c r="L520" s="317"/>
      <c r="M520" s="189"/>
    </row>
    <row r="521" spans="2:14" ht="15">
      <c r="B521" s="203"/>
      <c r="C521" s="296"/>
      <c r="D521" s="204"/>
      <c r="E521" s="354"/>
      <c r="F521" s="263" t="s">
        <v>646</v>
      </c>
      <c r="G521" s="264"/>
      <c r="H521" s="265">
        <v>2</v>
      </c>
      <c r="I521" s="266">
        <v>16017.5</v>
      </c>
      <c r="J521" s="340">
        <f>H521*I521</f>
        <v>32035</v>
      </c>
      <c r="K521" s="258"/>
      <c r="L521" s="317"/>
      <c r="M521" s="189"/>
    </row>
    <row r="522" spans="2:14" ht="15">
      <c r="B522" s="203"/>
      <c r="C522" s="296"/>
      <c r="D522" s="204"/>
      <c r="E522" s="354"/>
      <c r="F522" s="338" t="s">
        <v>626</v>
      </c>
      <c r="G522" s="338" t="s">
        <v>618</v>
      </c>
      <c r="H522" s="339">
        <v>6</v>
      </c>
      <c r="I522" s="339">
        <v>87764.129032258061</v>
      </c>
      <c r="J522" s="340">
        <f t="shared" si="1"/>
        <v>526584.77419354836</v>
      </c>
      <c r="K522" s="258"/>
      <c r="L522" s="317"/>
      <c r="M522" s="189"/>
    </row>
    <row r="523" spans="2:14" ht="15">
      <c r="B523" s="203"/>
      <c r="C523" s="296"/>
      <c r="D523" s="204"/>
      <c r="E523" s="354"/>
      <c r="F523" s="338" t="s">
        <v>627</v>
      </c>
      <c r="G523" s="338" t="s">
        <v>618</v>
      </c>
      <c r="H523" s="339">
        <v>50</v>
      </c>
      <c r="I523" s="339">
        <v>9.6</v>
      </c>
      <c r="J523" s="340">
        <f t="shared" si="1"/>
        <v>480</v>
      </c>
      <c r="K523" s="258"/>
      <c r="L523" s="317"/>
      <c r="M523" s="189"/>
    </row>
    <row r="524" spans="2:14" ht="15">
      <c r="B524" s="203"/>
      <c r="C524" s="296"/>
      <c r="D524" s="204"/>
      <c r="E524" s="354"/>
      <c r="F524" s="338" t="s">
        <v>628</v>
      </c>
      <c r="G524" s="338" t="s">
        <v>618</v>
      </c>
      <c r="H524" s="339">
        <v>50</v>
      </c>
      <c r="I524" s="339">
        <v>9.6</v>
      </c>
      <c r="J524" s="340">
        <f t="shared" si="1"/>
        <v>480</v>
      </c>
      <c r="K524" s="258"/>
      <c r="L524" s="317"/>
      <c r="M524" s="189"/>
    </row>
    <row r="525" spans="2:14" ht="15">
      <c r="B525" s="203"/>
      <c r="C525" s="296"/>
      <c r="D525" s="204"/>
      <c r="E525" s="354"/>
      <c r="F525" s="338" t="s">
        <v>629</v>
      </c>
      <c r="G525" s="338" t="s">
        <v>618</v>
      </c>
      <c r="H525" s="339">
        <v>67850</v>
      </c>
      <c r="I525" s="339">
        <v>0.71927458999219296</v>
      </c>
      <c r="J525" s="340">
        <f t="shared" si="1"/>
        <v>48802.780930970293</v>
      </c>
      <c r="K525" s="258"/>
      <c r="L525" s="317"/>
      <c r="M525" s="189"/>
    </row>
    <row r="526" spans="2:14" ht="15">
      <c r="B526" s="203"/>
      <c r="C526" s="296"/>
      <c r="D526" s="204"/>
      <c r="E526" s="354"/>
      <c r="F526" s="338" t="s">
        <v>630</v>
      </c>
      <c r="G526" s="338" t="s">
        <v>631</v>
      </c>
      <c r="H526" s="339">
        <v>46.732499999999959</v>
      </c>
      <c r="I526" s="339">
        <v>1471.7290785305238</v>
      </c>
      <c r="J526" s="340">
        <f t="shared" si="1"/>
        <v>68777.579162427646</v>
      </c>
      <c r="K526" s="258"/>
      <c r="L526" s="317"/>
      <c r="M526" s="189"/>
    </row>
    <row r="527" spans="2:14" ht="15">
      <c r="B527" s="203"/>
      <c r="C527" s="296"/>
      <c r="D527" s="204"/>
      <c r="E527" s="354"/>
      <c r="F527" s="338" t="s">
        <v>632</v>
      </c>
      <c r="G527" s="338" t="s">
        <v>633</v>
      </c>
      <c r="H527" s="339">
        <v>911.6863000000003</v>
      </c>
      <c r="I527" s="339">
        <v>69.914729744000127</v>
      </c>
      <c r="J527" s="340">
        <f t="shared" si="1"/>
        <v>63740.301275807447</v>
      </c>
      <c r="K527" s="258"/>
      <c r="L527" s="317"/>
      <c r="M527" s="189"/>
    </row>
    <row r="528" spans="2:14" ht="15">
      <c r="B528" s="203"/>
      <c r="C528" s="296"/>
      <c r="D528" s="204"/>
      <c r="E528" s="354"/>
      <c r="F528" s="338" t="s">
        <v>634</v>
      </c>
      <c r="G528" s="338" t="s">
        <v>618</v>
      </c>
      <c r="H528" s="339">
        <v>97</v>
      </c>
      <c r="I528" s="339">
        <v>28565.649484536083</v>
      </c>
      <c r="J528" s="340">
        <f t="shared" si="1"/>
        <v>2770868</v>
      </c>
      <c r="K528" s="258"/>
      <c r="L528" s="317"/>
      <c r="M528" s="189"/>
    </row>
    <row r="529" spans="2:14" ht="15">
      <c r="B529" s="203"/>
      <c r="C529" s="296"/>
      <c r="D529" s="204"/>
      <c r="E529" s="354"/>
      <c r="F529" s="338" t="s">
        <v>635</v>
      </c>
      <c r="G529" s="338" t="s">
        <v>618</v>
      </c>
      <c r="H529" s="339">
        <v>13</v>
      </c>
      <c r="I529" s="339">
        <v>15643.846153846154</v>
      </c>
      <c r="J529" s="340">
        <f t="shared" si="1"/>
        <v>203370</v>
      </c>
      <c r="K529" s="258"/>
      <c r="L529" s="317"/>
      <c r="M529" s="189"/>
    </row>
    <row r="530" spans="2:14" ht="15">
      <c r="B530" s="203"/>
      <c r="C530" s="296"/>
      <c r="D530" s="204"/>
      <c r="E530" s="354"/>
      <c r="F530" s="338" t="s">
        <v>636</v>
      </c>
      <c r="G530" s="338" t="s">
        <v>618</v>
      </c>
      <c r="H530" s="339">
        <v>14</v>
      </c>
      <c r="I530" s="339">
        <v>7887.8571428571431</v>
      </c>
      <c r="J530" s="340">
        <f t="shared" si="1"/>
        <v>110430</v>
      </c>
      <c r="K530" s="258"/>
      <c r="L530" s="317"/>
      <c r="M530" s="189"/>
    </row>
    <row r="531" spans="2:14" ht="15">
      <c r="B531" s="203"/>
      <c r="C531" s="296"/>
      <c r="D531" s="204"/>
      <c r="E531" s="354"/>
      <c r="F531" s="338" t="s">
        <v>637</v>
      </c>
      <c r="G531" s="338" t="s">
        <v>633</v>
      </c>
      <c r="H531" s="339">
        <v>5</v>
      </c>
      <c r="I531" s="339">
        <v>1250</v>
      </c>
      <c r="J531" s="340">
        <f t="shared" si="1"/>
        <v>6250</v>
      </c>
      <c r="K531" s="337"/>
      <c r="L531" s="317"/>
      <c r="M531" s="189"/>
    </row>
    <row r="532" spans="2:14" ht="13.5">
      <c r="B532" s="203"/>
      <c r="C532" s="296"/>
      <c r="D532" s="204"/>
      <c r="E532" s="354"/>
      <c r="F532" s="341" t="s">
        <v>638</v>
      </c>
      <c r="G532" s="341" t="s">
        <v>618</v>
      </c>
      <c r="H532" s="340">
        <v>1398</v>
      </c>
      <c r="I532" s="340">
        <v>66.028612303290416</v>
      </c>
      <c r="J532" s="340">
        <f t="shared" si="1"/>
        <v>92308</v>
      </c>
      <c r="K532" s="337"/>
      <c r="L532" s="317"/>
      <c r="M532" s="189"/>
    </row>
    <row r="533" spans="2:14" ht="13.5">
      <c r="B533" s="203"/>
      <c r="C533" s="296"/>
      <c r="D533" s="204"/>
      <c r="E533" s="354"/>
      <c r="F533" s="341" t="s">
        <v>639</v>
      </c>
      <c r="G533" s="341" t="s">
        <v>625</v>
      </c>
      <c r="H533" s="340">
        <v>400</v>
      </c>
      <c r="I533" s="340">
        <v>833.55</v>
      </c>
      <c r="J533" s="340">
        <f t="shared" si="1"/>
        <v>333420</v>
      </c>
      <c r="K533" s="337"/>
      <c r="L533" s="317"/>
      <c r="M533" s="189"/>
    </row>
    <row r="534" spans="2:14" ht="13.5">
      <c r="B534" s="203"/>
      <c r="C534" s="296"/>
      <c r="D534" s="204"/>
      <c r="E534" s="354"/>
      <c r="F534" s="341" t="s">
        <v>640</v>
      </c>
      <c r="G534" s="341" t="s">
        <v>618</v>
      </c>
      <c r="H534" s="340">
        <v>52</v>
      </c>
      <c r="I534" s="340">
        <v>3515.3846153846152</v>
      </c>
      <c r="J534" s="340">
        <f t="shared" si="1"/>
        <v>182800</v>
      </c>
      <c r="K534" s="337"/>
      <c r="L534" s="317"/>
      <c r="M534" s="189"/>
    </row>
    <row r="535" spans="2:14" ht="13.5">
      <c r="B535" s="203"/>
      <c r="C535" s="296"/>
      <c r="D535" s="204"/>
      <c r="E535" s="354"/>
      <c r="F535" s="267" t="s">
        <v>647</v>
      </c>
      <c r="G535" s="341"/>
      <c r="H535" s="268">
        <v>6</v>
      </c>
      <c r="I535" s="269">
        <v>1250</v>
      </c>
      <c r="J535" s="340">
        <f t="shared" si="1"/>
        <v>7500</v>
      </c>
      <c r="K535" s="337"/>
      <c r="L535" s="317"/>
      <c r="M535" s="189"/>
    </row>
    <row r="536" spans="2:14" ht="13.5">
      <c r="B536" s="203"/>
      <c r="C536" s="296"/>
      <c r="D536" s="204"/>
      <c r="E536" s="354"/>
      <c r="F536" s="341" t="s">
        <v>641</v>
      </c>
      <c r="G536" s="341" t="s">
        <v>618</v>
      </c>
      <c r="H536" s="340">
        <v>1</v>
      </c>
      <c r="I536" s="340">
        <v>46275</v>
      </c>
      <c r="J536" s="340">
        <f t="shared" si="1"/>
        <v>46275</v>
      </c>
      <c r="K536" s="337"/>
      <c r="L536" s="317"/>
      <c r="M536" s="189"/>
    </row>
    <row r="537" spans="2:14" ht="13.5">
      <c r="B537" s="203"/>
      <c r="C537" s="296"/>
      <c r="D537" s="204"/>
      <c r="E537" s="354"/>
      <c r="F537" s="341" t="s">
        <v>642</v>
      </c>
      <c r="G537" s="341" t="s">
        <v>618</v>
      </c>
      <c r="H537" s="340">
        <v>756</v>
      </c>
      <c r="I537" s="340">
        <v>322</v>
      </c>
      <c r="J537" s="340">
        <f t="shared" si="1"/>
        <v>243432</v>
      </c>
      <c r="K537" s="337"/>
      <c r="L537" s="317"/>
      <c r="M537" s="189"/>
    </row>
    <row r="538" spans="2:14" ht="13.5">
      <c r="B538" s="203"/>
      <c r="C538" s="296"/>
      <c r="D538" s="204"/>
      <c r="E538" s="354"/>
      <c r="F538" s="341" t="s">
        <v>643</v>
      </c>
      <c r="G538" s="341" t="s">
        <v>618</v>
      </c>
      <c r="H538" s="340">
        <v>1</v>
      </c>
      <c r="I538" s="340">
        <v>119025</v>
      </c>
      <c r="J538" s="340">
        <f t="shared" si="1"/>
        <v>119025</v>
      </c>
      <c r="K538" s="337"/>
      <c r="L538" s="317"/>
      <c r="M538" s="189"/>
    </row>
    <row r="539" spans="2:14" ht="13.5">
      <c r="B539" s="203"/>
      <c r="C539" s="296"/>
      <c r="D539" s="204"/>
      <c r="E539" s="354"/>
      <c r="F539" s="341" t="s">
        <v>644</v>
      </c>
      <c r="G539" s="341" t="s">
        <v>618</v>
      </c>
      <c r="H539" s="340">
        <v>1</v>
      </c>
      <c r="I539" s="340">
        <v>31250</v>
      </c>
      <c r="J539" s="340">
        <f t="shared" si="1"/>
        <v>31250</v>
      </c>
      <c r="K539" s="337"/>
      <c r="L539" s="317"/>
      <c r="M539" s="189"/>
    </row>
    <row r="540" spans="2:14" ht="13.5">
      <c r="B540" s="203"/>
      <c r="C540" s="296"/>
      <c r="D540" s="204"/>
      <c r="E540" s="354"/>
      <c r="F540" s="341" t="s">
        <v>645</v>
      </c>
      <c r="G540" s="341" t="s">
        <v>618</v>
      </c>
      <c r="H540" s="340">
        <v>1</v>
      </c>
      <c r="I540" s="340">
        <v>39158</v>
      </c>
      <c r="J540" s="340">
        <f t="shared" si="1"/>
        <v>39158</v>
      </c>
      <c r="K540" s="337"/>
      <c r="L540" s="317"/>
      <c r="M540" s="189"/>
    </row>
    <row r="541" spans="2:14" ht="13.5">
      <c r="B541" s="203"/>
      <c r="C541" s="296"/>
      <c r="D541" s="204"/>
      <c r="E541" s="354"/>
      <c r="F541" s="341"/>
      <c r="G541" s="341"/>
      <c r="H541" s="342"/>
      <c r="I541" s="342"/>
      <c r="J541" s="342">
        <f>SUM(J519:J540)</f>
        <v>27051353.91293906</v>
      </c>
      <c r="K541" s="337"/>
      <c r="L541" s="317"/>
      <c r="M541" s="189"/>
    </row>
    <row r="542" spans="2:14" ht="20.25">
      <c r="B542" s="203"/>
      <c r="C542" s="296"/>
      <c r="D542" s="204"/>
      <c r="E542" s="212"/>
      <c r="F542" s="336"/>
      <c r="G542" s="334"/>
      <c r="H542" s="334"/>
      <c r="I542" s="334"/>
      <c r="J542" s="334"/>
      <c r="K542" s="334"/>
      <c r="L542" s="334"/>
      <c r="M542" s="317"/>
      <c r="N542" s="189"/>
    </row>
    <row r="543" spans="2:14" ht="20.25">
      <c r="B543" s="203"/>
      <c r="C543" s="296"/>
      <c r="D543" s="204"/>
      <c r="E543" s="212"/>
      <c r="F543" s="336"/>
      <c r="G543" s="334"/>
      <c r="H543" s="334"/>
      <c r="I543" s="334"/>
      <c r="J543" s="334"/>
      <c r="K543" s="334"/>
      <c r="L543" s="334"/>
      <c r="M543" s="317"/>
      <c r="N543" s="189"/>
    </row>
    <row r="544" spans="2:14" ht="13.5">
      <c r="B544" s="203"/>
      <c r="C544" s="296"/>
      <c r="D544" s="204"/>
      <c r="E544" s="171"/>
      <c r="F544" s="171"/>
      <c r="G544" s="171"/>
      <c r="H544" s="171"/>
      <c r="I544" s="171"/>
      <c r="J544" s="171"/>
      <c r="K544" s="171"/>
      <c r="L544" s="334"/>
      <c r="M544" s="317"/>
      <c r="N544" s="189"/>
    </row>
    <row r="545" spans="2:14" ht="15">
      <c r="B545" s="207"/>
      <c r="C545" s="427" t="s">
        <v>619</v>
      </c>
      <c r="D545" s="427"/>
      <c r="E545" s="427"/>
      <c r="F545" s="427"/>
      <c r="G545" s="427"/>
      <c r="H545" s="193"/>
      <c r="I545" s="427" t="s">
        <v>620</v>
      </c>
      <c r="J545" s="427"/>
      <c r="K545" s="427"/>
      <c r="L545" s="427"/>
      <c r="M545" s="427"/>
      <c r="N545" s="208"/>
    </row>
    <row r="546" spans="2:14" ht="15">
      <c r="B546" s="207"/>
      <c r="C546" s="428" t="s">
        <v>621</v>
      </c>
      <c r="D546" s="428"/>
      <c r="E546" s="428"/>
      <c r="F546" s="428"/>
      <c r="G546" s="428"/>
      <c r="H546" s="193"/>
      <c r="I546" s="428" t="s">
        <v>621</v>
      </c>
      <c r="J546" s="428"/>
      <c r="K546" s="428"/>
      <c r="L546" s="428"/>
      <c r="M546" s="428"/>
      <c r="N546" s="208"/>
    </row>
    <row r="547" spans="2:14">
      <c r="B547" s="343"/>
      <c r="C547" s="344"/>
      <c r="D547" s="174"/>
      <c r="E547" s="345"/>
      <c r="F547" s="174"/>
      <c r="G547" s="174"/>
      <c r="H547" s="174"/>
      <c r="I547" s="174"/>
      <c r="J547" s="174"/>
      <c r="K547" s="174"/>
      <c r="L547" s="174"/>
      <c r="M547" s="174"/>
      <c r="N547" s="346"/>
    </row>
    <row r="548" spans="2:14">
      <c r="B548" s="177"/>
      <c r="C548" s="239"/>
      <c r="D548" s="177"/>
      <c r="E548" s="177"/>
      <c r="F548" s="177"/>
      <c r="G548" s="177"/>
      <c r="H548" s="177"/>
      <c r="I548" s="177"/>
      <c r="J548" s="177"/>
      <c r="K548" s="177"/>
      <c r="L548" s="178"/>
      <c r="M548" s="178"/>
      <c r="N548" s="177"/>
    </row>
    <row r="549" spans="2:14">
      <c r="B549" s="193"/>
      <c r="C549" s="210"/>
      <c r="D549" s="193"/>
      <c r="E549" s="193"/>
      <c r="F549" s="193"/>
      <c r="G549" s="193"/>
      <c r="H549" s="193"/>
      <c r="I549" s="193"/>
      <c r="J549" s="193"/>
      <c r="K549" s="193"/>
      <c r="L549" s="194"/>
      <c r="M549" s="194"/>
      <c r="N549" s="193"/>
    </row>
  </sheetData>
  <mergeCells count="39">
    <mergeCell ref="C545:G545"/>
    <mergeCell ref="C546:G546"/>
    <mergeCell ref="F451:M451"/>
    <mergeCell ref="F467:J467"/>
    <mergeCell ref="F475:J475"/>
    <mergeCell ref="F477:J477"/>
    <mergeCell ref="D505:E505"/>
    <mergeCell ref="I545:M545"/>
    <mergeCell ref="I546:M546"/>
    <mergeCell ref="E88:E89"/>
    <mergeCell ref="F88:J89"/>
    <mergeCell ref="F90:J90"/>
    <mergeCell ref="F91:J91"/>
    <mergeCell ref="F92:J92"/>
    <mergeCell ref="F93:J93"/>
    <mergeCell ref="F94:L94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85:L85"/>
    <mergeCell ref="F77:G77"/>
    <mergeCell ref="I77:J77"/>
    <mergeCell ref="F78:G78"/>
    <mergeCell ref="I78:J78"/>
    <mergeCell ref="F79:G79"/>
    <mergeCell ref="I79:J79"/>
    <mergeCell ref="B3:N3"/>
    <mergeCell ref="D68:E68"/>
    <mergeCell ref="E75:E76"/>
    <mergeCell ref="F75:G76"/>
    <mergeCell ref="H75:H76"/>
    <mergeCell ref="I75:J76"/>
  </mergeCells>
  <pageMargins left="0.23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shpjeguse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perdorues</cp:lastModifiedBy>
  <cp:lastPrinted>2017-03-31T18:19:40Z</cp:lastPrinted>
  <dcterms:created xsi:type="dcterms:W3CDTF">2002-02-16T18:16:52Z</dcterms:created>
  <dcterms:modified xsi:type="dcterms:W3CDTF">2017-03-31T18:19:52Z</dcterms:modified>
</cp:coreProperties>
</file>