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455" windowWidth="12120" windowHeight="4500" tabRatio="970" activeTab="2"/>
  </bookViews>
  <sheets>
    <sheet name="Kop." sheetId="1" r:id="rId1"/>
    <sheet name="TB 2013" sheetId="34" state="hidden" r:id="rId2"/>
    <sheet name="Aktivet" sheetId="4" r:id="rId3"/>
    <sheet name="Pasivet" sheetId="14" r:id="rId4"/>
    <sheet name="P.a.sh Rez 1" sheetId="15" r:id="rId5"/>
    <sheet name="Tax " sheetId="35" r:id="rId6"/>
    <sheet name="Fluksi 2" sheetId="26" r:id="rId7"/>
    <sheet name="Kapitali 2" sheetId="20" r:id="rId8"/>
    <sheet name="Am AAM" sheetId="33" r:id="rId9"/>
    <sheet name="Shenime " sheetId="37" r:id="rId10"/>
  </sheets>
  <definedNames>
    <definedName name="_xlnm._FilterDatabase" localSheetId="1" hidden="1">'TB 2013'!$A$5:$I$152</definedName>
    <definedName name="_xlnm.Print_Area" localSheetId="2">Aktivet!$B$1:$J$49</definedName>
    <definedName name="_xlnm.Print_Area" localSheetId="8">'Am AAM'!$A$1:$M$31</definedName>
    <definedName name="_xlnm.Print_Area" localSheetId="6">'Fluksi 2'!$A$1:$F$42</definedName>
    <definedName name="_xlnm.Print_Area" localSheetId="7">'Kapitali 2'!$A$1:$J$23</definedName>
    <definedName name="_xlnm.Print_Area" localSheetId="0">Kop.!$A$1:$L$56</definedName>
    <definedName name="_xlnm.Print_Area" localSheetId="4">'P.a.sh Rez 1'!$B$1:$I$47</definedName>
    <definedName name="_xlnm.Print_Area" localSheetId="3">Pasivet!$B$1:$J$46</definedName>
    <definedName name="_xlnm.Print_Area" localSheetId="9">'Shenime '!$A$1:$K$53</definedName>
    <definedName name="_xlnm.Print_Area" localSheetId="5">'Tax '!$A$1:$I$26</definedName>
    <definedName name="_xlnm.Print_Area" localSheetId="1">'TB 2013'!$A$1:$I$153</definedName>
  </definedNames>
  <calcPr calcId="125725"/>
  <fileRecoveryPr autoRecover="0"/>
</workbook>
</file>

<file path=xl/calcChain.xml><?xml version="1.0" encoding="utf-8"?>
<calcChain xmlns="http://schemas.openxmlformats.org/spreadsheetml/2006/main">
  <c r="E23" i="33"/>
  <c r="E21"/>
  <c r="F29" i="35"/>
  <c r="F28"/>
  <c r="F31" i="37"/>
  <c r="D22" i="26"/>
  <c r="E134" i="34"/>
  <c r="F160"/>
  <c r="F163"/>
  <c r="E159"/>
  <c r="F159"/>
  <c r="I44"/>
  <c r="E153" l="1"/>
  <c r="E44"/>
  <c r="F153"/>
  <c r="I41" i="4"/>
  <c r="I150" i="34"/>
  <c r="I142"/>
  <c r="I140"/>
  <c r="I137"/>
  <c r="I136"/>
  <c r="I134"/>
  <c r="I130"/>
  <c r="I129"/>
  <c r="I125"/>
  <c r="A125" s="1"/>
  <c r="I122"/>
  <c r="I116"/>
  <c r="A116" s="1"/>
  <c r="I106"/>
  <c r="I95"/>
  <c r="A95" s="1"/>
  <c r="I90"/>
  <c r="I87"/>
  <c r="A87" s="1"/>
  <c r="I86"/>
  <c r="I72"/>
  <c r="A72" s="1"/>
  <c r="I71"/>
  <c r="I70"/>
  <c r="A70" s="1"/>
  <c r="I69"/>
  <c r="I68"/>
  <c r="A68" s="1"/>
  <c r="I67"/>
  <c r="I66"/>
  <c r="A66" s="1"/>
  <c r="I65"/>
  <c r="I64"/>
  <c r="I61"/>
  <c r="I60"/>
  <c r="A60" s="1"/>
  <c r="I58"/>
  <c r="I53"/>
  <c r="A53" s="1"/>
  <c r="I45"/>
  <c r="I43"/>
  <c r="A43" s="1"/>
  <c r="I42"/>
  <c r="I41"/>
  <c r="A41" s="1"/>
  <c r="I39"/>
  <c r="I37"/>
  <c r="A37" s="1"/>
  <c r="I34"/>
  <c r="I33"/>
  <c r="A33" s="1"/>
  <c r="I31"/>
  <c r="I30"/>
  <c r="A30" s="1"/>
  <c r="I27"/>
  <c r="I26"/>
  <c r="A26" s="1"/>
  <c r="I25"/>
  <c r="I20"/>
  <c r="A20" s="1"/>
  <c r="I18"/>
  <c r="I17"/>
  <c r="I10"/>
  <c r="I9" i="14"/>
  <c r="I12"/>
  <c r="I33" i="4"/>
  <c r="I31" s="1"/>
  <c r="F27" i="35"/>
  <c r="I20" i="4"/>
  <c r="I8"/>
  <c r="I29"/>
  <c r="F58" i="34"/>
  <c r="A90"/>
  <c r="A86"/>
  <c r="I8"/>
  <c r="I9"/>
  <c r="I11"/>
  <c r="I12"/>
  <c r="I13"/>
  <c r="I14"/>
  <c r="I15"/>
  <c r="I16"/>
  <c r="A17"/>
  <c r="A18"/>
  <c r="I19"/>
  <c r="I21"/>
  <c r="I22"/>
  <c r="I23"/>
  <c r="I24"/>
  <c r="A25"/>
  <c r="A27"/>
  <c r="I28"/>
  <c r="I29"/>
  <c r="A31"/>
  <c r="I32"/>
  <c r="A32" s="1"/>
  <c r="A34"/>
  <c r="I35"/>
  <c r="A35" s="1"/>
  <c r="I36"/>
  <c r="I38"/>
  <c r="A39"/>
  <c r="I40"/>
  <c r="A42"/>
  <c r="I46"/>
  <c r="I47"/>
  <c r="I48"/>
  <c r="I49"/>
  <c r="I50"/>
  <c r="I51"/>
  <c r="I52"/>
  <c r="I54"/>
  <c r="I55"/>
  <c r="I56"/>
  <c r="I57"/>
  <c r="A58"/>
  <c r="I59"/>
  <c r="A61"/>
  <c r="I62"/>
  <c r="I63"/>
  <c r="A65"/>
  <c r="A67"/>
  <c r="A69"/>
  <c r="A71"/>
  <c r="I73"/>
  <c r="I74"/>
  <c r="I75"/>
  <c r="I76"/>
  <c r="I77"/>
  <c r="I78"/>
  <c r="I79"/>
  <c r="I80"/>
  <c r="I81"/>
  <c r="I82"/>
  <c r="I83"/>
  <c r="I84"/>
  <c r="I85"/>
  <c r="I88"/>
  <c r="I89"/>
  <c r="I91"/>
  <c r="I92"/>
  <c r="I93"/>
  <c r="I94"/>
  <c r="I96"/>
  <c r="I97"/>
  <c r="I98"/>
  <c r="I99"/>
  <c r="I100"/>
  <c r="I101"/>
  <c r="I102"/>
  <c r="I103"/>
  <c r="I104"/>
  <c r="I105"/>
  <c r="I107"/>
  <c r="I108"/>
  <c r="I109"/>
  <c r="I110"/>
  <c r="I111"/>
  <c r="I112"/>
  <c r="I113"/>
  <c r="I114"/>
  <c r="I115"/>
  <c r="I117"/>
  <c r="I118"/>
  <c r="I119"/>
  <c r="I120"/>
  <c r="I121"/>
  <c r="A122"/>
  <c r="I123"/>
  <c r="I124"/>
  <c r="I126"/>
  <c r="I127"/>
  <c r="I128"/>
  <c r="A129"/>
  <c r="A130"/>
  <c r="I131"/>
  <c r="I132"/>
  <c r="I133"/>
  <c r="A134"/>
  <c r="I135"/>
  <c r="A136"/>
  <c r="A137"/>
  <c r="I138"/>
  <c r="I139"/>
  <c r="A140"/>
  <c r="I141"/>
  <c r="A141" s="1"/>
  <c r="A142"/>
  <c r="I143"/>
  <c r="A143" s="1"/>
  <c r="I144"/>
  <c r="I145"/>
  <c r="I146"/>
  <c r="I147"/>
  <c r="I148"/>
  <c r="I149"/>
  <c r="I151"/>
  <c r="I152"/>
  <c r="F150"/>
  <c r="E106"/>
  <c r="A106" s="1"/>
  <c r="M71"/>
  <c r="M72"/>
  <c r="M70"/>
  <c r="M69"/>
  <c r="M68"/>
  <c r="E45"/>
  <c r="E29" i="26"/>
  <c r="E22"/>
  <c r="E7"/>
  <c r="H19" i="15"/>
  <c r="H36"/>
  <c r="H41" s="1"/>
  <c r="H14"/>
  <c r="H11"/>
  <c r="H10"/>
  <c r="H8" s="1"/>
  <c r="N12" i="4"/>
  <c r="N13"/>
  <c r="N11"/>
  <c r="N14" s="1"/>
  <c r="E35" i="26" l="1"/>
  <c r="E37" s="1"/>
  <c r="D36" s="1"/>
  <c r="I7" i="14"/>
  <c r="E45" i="26"/>
  <c r="A64" i="34"/>
  <c r="E155"/>
  <c r="F38" i="37"/>
  <c r="A44" i="34"/>
  <c r="A45"/>
  <c r="H32" i="15"/>
  <c r="H33" s="1"/>
  <c r="G7"/>
  <c r="G36" i="35"/>
  <c r="H42" i="15" l="1"/>
  <c r="H28" i="35"/>
  <c r="F42" i="37" l="1"/>
  <c r="H46" i="15"/>
  <c r="H50" s="1"/>
  <c r="A145" i="34"/>
  <c r="A151"/>
  <c r="I7"/>
  <c r="K22" i="35" l="1"/>
  <c r="K21"/>
  <c r="G43" i="15"/>
  <c r="I12" i="4" l="1"/>
  <c r="I7" s="1"/>
  <c r="I47" s="1"/>
  <c r="A10" i="34" l="1"/>
  <c r="A57"/>
  <c r="A82"/>
  <c r="A110"/>
  <c r="A124"/>
  <c r="A146"/>
  <c r="A148"/>
  <c r="A150"/>
  <c r="A152"/>
  <c r="I6"/>
  <c r="I153" s="1"/>
  <c r="B2"/>
  <c r="B1"/>
  <c r="H7" i="15"/>
  <c r="H6" i="14"/>
  <c r="A7" i="34"/>
  <c r="A8"/>
  <c r="A9"/>
  <c r="A11"/>
  <c r="A12"/>
  <c r="A13"/>
  <c r="A15"/>
  <c r="A16"/>
  <c r="A19"/>
  <c r="A21"/>
  <c r="A22"/>
  <c r="A23"/>
  <c r="A29"/>
  <c r="A36"/>
  <c r="A38"/>
  <c r="A40"/>
  <c r="A46"/>
  <c r="A47"/>
  <c r="A48"/>
  <c r="A49"/>
  <c r="A50"/>
  <c r="A51"/>
  <c r="A52"/>
  <c r="A54"/>
  <c r="A55"/>
  <c r="A56"/>
  <c r="A59"/>
  <c r="A62"/>
  <c r="A63"/>
  <c r="A73"/>
  <c r="A74"/>
  <c r="A75"/>
  <c r="A76"/>
  <c r="A77"/>
  <c r="A78"/>
  <c r="A79"/>
  <c r="A80"/>
  <c r="A81"/>
  <c r="A83"/>
  <c r="A84"/>
  <c r="A85"/>
  <c r="A88"/>
  <c r="A89"/>
  <c r="A91"/>
  <c r="A92"/>
  <c r="A93"/>
  <c r="A94"/>
  <c r="A96"/>
  <c r="A97"/>
  <c r="A98"/>
  <c r="A99"/>
  <c r="A100"/>
  <c r="A101"/>
  <c r="A102"/>
  <c r="A103"/>
  <c r="A104"/>
  <c r="A105"/>
  <c r="A107"/>
  <c r="A108"/>
  <c r="A109"/>
  <c r="A111"/>
  <c r="A112"/>
  <c r="A113"/>
  <c r="A114"/>
  <c r="A115"/>
  <c r="A117"/>
  <c r="A118"/>
  <c r="A119"/>
  <c r="A120"/>
  <c r="A121"/>
  <c r="A123"/>
  <c r="A126"/>
  <c r="A127"/>
  <c r="A128"/>
  <c r="A131"/>
  <c r="A132"/>
  <c r="A133"/>
  <c r="A135"/>
  <c r="A138"/>
  <c r="A139"/>
  <c r="A144"/>
  <c r="A147"/>
  <c r="A149"/>
  <c r="B2" i="33"/>
  <c r="B1"/>
  <c r="B2" i="20"/>
  <c r="B1"/>
  <c r="B2" i="26"/>
  <c r="B1"/>
  <c r="B2" i="35"/>
  <c r="B1"/>
  <c r="C2" i="15"/>
  <c r="C1"/>
  <c r="C2" i="4"/>
  <c r="C1"/>
  <c r="C2" i="14"/>
  <c r="C1"/>
  <c r="H21" i="33"/>
  <c r="B23"/>
  <c r="I21"/>
  <c r="G21"/>
  <c r="D21"/>
  <c r="C21"/>
  <c r="D18"/>
  <c r="C18"/>
  <c r="I23"/>
  <c r="G23"/>
  <c r="D12"/>
  <c r="D23"/>
  <c r="C12"/>
  <c r="C23"/>
  <c r="A28" i="34"/>
  <c r="A24"/>
  <c r="M18"/>
  <c r="A14"/>
  <c r="F6" i="35"/>
  <c r="F34"/>
  <c r="M16" i="33" l="1"/>
  <c r="A6" i="34"/>
  <c r="F32" i="37" l="1"/>
  <c r="K14" i="4"/>
  <c r="K18"/>
  <c r="K17"/>
  <c r="K16"/>
  <c r="D29" i="26"/>
  <c r="H30" i="4"/>
  <c r="K30" s="1"/>
  <c r="H40"/>
  <c r="H42"/>
  <c r="K42" s="1"/>
  <c r="H23" i="33"/>
  <c r="K13" i="4" l="1"/>
  <c r="F26" i="37"/>
  <c r="F27"/>
  <c r="K15" i="4"/>
  <c r="H29"/>
  <c r="K29" s="1"/>
  <c r="I33" i="14"/>
  <c r="M14" i="20" s="1"/>
  <c r="K14" l="1"/>
  <c r="H27" i="14"/>
  <c r="H26" s="1"/>
  <c r="I27"/>
  <c r="I26" s="1"/>
  <c r="I25" s="1"/>
  <c r="G9" i="15"/>
  <c r="H8" i="4"/>
  <c r="K8" s="1"/>
  <c r="K19"/>
  <c r="H27"/>
  <c r="K27" s="1"/>
  <c r="H46"/>
  <c r="H43"/>
  <c r="K43" s="1"/>
  <c r="H44"/>
  <c r="K44" s="1"/>
  <c r="H23" i="14"/>
  <c r="K39" i="4"/>
  <c r="F33" i="37"/>
  <c r="F30" s="1"/>
  <c r="H45" i="4"/>
  <c r="K45" s="1"/>
  <c r="H29" i="14"/>
  <c r="Q29" s="1"/>
  <c r="K34" i="4"/>
  <c r="G37" i="15"/>
  <c r="G34"/>
  <c r="K35" i="4"/>
  <c r="K26"/>
  <c r="K21"/>
  <c r="H30" i="14"/>
  <c r="K37" i="4"/>
  <c r="K38"/>
  <c r="K23"/>
  <c r="K22"/>
  <c r="H28"/>
  <c r="K28" s="1"/>
  <c r="K24"/>
  <c r="K36"/>
  <c r="K25"/>
  <c r="H11"/>
  <c r="H31" i="14"/>
  <c r="G35" i="15"/>
  <c r="K52" i="4" l="1"/>
  <c r="H12" i="14"/>
  <c r="H20" i="4"/>
  <c r="H12"/>
  <c r="H33"/>
  <c r="F28" i="37"/>
  <c r="I32" i="14"/>
  <c r="I44" s="1"/>
  <c r="H41" i="4"/>
  <c r="H25" i="14"/>
  <c r="H9"/>
  <c r="G36" i="15"/>
  <c r="G41" s="1"/>
  <c r="G14"/>
  <c r="G19"/>
  <c r="G8"/>
  <c r="J21" i="33"/>
  <c r="P21" s="1"/>
  <c r="F21"/>
  <c r="Q36" i="14"/>
  <c r="H7" i="4" l="1"/>
  <c r="H7" i="14"/>
  <c r="H32"/>
  <c r="H31" i="4"/>
  <c r="I49" i="14"/>
  <c r="I53" i="4"/>
  <c r="G32" i="15"/>
  <c r="G33" s="1"/>
  <c r="G42" s="1"/>
  <c r="F37" i="37" s="1"/>
  <c r="F39" s="1"/>
  <c r="F40" s="1"/>
  <c r="F44" s="1"/>
  <c r="O21" i="33"/>
  <c r="F23"/>
  <c r="J23"/>
  <c r="H47" i="4" l="1"/>
  <c r="O23" i="33"/>
  <c r="P23"/>
  <c r="K42" i="15"/>
  <c r="P31" i="4"/>
  <c r="P53" s="1"/>
  <c r="L44" i="34" l="1"/>
  <c r="G46" i="15"/>
  <c r="L45" i="34"/>
  <c r="F25" i="37"/>
  <c r="L25" s="1"/>
  <c r="D7" i="26" l="1"/>
  <c r="D35" s="1"/>
  <c r="D37" s="1"/>
  <c r="D45" s="1"/>
  <c r="H33" i="14"/>
  <c r="H44" s="1"/>
  <c r="L44" i="37"/>
  <c r="H49" i="14" l="1"/>
  <c r="H53" i="4"/>
  <c r="Q33" i="14"/>
  <c r="Q49" s="1"/>
  <c r="Q50" s="1"/>
  <c r="M19" i="20" l="1"/>
  <c r="K19"/>
</calcChain>
</file>

<file path=xl/sharedStrings.xml><?xml version="1.0" encoding="utf-8"?>
<sst xmlns="http://schemas.openxmlformats.org/spreadsheetml/2006/main" count="708" uniqueCount="587">
  <si>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</si>
  <si>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</si>
  <si>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</si>
  <si>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</si>
  <si>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</si>
  <si>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</si>
  <si>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</si>
  <si>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</si>
  <si>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</si>
  <si>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</si>
  <si>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</si>
  <si>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</si>
  <si>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</si>
  <si>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</si>
  <si>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</si>
  <si>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</si>
  <si>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</si>
  <si>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</si>
  <si>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</si>
  <si>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</si>
  <si>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</si>
  <si>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</si>
  <si>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</si>
  <si>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Derivativet</t>
  </si>
  <si>
    <t>Huamarjet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</si>
  <si>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</si>
  <si>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</si>
  <si>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</si>
  <si>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</si>
  <si>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</si>
  <si>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</si>
  <si>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</si>
  <si>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</si>
  <si>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</si>
  <si>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</si>
  <si>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</si>
  <si>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</si>
  <si>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</si>
  <si>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</si>
  <si>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</si>
  <si>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</si>
  <si>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</si>
  <si>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</si>
  <si>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</si>
  <si>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</si>
  <si>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</si>
  <si>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G J A T A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</si>
  <si>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</si>
  <si>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</si>
  <si>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</si>
  <si>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</si>
  <si>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</si>
  <si>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</si>
  <si>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</si>
  <si>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Te ardhura dhe shpenzime te tjera financiare</t>
  </si>
  <si>
    <t>Totali i te Ardhurave dhe Shpenzimeve financiare</t>
  </si>
  <si>
    <t>Shpenzimet e tatimit mbi fitimin</t>
  </si>
  <si>
    <t>TOTALI</t>
  </si>
  <si>
    <t>Dividentet e paguar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</si>
  <si>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</si>
  <si>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</si>
  <si>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</si>
  <si>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</si>
  <si>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</si>
  <si>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</si>
  <si>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kapitali aksionar</t>
  </si>
  <si>
    <t xml:space="preserve">(  Ne zbarim te Standartit Kombetar te Kontabilitetit Nr.2 dhe </t>
  </si>
  <si>
    <t>Ligjit Nr. 9228 Date 29.04.2004     Per Kontabilitetin dhe Pasqyrat Financiare  )</t>
  </si>
  <si>
    <t>Fluksi monetar nga veprimtarite e shfrytezimit</t>
  </si>
  <si>
    <t>Blerja e aktiveve afatgjata materiale</t>
  </si>
  <si>
    <t>Fluksi monetar nga aktivitetet financiare</t>
  </si>
  <si>
    <t>Fitimi para tatimit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</si>
  <si>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</si>
  <si>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</si>
  <si>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</si>
  <si>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</si>
  <si>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</si>
  <si>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</si>
  <si>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</si>
  <si>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</si>
  <si>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</si>
  <si>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</si>
  <si>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</si>
  <si>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</si>
  <si>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</si>
  <si>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</si>
  <si>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</si>
  <si>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</si>
  <si>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</si>
  <si>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</si>
  <si>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</si>
  <si>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</si>
  <si>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Dividente per tu paguar</t>
  </si>
  <si>
    <t>Njesite ose aksionet e thesarit (Negative)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</si>
  <si>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</si>
  <si>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</si>
  <si>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</si>
  <si>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</si>
  <si>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</si>
  <si>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</si>
  <si>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</si>
  <si>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</si>
  <si>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</si>
  <si>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</si>
  <si>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</si>
  <si>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</si>
  <si>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</si>
  <si>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</si>
  <si>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 A S I V E T      A F A T S H K U R T R A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</si>
  <si>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</si>
  <si>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</si>
  <si>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</si>
  <si>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</si>
  <si>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</si>
  <si>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</si>
  <si>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</si>
  <si>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</si>
  <si>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</si>
  <si>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</si>
  <si>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</si>
  <si>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</si>
  <si>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Pagesat e detyrimeve te qerase financiare</t>
  </si>
  <si>
    <t>A</t>
  </si>
  <si>
    <t>B</t>
  </si>
  <si>
    <t>A K T I V E T    A F A T S H K U R T R A</t>
  </si>
  <si>
    <t>Emertimi dhe Forma ligjore</t>
  </si>
  <si>
    <t>Leke</t>
  </si>
  <si>
    <t>C</t>
  </si>
  <si>
    <t>Shtesa</t>
  </si>
  <si>
    <t>Po</t>
  </si>
  <si>
    <t>Jo</t>
  </si>
  <si>
    <t>Parapagime te arketuara per porosi</t>
  </si>
  <si>
    <t>Shitje produkti</t>
  </si>
  <si>
    <t>Debitore &amp; kreditore te tjere</t>
  </si>
  <si>
    <t>D</t>
  </si>
  <si>
    <t>Energji + uji</t>
  </si>
  <si>
    <t xml:space="preserve">Toka </t>
  </si>
  <si>
    <t>Aktive ne proces</t>
  </si>
  <si>
    <t xml:space="preserve">Periudha   </t>
  </si>
  <si>
    <t xml:space="preserve">Paraardhese </t>
  </si>
  <si>
    <t>Rregullime per :</t>
  </si>
  <si>
    <t xml:space="preserve">           #   Amortizimi</t>
  </si>
  <si>
    <t xml:space="preserve">           #  Humbjet nga kembimet valutore</t>
  </si>
  <si>
    <t xml:space="preserve">           # Te ardhura nga Investimet </t>
  </si>
  <si>
    <t xml:space="preserve">           # Shpenzimet per interesat</t>
  </si>
  <si>
    <t xml:space="preserve">Rritja / renie ne tepericen e kerkesave te arketushme   </t>
  </si>
  <si>
    <t>nga  aktiviteti si dhe te kerkesave te tjera te arketushme</t>
  </si>
  <si>
    <t>Rritje / renie ne tepericen e inventarit</t>
  </si>
  <si>
    <t>Rritje/renie ne tepricen e detyrimeve per tu pag nga aktivit</t>
  </si>
  <si>
    <t>M M te perfituar nga aktiviteti</t>
  </si>
  <si>
    <t xml:space="preserve">Interes I paguar </t>
  </si>
  <si>
    <t xml:space="preserve">Tatim mbi fitimin  e paguar </t>
  </si>
  <si>
    <t xml:space="preserve">M M Neto nga aktiviteti I shfrytezimit </t>
  </si>
  <si>
    <t xml:space="preserve">Fluksi monetar nga veprimtarite  investuese </t>
  </si>
  <si>
    <t>Blerja e njesise kontrolluar X minus parate e arketuara</t>
  </si>
  <si>
    <t>Te ardhura nga shitja e pajisjeve</t>
  </si>
  <si>
    <t>Interes I arketuar</t>
  </si>
  <si>
    <t>Dividente te arketuar</t>
  </si>
  <si>
    <t>M M Neto e perdorur ne veprimtarine investuese</t>
  </si>
  <si>
    <t>Te ardhura nga emetimi I kapitalit aksioner</t>
  </si>
  <si>
    <t>Te ardhura nga huamarrjet afatgjata</t>
  </si>
  <si>
    <t xml:space="preserve">Dividente te paguar </t>
  </si>
  <si>
    <t>M M Neto e perdorur ne veprimtarine financiare</t>
  </si>
  <si>
    <t>Rritja / renia  Neto e mjeteve monetare</t>
  </si>
  <si>
    <t xml:space="preserve">E </t>
  </si>
  <si>
    <t xml:space="preserve">Mjete monetare ne fillim te periudhes kontabel </t>
  </si>
  <si>
    <t>H</t>
  </si>
  <si>
    <t xml:space="preserve">Mjete monetare ne fund te periudhes kontabel </t>
  </si>
  <si>
    <t>Lehtesi tatimore</t>
  </si>
  <si>
    <t xml:space="preserve">Pasqyra e Fluksit monetar - Metoda Inirekte </t>
  </si>
  <si>
    <t>TIRANE</t>
  </si>
  <si>
    <t>Punime dhe sherbime N/Kontraktore</t>
  </si>
  <si>
    <t>Shpenzime te tjera per personelin</t>
  </si>
  <si>
    <t>Taksa vendore, tatime dhe te ngjashme</t>
  </si>
  <si>
    <t>Shpenzime postare e telekom</t>
  </si>
  <si>
    <t>a</t>
  </si>
  <si>
    <t>b</t>
  </si>
  <si>
    <t>c</t>
  </si>
  <si>
    <t>HUMBJE E MBARTUR</t>
  </si>
  <si>
    <t>LOSS BROUGHT FORWARD</t>
  </si>
  <si>
    <t xml:space="preserve">FROM YEAR  </t>
  </si>
  <si>
    <t>Fitimi neto para tatimit</t>
  </si>
  <si>
    <t>NET BOOK PROFIT BEFORE TAX</t>
  </si>
  <si>
    <t>Shpenzime te panjohura fiskalisht</t>
  </si>
  <si>
    <t>NON-DEDUCTIBLE EXPENSES (+)</t>
  </si>
  <si>
    <t>Amortizim pertej normave te lejuara</t>
  </si>
  <si>
    <t>EXCESS DEPRECIATION</t>
  </si>
  <si>
    <t>Shpenzime jo te zbritshme (*)</t>
  </si>
  <si>
    <t xml:space="preserve">EXPENSES NOT ADMITTED </t>
  </si>
  <si>
    <t>Gjoba penalitete</t>
  </si>
  <si>
    <t>PENALTIES (A/C 657)</t>
  </si>
  <si>
    <t>d</t>
  </si>
  <si>
    <t>Provizione</t>
  </si>
  <si>
    <t>PROVISIONS</t>
  </si>
  <si>
    <t>e</t>
  </si>
  <si>
    <t>Te tjera</t>
  </si>
  <si>
    <t xml:space="preserve">OTHER(1) </t>
  </si>
  <si>
    <t>Fitimi I tatueshem</t>
  </si>
  <si>
    <t>TAXABLE PROFIT (2+3)</t>
  </si>
  <si>
    <t>Minus humbjen e mbartur</t>
  </si>
  <si>
    <t>LOSS BROUGHT FORWARD (-)</t>
  </si>
  <si>
    <t>FITIMI I TATUESHEM</t>
  </si>
  <si>
    <t>TAXABLE PROFIT/(LOSS CARRIED FORWARD)</t>
  </si>
  <si>
    <t>Tatimi mbi fitimin</t>
  </si>
  <si>
    <t>INCOME TAX 10%</t>
  </si>
  <si>
    <t>Parapagime gjate vitit</t>
  </si>
  <si>
    <t>PREPAYMENTS (A/C 444101)</t>
  </si>
  <si>
    <t>Balanca per tu paguar (rimbursuar)</t>
  </si>
  <si>
    <t>BALANCE TO BE PAID</t>
  </si>
  <si>
    <t>(*) Shpenzime jo te zbritshme</t>
  </si>
  <si>
    <t>Kodi</t>
  </si>
  <si>
    <t>Llogaria</t>
  </si>
  <si>
    <t>Emertimi</t>
  </si>
  <si>
    <t>Debi</t>
  </si>
  <si>
    <t>Kredi</t>
  </si>
  <si>
    <t>101</t>
  </si>
  <si>
    <t>Kapitali i paguar</t>
  </si>
  <si>
    <t>1071</t>
  </si>
  <si>
    <t>Rezerva ligjore</t>
  </si>
  <si>
    <t>108</t>
  </si>
  <si>
    <t>Fitim / humbja e pashperndare</t>
  </si>
  <si>
    <t>Rezultati i ushtrimit</t>
  </si>
  <si>
    <t>205</t>
  </si>
  <si>
    <t>Koncesione, te drejta, patenta Licensa</t>
  </si>
  <si>
    <t>Toka, troje, terrene</t>
  </si>
  <si>
    <t>2121</t>
  </si>
  <si>
    <t>Ndertesa industriale</t>
  </si>
  <si>
    <t xml:space="preserve">Ndertesa civile- magazina  </t>
  </si>
  <si>
    <t>2134</t>
  </si>
  <si>
    <t>Makineri dhe pajisje pune</t>
  </si>
  <si>
    <t>2135</t>
  </si>
  <si>
    <t>Instrumente dhe vegla</t>
  </si>
  <si>
    <t>215</t>
  </si>
  <si>
    <t>Mjete transporti</t>
  </si>
  <si>
    <t>2181</t>
  </si>
  <si>
    <t>Mobilje dhe pajisje zyre</t>
  </si>
  <si>
    <t>2182</t>
  </si>
  <si>
    <t>Pajisje informative</t>
  </si>
  <si>
    <t>2805</t>
  </si>
  <si>
    <t>2188</t>
  </si>
  <si>
    <t>Te tjera aktive afat gjate</t>
  </si>
  <si>
    <t>2321</t>
  </si>
  <si>
    <t xml:space="preserve">AA ne proces </t>
  </si>
  <si>
    <t>2812</t>
  </si>
  <si>
    <t>Amortz. Akum. per ndertesat</t>
  </si>
  <si>
    <t>2813</t>
  </si>
  <si>
    <t>Amortz. Akum. Per makinerite, pajisje</t>
  </si>
  <si>
    <t>2815</t>
  </si>
  <si>
    <t>Amortz. Akum. per mjete transporti</t>
  </si>
  <si>
    <t>28181</t>
  </si>
  <si>
    <t>Amortz. Akum. per Mobilje Pajisje Zyre</t>
  </si>
  <si>
    <t>28182</t>
  </si>
  <si>
    <t xml:space="preserve">Amortz. Akum. Per Pajisje  Informatike </t>
  </si>
  <si>
    <t>2818</t>
  </si>
  <si>
    <t>Amortz. Akum. per te tjera AA materiale</t>
  </si>
  <si>
    <t>311</t>
  </si>
  <si>
    <t>Materiale te para</t>
  </si>
  <si>
    <t>3123</t>
  </si>
  <si>
    <t>Materiale ndihmese</t>
  </si>
  <si>
    <t>327</t>
  </si>
  <si>
    <t>Inventar i imet</t>
  </si>
  <si>
    <t>351</t>
  </si>
  <si>
    <t>Mallra</t>
  </si>
  <si>
    <t>Prodhime ne proces</t>
  </si>
  <si>
    <t>401</t>
  </si>
  <si>
    <t>Furnitore per mallra, produkte e sherbime</t>
  </si>
  <si>
    <t>404</t>
  </si>
  <si>
    <t>Furnitore per aktivet afatgjate</t>
  </si>
  <si>
    <t>411</t>
  </si>
  <si>
    <t>Kliente per mallra, produkte e sherbime</t>
  </si>
  <si>
    <t>418</t>
  </si>
  <si>
    <t>Parapagime te dhena</t>
  </si>
  <si>
    <t>421</t>
  </si>
  <si>
    <t>Detyrime ndaj personelit</t>
  </si>
  <si>
    <t>431</t>
  </si>
  <si>
    <t>Sigurime shoqerore dhe shendetsore</t>
  </si>
  <si>
    <t>442</t>
  </si>
  <si>
    <t>Tatim  mbi te ardhurat e personale</t>
  </si>
  <si>
    <t>444</t>
  </si>
  <si>
    <t>4453</t>
  </si>
  <si>
    <t>Shteti-TVSH per tu paguar</t>
  </si>
  <si>
    <t>n/a</t>
  </si>
  <si>
    <t>4455</t>
  </si>
  <si>
    <t>TVSH e zbriteshme</t>
  </si>
  <si>
    <t>4456</t>
  </si>
  <si>
    <t xml:space="preserve">TVSH e paguaeshme </t>
  </si>
  <si>
    <t>4461</t>
  </si>
  <si>
    <t>Det. per takse dog &amp; tvsh ne  dogane</t>
  </si>
  <si>
    <t>4471</t>
  </si>
  <si>
    <t xml:space="preserve">Takse 6 % leje importi - per tu shpendare </t>
  </si>
  <si>
    <t>4491</t>
  </si>
  <si>
    <t xml:space="preserve">Tatim mbi dividendin </t>
  </si>
  <si>
    <t>4492</t>
  </si>
  <si>
    <t>Tatim qera 10%</t>
  </si>
  <si>
    <t>4493</t>
  </si>
  <si>
    <t>Tatim ne burim 10%</t>
  </si>
  <si>
    <t>455</t>
  </si>
  <si>
    <t xml:space="preserve">Te drejta dhe detyrime ndaj ortakeve </t>
  </si>
  <si>
    <t>457</t>
  </si>
  <si>
    <t>Hua afat shkurter</t>
  </si>
  <si>
    <t>4671</t>
  </si>
  <si>
    <t>Garanci te vena</t>
  </si>
  <si>
    <t>4672</t>
  </si>
  <si>
    <t>Debitore te tjere</t>
  </si>
  <si>
    <t>Kreditore te tjere</t>
  </si>
  <si>
    <t>4681</t>
  </si>
  <si>
    <t>486</t>
  </si>
  <si>
    <t>487</t>
  </si>
  <si>
    <t>Te ardhura te llogaritura</t>
  </si>
  <si>
    <t>488</t>
  </si>
  <si>
    <t>Te ardhura te periudhave te ardhme</t>
  </si>
  <si>
    <t>51211</t>
  </si>
  <si>
    <t>51212</t>
  </si>
  <si>
    <t>51213</t>
  </si>
  <si>
    <t>51214</t>
  </si>
  <si>
    <t>Vlera monetare ne banke</t>
  </si>
  <si>
    <t>51215</t>
  </si>
  <si>
    <t>51217</t>
  </si>
  <si>
    <t>512411</t>
  </si>
  <si>
    <t>512412</t>
  </si>
  <si>
    <t>512414</t>
  </si>
  <si>
    <t>512415</t>
  </si>
  <si>
    <t>512416</t>
  </si>
  <si>
    <t>512417</t>
  </si>
  <si>
    <t>512418</t>
  </si>
  <si>
    <t>512419</t>
  </si>
  <si>
    <t>512421</t>
  </si>
  <si>
    <t>512423</t>
  </si>
  <si>
    <t>5192</t>
  </si>
  <si>
    <t>Overdraft</t>
  </si>
  <si>
    <t>5193</t>
  </si>
  <si>
    <t>5311</t>
  </si>
  <si>
    <t>Vlera monetare ne arke</t>
  </si>
  <si>
    <t>Xhirime te brendshme</t>
  </si>
  <si>
    <t xml:space="preserve">Xhirime te brendshme- arke </t>
  </si>
  <si>
    <t>Xhirime te brendshme- banka</t>
  </si>
  <si>
    <t>601</t>
  </si>
  <si>
    <t>Blerje /shpenzime te mater.para</t>
  </si>
  <si>
    <t>6021</t>
  </si>
  <si>
    <t>Blerje /shpenzime mater.tjera</t>
  </si>
  <si>
    <t>6027</t>
  </si>
  <si>
    <t xml:space="preserve">Blerje /shpenzime iventar imet </t>
  </si>
  <si>
    <t>6031</t>
  </si>
  <si>
    <t>Ndrysh.gjend.mater.para</t>
  </si>
  <si>
    <t>6032</t>
  </si>
  <si>
    <t>Ndrysh.gjend.mater.tjera</t>
  </si>
  <si>
    <t>60327</t>
  </si>
  <si>
    <t xml:space="preserve">Ndrysh.gjend.iventar imet </t>
  </si>
  <si>
    <t>6035</t>
  </si>
  <si>
    <t>Ndrysh.gjend.mallra</t>
  </si>
  <si>
    <t>604</t>
  </si>
  <si>
    <t>Bl.energji,avull,uje</t>
  </si>
  <si>
    <t>605</t>
  </si>
  <si>
    <t>Blerje /shpenzime mallra, sherbimesh</t>
  </si>
  <si>
    <t>Blerje /shpenzime te tjera</t>
  </si>
  <si>
    <t>6111</t>
  </si>
  <si>
    <t>Shpenzime  konsulence fiscale</t>
  </si>
  <si>
    <t>6112</t>
  </si>
  <si>
    <t xml:space="preserve">Shpenzime konsulence ligjore </t>
  </si>
  <si>
    <t>6113</t>
  </si>
  <si>
    <t>613</t>
  </si>
  <si>
    <t>Qira</t>
  </si>
  <si>
    <t>6131</t>
  </si>
  <si>
    <t xml:space="preserve">Qera Makine </t>
  </si>
  <si>
    <t>6132</t>
  </si>
  <si>
    <t xml:space="preserve">Qera Zyre </t>
  </si>
  <si>
    <t>6133</t>
  </si>
  <si>
    <t>Qera magazina</t>
  </si>
  <si>
    <t>Qera Siperfaqes Fondit Pyjor</t>
  </si>
  <si>
    <t>615</t>
  </si>
  <si>
    <t>616</t>
  </si>
  <si>
    <t>Siguracione</t>
  </si>
  <si>
    <t>617</t>
  </si>
  <si>
    <t xml:space="preserve">Studime dhe kerkime-Investim Uzinen </t>
  </si>
  <si>
    <t>618</t>
  </si>
  <si>
    <t>Te tjera te pergjithshme</t>
  </si>
  <si>
    <t>6181</t>
  </si>
  <si>
    <t>6182</t>
  </si>
  <si>
    <t>6183</t>
  </si>
  <si>
    <t>6184</t>
  </si>
  <si>
    <t>Shpenzime kafe uje pije</t>
  </si>
  <si>
    <t>6185</t>
  </si>
  <si>
    <t xml:space="preserve">Shpenz. Ngarkim Shkarkimi </t>
  </si>
  <si>
    <t>6186</t>
  </si>
  <si>
    <t xml:space="preserve">Shpenz. Doganore </t>
  </si>
  <si>
    <t>6187</t>
  </si>
  <si>
    <t xml:space="preserve">Shpenz. Te ndryshme </t>
  </si>
  <si>
    <t>621</t>
  </si>
  <si>
    <t>Personel nga jashte ndermarjes</t>
  </si>
  <si>
    <t>624</t>
  </si>
  <si>
    <t>Publicitet, reklama</t>
  </si>
  <si>
    <t>625</t>
  </si>
  <si>
    <t>Transferime, udhetim, dieta</t>
  </si>
  <si>
    <t>6251</t>
  </si>
  <si>
    <t xml:space="preserve">Shpenzime  te panjohura </t>
  </si>
  <si>
    <t>626</t>
  </si>
  <si>
    <t>Shpz.postare e telekom.</t>
  </si>
  <si>
    <t>6271</t>
  </si>
  <si>
    <t>Transporte per blerje nga te trete</t>
  </si>
  <si>
    <t>6273</t>
  </si>
  <si>
    <t xml:space="preserve">Shpenz. Blerje nafte </t>
  </si>
  <si>
    <t>628</t>
  </si>
  <si>
    <t>Sherbime bankare</t>
  </si>
  <si>
    <t>634</t>
  </si>
  <si>
    <t>Taksa dhe tarifa vendore</t>
  </si>
  <si>
    <t>635</t>
  </si>
  <si>
    <t>Taksa e regjistrimit</t>
  </si>
  <si>
    <t>638</t>
  </si>
  <si>
    <t>Tatime te tjera</t>
  </si>
  <si>
    <t>641</t>
  </si>
  <si>
    <t>Pagat dhe shperblimet e personelit</t>
  </si>
  <si>
    <t>644</t>
  </si>
  <si>
    <t>Sigurimet shoqerore dhe shendetesore</t>
  </si>
  <si>
    <t>648</t>
  </si>
  <si>
    <t>652</t>
  </si>
  <si>
    <t>Vlera kont. e AQ te shitura</t>
  </si>
  <si>
    <t>654</t>
  </si>
  <si>
    <t>Shpenzime per pritje dhe perfaqesime</t>
  </si>
  <si>
    <t>657</t>
  </si>
  <si>
    <t>Gjoba dhe demshperblime</t>
  </si>
  <si>
    <t>658</t>
  </si>
  <si>
    <t xml:space="preserve">Shpenzime te tjera-donacione </t>
  </si>
  <si>
    <t>667</t>
  </si>
  <si>
    <t>Shpenzime  per interesa</t>
  </si>
  <si>
    <t>669</t>
  </si>
  <si>
    <t>Humbje nga kembimet valutore</t>
  </si>
  <si>
    <t>6811</t>
  </si>
  <si>
    <t>Amortizim i AQ afatgjate</t>
  </si>
  <si>
    <t>694</t>
  </si>
  <si>
    <t>Tatime mbi fitimet</t>
  </si>
  <si>
    <t>704</t>
  </si>
  <si>
    <t>Shitje e punimeve dhe e sherbimeve</t>
  </si>
  <si>
    <t xml:space="preserve">Konsulence Ligjore </t>
  </si>
  <si>
    <t>707</t>
  </si>
  <si>
    <t>Shitje materiale e furnitura</t>
  </si>
  <si>
    <t>7081</t>
  </si>
  <si>
    <t>Te ardhura nga Qeraja</t>
  </si>
  <si>
    <t>713</t>
  </si>
  <si>
    <t>Ndrysh.gjend. Prodh. Proces dhe Prod. Gat.</t>
  </si>
  <si>
    <t>752</t>
  </si>
  <si>
    <t>Te ardh.nga shitja AQ</t>
  </si>
  <si>
    <t>754</t>
  </si>
  <si>
    <t>Dhurata e ndihma te marra</t>
  </si>
  <si>
    <t>767</t>
  </si>
  <si>
    <t>Te ardhura nga interesat</t>
  </si>
  <si>
    <t>769</t>
  </si>
  <si>
    <t>Fitim nga kembimet valutore</t>
  </si>
  <si>
    <t xml:space="preserve">Shpenzimet </t>
  </si>
  <si>
    <t>Ardhurat</t>
  </si>
  <si>
    <t xml:space="preserve">Mirembajtje dhe riparime, siguracione </t>
  </si>
  <si>
    <t>Blerje Karta cel / Mbushje karta</t>
  </si>
  <si>
    <t xml:space="preserve">Nentrajtime Shpenz projekti </t>
  </si>
  <si>
    <t xml:space="preserve">Shpenzime Kancelarie </t>
  </si>
  <si>
    <t xml:space="preserve">Shpenzime noterizimi </t>
  </si>
  <si>
    <t xml:space="preserve">Shpenzime garanci oferte/kontrate </t>
  </si>
  <si>
    <t xml:space="preserve">Shpenzime per zyre </t>
  </si>
  <si>
    <t>Fitimet dhe  Humbjet nga kursi kembimit</t>
  </si>
  <si>
    <t>Te ardhurat dhe Shpenzimet nga interesat</t>
  </si>
  <si>
    <t>Paisje zyre,  Informatike</t>
  </si>
  <si>
    <t>Pozicioni me 31 dhjetor 2011</t>
  </si>
  <si>
    <t>Aktive Afatgjata Materiale</t>
  </si>
  <si>
    <t>Toka</t>
  </si>
  <si>
    <t>Makineri Dhe Pajisje</t>
  </si>
  <si>
    <t>Mjete Transporti</t>
  </si>
  <si>
    <t>Pajisje Elektronike</t>
  </si>
  <si>
    <t>Pajisje Zyrash</t>
  </si>
  <si>
    <t>Aktive ne Proces</t>
  </si>
  <si>
    <t>Totali</t>
  </si>
  <si>
    <t>Vlera Bruto</t>
  </si>
  <si>
    <t>Transferime</t>
  </si>
  <si>
    <t>Pakesime</t>
  </si>
  <si>
    <t>Amortizimi Akumuluar</t>
  </si>
  <si>
    <t xml:space="preserve">Shtesa </t>
  </si>
  <si>
    <t xml:space="preserve">Vlera Neto </t>
  </si>
  <si>
    <t>S H E N I M E T          S P J E G U E S E</t>
  </si>
  <si>
    <t>A I</t>
  </si>
  <si>
    <t xml:space="preserve">     Kuadri ligjor: Ligjit 9228 dt 29.04.2004 "Per Kontabilitetin dhe Pasqyrat Financiare"</t>
  </si>
  <si>
    <t xml:space="preserve">     Kuadri kontabel i aplikuar : SKK</t>
  </si>
  <si>
    <t xml:space="preserve">     Baza e pergatitjes se PF : Te drejtat dhe detyrimet e konstatuara.</t>
  </si>
  <si>
    <t xml:space="preserve">     Parimet dhe karakteristikat cilesore te perdorura per hartimin e P.F. :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</si>
  <si>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</si>
  <si>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</si>
  <si>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</si>
  <si>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</si>
  <si>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</si>
  <si>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</si>
  <si>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</si>
  <si>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</si>
  <si>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</si>
  <si>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</si>
  <si>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</si>
  <si>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</si>
  <si>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</si>
  <si>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>B I</t>
  </si>
  <si>
    <t xml:space="preserve">Informacion i përgjithshëm dhe politikat e ndjekura </t>
  </si>
  <si>
    <t xml:space="preserve">Aktivi </t>
  </si>
  <si>
    <t xml:space="preserve">Huat  dhe  detyrimet </t>
  </si>
  <si>
    <t xml:space="preserve"> - Kliente </t>
  </si>
  <si>
    <t xml:space="preserve"> - Tatim mbi fitimin</t>
  </si>
  <si>
    <t xml:space="preserve"> - Te drejta e detyrime ndaj ortakeve</t>
  </si>
  <si>
    <t xml:space="preserve">Pasivi </t>
  </si>
  <si>
    <t xml:space="preserve"> - Detyrime per Sigurime Shoq.Shend.</t>
  </si>
  <si>
    <t xml:space="preserve"> - Detyrime tatimore per TAP-in</t>
  </si>
  <si>
    <t xml:space="preserve"> - Detyrime tatimore per Tvsh-ne</t>
  </si>
  <si>
    <t>si me poshte :</t>
  </si>
  <si>
    <t xml:space="preserve">Shenime per zera  e ndryshem te PF </t>
  </si>
  <si>
    <t>C I</t>
  </si>
  <si>
    <t xml:space="preserve">Shenime  te tjera </t>
  </si>
  <si>
    <t xml:space="preserve">Llogaritja e Tatim mbi fitimin </t>
  </si>
  <si>
    <t xml:space="preserve">Shpenzime te pazbtishme </t>
  </si>
  <si>
    <t>Tatimi mbi fitimin  10%</t>
  </si>
  <si>
    <t xml:space="preserve">Pagesa / Mbipagesa e Tatim Fitimit </t>
  </si>
  <si>
    <t>Emri i mire</t>
  </si>
  <si>
    <t>Shpenzimet e zhvillimit</t>
  </si>
  <si>
    <t>Akitive te tjera afatgjata jomateriele</t>
  </si>
  <si>
    <t>Rezerva  te tjera</t>
  </si>
  <si>
    <t xml:space="preserve">Rezerva  statuore </t>
  </si>
  <si>
    <t>Detyrime tatimore per Tatimin / Burim</t>
  </si>
  <si>
    <t xml:space="preserve">Te drejta e detyrime  te tjera </t>
  </si>
  <si>
    <t xml:space="preserve">Qera </t>
  </si>
  <si>
    <t>Noterizime , kancelari</t>
  </si>
  <si>
    <t xml:space="preserve">Shpenzime transporti, karburant </t>
  </si>
  <si>
    <t xml:space="preserve">o gjithmone </t>
  </si>
  <si>
    <t xml:space="preserve">  TOTALI   PASIVEVE   DHE   KAPITALIT  (I+II+III)</t>
  </si>
  <si>
    <t xml:space="preserve">Adminstratori </t>
  </si>
  <si>
    <t>Detyrime te tjera ndaj ortakeve</t>
  </si>
  <si>
    <t xml:space="preserve">Te tjera </t>
  </si>
  <si>
    <t xml:space="preserve">Shpenzime te  panjohura </t>
  </si>
  <si>
    <t xml:space="preserve">Humbja e mbartur </t>
  </si>
  <si>
    <t xml:space="preserve">Hua afat gjate </t>
  </si>
  <si>
    <t xml:space="preserve">Tatimi fitimi te mbartur   </t>
  </si>
  <si>
    <t>Nga viti 2010</t>
  </si>
  <si>
    <t>Viti  2012</t>
  </si>
  <si>
    <t xml:space="preserve">Demshperblime </t>
  </si>
  <si>
    <t>31 Dhjetor 2012</t>
  </si>
  <si>
    <r>
      <rPr>
        <b/>
        <i/>
        <sz val="11"/>
        <rFont val="Garamond"/>
        <family val="1"/>
      </rPr>
      <t>Huat  dhe  detyrimet :</t>
    </r>
    <r>
      <rPr>
        <sz val="11"/>
        <rFont val="Garamond"/>
        <family val="1"/>
      </rPr>
      <t xml:space="preserve"> Perfaqeson detyrimet per tu paguar 31/12/12</t>
    </r>
  </si>
  <si>
    <t>Pasqyrat    Financiare    te    Vitit   2013</t>
  </si>
  <si>
    <t>Bilanci vertetues per vitin ushtrimor te mbyllur me   dt.   31,12,2013</t>
  </si>
  <si>
    <t>Viti  2013</t>
  </si>
  <si>
    <t>Pasqyra   e   te   Ardhurave   dhe   Shpenzimeve     2013</t>
  </si>
  <si>
    <t>Pasqyra e rezultatit tatimor per periudhen e mbyllur me dt.31-12-2013</t>
  </si>
  <si>
    <t>Pozicioni me 31 dhjetor 2012</t>
  </si>
  <si>
    <t>Pozicioni me 31 dhjetor 2013</t>
  </si>
  <si>
    <t>31 Dhjetor 2013</t>
  </si>
  <si>
    <t>Viti   2013</t>
  </si>
  <si>
    <t xml:space="preserve">URBAN DISTRIBUTION </t>
  </si>
  <si>
    <t>NIPT -K81318001M</t>
  </si>
  <si>
    <t>Rr e re e Rinasit Servis OMCN</t>
  </si>
  <si>
    <t xml:space="preserve">Berxull </t>
  </si>
  <si>
    <t>28 JANAR 2008</t>
  </si>
  <si>
    <t>Nr 37312</t>
  </si>
  <si>
    <t xml:space="preserve">Tregti me shumice dhe pakice ,instalim </t>
  </si>
  <si>
    <t xml:space="preserve">mirembajtje ,furnizim dhe riparim I distributoreve </t>
  </si>
  <si>
    <t xml:space="preserve">Debitore /Kreditore te tjere </t>
  </si>
  <si>
    <t xml:space="preserve">Parapagime per furnizim/ llog ne pritje </t>
  </si>
  <si>
    <t xml:space="preserve"> Komisione bankare</t>
  </si>
  <si>
    <t xml:space="preserve">Shpenzime doganore </t>
  </si>
  <si>
    <t xml:space="preserve">Shpenzime te ndryshme </t>
  </si>
  <si>
    <t>Mallra , materialet e konsumuara</t>
  </si>
  <si>
    <t>Pasqyra e Fluksit monetar - Metoda Indirekte 2013</t>
  </si>
  <si>
    <t>Procredit Leke</t>
  </si>
  <si>
    <t>B credins Leke</t>
  </si>
  <si>
    <t>Union Euro</t>
  </si>
  <si>
    <t>Raifaisen Euro</t>
  </si>
  <si>
    <t>Ak Invest Euro</t>
  </si>
  <si>
    <t>Nga viti 2011</t>
  </si>
  <si>
    <t>Nga viti 2012</t>
  </si>
  <si>
    <t xml:space="preserve">Pjese nderrimi </t>
  </si>
  <si>
    <t>Hua bankare afat gjate-Credins Bank</t>
  </si>
  <si>
    <t xml:space="preserve">Llogari ne pritje </t>
  </si>
  <si>
    <t>Credins Bank  Leke  0000145573</t>
  </si>
  <si>
    <t>Procredit   Leke</t>
  </si>
  <si>
    <t>Raiffeisen Bank Leke 0004911978</t>
  </si>
  <si>
    <t>Credins Bank  Euro  0000145575</t>
  </si>
  <si>
    <t>Many Gram   Euro  (OV)</t>
  </si>
  <si>
    <t>Raiffeisen Bank Leke (OV)  0004911978</t>
  </si>
  <si>
    <t>Raiffeisen Bank Euro  0004911978</t>
  </si>
  <si>
    <t xml:space="preserve">Union Bank Euro </t>
  </si>
  <si>
    <t xml:space="preserve">Mirembajtje dhe riparime- makinerite </t>
  </si>
  <si>
    <t xml:space="preserve">Shitje mallra </t>
  </si>
  <si>
    <t>Te ardhura nga shitja e produkteve te veta</t>
  </si>
  <si>
    <t xml:space="preserve">Arka ne Leke </t>
  </si>
  <si>
    <t>Konvertime</t>
  </si>
  <si>
    <t>Pjese kembimi</t>
  </si>
  <si>
    <t xml:space="preserve">Shpenzime Interesa </t>
  </si>
  <si>
    <t>Pasqyra  e  Ndryshimeve  ne  Kapital  2013</t>
  </si>
  <si>
    <t xml:space="preserve">ANDRI IBRAHIMAJ </t>
  </si>
</sst>
</file>

<file path=xl/styles.xml><?xml version="1.0" encoding="utf-8"?>
<styleSheet xmlns="http://schemas.openxmlformats.org/spreadsheetml/2006/main">
  <numFmts count="12">
    <numFmt numFmtId="43" formatCode="_-* #,##0.00_-;\-* #,##0.00_-;_-* &quot;-&quot;??_-;_-@_-"/>
    <numFmt numFmtId="164" formatCode="_-* #,##0.00_L_e_k_-;\-* #,##0.00_L_e_k_-;_-* &quot;-&quot;??_L_e_k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mmm\-yy;@"/>
    <numFmt numFmtId="169" formatCode="[$-409]dd\-mmm\-yy;@"/>
    <numFmt numFmtId="170" formatCode="#,##0.0_);\(#,##0.0\)"/>
    <numFmt numFmtId="171" formatCode="0.0%"/>
    <numFmt numFmtId="172" formatCode="_-* #,##0_L_e_k_-;\-* #,##0_L_e_k_-;_-* &quot;-&quot;??_L_e_k_-;_-@_-"/>
    <numFmt numFmtId="173" formatCode="#,##0.00\ [$€-1];\-#,##0.00\ [$€-1]"/>
    <numFmt numFmtId="174" formatCode="0.000"/>
  </numFmts>
  <fonts count="4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Garamond"/>
      <family val="1"/>
    </font>
    <font>
      <sz val="11"/>
      <name val="Garamond"/>
      <family val="1"/>
    </font>
    <font>
      <u/>
      <sz val="11"/>
      <name val="Garamond"/>
      <family val="1"/>
    </font>
    <font>
      <b/>
      <sz val="11"/>
      <name val="Garamond"/>
      <family val="1"/>
    </font>
    <font>
      <b/>
      <i/>
      <u/>
      <sz val="11"/>
      <name val="Garamond"/>
      <family val="1"/>
    </font>
    <font>
      <i/>
      <sz val="11"/>
      <name val="Garamond"/>
      <family val="1"/>
    </font>
    <font>
      <b/>
      <i/>
      <sz val="11"/>
      <name val="Garamond"/>
      <family val="1"/>
    </font>
    <font>
      <b/>
      <sz val="20"/>
      <name val="Garamond"/>
      <family val="1"/>
    </font>
    <font>
      <b/>
      <u/>
      <sz val="11"/>
      <name val="Garamond"/>
      <family val="1"/>
    </font>
    <font>
      <sz val="10"/>
      <name val="Garamond"/>
      <family val="1"/>
    </font>
    <font>
      <b/>
      <u/>
      <sz val="12"/>
      <name val="Garamond"/>
      <family val="1"/>
    </font>
    <font>
      <u/>
      <sz val="12"/>
      <name val="Garamond"/>
      <family val="1"/>
    </font>
    <font>
      <sz val="10"/>
      <name val="Arial"/>
      <family val="2"/>
    </font>
    <font>
      <sz val="11"/>
      <color indexed="9"/>
      <name val="Calibri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0"/>
      <color indexed="8"/>
      <name val="Garamond"/>
      <family val="1"/>
    </font>
    <font>
      <sz val="11.05"/>
      <color indexed="8"/>
      <name val="Garamond"/>
      <family val="1"/>
    </font>
    <font>
      <b/>
      <i/>
      <u/>
      <sz val="10"/>
      <name val="Garamond"/>
      <family val="1"/>
    </font>
    <font>
      <sz val="12"/>
      <name val="Times New Roman"/>
      <family val="1"/>
    </font>
    <font>
      <sz val="9"/>
      <name val="Tahoma"/>
      <family val="2"/>
    </font>
    <font>
      <sz val="12"/>
      <name val="Garamond"/>
      <family val="1"/>
    </font>
    <font>
      <sz val="11"/>
      <color indexed="8"/>
      <name val="Garamond"/>
      <family val="1"/>
    </font>
    <font>
      <sz val="14"/>
      <name val="Garamond"/>
      <family val="1"/>
    </font>
    <font>
      <b/>
      <u val="singleAccounting"/>
      <sz val="11"/>
      <name val="Garamond"/>
      <family val="1"/>
    </font>
    <font>
      <b/>
      <i/>
      <u val="singleAccounting"/>
      <sz val="11"/>
      <name val="Garamond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Garamond"/>
      <family val="1"/>
    </font>
    <font>
      <b/>
      <sz val="12"/>
      <color theme="1"/>
      <name val="Cambria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rgb="FFFF0000"/>
      <name val="Garamond"/>
      <family val="1"/>
    </font>
    <font>
      <sz val="14"/>
      <color theme="1"/>
      <name val="Garamond"/>
      <family val="1"/>
    </font>
    <font>
      <b/>
      <i/>
      <sz val="12"/>
      <name val="Garamond"/>
      <family val="1"/>
    </font>
    <font>
      <sz val="12"/>
      <color theme="0"/>
      <name val="Garamond"/>
      <family val="1"/>
    </font>
    <font>
      <b/>
      <sz val="12"/>
      <color rgb="FFFF0000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171" fontId="16" fillId="2" borderId="0" applyNumberFormat="0" applyBorder="0" applyAlignment="0" applyProtection="0"/>
    <xf numFmtId="0" fontId="30" fillId="4" borderId="0" applyNumberFormat="0" applyBorder="0" applyAlignment="0" applyProtection="0"/>
    <xf numFmtId="164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29" fillId="0" borderId="0"/>
    <xf numFmtId="0" fontId="15" fillId="0" borderId="0"/>
    <xf numFmtId="171" fontId="23" fillId="0" borderId="0" applyBorder="0" applyProtection="0">
      <alignment horizontal="left" vertical="top" wrapText="1"/>
      <protection locked="0"/>
    </xf>
    <xf numFmtId="168" fontId="15" fillId="0" borderId="0"/>
    <xf numFmtId="171" fontId="15" fillId="0" borderId="0"/>
    <xf numFmtId="168" fontId="22" fillId="0" borderId="0"/>
    <xf numFmtId="0" fontId="15" fillId="0" borderId="0"/>
    <xf numFmtId="170" fontId="15" fillId="0" borderId="0"/>
    <xf numFmtId="9" fontId="15" fillId="0" borderId="0" applyFont="0" applyFill="0" applyBorder="0" applyAlignment="0" applyProtection="0"/>
  </cellStyleXfs>
  <cellXfs count="477">
    <xf numFmtId="0" fontId="0" fillId="0" borderId="0" xfId="0"/>
    <xf numFmtId="0" fontId="5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2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/>
    <xf numFmtId="0" fontId="4" fillId="0" borderId="3" xfId="0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9" xfId="0" applyFont="1" applyBorder="1"/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1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Alignment="1">
      <alignment horizontal="center" vertical="center"/>
    </xf>
    <xf numFmtId="164" fontId="4" fillId="0" borderId="0" xfId="3" applyFont="1" applyAlignment="1">
      <alignment horizontal="right" vertical="center"/>
    </xf>
    <xf numFmtId="164" fontId="6" fillId="0" borderId="0" xfId="3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2" xfId="0" applyFont="1" applyBorder="1"/>
    <xf numFmtId="3" fontId="4" fillId="0" borderId="2" xfId="0" applyNumberFormat="1" applyFont="1" applyBorder="1"/>
    <xf numFmtId="0" fontId="4" fillId="0" borderId="13" xfId="0" applyFont="1" applyBorder="1"/>
    <xf numFmtId="0" fontId="4" fillId="0" borderId="14" xfId="0" applyFont="1" applyBorder="1"/>
    <xf numFmtId="0" fontId="8" fillId="0" borderId="15" xfId="0" applyFont="1" applyBorder="1"/>
    <xf numFmtId="164" fontId="4" fillId="0" borderId="0" xfId="3" applyFont="1"/>
    <xf numFmtId="164" fontId="4" fillId="0" borderId="0" xfId="0" applyNumberFormat="1" applyFont="1"/>
    <xf numFmtId="0" fontId="4" fillId="0" borderId="17" xfId="0" applyFont="1" applyBorder="1"/>
    <xf numFmtId="0" fontId="4" fillId="0" borderId="12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21" xfId="0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3" fontId="6" fillId="0" borderId="24" xfId="0" applyNumberFormat="1" applyFont="1" applyBorder="1" applyAlignment="1">
      <alignment vertical="center"/>
    </xf>
    <xf numFmtId="3" fontId="6" fillId="0" borderId="25" xfId="0" applyNumberFormat="1" applyFont="1" applyBorder="1" applyAlignment="1">
      <alignment vertical="center"/>
    </xf>
    <xf numFmtId="0" fontId="6" fillId="0" borderId="0" xfId="0" applyFont="1" applyAlignment="1"/>
    <xf numFmtId="0" fontId="6" fillId="0" borderId="27" xfId="0" applyFont="1" applyBorder="1" applyAlignment="1">
      <alignment horizontal="center"/>
    </xf>
    <xf numFmtId="3" fontId="4" fillId="0" borderId="13" xfId="0" applyNumberFormat="1" applyFont="1" applyBorder="1"/>
    <xf numFmtId="3" fontId="4" fillId="0" borderId="15" xfId="0" applyNumberFormat="1" applyFont="1" applyBorder="1"/>
    <xf numFmtId="0" fontId="4" fillId="0" borderId="28" xfId="0" applyFont="1" applyBorder="1"/>
    <xf numFmtId="3" fontId="6" fillId="0" borderId="29" xfId="0" applyNumberFormat="1" applyFont="1" applyBorder="1" applyAlignment="1">
      <alignment vertical="center"/>
    </xf>
    <xf numFmtId="0" fontId="12" fillId="0" borderId="0" xfId="0" applyFont="1"/>
    <xf numFmtId="167" fontId="4" fillId="0" borderId="0" xfId="3" applyNumberFormat="1" applyFont="1" applyBorder="1"/>
    <xf numFmtId="3" fontId="12" fillId="3" borderId="0" xfId="8" applyNumberFormat="1" applyFont="1" applyFill="1" applyAlignment="1">
      <alignment horizontal="center"/>
    </xf>
    <xf numFmtId="37" fontId="17" fillId="0" borderId="0" xfId="11" applyNumberFormat="1" applyFont="1"/>
    <xf numFmtId="3" fontId="12" fillId="3" borderId="0" xfId="8" applyNumberFormat="1" applyFont="1" applyFill="1"/>
    <xf numFmtId="3" fontId="12" fillId="3" borderId="0" xfId="8" applyNumberFormat="1" applyFont="1" applyFill="1" applyAlignment="1">
      <alignment horizontal="center" vertical="center"/>
    </xf>
    <xf numFmtId="3" fontId="12" fillId="3" borderId="0" xfId="8" applyNumberFormat="1" applyFont="1" applyFill="1" applyAlignment="1">
      <alignment vertical="center"/>
    </xf>
    <xf numFmtId="3" fontId="3" fillId="3" borderId="31" xfId="8" applyNumberFormat="1" applyFont="1" applyFill="1" applyBorder="1" applyAlignment="1">
      <alignment vertical="center"/>
    </xf>
    <xf numFmtId="3" fontId="12" fillId="3" borderId="26" xfId="8" applyNumberFormat="1" applyFont="1" applyFill="1" applyBorder="1"/>
    <xf numFmtId="3" fontId="3" fillId="3" borderId="26" xfId="8" applyNumberFormat="1" applyFont="1" applyFill="1" applyBorder="1"/>
    <xf numFmtId="3" fontId="12" fillId="3" borderId="0" xfId="8" applyNumberFormat="1" applyFont="1" applyFill="1" applyBorder="1" applyAlignment="1">
      <alignment horizontal="center"/>
    </xf>
    <xf numFmtId="3" fontId="12" fillId="3" borderId="0" xfId="8" applyNumberFormat="1" applyFont="1" applyFill="1" applyBorder="1"/>
    <xf numFmtId="3" fontId="3" fillId="3" borderId="0" xfId="8" applyNumberFormat="1" applyFont="1" applyFill="1" applyBorder="1"/>
    <xf numFmtId="3" fontId="3" fillId="3" borderId="0" xfId="12" applyNumberFormat="1" applyFont="1" applyFill="1" applyBorder="1"/>
    <xf numFmtId="3" fontId="12" fillId="3" borderId="0" xfId="12" applyNumberFormat="1" applyFont="1" applyFill="1"/>
    <xf numFmtId="0" fontId="12" fillId="3" borderId="0" xfId="8" applyNumberFormat="1" applyFont="1" applyFill="1" applyAlignment="1">
      <alignment horizontal="left"/>
    </xf>
    <xf numFmtId="3" fontId="3" fillId="3" borderId="0" xfId="8" applyNumberFormat="1" applyFont="1" applyFill="1"/>
    <xf numFmtId="168" fontId="12" fillId="3" borderId="0" xfId="8" applyNumberFormat="1" applyFont="1" applyFill="1" applyAlignment="1">
      <alignment horizontal="center"/>
    </xf>
    <xf numFmtId="168" fontId="20" fillId="3" borderId="0" xfId="8" applyFont="1" applyFill="1" applyAlignment="1">
      <alignment vertical="center"/>
    </xf>
    <xf numFmtId="3" fontId="6" fillId="3" borderId="26" xfId="8" applyNumberFormat="1" applyFont="1" applyFill="1" applyBorder="1"/>
    <xf numFmtId="3" fontId="21" fillId="3" borderId="0" xfId="8" applyNumberFormat="1" applyFont="1" applyFill="1"/>
    <xf numFmtId="3" fontId="6" fillId="0" borderId="0" xfId="0" applyNumberFormat="1" applyFont="1"/>
    <xf numFmtId="0" fontId="4" fillId="0" borderId="35" xfId="0" applyFont="1" applyBorder="1"/>
    <xf numFmtId="0" fontId="4" fillId="0" borderId="36" xfId="0" applyFont="1" applyBorder="1"/>
    <xf numFmtId="3" fontId="4" fillId="0" borderId="37" xfId="0" applyNumberFormat="1" applyFont="1" applyBorder="1"/>
    <xf numFmtId="0" fontId="8" fillId="0" borderId="13" xfId="0" applyFont="1" applyBorder="1"/>
    <xf numFmtId="0" fontId="6" fillId="0" borderId="39" xfId="0" applyFont="1" applyBorder="1"/>
    <xf numFmtId="3" fontId="9" fillId="0" borderId="41" xfId="0" applyNumberFormat="1" applyFont="1" applyBorder="1"/>
    <xf numFmtId="0" fontId="6" fillId="0" borderId="40" xfId="0" applyFont="1" applyBorder="1"/>
    <xf numFmtId="0" fontId="4" fillId="0" borderId="42" xfId="0" applyFont="1" applyBorder="1"/>
    <xf numFmtId="0" fontId="8" fillId="0" borderId="30" xfId="0" applyFont="1" applyBorder="1"/>
    <xf numFmtId="3" fontId="4" fillId="0" borderId="30" xfId="0" applyNumberFormat="1" applyFont="1" applyBorder="1" applyAlignment="1">
      <alignment vertical="center"/>
    </xf>
    <xf numFmtId="3" fontId="4" fillId="0" borderId="43" xfId="0" applyNumberFormat="1" applyFont="1" applyBorder="1" applyAlignment="1">
      <alignment vertical="center"/>
    </xf>
    <xf numFmtId="3" fontId="6" fillId="0" borderId="40" xfId="0" applyNumberFormat="1" applyFont="1" applyBorder="1"/>
    <xf numFmtId="3" fontId="6" fillId="0" borderId="41" xfId="0" applyNumberFormat="1" applyFont="1" applyBorder="1"/>
    <xf numFmtId="168" fontId="24" fillId="5" borderId="0" xfId="10" applyFont="1" applyFill="1"/>
    <xf numFmtId="0" fontId="4" fillId="0" borderId="26" xfId="0" applyFont="1" applyBorder="1"/>
    <xf numFmtId="0" fontId="12" fillId="0" borderId="0" xfId="6" applyFont="1"/>
    <xf numFmtId="0" fontId="12" fillId="0" borderId="0" xfId="6" applyFont="1" applyAlignment="1">
      <alignment vertical="center"/>
    </xf>
    <xf numFmtId="0" fontId="12" fillId="0" borderId="51" xfId="6" applyFont="1" applyBorder="1"/>
    <xf numFmtId="0" fontId="12" fillId="0" borderId="0" xfId="6" applyFont="1" applyBorder="1"/>
    <xf numFmtId="0" fontId="12" fillId="0" borderId="52" xfId="6" applyFont="1" applyBorder="1"/>
    <xf numFmtId="0" fontId="12" fillId="0" borderId="0" xfId="0" applyNumberFormat="1" applyFont="1" applyBorder="1" applyAlignment="1" applyProtection="1"/>
    <xf numFmtId="0" fontId="12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3" fillId="0" borderId="0" xfId="0" applyNumberFormat="1" applyFont="1" applyBorder="1" applyAlignment="1" applyProtection="1"/>
    <xf numFmtId="37" fontId="12" fillId="0" borderId="0" xfId="6" applyNumberFormat="1" applyFont="1"/>
    <xf numFmtId="39" fontId="31" fillId="0" borderId="0" xfId="5" applyNumberFormat="1" applyFont="1" applyFill="1" applyBorder="1"/>
    <xf numFmtId="0" fontId="3" fillId="0" borderId="0" xfId="6" applyFont="1" applyBorder="1"/>
    <xf numFmtId="0" fontId="24" fillId="0" borderId="0" xfId="6" applyFont="1" applyBorder="1"/>
    <xf numFmtId="0" fontId="14" fillId="0" borderId="0" xfId="0" applyNumberFormat="1" applyFont="1" applyBorder="1" applyAlignment="1" applyProtection="1"/>
    <xf numFmtId="0" fontId="12" fillId="0" borderId="53" xfId="6" applyFont="1" applyBorder="1"/>
    <xf numFmtId="0" fontId="12" fillId="0" borderId="54" xfId="6" applyFont="1" applyBorder="1"/>
    <xf numFmtId="0" fontId="12" fillId="0" borderId="55" xfId="6" applyFont="1" applyBorder="1"/>
    <xf numFmtId="0" fontId="32" fillId="0" borderId="0" xfId="0" applyNumberFormat="1" applyFont="1" applyBorder="1" applyAlignment="1" applyProtection="1"/>
    <xf numFmtId="0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vertical="center"/>
    </xf>
    <xf numFmtId="0" fontId="4" fillId="0" borderId="0" xfId="6" applyFont="1" applyBorder="1"/>
    <xf numFmtId="0" fontId="4" fillId="0" borderId="0" xfId="0" applyNumberFormat="1" applyFont="1" applyBorder="1" applyAlignment="1" applyProtection="1">
      <alignment horizontal="right" vertical="center"/>
    </xf>
    <xf numFmtId="0" fontId="4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Fill="1" applyBorder="1" applyAlignment="1" applyProtection="1"/>
    <xf numFmtId="0" fontId="4" fillId="0" borderId="0" xfId="6" applyFont="1" applyBorder="1" applyAlignment="1">
      <alignment vertical="center"/>
    </xf>
    <xf numFmtId="0" fontId="4" fillId="0" borderId="0" xfId="6" applyFont="1" applyBorder="1" applyAlignment="1">
      <alignment horizontal="center"/>
    </xf>
    <xf numFmtId="0" fontId="4" fillId="0" borderId="0" xfId="6" applyFont="1" applyBorder="1" applyAlignment="1"/>
    <xf numFmtId="0" fontId="7" fillId="0" borderId="0" xfId="6" applyFont="1" applyBorder="1"/>
    <xf numFmtId="0" fontId="25" fillId="0" borderId="0" xfId="0" applyNumberFormat="1" applyFont="1" applyFill="1" applyBorder="1" applyAlignment="1" applyProtection="1"/>
    <xf numFmtId="0" fontId="6" fillId="0" borderId="0" xfId="0" applyNumberFormat="1" applyFont="1" applyBorder="1" applyAlignment="1" applyProtection="1"/>
    <xf numFmtId="39" fontId="33" fillId="0" borderId="0" xfId="5" applyNumberFormat="1" applyFont="1" applyFill="1" applyBorder="1"/>
    <xf numFmtId="0" fontId="4" fillId="0" borderId="0" xfId="0" applyFont="1" applyBorder="1" applyAlignment="1">
      <alignment horizontal="left" vertical="center"/>
    </xf>
    <xf numFmtId="167" fontId="6" fillId="0" borderId="0" xfId="0" applyNumberFormat="1" applyFont="1" applyBorder="1" applyAlignment="1">
      <alignment vertical="center"/>
    </xf>
    <xf numFmtId="3" fontId="4" fillId="0" borderId="0" xfId="6" applyNumberFormat="1" applyFont="1" applyBorder="1"/>
    <xf numFmtId="0" fontId="4" fillId="0" borderId="52" xfId="6" applyFont="1" applyBorder="1"/>
    <xf numFmtId="0" fontId="24" fillId="0" borderId="0" xfId="0" applyNumberFormat="1" applyFont="1" applyBorder="1" applyAlignment="1" applyProtection="1">
      <alignment horizontal="center"/>
    </xf>
    <xf numFmtId="0" fontId="19" fillId="5" borderId="0" xfId="0" applyNumberFormat="1" applyFont="1" applyFill="1" applyAlignment="1" applyProtection="1"/>
    <xf numFmtId="3" fontId="12" fillId="3" borderId="56" xfId="8" applyNumberFormat="1" applyFont="1" applyFill="1" applyBorder="1" applyAlignment="1">
      <alignment horizontal="left" vertical="center"/>
    </xf>
    <xf numFmtId="3" fontId="12" fillId="3" borderId="57" xfId="8" applyNumberFormat="1" applyFont="1" applyFill="1" applyBorder="1" applyAlignment="1">
      <alignment horizontal="center"/>
    </xf>
    <xf numFmtId="3" fontId="12" fillId="3" borderId="57" xfId="8" applyNumberFormat="1" applyFont="1" applyFill="1" applyBorder="1" applyAlignment="1">
      <alignment horizontal="left"/>
    </xf>
    <xf numFmtId="3" fontId="3" fillId="3" borderId="58" xfId="8" applyNumberFormat="1" applyFont="1" applyFill="1" applyBorder="1" applyAlignment="1">
      <alignment horizontal="center"/>
    </xf>
    <xf numFmtId="3" fontId="12" fillId="5" borderId="0" xfId="8" applyNumberFormat="1" applyFont="1" applyFill="1" applyAlignment="1">
      <alignment horizontal="center"/>
    </xf>
    <xf numFmtId="37" fontId="18" fillId="5" borderId="0" xfId="11" applyNumberFormat="1" applyFont="1" applyFill="1"/>
    <xf numFmtId="0" fontId="4" fillId="0" borderId="0" xfId="0" applyFont="1" applyFill="1"/>
    <xf numFmtId="3" fontId="26" fillId="0" borderId="0" xfId="8" applyNumberFormat="1" applyFont="1" applyFill="1"/>
    <xf numFmtId="3" fontId="12" fillId="0" borderId="0" xfId="8" applyNumberFormat="1" applyFont="1" applyFill="1"/>
    <xf numFmtId="3" fontId="4" fillId="0" borderId="0" xfId="0" applyNumberFormat="1" applyFont="1" applyFill="1"/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7" fontId="18" fillId="0" borderId="0" xfId="11" applyNumberFormat="1" applyFont="1" applyFill="1"/>
    <xf numFmtId="3" fontId="24" fillId="0" borderId="0" xfId="8" applyNumberFormat="1" applyFont="1" applyFill="1" applyAlignment="1">
      <alignment horizontal="center"/>
    </xf>
    <xf numFmtId="0" fontId="6" fillId="0" borderId="6" xfId="0" applyFont="1" applyBorder="1" applyAlignment="1">
      <alignment horizontal="right"/>
    </xf>
    <xf numFmtId="0" fontId="12" fillId="0" borderId="0" xfId="6" applyFont="1" applyFill="1" applyBorder="1"/>
    <xf numFmtId="3" fontId="6" fillId="0" borderId="0" xfId="8" applyNumberFormat="1" applyFont="1" applyFill="1" applyBorder="1"/>
    <xf numFmtId="3" fontId="4" fillId="0" borderId="0" xfId="6" applyNumberFormat="1" applyFont="1" applyFill="1" applyBorder="1"/>
    <xf numFmtId="3" fontId="6" fillId="0" borderId="0" xfId="6" applyNumberFormat="1" applyFont="1" applyFill="1" applyBorder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0" borderId="0" xfId="6" applyFont="1" applyFill="1" applyBorder="1"/>
    <xf numFmtId="3" fontId="4" fillId="0" borderId="0" xfId="8" applyNumberFormat="1" applyFont="1" applyFill="1" applyBorder="1"/>
    <xf numFmtId="0" fontId="6" fillId="0" borderId="0" xfId="6" applyFont="1" applyFill="1" applyBorder="1"/>
    <xf numFmtId="3" fontId="12" fillId="3" borderId="35" xfId="8" applyNumberFormat="1" applyFont="1" applyFill="1" applyBorder="1" applyAlignment="1">
      <alignment horizontal="center" vertical="center"/>
    </xf>
    <xf numFmtId="3" fontId="12" fillId="3" borderId="36" xfId="8" applyNumberFormat="1" applyFont="1" applyFill="1" applyBorder="1" applyAlignment="1">
      <alignment horizontal="center" vertical="center"/>
    </xf>
    <xf numFmtId="3" fontId="12" fillId="3" borderId="60" xfId="8" applyNumberFormat="1" applyFont="1" applyFill="1" applyBorder="1" applyAlignment="1">
      <alignment vertical="center"/>
    </xf>
    <xf numFmtId="169" fontId="6" fillId="3" borderId="36" xfId="8" applyNumberFormat="1" applyFont="1" applyFill="1" applyBorder="1" applyAlignment="1">
      <alignment horizontal="center" vertical="center"/>
    </xf>
    <xf numFmtId="164" fontId="6" fillId="0" borderId="0" xfId="3" applyFont="1" applyBorder="1" applyAlignment="1">
      <alignment vertical="center"/>
    </xf>
    <xf numFmtId="0" fontId="15" fillId="0" borderId="0" xfId="6" applyFont="1" applyAlignment="1">
      <alignment horizontal="center"/>
    </xf>
    <xf numFmtId="0" fontId="12" fillId="0" borderId="0" xfId="11" applyNumberFormat="1" applyFont="1" applyAlignment="1">
      <alignment horizontal="center"/>
    </xf>
    <xf numFmtId="3" fontId="17" fillId="0" borderId="0" xfId="11" applyNumberFormat="1" applyFont="1" applyAlignment="1">
      <alignment horizontal="left"/>
    </xf>
    <xf numFmtId="165" fontId="33" fillId="0" borderId="0" xfId="5" applyNumberFormat="1" applyFont="1" applyFill="1" applyAlignment="1">
      <alignment horizontal="center"/>
    </xf>
    <xf numFmtId="165" fontId="33" fillId="0" borderId="0" xfId="5" applyNumberFormat="1" applyFont="1" applyFill="1"/>
    <xf numFmtId="39" fontId="4" fillId="0" borderId="0" xfId="5" applyNumberFormat="1" applyFont="1" applyFill="1"/>
    <xf numFmtId="0" fontId="25" fillId="0" borderId="0" xfId="0" applyNumberFormat="1" applyFont="1" applyFill="1" applyAlignment="1" applyProtection="1">
      <alignment horizontal="center"/>
    </xf>
    <xf numFmtId="0" fontId="33" fillId="0" borderId="0" xfId="5" applyNumberFormat="1" applyFont="1" applyFill="1" applyAlignment="1">
      <alignment horizontal="center"/>
    </xf>
    <xf numFmtId="165" fontId="4" fillId="0" borderId="0" xfId="5" applyNumberFormat="1" applyFont="1" applyFill="1"/>
    <xf numFmtId="165" fontId="34" fillId="0" borderId="61" xfId="5" applyNumberFormat="1" applyFont="1" applyFill="1" applyBorder="1" applyAlignment="1">
      <alignment horizontal="center"/>
    </xf>
    <xf numFmtId="165" fontId="34" fillId="0" borderId="62" xfId="5" applyNumberFormat="1" applyFont="1" applyFill="1" applyBorder="1" applyAlignment="1">
      <alignment horizontal="center"/>
    </xf>
    <xf numFmtId="165" fontId="34" fillId="0" borderId="62" xfId="5" applyNumberFormat="1" applyFont="1" applyFill="1" applyBorder="1"/>
    <xf numFmtId="165" fontId="33" fillId="0" borderId="62" xfId="5" applyNumberFormat="1" applyFont="1" applyFill="1" applyBorder="1"/>
    <xf numFmtId="39" fontId="27" fillId="0" borderId="62" xfId="5" applyNumberFormat="1" applyFont="1" applyFill="1" applyBorder="1" applyAlignment="1">
      <alignment horizontal="right" indent="1"/>
    </xf>
    <xf numFmtId="165" fontId="33" fillId="0" borderId="63" xfId="5" applyNumberFormat="1" applyFont="1" applyFill="1" applyBorder="1"/>
    <xf numFmtId="0" fontId="25" fillId="6" borderId="64" xfId="0" applyNumberFormat="1" applyFont="1" applyFill="1" applyBorder="1" applyAlignment="1" applyProtection="1">
      <alignment horizontal="center"/>
    </xf>
    <xf numFmtId="0" fontId="25" fillId="0" borderId="64" xfId="0" applyNumberFormat="1" applyFont="1" applyFill="1" applyBorder="1" applyAlignment="1" applyProtection="1">
      <alignment horizontal="center"/>
    </xf>
    <xf numFmtId="0" fontId="25" fillId="0" borderId="64" xfId="0" applyNumberFormat="1" applyFont="1" applyFill="1" applyBorder="1" applyAlignment="1" applyProtection="1"/>
    <xf numFmtId="165" fontId="33" fillId="0" borderId="64" xfId="5" applyNumberFormat="1" applyFont="1" applyFill="1" applyBorder="1"/>
    <xf numFmtId="166" fontId="4" fillId="0" borderId="64" xfId="3" applyNumberFormat="1" applyFont="1" applyFill="1" applyBorder="1"/>
    <xf numFmtId="0" fontId="33" fillId="7" borderId="0" xfId="5" applyNumberFormat="1" applyFont="1" applyFill="1" applyAlignment="1">
      <alignment horizontal="center"/>
    </xf>
    <xf numFmtId="0" fontId="25" fillId="0" borderId="26" xfId="0" applyNumberFormat="1" applyFont="1" applyFill="1" applyBorder="1" applyAlignment="1" applyProtection="1">
      <alignment horizontal="center"/>
    </xf>
    <xf numFmtId="0" fontId="25" fillId="0" borderId="26" xfId="0" applyNumberFormat="1" applyFont="1" applyFill="1" applyBorder="1" applyAlignment="1" applyProtection="1"/>
    <xf numFmtId="165" fontId="33" fillId="0" borderId="26" xfId="5" applyNumberFormat="1" applyFont="1" applyFill="1" applyBorder="1"/>
    <xf numFmtId="166" fontId="4" fillId="0" borderId="26" xfId="3" applyNumberFormat="1" applyFont="1" applyFill="1" applyBorder="1"/>
    <xf numFmtId="0" fontId="25" fillId="6" borderId="26" xfId="0" applyNumberFormat="1" applyFont="1" applyFill="1" applyBorder="1" applyAlignment="1" applyProtection="1">
      <alignment horizontal="center"/>
    </xf>
    <xf numFmtId="0" fontId="25" fillId="6" borderId="65" xfId="0" applyNumberFormat="1" applyFont="1" applyFill="1" applyBorder="1" applyAlignment="1" applyProtection="1">
      <alignment horizontal="center"/>
    </xf>
    <xf numFmtId="0" fontId="25" fillId="0" borderId="65" xfId="0" applyNumberFormat="1" applyFont="1" applyFill="1" applyBorder="1" applyAlignment="1" applyProtection="1">
      <alignment horizontal="center"/>
    </xf>
    <xf numFmtId="0" fontId="25" fillId="0" borderId="65" xfId="0" applyNumberFormat="1" applyFont="1" applyFill="1" applyBorder="1" applyAlignment="1" applyProtection="1"/>
    <xf numFmtId="165" fontId="33" fillId="0" borderId="65" xfId="5" applyNumberFormat="1" applyFont="1" applyFill="1" applyBorder="1"/>
    <xf numFmtId="166" fontId="4" fillId="0" borderId="65" xfId="3" applyNumberFormat="1" applyFont="1" applyFill="1" applyBorder="1"/>
    <xf numFmtId="167" fontId="33" fillId="0" borderId="26" xfId="3" applyNumberFormat="1" applyFont="1" applyFill="1" applyBorder="1"/>
    <xf numFmtId="167" fontId="4" fillId="0" borderId="26" xfId="3" applyNumberFormat="1" applyFont="1" applyFill="1" applyBorder="1"/>
    <xf numFmtId="166" fontId="35" fillId="0" borderId="26" xfId="3" applyNumberFormat="1" applyFont="1" applyFill="1" applyBorder="1"/>
    <xf numFmtId="165" fontId="33" fillId="8" borderId="0" xfId="5" applyNumberFormat="1" applyFont="1" applyFill="1"/>
    <xf numFmtId="0" fontId="35" fillId="7" borderId="0" xfId="5" applyNumberFormat="1" applyFont="1" applyFill="1" applyAlignment="1">
      <alignment horizontal="center"/>
    </xf>
    <xf numFmtId="167" fontId="4" fillId="0" borderId="65" xfId="3" applyNumberFormat="1" applyFont="1" applyFill="1" applyBorder="1"/>
    <xf numFmtId="167" fontId="35" fillId="0" borderId="26" xfId="3" applyNumberFormat="1" applyFont="1" applyFill="1" applyBorder="1"/>
    <xf numFmtId="166" fontId="6" fillId="0" borderId="65" xfId="3" applyNumberFormat="1" applyFont="1" applyFill="1" applyBorder="1"/>
    <xf numFmtId="0" fontId="25" fillId="0" borderId="61" xfId="0" applyNumberFormat="1" applyFont="1" applyFill="1" applyBorder="1" applyAlignment="1" applyProtection="1">
      <alignment horizontal="center"/>
    </xf>
    <xf numFmtId="165" fontId="33" fillId="0" borderId="62" xfId="5" applyNumberFormat="1" applyFont="1" applyFill="1" applyBorder="1" applyAlignment="1">
      <alignment horizontal="center"/>
    </xf>
    <xf numFmtId="167" fontId="33" fillId="0" borderId="62" xfId="3" applyNumberFormat="1" applyFont="1" applyFill="1" applyBorder="1"/>
    <xf numFmtId="167" fontId="6" fillId="0" borderId="62" xfId="3" applyNumberFormat="1" applyFont="1" applyFill="1" applyBorder="1"/>
    <xf numFmtId="167" fontId="33" fillId="0" borderId="0" xfId="3" applyNumberFormat="1" applyFont="1" applyFill="1"/>
    <xf numFmtId="167" fontId="4" fillId="0" borderId="0" xfId="3" applyNumberFormat="1" applyFont="1" applyFill="1"/>
    <xf numFmtId="167" fontId="28" fillId="0" borderId="0" xfId="3" applyNumberFormat="1" applyFont="1" applyFill="1" applyAlignment="1">
      <alignment horizontal="center"/>
    </xf>
    <xf numFmtId="167" fontId="6" fillId="0" borderId="0" xfId="3" applyNumberFormat="1" applyFont="1" applyFill="1"/>
    <xf numFmtId="165" fontId="36" fillId="0" borderId="0" xfId="5" applyNumberFormat="1" applyFont="1" applyFill="1"/>
    <xf numFmtId="3" fontId="12" fillId="0" borderId="0" xfId="11" applyNumberFormat="1" applyFont="1" applyAlignment="1">
      <alignment horizontal="center"/>
    </xf>
    <xf numFmtId="0" fontId="4" fillId="0" borderId="0" xfId="0" applyNumberFormat="1" applyFont="1" applyFill="1" applyAlignment="1" applyProtection="1">
      <alignment horizontal="center"/>
    </xf>
    <xf numFmtId="0" fontId="4" fillId="0" borderId="62" xfId="0" applyNumberFormat="1" applyFont="1" applyFill="1" applyBorder="1" applyAlignment="1" applyProtection="1">
      <alignment horizontal="center"/>
    </xf>
    <xf numFmtId="0" fontId="4" fillId="0" borderId="64" xfId="0" applyNumberFormat="1" applyFont="1" applyFill="1" applyBorder="1" applyAlignment="1" applyProtection="1">
      <alignment horizontal="center"/>
    </xf>
    <xf numFmtId="0" fontId="4" fillId="0" borderId="26" xfId="0" applyNumberFormat="1" applyFont="1" applyFill="1" applyBorder="1" applyAlignment="1" applyProtection="1">
      <alignment horizontal="center"/>
    </xf>
    <xf numFmtId="0" fontId="4" fillId="0" borderId="65" xfId="0" applyNumberFormat="1" applyFont="1" applyFill="1" applyBorder="1" applyAlignment="1" applyProtection="1">
      <alignment horizontal="center"/>
    </xf>
    <xf numFmtId="0" fontId="35" fillId="8" borderId="26" xfId="0" applyNumberFormat="1" applyFont="1" applyFill="1" applyBorder="1" applyAlignment="1" applyProtection="1"/>
    <xf numFmtId="164" fontId="4" fillId="0" borderId="0" xfId="3" applyFont="1" applyFill="1" applyAlignment="1" applyProtection="1">
      <alignment horizontal="center"/>
    </xf>
    <xf numFmtId="3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73" xfId="0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167" fontId="12" fillId="0" borderId="0" xfId="11" applyNumberFormat="1" applyFont="1" applyAlignment="1">
      <alignment horizontal="center"/>
    </xf>
    <xf numFmtId="3" fontId="24" fillId="0" borderId="2" xfId="0" applyNumberFormat="1" applyFont="1" applyBorder="1" applyAlignment="1">
      <alignment vertical="center"/>
    </xf>
    <xf numFmtId="167" fontId="18" fillId="0" borderId="13" xfId="3" applyNumberFormat="1" applyFont="1" applyFill="1" applyBorder="1"/>
    <xf numFmtId="3" fontId="24" fillId="0" borderId="13" xfId="0" applyNumberFormat="1" applyFont="1" applyBorder="1" applyAlignment="1">
      <alignment vertical="center"/>
    </xf>
    <xf numFmtId="0" fontId="24" fillId="0" borderId="2" xfId="0" applyFont="1" applyBorder="1" applyAlignment="1">
      <alignment vertical="center"/>
    </xf>
    <xf numFmtId="167" fontId="24" fillId="0" borderId="2" xfId="3" applyNumberFormat="1" applyFont="1" applyFill="1" applyBorder="1"/>
    <xf numFmtId="167" fontId="24" fillId="0" borderId="13" xfId="3" applyNumberFormat="1" applyFont="1" applyFill="1" applyBorder="1"/>
    <xf numFmtId="3" fontId="24" fillId="0" borderId="13" xfId="0" applyNumberFormat="1" applyFont="1" applyBorder="1" applyAlignment="1">
      <alignment horizontal="right" vertical="center"/>
    </xf>
    <xf numFmtId="167" fontId="18" fillId="0" borderId="2" xfId="3" applyNumberFormat="1" applyFont="1" applyFill="1" applyBorder="1"/>
    <xf numFmtId="3" fontId="18" fillId="0" borderId="2" xfId="0" applyNumberFormat="1" applyFont="1" applyBorder="1" applyAlignment="1">
      <alignment horizontal="right" vertical="center"/>
    </xf>
    <xf numFmtId="3" fontId="18" fillId="0" borderId="13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  <xf numFmtId="3" fontId="24" fillId="3" borderId="26" xfId="8" applyNumberFormat="1" applyFont="1" applyFill="1" applyBorder="1"/>
    <xf numFmtId="3" fontId="18" fillId="3" borderId="26" xfId="8" applyNumberFormat="1" applyFont="1" applyFill="1" applyBorder="1"/>
    <xf numFmtId="3" fontId="18" fillId="3" borderId="59" xfId="8" applyNumberFormat="1" applyFont="1" applyFill="1" applyBorder="1"/>
    <xf numFmtId="3" fontId="24" fillId="0" borderId="0" xfId="0" applyNumberFormat="1" applyFont="1" applyFill="1"/>
    <xf numFmtId="3" fontId="24" fillId="0" borderId="0" xfId="0" applyNumberFormat="1" applyFont="1" applyFill="1" applyAlignment="1">
      <alignment horizontal="center" vertical="center"/>
    </xf>
    <xf numFmtId="3" fontId="24" fillId="0" borderId="0" xfId="0" applyNumberFormat="1" applyFont="1"/>
    <xf numFmtId="3" fontId="18" fillId="0" borderId="33" xfId="0" applyNumberFormat="1" applyFont="1" applyBorder="1" applyAlignment="1">
      <alignment horizontal="center" vertical="center"/>
    </xf>
    <xf numFmtId="3" fontId="18" fillId="0" borderId="34" xfId="0" applyNumberFormat="1" applyFont="1" applyBorder="1" applyAlignment="1">
      <alignment horizontal="center" vertical="center"/>
    </xf>
    <xf numFmtId="3" fontId="18" fillId="0" borderId="5" xfId="0" applyNumberFormat="1" applyFont="1" applyBorder="1" applyAlignment="1">
      <alignment horizontal="center" vertical="center"/>
    </xf>
    <xf numFmtId="3" fontId="18" fillId="0" borderId="38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3" fontId="18" fillId="0" borderId="74" xfId="0" applyNumberFormat="1" applyFont="1" applyBorder="1" applyAlignment="1">
      <alignment vertical="center"/>
    </xf>
    <xf numFmtId="3" fontId="18" fillId="0" borderId="7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3" fontId="24" fillId="0" borderId="0" xfId="0" applyNumberFormat="1" applyFont="1" applyBorder="1"/>
    <xf numFmtId="3" fontId="24" fillId="5" borderId="0" xfId="8" applyNumberFormat="1" applyFont="1" applyFill="1" applyAlignment="1">
      <alignment horizontal="center"/>
    </xf>
    <xf numFmtId="3" fontId="12" fillId="0" borderId="0" xfId="6" applyNumberFormat="1" applyFont="1"/>
    <xf numFmtId="3" fontId="3" fillId="8" borderId="0" xfId="6" applyNumberFormat="1" applyFont="1" applyFill="1"/>
    <xf numFmtId="164" fontId="24" fillId="0" borderId="2" xfId="3" applyFont="1" applyBorder="1" applyAlignment="1">
      <alignment vertical="center"/>
    </xf>
    <xf numFmtId="164" fontId="24" fillId="0" borderId="13" xfId="3" applyFont="1" applyBorder="1" applyAlignment="1">
      <alignment vertical="center"/>
    </xf>
    <xf numFmtId="0" fontId="6" fillId="0" borderId="2" xfId="0" applyFont="1" applyBorder="1" applyAlignment="1">
      <alignment vertical="center"/>
    </xf>
    <xf numFmtId="3" fontId="18" fillId="0" borderId="36" xfId="0" applyNumberFormat="1" applyFont="1" applyBorder="1" applyAlignment="1">
      <alignment horizontal="center" vertical="center"/>
    </xf>
    <xf numFmtId="3" fontId="18" fillId="0" borderId="37" xfId="0" applyNumberFormat="1" applyFont="1" applyBorder="1" applyAlignment="1">
      <alignment horizontal="center" vertical="center"/>
    </xf>
    <xf numFmtId="168" fontId="26" fillId="5" borderId="0" xfId="10" applyFont="1" applyFill="1"/>
    <xf numFmtId="165" fontId="26" fillId="5" borderId="0" xfId="10" applyNumberFormat="1" applyFont="1" applyFill="1"/>
    <xf numFmtId="166" fontId="26" fillId="5" borderId="0" xfId="10" applyNumberFormat="1" applyFont="1" applyFill="1"/>
    <xf numFmtId="166" fontId="26" fillId="5" borderId="0" xfId="3" applyNumberFormat="1" applyFont="1" applyFill="1"/>
    <xf numFmtId="0" fontId="4" fillId="0" borderId="70" xfId="0" applyFont="1" applyBorder="1"/>
    <xf numFmtId="0" fontId="4" fillId="0" borderId="71" xfId="0" applyFont="1" applyBorder="1"/>
    <xf numFmtId="0" fontId="4" fillId="0" borderId="72" xfId="0" applyFont="1" applyBorder="1"/>
    <xf numFmtId="0" fontId="4" fillId="0" borderId="51" xfId="0" applyFont="1" applyBorder="1"/>
    <xf numFmtId="0" fontId="6" fillId="0" borderId="52" xfId="0" applyFont="1" applyBorder="1"/>
    <xf numFmtId="37" fontId="18" fillId="0" borderId="0" xfId="11" applyNumberFormat="1" applyFont="1" applyFill="1" applyBorder="1"/>
    <xf numFmtId="0" fontId="4" fillId="0" borderId="52" xfId="0" applyFont="1" applyBorder="1"/>
    <xf numFmtId="0" fontId="4" fillId="0" borderId="53" xfId="0" applyFont="1" applyBorder="1"/>
    <xf numFmtId="0" fontId="4" fillId="0" borderId="54" xfId="0" applyFont="1" applyBorder="1"/>
    <xf numFmtId="0" fontId="4" fillId="0" borderId="55" xfId="0" applyFont="1" applyBorder="1"/>
    <xf numFmtId="3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24" fillId="0" borderId="2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168" fontId="18" fillId="5" borderId="0" xfId="2" applyNumberFormat="1" applyFont="1" applyFill="1" applyAlignment="1" applyProtection="1">
      <alignment horizontal="left" vertical="top"/>
      <protection locked="0"/>
    </xf>
    <xf numFmtId="168" fontId="24" fillId="5" borderId="0" xfId="7" applyNumberFormat="1" applyFont="1" applyFill="1">
      <alignment horizontal="left" vertical="top" wrapText="1"/>
      <protection locked="0"/>
    </xf>
    <xf numFmtId="168" fontId="18" fillId="5" borderId="44" xfId="10" applyFont="1" applyFill="1" applyBorder="1"/>
    <xf numFmtId="168" fontId="18" fillId="5" borderId="50" xfId="10" applyFont="1" applyFill="1" applyBorder="1" applyAlignment="1">
      <alignment horizontal="center" wrapText="1"/>
    </xf>
    <xf numFmtId="168" fontId="24" fillId="5" borderId="45" xfId="10" applyFont="1" applyFill="1" applyBorder="1"/>
    <xf numFmtId="168" fontId="18" fillId="5" borderId="46" xfId="10" applyFont="1" applyFill="1" applyBorder="1"/>
    <xf numFmtId="165" fontId="18" fillId="5" borderId="0" xfId="10" applyNumberFormat="1" applyFont="1" applyFill="1" applyBorder="1"/>
    <xf numFmtId="165" fontId="24" fillId="5" borderId="0" xfId="10" applyNumberFormat="1" applyFont="1" applyFill="1" applyBorder="1"/>
    <xf numFmtId="168" fontId="24" fillId="5" borderId="47" xfId="10" applyFont="1" applyFill="1" applyBorder="1"/>
    <xf numFmtId="49" fontId="18" fillId="5" borderId="46" xfId="2" applyNumberFormat="1" applyFont="1" applyFill="1" applyBorder="1" applyAlignment="1" applyProtection="1">
      <alignment horizontal="left" vertical="top"/>
      <protection locked="0"/>
    </xf>
    <xf numFmtId="37" fontId="24" fillId="5" borderId="6" xfId="10" applyNumberFormat="1" applyFont="1" applyFill="1" applyBorder="1" applyAlignment="1">
      <alignment horizontal="right"/>
    </xf>
    <xf numFmtId="37" fontId="18" fillId="5" borderId="6" xfId="10" applyNumberFormat="1" applyFont="1" applyFill="1" applyBorder="1"/>
    <xf numFmtId="168" fontId="24" fillId="5" borderId="46" xfId="10" applyFont="1" applyFill="1" applyBorder="1"/>
    <xf numFmtId="37" fontId="24" fillId="5" borderId="0" xfId="10" applyNumberFormat="1" applyFont="1" applyFill="1" applyBorder="1" applyAlignment="1">
      <alignment horizontal="right"/>
    </xf>
    <xf numFmtId="37" fontId="18" fillId="5" borderId="0" xfId="10" applyNumberFormat="1" applyFont="1" applyFill="1" applyBorder="1"/>
    <xf numFmtId="37" fontId="18" fillId="5" borderId="6" xfId="10" applyNumberFormat="1" applyFont="1" applyFill="1" applyBorder="1" applyAlignment="1">
      <alignment horizontal="right"/>
    </xf>
    <xf numFmtId="37" fontId="24" fillId="5" borderId="0" xfId="10" applyNumberFormat="1" applyFont="1" applyFill="1" applyBorder="1"/>
    <xf numFmtId="1" fontId="24" fillId="5" borderId="0" xfId="10" applyNumberFormat="1" applyFont="1" applyFill="1"/>
    <xf numFmtId="3" fontId="18" fillId="5" borderId="46" xfId="10" applyNumberFormat="1" applyFont="1" applyFill="1" applyBorder="1"/>
    <xf numFmtId="37" fontId="18" fillId="5" borderId="28" xfId="10" applyNumberFormat="1" applyFont="1" applyFill="1" applyBorder="1"/>
    <xf numFmtId="165" fontId="24" fillId="5" borderId="47" xfId="10" applyNumberFormat="1" applyFont="1" applyFill="1" applyBorder="1"/>
    <xf numFmtId="168" fontId="18" fillId="5" borderId="48" xfId="10" applyFont="1" applyFill="1" applyBorder="1"/>
    <xf numFmtId="165" fontId="18" fillId="5" borderId="28" xfId="10" applyNumberFormat="1" applyFont="1" applyFill="1" applyBorder="1"/>
    <xf numFmtId="168" fontId="24" fillId="5" borderId="49" xfId="10" applyFont="1" applyFill="1" applyBorder="1"/>
    <xf numFmtId="168" fontId="18" fillId="5" borderId="0" xfId="10" applyFont="1" applyFill="1" applyBorder="1"/>
    <xf numFmtId="168" fontId="24" fillId="5" borderId="0" xfId="10" applyFont="1" applyFill="1" applyBorder="1"/>
    <xf numFmtId="168" fontId="38" fillId="5" borderId="0" xfId="1" applyNumberFormat="1" applyFont="1" applyFill="1" applyBorder="1" applyAlignment="1" applyProtection="1">
      <alignment horizontal="left" vertical="top" wrapText="1"/>
      <protection locked="0"/>
    </xf>
    <xf numFmtId="168" fontId="38" fillId="5" borderId="0" xfId="1" applyNumberFormat="1" applyFont="1" applyFill="1" applyBorder="1" applyAlignment="1" applyProtection="1">
      <alignment horizontal="left" vertical="top"/>
      <protection locked="0"/>
    </xf>
    <xf numFmtId="165" fontId="24" fillId="5" borderId="0" xfId="10" applyNumberFormat="1" applyFont="1" applyFill="1"/>
    <xf numFmtId="168" fontId="24" fillId="5" borderId="0" xfId="9" applyNumberFormat="1" applyFont="1" applyFill="1" applyBorder="1" applyAlignment="1">
      <alignment horizontal="justify" vertical="top" wrapText="1"/>
    </xf>
    <xf numFmtId="168" fontId="24" fillId="5" borderId="0" xfId="9" applyNumberFormat="1" applyFont="1" applyFill="1" applyBorder="1" applyAlignment="1">
      <alignment horizontal="center" vertical="top" wrapText="1"/>
    </xf>
    <xf numFmtId="168" fontId="18" fillId="5" borderId="0" xfId="9" applyNumberFormat="1" applyFont="1" applyFill="1" applyBorder="1" applyAlignment="1">
      <alignment horizontal="justify" vertical="top" wrapText="1"/>
    </xf>
    <xf numFmtId="168" fontId="18" fillId="5" borderId="0" xfId="9" applyNumberFormat="1" applyFont="1" applyFill="1" applyBorder="1" applyAlignment="1">
      <alignment horizontal="right" vertical="top" wrapText="1"/>
    </xf>
    <xf numFmtId="165" fontId="18" fillId="5" borderId="0" xfId="9" applyNumberFormat="1" applyFont="1" applyFill="1" applyBorder="1" applyAlignment="1">
      <alignment horizontal="right" vertical="top" wrapText="1"/>
    </xf>
    <xf numFmtId="165" fontId="24" fillId="5" borderId="0" xfId="9" applyNumberFormat="1" applyFont="1" applyFill="1" applyBorder="1" applyAlignment="1">
      <alignment horizontal="right" vertical="top" wrapText="1"/>
    </xf>
    <xf numFmtId="168" fontId="24" fillId="5" borderId="0" xfId="9" applyNumberFormat="1" applyFont="1" applyFill="1" applyBorder="1" applyAlignment="1">
      <alignment vertical="top" wrapText="1"/>
    </xf>
    <xf numFmtId="0" fontId="35" fillId="0" borderId="26" xfId="0" applyNumberFormat="1" applyFont="1" applyFill="1" applyBorder="1" applyAlignment="1" applyProtection="1"/>
    <xf numFmtId="0" fontId="18" fillId="0" borderId="6" xfId="0" applyFont="1" applyBorder="1"/>
    <xf numFmtId="0" fontId="4" fillId="0" borderId="9" xfId="0" applyFont="1" applyBorder="1"/>
    <xf numFmtId="0" fontId="18" fillId="0" borderId="9" xfId="0" applyFont="1" applyBorder="1"/>
    <xf numFmtId="172" fontId="4" fillId="0" borderId="0" xfId="3" applyNumberFormat="1" applyFont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164" fontId="25" fillId="0" borderId="0" xfId="3" applyFont="1" applyFill="1" applyAlignment="1" applyProtection="1">
      <alignment horizontal="center"/>
    </xf>
    <xf numFmtId="0" fontId="1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6" fontId="35" fillId="0" borderId="65" xfId="3" applyNumberFormat="1" applyFont="1" applyFill="1" applyBorder="1"/>
    <xf numFmtId="3" fontId="18" fillId="0" borderId="0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164" fontId="24" fillId="0" borderId="0" xfId="3" applyFont="1" applyBorder="1" applyAlignment="1">
      <alignment vertical="center"/>
    </xf>
    <xf numFmtId="164" fontId="18" fillId="0" borderId="0" xfId="3" applyFont="1" applyBorder="1" applyAlignment="1">
      <alignment vertical="center"/>
    </xf>
    <xf numFmtId="3" fontId="3" fillId="3" borderId="81" xfId="8" applyNumberFormat="1" applyFont="1" applyFill="1" applyBorder="1" applyAlignment="1">
      <alignment vertical="center"/>
    </xf>
    <xf numFmtId="3" fontId="3" fillId="3" borderId="82" xfId="8" applyNumberFormat="1" applyFont="1" applyFill="1" applyBorder="1"/>
    <xf numFmtId="3" fontId="12" fillId="3" borderId="82" xfId="8" applyNumberFormat="1" applyFont="1" applyFill="1" applyBorder="1"/>
    <xf numFmtId="3" fontId="24" fillId="3" borderId="82" xfId="8" applyNumberFormat="1" applyFont="1" applyFill="1" applyBorder="1"/>
    <xf numFmtId="3" fontId="12" fillId="3" borderId="83" xfId="8" applyNumberFormat="1" applyFont="1" applyFill="1" applyBorder="1"/>
    <xf numFmtId="167" fontId="6" fillId="3" borderId="84" xfId="3" applyNumberFormat="1" applyFont="1" applyFill="1" applyBorder="1" applyAlignment="1">
      <alignment vertical="center"/>
    </xf>
    <xf numFmtId="167" fontId="6" fillId="3" borderId="85" xfId="3" applyNumberFormat="1" applyFont="1" applyFill="1" applyBorder="1"/>
    <xf numFmtId="167" fontId="4" fillId="3" borderId="85" xfId="3" applyNumberFormat="1" applyFont="1" applyFill="1" applyBorder="1"/>
    <xf numFmtId="167" fontId="18" fillId="3" borderId="85" xfId="3" applyNumberFormat="1" applyFont="1" applyFill="1" applyBorder="1"/>
    <xf numFmtId="167" fontId="24" fillId="3" borderId="85" xfId="3" applyNumberFormat="1" applyFont="1" applyFill="1" applyBorder="1"/>
    <xf numFmtId="167" fontId="24" fillId="3" borderId="30" xfId="3" applyNumberFormat="1" applyFont="1" applyFill="1" applyBorder="1"/>
    <xf numFmtId="167" fontId="18" fillId="3" borderId="86" xfId="3" applyNumberFormat="1" applyFont="1" applyFill="1" applyBorder="1"/>
    <xf numFmtId="0" fontId="6" fillId="0" borderId="18" xfId="0" applyFont="1" applyBorder="1" applyAlignment="1">
      <alignment horizontal="center" vertical="center"/>
    </xf>
    <xf numFmtId="49" fontId="18" fillId="5" borderId="46" xfId="2" applyNumberFormat="1" applyFont="1" applyFill="1" applyBorder="1" applyAlignment="1" applyProtection="1">
      <alignment horizontal="left" vertical="top" wrapText="1"/>
      <protection locked="0"/>
    </xf>
    <xf numFmtId="4" fontId="26" fillId="5" borderId="0" xfId="10" applyNumberFormat="1" applyFont="1" applyFill="1" applyAlignment="1">
      <alignment wrapText="1"/>
    </xf>
    <xf numFmtId="167" fontId="6" fillId="0" borderId="0" xfId="3" applyNumberFormat="1" applyFont="1" applyFill="1" applyBorder="1"/>
    <xf numFmtId="0" fontId="18" fillId="0" borderId="0" xfId="0" applyNumberFormat="1" applyFont="1" applyAlignment="1" applyProtection="1">
      <alignment horizontal="center"/>
    </xf>
    <xf numFmtId="167" fontId="18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164" fontId="4" fillId="0" borderId="0" xfId="3" applyFont="1" applyFill="1"/>
    <xf numFmtId="167" fontId="18" fillId="0" borderId="75" xfId="3" applyNumberFormat="1" applyFont="1" applyFill="1" applyBorder="1"/>
    <xf numFmtId="0" fontId="6" fillId="0" borderId="66" xfId="0" applyFont="1" applyBorder="1"/>
    <xf numFmtId="0" fontId="9" fillId="0" borderId="67" xfId="0" applyFont="1" applyBorder="1"/>
    <xf numFmtId="167" fontId="24" fillId="0" borderId="36" xfId="3" applyNumberFormat="1" applyFont="1" applyFill="1" applyBorder="1"/>
    <xf numFmtId="0" fontId="4" fillId="0" borderId="73" xfId="0" applyFont="1" applyBorder="1"/>
    <xf numFmtId="0" fontId="8" fillId="0" borderId="74" xfId="0" applyFont="1" applyBorder="1"/>
    <xf numFmtId="3" fontId="4" fillId="0" borderId="74" xfId="0" applyNumberFormat="1" applyFont="1" applyBorder="1"/>
    <xf numFmtId="3" fontId="4" fillId="0" borderId="75" xfId="0" applyNumberFormat="1" applyFont="1" applyBorder="1"/>
    <xf numFmtId="0" fontId="6" fillId="0" borderId="42" xfId="0" applyFont="1" applyBorder="1"/>
    <xf numFmtId="0" fontId="9" fillId="0" borderId="30" xfId="0" applyFont="1" applyBorder="1"/>
    <xf numFmtId="3" fontId="9" fillId="0" borderId="30" xfId="0" applyNumberFormat="1" applyFont="1" applyBorder="1"/>
    <xf numFmtId="0" fontId="4" fillId="0" borderId="37" xfId="0" applyFont="1" applyBorder="1"/>
    <xf numFmtId="3" fontId="4" fillId="0" borderId="36" xfId="0" applyNumberFormat="1" applyFont="1" applyBorder="1"/>
    <xf numFmtId="3" fontId="9" fillId="0" borderId="68" xfId="0" applyNumberFormat="1" applyFont="1" applyBorder="1"/>
    <xf numFmtId="164" fontId="4" fillId="0" borderId="0" xfId="3" applyFont="1" applyAlignment="1">
      <alignment vertical="center"/>
    </xf>
    <xf numFmtId="164" fontId="4" fillId="0" borderId="9" xfId="3" applyFont="1" applyBorder="1" applyAlignment="1">
      <alignment vertical="center"/>
    </xf>
    <xf numFmtId="173" fontId="4" fillId="0" borderId="0" xfId="3" applyNumberFormat="1" applyFont="1" applyAlignment="1">
      <alignment vertical="center"/>
    </xf>
    <xf numFmtId="174" fontId="4" fillId="0" borderId="0" xfId="0" applyNumberFormat="1" applyFont="1" applyAlignment="1">
      <alignment vertical="center"/>
    </xf>
    <xf numFmtId="164" fontId="4" fillId="0" borderId="0" xfId="3" applyFont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72" fontId="6" fillId="0" borderId="0" xfId="0" applyNumberFormat="1" applyFont="1" applyAlignment="1">
      <alignment vertical="center"/>
    </xf>
    <xf numFmtId="3" fontId="3" fillId="3" borderId="84" xfId="8" applyNumberFormat="1" applyFont="1" applyFill="1" applyBorder="1" applyAlignment="1">
      <alignment vertical="center"/>
    </xf>
    <xf numFmtId="3" fontId="3" fillId="3" borderId="85" xfId="8" applyNumberFormat="1" applyFont="1" applyFill="1" applyBorder="1"/>
    <xf numFmtId="3" fontId="12" fillId="3" borderId="85" xfId="8" applyNumberFormat="1" applyFont="1" applyFill="1" applyBorder="1"/>
    <xf numFmtId="3" fontId="24" fillId="3" borderId="85" xfId="8" applyNumberFormat="1" applyFont="1" applyFill="1" applyBorder="1"/>
    <xf numFmtId="169" fontId="6" fillId="3" borderId="88" xfId="8" applyNumberFormat="1" applyFont="1" applyFill="1" applyBorder="1" applyAlignment="1">
      <alignment horizontal="center" vertical="center"/>
    </xf>
    <xf numFmtId="167" fontId="6" fillId="3" borderId="89" xfId="3" applyNumberFormat="1" applyFont="1" applyFill="1" applyBorder="1" applyAlignment="1">
      <alignment vertical="center"/>
    </xf>
    <xf numFmtId="167" fontId="6" fillId="3" borderId="90" xfId="3" applyNumberFormat="1" applyFont="1" applyFill="1" applyBorder="1"/>
    <xf numFmtId="167" fontId="4" fillId="3" borderId="90" xfId="3" applyNumberFormat="1" applyFont="1" applyFill="1" applyBorder="1"/>
    <xf numFmtId="167" fontId="18" fillId="3" borderId="90" xfId="3" applyNumberFormat="1" applyFont="1" applyFill="1" applyBorder="1"/>
    <xf numFmtId="167" fontId="24" fillId="3" borderId="90" xfId="3" applyNumberFormat="1" applyFont="1" applyFill="1" applyBorder="1"/>
    <xf numFmtId="167" fontId="39" fillId="3" borderId="91" xfId="3" applyNumberFormat="1" applyFont="1" applyFill="1" applyBorder="1"/>
    <xf numFmtId="3" fontId="12" fillId="3" borderId="36" xfId="8" applyNumberFormat="1" applyFont="1" applyFill="1" applyBorder="1" applyAlignment="1">
      <alignment vertical="center"/>
    </xf>
    <xf numFmtId="3" fontId="12" fillId="3" borderId="86" xfId="8" applyNumberFormat="1" applyFont="1" applyFill="1" applyBorder="1"/>
    <xf numFmtId="164" fontId="33" fillId="0" borderId="0" xfId="3" applyFont="1" applyFill="1"/>
    <xf numFmtId="43" fontId="25" fillId="0" borderId="0" xfId="0" applyNumberFormat="1" applyFont="1" applyFill="1" applyAlignment="1" applyProtection="1">
      <alignment horizontal="center"/>
    </xf>
    <xf numFmtId="0" fontId="24" fillId="0" borderId="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4" fontId="39" fillId="0" borderId="0" xfId="3" applyFont="1" applyFill="1" applyAlignment="1" applyProtection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3" fontId="18" fillId="0" borderId="15" xfId="0" applyNumberFormat="1" applyFont="1" applyBorder="1" applyAlignment="1">
      <alignment horizontal="center" vertical="center"/>
    </xf>
    <xf numFmtId="3" fontId="18" fillId="0" borderId="17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3" fontId="18" fillId="0" borderId="37" xfId="0" applyNumberFormat="1" applyFont="1" applyBorder="1" applyAlignment="1">
      <alignment vertical="center"/>
    </xf>
    <xf numFmtId="3" fontId="18" fillId="0" borderId="36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7" fontId="24" fillId="0" borderId="87" xfId="3" applyNumberFormat="1" applyFont="1" applyFill="1" applyBorder="1"/>
    <xf numFmtId="0" fontId="4" fillId="0" borderId="87" xfId="0" applyFont="1" applyBorder="1"/>
    <xf numFmtId="167" fontId="9" fillId="0" borderId="2" xfId="3" applyNumberFormat="1" applyFont="1" applyFill="1" applyBorder="1"/>
    <xf numFmtId="0" fontId="6" fillId="0" borderId="92" xfId="0" applyFont="1" applyBorder="1" applyAlignment="1">
      <alignment horizontal="center"/>
    </xf>
    <xf numFmtId="167" fontId="9" fillId="0" borderId="40" xfId="3" applyNumberFormat="1" applyFont="1" applyFill="1" applyBorder="1"/>
    <xf numFmtId="14" fontId="6" fillId="0" borderId="9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NumberFormat="1" applyFont="1" applyFill="1" applyAlignment="1" applyProtection="1">
      <alignment horizontal="left"/>
    </xf>
    <xf numFmtId="0" fontId="1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7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6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70" xfId="6" applyFont="1" applyBorder="1" applyAlignment="1">
      <alignment horizontal="center" vertical="center"/>
    </xf>
    <xf numFmtId="0" fontId="11" fillId="0" borderId="71" xfId="6" applyFont="1" applyBorder="1" applyAlignment="1">
      <alignment horizontal="center" vertical="center"/>
    </xf>
    <xf numFmtId="0" fontId="11" fillId="0" borderId="72" xfId="6" applyFont="1" applyBorder="1" applyAlignment="1">
      <alignment horizontal="center" vertical="center"/>
    </xf>
    <xf numFmtId="0" fontId="7" fillId="0" borderId="0" xfId="6" applyFont="1" applyBorder="1" applyAlignment="1">
      <alignment horizontal="center"/>
    </xf>
    <xf numFmtId="0" fontId="6" fillId="0" borderId="32" xfId="0" applyFont="1" applyBorder="1"/>
    <xf numFmtId="0" fontId="9" fillId="0" borderId="76" xfId="0" applyFont="1" applyBorder="1"/>
    <xf numFmtId="167" fontId="37" fillId="0" borderId="37" xfId="3" applyNumberFormat="1" applyFont="1" applyFill="1" applyBorder="1"/>
    <xf numFmtId="3" fontId="9" fillId="0" borderId="43" xfId="0" applyNumberFormat="1" applyFont="1" applyBorder="1"/>
  </cellXfs>
  <cellStyles count="14">
    <cellStyle name="60% - Accent4 4" xfId="1"/>
    <cellStyle name="60% - Accent4 5" xfId="2"/>
    <cellStyle name="Comma" xfId="3" builtinId="3"/>
    <cellStyle name="Comma 8 2" xfId="4"/>
    <cellStyle name="Normal" xfId="0" builtinId="0"/>
    <cellStyle name="Normal 10" xfId="5"/>
    <cellStyle name="Normal 14" xfId="6"/>
    <cellStyle name="Normal 16" xfId="7"/>
    <cellStyle name="Normal 2" xfId="8"/>
    <cellStyle name="Normal 2 3" xfId="9"/>
    <cellStyle name="Normal_ALPHA TIRANA 2004 - Notes to fs - 27.01.2005 KSS FINAL" xfId="10"/>
    <cellStyle name="Normal_Profit &amp; Loss acc. Albavia" xfId="11"/>
    <cellStyle name="Normal_TAX" xfId="12"/>
    <cellStyle name="Percent 3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4"/>
  <sheetViews>
    <sheetView view="pageBreakPreview" topLeftCell="A19" zoomScaleSheetLayoutView="100" workbookViewId="0">
      <selection activeCell="F18" sqref="F18"/>
    </sheetView>
  </sheetViews>
  <sheetFormatPr defaultRowHeight="15"/>
  <cols>
    <col min="1" max="1" width="6.140625" style="5" customWidth="1"/>
    <col min="2" max="3" width="9.140625" style="5"/>
    <col min="4" max="4" width="9.28515625" style="5" customWidth="1"/>
    <col min="5" max="5" width="11.42578125" style="5" customWidth="1"/>
    <col min="6" max="6" width="12.85546875" style="5" customWidth="1"/>
    <col min="7" max="7" width="5.42578125" style="5" customWidth="1"/>
    <col min="8" max="8" width="11.28515625" style="5" bestFit="1" customWidth="1"/>
    <col min="9" max="9" width="9.140625" style="5"/>
    <col min="10" max="10" width="3.140625" style="5" customWidth="1"/>
    <col min="11" max="11" width="15.42578125" style="5" customWidth="1"/>
    <col min="12" max="12" width="7.140625" style="5" customWidth="1"/>
    <col min="13" max="16384" width="9.140625" style="5"/>
  </cols>
  <sheetData>
    <row r="1" spans="2:11" ht="21" customHeight="1" thickBot="1"/>
    <row r="2" spans="2:11">
      <c r="B2" s="279"/>
      <c r="C2" s="280"/>
      <c r="D2" s="280"/>
      <c r="E2" s="280"/>
      <c r="F2" s="280"/>
      <c r="G2" s="280"/>
      <c r="H2" s="280"/>
      <c r="I2" s="280"/>
      <c r="J2" s="280"/>
      <c r="K2" s="281"/>
    </row>
    <row r="3" spans="2:11" ht="14.1" customHeight="1">
      <c r="B3" s="282"/>
      <c r="C3" s="7" t="s">
        <v>125</v>
      </c>
      <c r="D3" s="7"/>
      <c r="E3" s="7"/>
      <c r="F3" s="26" t="s">
        <v>545</v>
      </c>
      <c r="G3" s="27"/>
      <c r="H3" s="28"/>
      <c r="I3" s="26"/>
      <c r="J3" s="2"/>
      <c r="K3" s="283"/>
    </row>
    <row r="4" spans="2:11" ht="14.1" customHeight="1">
      <c r="B4" s="282"/>
      <c r="C4" s="7" t="s">
        <v>72</v>
      </c>
      <c r="D4" s="7"/>
      <c r="E4" s="7"/>
      <c r="F4" s="332" t="s">
        <v>546</v>
      </c>
      <c r="G4" s="159"/>
      <c r="H4" s="284"/>
      <c r="I4" s="29"/>
      <c r="J4" s="29"/>
      <c r="K4" s="283"/>
    </row>
    <row r="5" spans="2:11" ht="14.1" customHeight="1">
      <c r="B5" s="282"/>
      <c r="C5" s="7" t="s">
        <v>6</v>
      </c>
      <c r="D5" s="7"/>
      <c r="E5" s="7"/>
      <c r="F5" s="333" t="s">
        <v>547</v>
      </c>
      <c r="G5" s="26"/>
      <c r="H5" s="26"/>
      <c r="I5" s="26"/>
      <c r="J5" s="26"/>
      <c r="K5" s="283"/>
    </row>
    <row r="6" spans="2:11" ht="14.1" customHeight="1">
      <c r="B6" s="282"/>
      <c r="C6" s="7"/>
      <c r="D6" s="7"/>
      <c r="E6" s="7"/>
      <c r="F6" s="2" t="s">
        <v>548</v>
      </c>
      <c r="G6" s="31" t="s">
        <v>170</v>
      </c>
      <c r="I6" s="2"/>
      <c r="J6" s="29"/>
      <c r="K6" s="283"/>
    </row>
    <row r="7" spans="2:11" ht="14.1" customHeight="1">
      <c r="B7" s="282"/>
      <c r="C7" s="7" t="s">
        <v>0</v>
      </c>
      <c r="D7" s="7"/>
      <c r="E7" s="7"/>
      <c r="F7" s="428" t="s">
        <v>549</v>
      </c>
      <c r="G7" s="428"/>
      <c r="H7" s="2"/>
      <c r="I7" s="2"/>
      <c r="J7" s="2"/>
      <c r="K7" s="283"/>
    </row>
    <row r="8" spans="2:11" ht="14.1" customHeight="1">
      <c r="B8" s="282"/>
      <c r="C8" s="7" t="s">
        <v>1</v>
      </c>
      <c r="D8" s="7"/>
      <c r="E8" s="7"/>
      <c r="F8" s="30" t="s">
        <v>550</v>
      </c>
      <c r="G8" s="32"/>
      <c r="H8" s="2"/>
      <c r="I8" s="2"/>
      <c r="J8" s="2"/>
      <c r="K8" s="283"/>
    </row>
    <row r="9" spans="2:11" ht="14.1" customHeight="1">
      <c r="B9" s="282"/>
      <c r="C9" s="7"/>
      <c r="D9" s="7"/>
      <c r="E9" s="7"/>
      <c r="F9" s="2"/>
      <c r="G9" s="2"/>
      <c r="H9" s="2"/>
      <c r="I9" s="2"/>
      <c r="J9" s="2"/>
      <c r="K9" s="283"/>
    </row>
    <row r="10" spans="2:11" ht="14.1" customHeight="1">
      <c r="B10" s="282"/>
      <c r="C10" s="7" t="s">
        <v>29</v>
      </c>
      <c r="D10" s="7"/>
      <c r="E10" s="7"/>
      <c r="F10" s="334" t="s">
        <v>551</v>
      </c>
      <c r="G10" s="26"/>
      <c r="H10" s="26"/>
      <c r="I10" s="26"/>
      <c r="J10" s="26"/>
      <c r="K10" s="283"/>
    </row>
    <row r="11" spans="2:11" ht="14.1" customHeight="1">
      <c r="B11" s="282"/>
      <c r="C11" s="7"/>
      <c r="D11" s="7"/>
      <c r="E11" s="7"/>
      <c r="F11" s="30" t="s">
        <v>552</v>
      </c>
      <c r="G11" s="30"/>
      <c r="H11" s="30"/>
      <c r="I11" s="30"/>
      <c r="J11" s="30"/>
      <c r="K11" s="283"/>
    </row>
    <row r="12" spans="2:11" ht="14.1" customHeight="1">
      <c r="B12" s="282"/>
      <c r="C12" s="7"/>
      <c r="D12" s="7"/>
      <c r="E12" s="7"/>
      <c r="F12" s="30"/>
      <c r="G12" s="30"/>
      <c r="H12" s="30"/>
      <c r="I12" s="30"/>
      <c r="J12" s="30"/>
      <c r="K12" s="283"/>
    </row>
    <row r="13" spans="2:11">
      <c r="B13" s="282"/>
      <c r="C13" s="7"/>
      <c r="D13" s="7"/>
      <c r="E13" s="7"/>
      <c r="F13" s="2"/>
      <c r="G13" s="2"/>
      <c r="H13" s="2"/>
      <c r="I13" s="2"/>
      <c r="J13" s="2"/>
      <c r="K13" s="283"/>
    </row>
    <row r="14" spans="2:11">
      <c r="B14" s="282"/>
      <c r="C14" s="7"/>
      <c r="D14" s="7"/>
      <c r="E14" s="7"/>
      <c r="F14" s="7"/>
      <c r="G14" s="7"/>
      <c r="H14" s="7"/>
      <c r="I14" s="7"/>
      <c r="J14" s="7"/>
      <c r="K14" s="285"/>
    </row>
    <row r="15" spans="2:11">
      <c r="B15" s="282"/>
      <c r="C15" s="7"/>
      <c r="D15" s="7"/>
      <c r="E15" s="7"/>
      <c r="F15" s="7"/>
      <c r="G15" s="7"/>
      <c r="H15" s="7"/>
      <c r="I15" s="7"/>
      <c r="J15" s="7"/>
      <c r="K15" s="285"/>
    </row>
    <row r="16" spans="2:11">
      <c r="B16" s="282"/>
      <c r="C16" s="7"/>
      <c r="D16" s="7"/>
      <c r="E16" s="7"/>
      <c r="F16" s="7"/>
      <c r="G16" s="7"/>
      <c r="H16" s="7"/>
      <c r="I16" s="7"/>
      <c r="J16" s="7"/>
      <c r="K16" s="285"/>
    </row>
    <row r="17" spans="2:11">
      <c r="B17" s="282"/>
      <c r="C17" s="7"/>
      <c r="D17" s="7"/>
      <c r="E17" s="7"/>
      <c r="F17" s="7"/>
      <c r="G17" s="7"/>
      <c r="H17" s="7"/>
      <c r="I17" s="7"/>
      <c r="J17" s="7"/>
      <c r="K17" s="285"/>
    </row>
    <row r="18" spans="2:11">
      <c r="B18" s="282"/>
      <c r="C18" s="7"/>
      <c r="D18" s="7"/>
      <c r="E18" s="7"/>
      <c r="F18" s="7"/>
      <c r="G18" s="7"/>
      <c r="H18" s="7"/>
      <c r="I18" s="7"/>
      <c r="J18" s="7"/>
      <c r="K18" s="285"/>
    </row>
    <row r="19" spans="2:11">
      <c r="B19" s="282"/>
      <c r="C19" s="7"/>
      <c r="D19" s="7"/>
      <c r="E19" s="7"/>
      <c r="F19" s="7"/>
      <c r="G19" s="7"/>
      <c r="H19" s="7"/>
      <c r="I19" s="7"/>
      <c r="J19" s="7"/>
      <c r="K19" s="285"/>
    </row>
    <row r="20" spans="2:11">
      <c r="B20" s="282"/>
      <c r="C20" s="7"/>
      <c r="D20" s="7"/>
      <c r="E20" s="7"/>
      <c r="F20" s="7"/>
      <c r="G20" s="7"/>
      <c r="H20" s="7"/>
      <c r="I20" s="7"/>
      <c r="J20" s="7"/>
      <c r="K20" s="285"/>
    </row>
    <row r="21" spans="2:11">
      <c r="B21" s="282"/>
      <c r="C21" s="7"/>
      <c r="D21" s="7"/>
      <c r="E21" s="7"/>
      <c r="F21" s="7"/>
      <c r="G21" s="7"/>
      <c r="H21" s="7"/>
      <c r="I21" s="7"/>
      <c r="J21" s="7"/>
      <c r="K21" s="285"/>
    </row>
    <row r="22" spans="2:11">
      <c r="B22" s="282"/>
      <c r="C22" s="7"/>
      <c r="D22" s="7"/>
      <c r="E22" s="7"/>
      <c r="F22" s="7"/>
      <c r="G22" s="7"/>
      <c r="H22" s="7"/>
      <c r="I22" s="7"/>
      <c r="J22" s="7"/>
      <c r="K22" s="285"/>
    </row>
    <row r="23" spans="2:11">
      <c r="B23" s="282"/>
      <c r="C23" s="7"/>
      <c r="D23" s="7"/>
      <c r="E23" s="7"/>
      <c r="F23" s="7"/>
      <c r="G23" s="7"/>
      <c r="H23" s="7"/>
      <c r="I23" s="7"/>
      <c r="J23" s="7"/>
      <c r="K23" s="285"/>
    </row>
    <row r="24" spans="2:11">
      <c r="B24" s="282"/>
      <c r="C24" s="7"/>
      <c r="D24" s="7"/>
      <c r="E24" s="7"/>
      <c r="F24" s="7"/>
      <c r="G24" s="7"/>
      <c r="H24" s="7"/>
      <c r="I24" s="7"/>
      <c r="J24" s="7"/>
      <c r="K24" s="285"/>
    </row>
    <row r="25" spans="2:11" ht="26.25">
      <c r="B25" s="429" t="s">
        <v>7</v>
      </c>
      <c r="C25" s="430"/>
      <c r="D25" s="430"/>
      <c r="E25" s="430"/>
      <c r="F25" s="430"/>
      <c r="G25" s="430"/>
      <c r="H25" s="430"/>
      <c r="I25" s="430"/>
      <c r="J25" s="430"/>
      <c r="K25" s="431"/>
    </row>
    <row r="26" spans="2:11">
      <c r="B26" s="282"/>
      <c r="C26" s="426" t="s">
        <v>66</v>
      </c>
      <c r="D26" s="426"/>
      <c r="E26" s="426"/>
      <c r="F26" s="426"/>
      <c r="G26" s="426"/>
      <c r="H26" s="426"/>
      <c r="I26" s="426"/>
      <c r="J26" s="426"/>
      <c r="K26" s="285"/>
    </row>
    <row r="27" spans="2:11">
      <c r="B27" s="282"/>
      <c r="C27" s="426" t="s">
        <v>67</v>
      </c>
      <c r="D27" s="426"/>
      <c r="E27" s="426"/>
      <c r="F27" s="426"/>
      <c r="G27" s="426"/>
      <c r="H27" s="426"/>
      <c r="I27" s="426"/>
      <c r="J27" s="426"/>
      <c r="K27" s="285"/>
    </row>
    <row r="28" spans="2:11">
      <c r="B28" s="282"/>
      <c r="C28" s="7"/>
      <c r="D28" s="7"/>
      <c r="E28" s="7"/>
      <c r="F28" s="7"/>
      <c r="G28" s="7"/>
      <c r="H28" s="7"/>
      <c r="I28" s="7"/>
      <c r="J28" s="7"/>
      <c r="K28" s="285"/>
    </row>
    <row r="29" spans="2:11">
      <c r="B29" s="282"/>
      <c r="C29" s="7"/>
      <c r="D29" s="7"/>
      <c r="E29" s="7"/>
      <c r="F29" s="7"/>
      <c r="G29" s="7"/>
      <c r="H29" s="7"/>
      <c r="I29" s="7"/>
      <c r="J29" s="7"/>
      <c r="K29" s="285"/>
    </row>
    <row r="30" spans="2:11" ht="26.25">
      <c r="B30" s="282"/>
      <c r="C30" s="7"/>
      <c r="D30" s="7"/>
      <c r="E30" s="7"/>
      <c r="F30" s="366" t="s">
        <v>544</v>
      </c>
      <c r="G30" s="7"/>
      <c r="H30" s="7"/>
      <c r="I30" s="7"/>
      <c r="J30" s="7"/>
      <c r="K30" s="285"/>
    </row>
    <row r="31" spans="2:11">
      <c r="B31" s="282"/>
      <c r="C31" s="7"/>
      <c r="D31" s="7"/>
      <c r="E31" s="7"/>
      <c r="F31" s="7"/>
      <c r="G31" s="7"/>
      <c r="H31" s="7"/>
      <c r="I31" s="7"/>
      <c r="J31" s="7"/>
      <c r="K31" s="285"/>
    </row>
    <row r="32" spans="2:11">
      <c r="B32" s="282"/>
      <c r="C32" s="7"/>
      <c r="D32" s="7"/>
      <c r="E32" s="7"/>
      <c r="F32" s="7"/>
      <c r="G32" s="7"/>
      <c r="H32" s="7"/>
      <c r="I32" s="7"/>
      <c r="J32" s="7"/>
      <c r="K32" s="285"/>
    </row>
    <row r="33" spans="2:11">
      <c r="B33" s="282"/>
      <c r="C33" s="7"/>
      <c r="D33" s="7"/>
      <c r="E33" s="7"/>
      <c r="F33" s="7"/>
      <c r="G33" s="7"/>
      <c r="H33" s="7"/>
      <c r="I33" s="7"/>
      <c r="J33" s="7"/>
      <c r="K33" s="285"/>
    </row>
    <row r="34" spans="2:11">
      <c r="B34" s="282"/>
      <c r="C34" s="7"/>
      <c r="D34" s="7"/>
      <c r="E34" s="7"/>
      <c r="F34" s="7"/>
      <c r="G34" s="7"/>
      <c r="H34" s="7"/>
      <c r="I34" s="7"/>
      <c r="J34" s="7"/>
      <c r="K34" s="285"/>
    </row>
    <row r="35" spans="2:11">
      <c r="B35" s="282"/>
      <c r="C35" s="7"/>
      <c r="D35" s="7"/>
      <c r="E35" s="7"/>
      <c r="F35" s="7"/>
      <c r="G35" s="7"/>
      <c r="H35" s="7"/>
      <c r="I35" s="7"/>
      <c r="J35" s="7"/>
      <c r="K35" s="285"/>
    </row>
    <row r="36" spans="2:11">
      <c r="B36" s="282"/>
      <c r="C36" s="7"/>
      <c r="D36" s="7"/>
      <c r="E36" s="7"/>
      <c r="F36" s="7"/>
      <c r="G36" s="7"/>
      <c r="H36" s="7"/>
      <c r="I36" s="7"/>
      <c r="J36" s="7"/>
      <c r="K36" s="285"/>
    </row>
    <row r="37" spans="2:11">
      <c r="B37" s="282"/>
      <c r="C37" s="7"/>
      <c r="D37" s="7"/>
      <c r="E37" s="7"/>
      <c r="F37" s="7"/>
      <c r="G37" s="7"/>
      <c r="H37" s="7"/>
      <c r="I37" s="7"/>
      <c r="J37" s="7"/>
      <c r="K37" s="285"/>
    </row>
    <row r="38" spans="2:11">
      <c r="B38" s="282"/>
      <c r="C38" s="7"/>
      <c r="D38" s="7"/>
      <c r="E38" s="7"/>
      <c r="F38" s="7"/>
      <c r="G38" s="7"/>
      <c r="H38" s="7"/>
      <c r="I38" s="7"/>
      <c r="J38" s="7"/>
      <c r="K38" s="285"/>
    </row>
    <row r="39" spans="2:11">
      <c r="B39" s="282"/>
      <c r="C39" s="7"/>
      <c r="D39" s="7"/>
      <c r="E39" s="7"/>
      <c r="F39" s="7"/>
      <c r="G39" s="7"/>
      <c r="H39" s="7"/>
      <c r="I39" s="7"/>
      <c r="J39" s="7"/>
      <c r="K39" s="285"/>
    </row>
    <row r="40" spans="2:11">
      <c r="B40" s="282"/>
      <c r="C40" s="7"/>
      <c r="D40" s="7"/>
      <c r="E40" s="7"/>
      <c r="F40" s="7"/>
      <c r="G40" s="7"/>
      <c r="H40" s="7"/>
      <c r="I40" s="7"/>
      <c r="J40" s="7"/>
      <c r="K40" s="285"/>
    </row>
    <row r="41" spans="2:11">
      <c r="B41" s="282"/>
      <c r="C41" s="7"/>
      <c r="D41" s="7"/>
      <c r="E41" s="7"/>
      <c r="F41" s="7"/>
      <c r="G41" s="7"/>
      <c r="H41" s="7"/>
      <c r="I41" s="7"/>
      <c r="J41" s="7"/>
      <c r="K41" s="285"/>
    </row>
    <row r="42" spans="2:11">
      <c r="B42" s="282"/>
      <c r="C42" s="7"/>
      <c r="D42" s="7"/>
      <c r="E42" s="7"/>
      <c r="F42" s="7"/>
      <c r="G42" s="7"/>
      <c r="H42" s="7"/>
      <c r="I42" s="7"/>
      <c r="J42" s="7"/>
      <c r="K42" s="285"/>
    </row>
    <row r="43" spans="2:11">
      <c r="B43" s="282"/>
      <c r="C43" s="7"/>
      <c r="D43" s="7"/>
      <c r="E43" s="7"/>
      <c r="F43" s="7"/>
      <c r="G43" s="7"/>
      <c r="H43" s="7"/>
      <c r="I43" s="7"/>
      <c r="J43" s="7"/>
      <c r="K43" s="285"/>
    </row>
    <row r="44" spans="2:11" ht="12.95" customHeight="1">
      <c r="B44" s="282"/>
      <c r="C44" s="7" t="s">
        <v>78</v>
      </c>
      <c r="D44" s="7"/>
      <c r="E44" s="7"/>
      <c r="F44" s="7"/>
      <c r="G44" s="7"/>
      <c r="H44" s="432" t="s">
        <v>129</v>
      </c>
      <c r="I44" s="432"/>
      <c r="J44" s="7"/>
      <c r="K44" s="285"/>
    </row>
    <row r="45" spans="2:11" ht="12.95" customHeight="1">
      <c r="B45" s="282"/>
      <c r="C45" s="7" t="s">
        <v>79</v>
      </c>
      <c r="D45" s="7"/>
      <c r="E45" s="7"/>
      <c r="F45" s="7"/>
      <c r="G45" s="7"/>
      <c r="H45" s="427" t="s">
        <v>130</v>
      </c>
      <c r="I45" s="427"/>
      <c r="J45" s="7"/>
      <c r="K45" s="285"/>
    </row>
    <row r="46" spans="2:11" ht="12.95" customHeight="1">
      <c r="B46" s="282"/>
      <c r="C46" s="7" t="s">
        <v>73</v>
      </c>
      <c r="D46" s="7"/>
      <c r="E46" s="7"/>
      <c r="F46" s="7"/>
      <c r="G46" s="7"/>
      <c r="H46" s="427" t="s">
        <v>126</v>
      </c>
      <c r="I46" s="427"/>
      <c r="J46" s="7"/>
      <c r="K46" s="285"/>
    </row>
    <row r="47" spans="2:11" ht="12.95" customHeight="1">
      <c r="B47" s="282"/>
      <c r="C47" s="7" t="s">
        <v>74</v>
      </c>
      <c r="D47" s="7"/>
      <c r="E47" s="7"/>
      <c r="F47" s="7"/>
      <c r="G47" s="7"/>
      <c r="H47" s="427" t="s">
        <v>130</v>
      </c>
      <c r="I47" s="427"/>
      <c r="J47" s="7"/>
      <c r="K47" s="285"/>
    </row>
    <row r="48" spans="2:11">
      <c r="B48" s="282"/>
      <c r="C48" s="7"/>
      <c r="D48" s="7"/>
      <c r="E48" s="7"/>
      <c r="F48" s="7"/>
      <c r="G48" s="7"/>
      <c r="H48" s="7"/>
      <c r="I48" s="7"/>
      <c r="J48" s="7"/>
      <c r="K48" s="285"/>
    </row>
    <row r="49" spans="2:11" ht="12.95" customHeight="1">
      <c r="B49" s="282"/>
      <c r="C49" s="7" t="s">
        <v>80</v>
      </c>
      <c r="D49" s="7"/>
      <c r="E49" s="7"/>
      <c r="F49" s="7"/>
      <c r="G49" s="33" t="s">
        <v>75</v>
      </c>
      <c r="H49" s="425">
        <v>41275</v>
      </c>
      <c r="I49" s="426"/>
      <c r="J49" s="7"/>
      <c r="K49" s="285"/>
    </row>
    <row r="50" spans="2:11" ht="12.95" customHeight="1">
      <c r="B50" s="282"/>
      <c r="C50" s="7"/>
      <c r="D50" s="7"/>
      <c r="E50" s="7"/>
      <c r="F50" s="7"/>
      <c r="G50" s="33" t="s">
        <v>76</v>
      </c>
      <c r="H50" s="425">
        <v>41639</v>
      </c>
      <c r="I50" s="426"/>
      <c r="J50" s="7"/>
      <c r="K50" s="285"/>
    </row>
    <row r="51" spans="2:11" ht="7.5" customHeight="1">
      <c r="B51" s="282"/>
      <c r="C51" s="7"/>
      <c r="D51" s="7"/>
      <c r="E51" s="7"/>
      <c r="F51" s="7"/>
      <c r="G51" s="33"/>
      <c r="H51" s="33"/>
      <c r="I51" s="33"/>
      <c r="J51" s="7"/>
      <c r="K51" s="285"/>
    </row>
    <row r="52" spans="2:11" ht="12.95" customHeight="1">
      <c r="B52" s="282"/>
      <c r="C52" s="7" t="s">
        <v>77</v>
      </c>
      <c r="D52" s="7"/>
      <c r="E52" s="7"/>
      <c r="F52" s="33"/>
      <c r="G52" s="7"/>
      <c r="H52" s="424">
        <v>41719</v>
      </c>
      <c r="I52" s="424"/>
      <c r="J52" s="7"/>
      <c r="K52" s="285"/>
    </row>
    <row r="53" spans="2:11" ht="22.5" customHeight="1" thickBot="1">
      <c r="B53" s="286"/>
      <c r="C53" s="287"/>
      <c r="D53" s="287"/>
      <c r="E53" s="287"/>
      <c r="F53" s="287"/>
      <c r="G53" s="287"/>
      <c r="H53" s="287"/>
      <c r="I53" s="287"/>
      <c r="J53" s="287"/>
      <c r="K53" s="288"/>
    </row>
    <row r="54" spans="2:11" ht="6.75" customHeight="1"/>
  </sheetData>
  <mergeCells count="11">
    <mergeCell ref="F7:G7"/>
    <mergeCell ref="B25:K25"/>
    <mergeCell ref="C26:J26"/>
    <mergeCell ref="C27:J27"/>
    <mergeCell ref="H44:I44"/>
    <mergeCell ref="H52:I52"/>
    <mergeCell ref="H50:I50"/>
    <mergeCell ref="H45:I45"/>
    <mergeCell ref="H46:I46"/>
    <mergeCell ref="H47:I47"/>
    <mergeCell ref="H49:I49"/>
  </mergeCells>
  <phoneticPr fontId="0" type="noConversion"/>
  <printOptions horizontalCentered="1" verticalCentered="1"/>
  <pageMargins left="0" right="0" top="0" bottom="0" header="0.25" footer="0.22"/>
  <pageSetup scale="94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U51"/>
  <sheetViews>
    <sheetView view="pageBreakPreview" topLeftCell="A37" zoomScaleSheetLayoutView="100" workbookViewId="0">
      <selection activeCell="G47" sqref="G47:G48"/>
    </sheetView>
  </sheetViews>
  <sheetFormatPr defaultColWidth="4.7109375" defaultRowHeight="12.75"/>
  <cols>
    <col min="1" max="1" width="2.42578125" style="107" customWidth="1"/>
    <col min="2" max="2" width="6.42578125" style="107" customWidth="1"/>
    <col min="3" max="3" width="10" style="107" customWidth="1"/>
    <col min="4" max="4" width="7.140625" style="107" customWidth="1"/>
    <col min="5" max="5" width="36" style="107" customWidth="1"/>
    <col min="6" max="6" width="14.42578125" style="107" customWidth="1"/>
    <col min="7" max="7" width="9.28515625" style="107" customWidth="1"/>
    <col min="8" max="8" width="16.42578125" style="107" customWidth="1"/>
    <col min="9" max="9" width="8.5703125" style="107" customWidth="1"/>
    <col min="10" max="10" width="2.140625" style="107" customWidth="1"/>
    <col min="11" max="11" width="4.7109375" style="107"/>
    <col min="12" max="12" width="8.140625" style="107" hidden="1" customWidth="1"/>
    <col min="13" max="15" width="0" style="107" hidden="1" customWidth="1"/>
    <col min="16" max="255" width="4.7109375" style="107"/>
    <col min="256" max="16384" width="4.7109375" style="70"/>
  </cols>
  <sheetData>
    <row r="1" spans="1:255" ht="13.5" thickBot="1"/>
    <row r="2" spans="1:255" ht="15">
      <c r="A2" s="108"/>
      <c r="B2" s="469" t="s">
        <v>474</v>
      </c>
      <c r="C2" s="470"/>
      <c r="D2" s="470"/>
      <c r="E2" s="470"/>
      <c r="F2" s="470"/>
      <c r="G2" s="470"/>
      <c r="H2" s="470"/>
      <c r="I2" s="471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</row>
    <row r="3" spans="1:255" ht="15">
      <c r="B3" s="109"/>
      <c r="C3" s="125" t="s">
        <v>475</v>
      </c>
      <c r="D3" s="126" t="s">
        <v>494</v>
      </c>
      <c r="E3" s="127"/>
      <c r="F3" s="127"/>
      <c r="G3" s="127"/>
      <c r="H3" s="127"/>
      <c r="I3" s="111"/>
    </row>
    <row r="4" spans="1:255" ht="15">
      <c r="B4" s="109"/>
      <c r="C4" s="128"/>
      <c r="D4" s="129"/>
      <c r="E4" s="127"/>
      <c r="F4" s="127"/>
      <c r="G4" s="127"/>
      <c r="H4" s="127"/>
      <c r="I4" s="111"/>
    </row>
    <row r="5" spans="1:255" ht="15.75">
      <c r="B5" s="109"/>
      <c r="C5" s="130">
        <v>1</v>
      </c>
      <c r="D5" s="131" t="s">
        <v>476</v>
      </c>
      <c r="E5" s="132"/>
      <c r="F5" s="133"/>
      <c r="G5" s="134"/>
      <c r="H5" s="134"/>
      <c r="I5" s="111"/>
      <c r="N5" s="124"/>
      <c r="O5" s="124"/>
      <c r="P5" s="124"/>
    </row>
    <row r="6" spans="1:255" ht="15.75">
      <c r="B6" s="109"/>
      <c r="C6" s="130">
        <v>2</v>
      </c>
      <c r="D6" s="129" t="s">
        <v>477</v>
      </c>
      <c r="E6" s="132"/>
      <c r="F6" s="133"/>
      <c r="G6" s="133"/>
      <c r="H6" s="133"/>
      <c r="I6" s="111"/>
      <c r="N6" s="124"/>
      <c r="O6" s="124"/>
      <c r="P6" s="124"/>
    </row>
    <row r="7" spans="1:255" ht="15.75">
      <c r="B7" s="109"/>
      <c r="C7" s="129">
        <v>3</v>
      </c>
      <c r="D7" s="129" t="s">
        <v>478</v>
      </c>
      <c r="E7" s="127"/>
      <c r="F7" s="127"/>
      <c r="G7" s="127"/>
      <c r="H7" s="127"/>
      <c r="I7" s="111"/>
      <c r="N7" s="124"/>
      <c r="O7" s="124"/>
      <c r="P7" s="124"/>
    </row>
    <row r="8" spans="1:255" ht="15">
      <c r="B8" s="109"/>
      <c r="C8" s="129">
        <v>4</v>
      </c>
      <c r="D8" s="129" t="s">
        <v>479</v>
      </c>
      <c r="E8" s="127"/>
      <c r="F8" s="127"/>
      <c r="G8" s="127"/>
      <c r="H8" s="127"/>
      <c r="I8" s="111"/>
    </row>
    <row r="9" spans="1:255" ht="15">
      <c r="B9" s="109"/>
      <c r="C9" s="129"/>
      <c r="D9" s="131" t="s">
        <v>480</v>
      </c>
      <c r="E9" s="127"/>
      <c r="F9" s="127"/>
      <c r="G9" s="127"/>
      <c r="H9" s="127"/>
      <c r="I9" s="111"/>
    </row>
    <row r="10" spans="1:255" ht="15">
      <c r="B10" s="109"/>
      <c r="C10" s="129" t="s">
        <v>481</v>
      </c>
      <c r="D10" s="129"/>
      <c r="E10" s="127"/>
      <c r="F10" s="127"/>
      <c r="G10" s="127"/>
      <c r="H10" s="127"/>
      <c r="I10" s="111"/>
    </row>
    <row r="11" spans="1:255" ht="15">
      <c r="B11" s="109"/>
      <c r="C11" s="129"/>
      <c r="D11" s="131" t="s">
        <v>482</v>
      </c>
      <c r="E11" s="127"/>
      <c r="F11" s="127"/>
      <c r="G11" s="127"/>
      <c r="H11" s="127"/>
      <c r="I11" s="111"/>
    </row>
    <row r="12" spans="1:255" ht="15">
      <c r="B12" s="109"/>
      <c r="C12" s="129" t="s">
        <v>483</v>
      </c>
      <c r="D12" s="129"/>
      <c r="E12" s="127"/>
      <c r="F12" s="127"/>
      <c r="G12" s="127"/>
      <c r="H12" s="127"/>
      <c r="I12" s="111"/>
    </row>
    <row r="13" spans="1:255" ht="15">
      <c r="B13" s="109"/>
      <c r="C13" s="129"/>
      <c r="D13" s="131" t="s">
        <v>484</v>
      </c>
      <c r="E13" s="127"/>
      <c r="F13" s="127"/>
      <c r="G13" s="127"/>
      <c r="H13" s="127"/>
      <c r="I13" s="111"/>
    </row>
    <row r="14" spans="1:255" ht="15">
      <c r="B14" s="109"/>
      <c r="C14" s="129" t="s">
        <v>485</v>
      </c>
      <c r="D14" s="129"/>
      <c r="E14" s="127"/>
      <c r="F14" s="127"/>
      <c r="G14" s="127"/>
      <c r="H14" s="127"/>
      <c r="I14" s="111"/>
    </row>
    <row r="15" spans="1:255" ht="15">
      <c r="B15" s="109"/>
      <c r="C15" s="129"/>
      <c r="D15" s="129" t="s">
        <v>486</v>
      </c>
      <c r="E15" s="127"/>
      <c r="F15" s="127"/>
      <c r="G15" s="127"/>
      <c r="H15" s="127"/>
      <c r="I15" s="111"/>
    </row>
    <row r="16" spans="1:255" ht="15">
      <c r="B16" s="109"/>
      <c r="C16" s="129" t="s">
        <v>487</v>
      </c>
      <c r="D16" s="129"/>
      <c r="E16" s="127"/>
      <c r="F16" s="127"/>
      <c r="G16" s="127"/>
      <c r="H16" s="127"/>
      <c r="I16" s="111"/>
    </row>
    <row r="17" spans="2:12" ht="15">
      <c r="B17" s="109"/>
      <c r="C17" s="131" t="s">
        <v>488</v>
      </c>
      <c r="D17" s="129"/>
      <c r="E17" s="127"/>
      <c r="F17" s="127"/>
      <c r="G17" s="127"/>
      <c r="H17" s="127"/>
      <c r="I17" s="111"/>
    </row>
    <row r="18" spans="2:12" ht="15">
      <c r="B18" s="109"/>
      <c r="C18" s="129"/>
      <c r="D18" s="129" t="s">
        <v>489</v>
      </c>
      <c r="E18" s="127"/>
      <c r="F18" s="127"/>
      <c r="G18" s="127"/>
      <c r="H18" s="127"/>
      <c r="I18" s="111"/>
    </row>
    <row r="19" spans="2:12" ht="15">
      <c r="B19" s="109"/>
      <c r="C19" s="131" t="s">
        <v>490</v>
      </c>
      <c r="D19" s="129"/>
      <c r="E19" s="127"/>
      <c r="F19" s="127"/>
      <c r="G19" s="127"/>
      <c r="H19" s="127"/>
      <c r="I19" s="111"/>
    </row>
    <row r="20" spans="2:12" ht="15">
      <c r="B20" s="109"/>
      <c r="C20" s="129"/>
      <c r="D20" s="129" t="s">
        <v>491</v>
      </c>
      <c r="E20" s="127"/>
      <c r="F20" s="127"/>
      <c r="G20" s="127"/>
      <c r="H20" s="127"/>
      <c r="I20" s="111"/>
    </row>
    <row r="21" spans="2:12" ht="15">
      <c r="B21" s="109"/>
      <c r="C21" s="131" t="s">
        <v>492</v>
      </c>
      <c r="D21" s="129"/>
      <c r="E21" s="127"/>
      <c r="F21" s="127"/>
      <c r="G21" s="127"/>
      <c r="H21" s="127"/>
      <c r="I21" s="111"/>
    </row>
    <row r="22" spans="2:12" ht="15">
      <c r="B22" s="109"/>
      <c r="C22" s="129"/>
      <c r="D22" s="129"/>
      <c r="E22" s="127"/>
      <c r="F22" s="127"/>
      <c r="G22" s="127"/>
      <c r="H22" s="127"/>
      <c r="I22" s="111"/>
    </row>
    <row r="23" spans="2:12" ht="15">
      <c r="B23" s="109"/>
      <c r="C23" s="125" t="s">
        <v>493</v>
      </c>
      <c r="D23" s="126" t="s">
        <v>505</v>
      </c>
      <c r="E23" s="127"/>
      <c r="F23" s="127"/>
      <c r="G23" s="127"/>
      <c r="H23" s="127"/>
      <c r="I23" s="111"/>
    </row>
    <row r="24" spans="2:12" ht="15">
      <c r="B24" s="109"/>
      <c r="C24" s="135"/>
      <c r="D24" s="131"/>
      <c r="E24" s="127"/>
      <c r="F24" s="127"/>
      <c r="G24" s="127"/>
      <c r="H24" s="127"/>
      <c r="I24" s="111"/>
    </row>
    <row r="25" spans="2:12" ht="15.75">
      <c r="B25" s="109"/>
      <c r="C25" s="472" t="s">
        <v>495</v>
      </c>
      <c r="D25" s="472"/>
      <c r="E25" s="165" t="s">
        <v>111</v>
      </c>
      <c r="F25" s="365">
        <f>+F26+F27+F28</f>
        <v>3145228.62</v>
      </c>
      <c r="G25" s="127"/>
      <c r="H25" s="127"/>
      <c r="I25" s="111"/>
      <c r="L25" s="269">
        <f>+F25-Aktivet!H12</f>
        <v>-1749074.8199999994</v>
      </c>
    </row>
    <row r="26" spans="2:12" ht="15">
      <c r="B26" s="109"/>
      <c r="C26" s="129"/>
      <c r="D26" s="131"/>
      <c r="E26" s="127" t="s">
        <v>497</v>
      </c>
      <c r="F26" s="71">
        <f>+Aktivet!H13</f>
        <v>2877851.62</v>
      </c>
      <c r="G26" s="127"/>
      <c r="H26" s="127"/>
      <c r="I26" s="111"/>
    </row>
    <row r="27" spans="2:12" ht="15">
      <c r="B27" s="109"/>
      <c r="C27" s="135"/>
      <c r="D27" s="131"/>
      <c r="E27" s="127" t="s">
        <v>498</v>
      </c>
      <c r="F27" s="71">
        <f>+Aktivet!H15</f>
        <v>267377</v>
      </c>
      <c r="G27" s="127"/>
      <c r="H27" s="127"/>
      <c r="I27" s="111"/>
    </row>
    <row r="28" spans="2:12" ht="15">
      <c r="B28" s="109"/>
      <c r="C28" s="129"/>
      <c r="D28" s="136"/>
      <c r="E28" s="24" t="s">
        <v>499</v>
      </c>
      <c r="F28" s="71">
        <f>+Aktivet!H18</f>
        <v>0</v>
      </c>
      <c r="G28" s="127"/>
      <c r="H28" s="127"/>
      <c r="I28" s="111"/>
    </row>
    <row r="29" spans="2:12" ht="15">
      <c r="B29" s="109"/>
      <c r="C29" s="472" t="s">
        <v>500</v>
      </c>
      <c r="D29" s="472"/>
      <c r="E29" s="340" t="s">
        <v>535</v>
      </c>
      <c r="F29" s="140"/>
      <c r="G29" s="127"/>
      <c r="H29" s="127"/>
      <c r="I29" s="111"/>
    </row>
    <row r="30" spans="2:12" ht="15.75">
      <c r="B30" s="109"/>
      <c r="C30" s="129"/>
      <c r="D30" s="129"/>
      <c r="E30" s="139" t="s">
        <v>504</v>
      </c>
      <c r="F30" s="365">
        <f>+F31+F32+F33</f>
        <v>55941</v>
      </c>
      <c r="G30" s="127"/>
      <c r="H30" s="127"/>
      <c r="I30" s="111"/>
      <c r="L30" s="268"/>
    </row>
    <row r="31" spans="2:12" ht="15">
      <c r="B31" s="109"/>
      <c r="C31" s="129"/>
      <c r="D31" s="131"/>
      <c r="E31" s="127" t="s">
        <v>501</v>
      </c>
      <c r="F31" s="71">
        <f>+'TB 2013'!F42</f>
        <v>49941</v>
      </c>
      <c r="G31" s="127"/>
      <c r="H31" s="127"/>
      <c r="I31" s="111"/>
      <c r="L31" s="268"/>
    </row>
    <row r="32" spans="2:12" ht="15">
      <c r="B32" s="109"/>
      <c r="C32" s="137"/>
      <c r="D32" s="129"/>
      <c r="E32" s="127" t="s">
        <v>502</v>
      </c>
      <c r="F32" s="71">
        <f>+Pasivet!H16</f>
        <v>6000</v>
      </c>
      <c r="G32" s="127"/>
      <c r="H32" s="127"/>
      <c r="I32" s="111"/>
      <c r="L32" s="116"/>
    </row>
    <row r="33" spans="2:12" ht="15">
      <c r="B33" s="109"/>
      <c r="C33" s="136"/>
      <c r="D33" s="138"/>
      <c r="E33" s="24" t="s">
        <v>503</v>
      </c>
      <c r="F33" s="141">
        <f>+Pasivet!H18</f>
        <v>0</v>
      </c>
      <c r="G33" s="127"/>
      <c r="H33" s="127"/>
      <c r="I33" s="111"/>
      <c r="L33" s="268"/>
    </row>
    <row r="34" spans="2:12" ht="15">
      <c r="B34" s="109"/>
      <c r="C34" s="114"/>
      <c r="D34" s="117"/>
      <c r="E34" s="127" t="s">
        <v>498</v>
      </c>
      <c r="F34" s="141">
        <v>0</v>
      </c>
      <c r="G34" s="127"/>
      <c r="H34" s="127"/>
      <c r="I34" s="142"/>
      <c r="L34" s="268"/>
    </row>
    <row r="35" spans="2:12" ht="15">
      <c r="B35" s="109"/>
      <c r="C35" s="125" t="s">
        <v>506</v>
      </c>
      <c r="D35" s="126" t="s">
        <v>507</v>
      </c>
      <c r="E35" s="127"/>
      <c r="F35" s="140"/>
      <c r="G35" s="127"/>
      <c r="H35" s="110"/>
      <c r="I35" s="111"/>
    </row>
    <row r="36" spans="2:12" ht="15">
      <c r="B36" s="109"/>
      <c r="D36" s="117"/>
      <c r="E36" s="164" t="s">
        <v>508</v>
      </c>
      <c r="F36" s="166"/>
      <c r="G36" s="110"/>
      <c r="H36" s="110"/>
      <c r="I36" s="111"/>
    </row>
    <row r="37" spans="2:12" ht="15">
      <c r="B37" s="109"/>
      <c r="C37" s="114"/>
      <c r="D37" s="117"/>
      <c r="E37" s="161" t="s">
        <v>181</v>
      </c>
      <c r="F37" s="363">
        <f>+'P.a.sh Rez 1'!G42</f>
        <v>-3110062.42</v>
      </c>
      <c r="G37" s="110"/>
      <c r="H37" s="110"/>
      <c r="I37" s="111"/>
    </row>
    <row r="38" spans="2:12" ht="15">
      <c r="B38" s="109"/>
      <c r="C38" s="114"/>
      <c r="D38" s="117"/>
      <c r="E38" s="166" t="s">
        <v>509</v>
      </c>
      <c r="F38" s="162">
        <f>+'Tax '!F11</f>
        <v>3285195.28</v>
      </c>
      <c r="G38" s="110"/>
      <c r="H38" s="110"/>
      <c r="I38" s="111"/>
    </row>
    <row r="39" spans="2:12" ht="15">
      <c r="B39" s="109"/>
      <c r="C39" s="114"/>
      <c r="D39" s="117"/>
      <c r="E39" s="161" t="s">
        <v>201</v>
      </c>
      <c r="F39" s="163">
        <f>+F38+F37</f>
        <v>175132.85999999987</v>
      </c>
      <c r="G39" s="110"/>
      <c r="H39" s="110"/>
      <c r="I39" s="111"/>
    </row>
    <row r="40" spans="2:12" ht="15">
      <c r="B40" s="109"/>
      <c r="C40" s="114"/>
      <c r="D40" s="117"/>
      <c r="E40" s="161" t="s">
        <v>510</v>
      </c>
      <c r="F40" s="162">
        <f>+F39*10%</f>
        <v>17513.285999999989</v>
      </c>
      <c r="G40" s="110"/>
      <c r="H40" s="110"/>
      <c r="I40" s="111"/>
    </row>
    <row r="41" spans="2:12" ht="15">
      <c r="B41" s="109"/>
      <c r="C41" s="114"/>
      <c r="D41" s="117"/>
      <c r="E41" s="167" t="s">
        <v>205</v>
      </c>
      <c r="F41" s="163"/>
      <c r="G41" s="110"/>
      <c r="H41" s="110"/>
      <c r="I41" s="111"/>
    </row>
    <row r="42" spans="2:12" ht="15">
      <c r="B42" s="109"/>
      <c r="C42" s="110"/>
      <c r="D42" s="160"/>
      <c r="E42" s="166" t="s">
        <v>530</v>
      </c>
      <c r="F42" s="363">
        <f>+'Tax '!F22</f>
        <v>284890.10400000005</v>
      </c>
      <c r="G42" s="110"/>
      <c r="H42" s="110"/>
      <c r="I42" s="111"/>
    </row>
    <row r="43" spans="2:12" ht="15.75">
      <c r="B43" s="109"/>
      <c r="C43" s="112"/>
      <c r="D43" s="113"/>
      <c r="E43" s="166"/>
      <c r="F43" s="162"/>
      <c r="G43" s="119"/>
      <c r="H43" s="119"/>
      <c r="I43" s="111"/>
    </row>
    <row r="44" spans="2:12" ht="15.75">
      <c r="B44" s="109"/>
      <c r="C44" s="112"/>
      <c r="D44" s="113"/>
      <c r="E44" s="168" t="s">
        <v>511</v>
      </c>
      <c r="F44" s="363">
        <f>+F40-F41-F42</f>
        <v>-267376.81800000009</v>
      </c>
      <c r="G44" s="119"/>
      <c r="H44" s="119"/>
      <c r="I44" s="111"/>
      <c r="L44" s="269">
        <f>+F44+'Tax '!F23</f>
        <v>-534753.92200000014</v>
      </c>
    </row>
    <row r="45" spans="2:12" ht="15.75">
      <c r="B45" s="109"/>
      <c r="C45" s="112"/>
      <c r="D45" s="112"/>
      <c r="E45" s="119"/>
      <c r="F45" s="119"/>
      <c r="G45" s="119"/>
      <c r="H45" s="119"/>
      <c r="I45" s="111"/>
    </row>
    <row r="46" spans="2:12" ht="15.75">
      <c r="B46" s="109"/>
      <c r="C46" s="120"/>
      <c r="D46" s="112"/>
      <c r="E46" s="110"/>
      <c r="H46" s="110"/>
      <c r="I46" s="111"/>
    </row>
    <row r="47" spans="2:12" ht="15.75">
      <c r="B47" s="109"/>
      <c r="C47" s="115"/>
      <c r="D47" s="115"/>
      <c r="E47" s="118"/>
      <c r="G47" s="364" t="s">
        <v>524</v>
      </c>
      <c r="H47" s="110"/>
      <c r="I47" s="111"/>
    </row>
    <row r="48" spans="2:12" ht="15.75">
      <c r="B48" s="109"/>
      <c r="C48" s="110"/>
      <c r="D48" s="110"/>
      <c r="E48" s="110"/>
      <c r="G48" s="143" t="s">
        <v>586</v>
      </c>
      <c r="H48" s="110"/>
      <c r="I48" s="111"/>
    </row>
    <row r="49" spans="2:9">
      <c r="B49" s="109"/>
      <c r="C49" s="110"/>
      <c r="D49" s="110"/>
      <c r="E49" s="110"/>
      <c r="F49" s="110"/>
      <c r="G49" s="110"/>
      <c r="H49" s="110"/>
      <c r="I49" s="111"/>
    </row>
    <row r="50" spans="2:9">
      <c r="B50" s="109"/>
      <c r="C50" s="112"/>
      <c r="D50" s="112"/>
      <c r="E50" s="110"/>
      <c r="F50" s="110"/>
      <c r="G50" s="110"/>
      <c r="H50" s="110"/>
      <c r="I50" s="111"/>
    </row>
    <row r="51" spans="2:9" ht="13.5" thickBot="1">
      <c r="B51" s="121"/>
      <c r="C51" s="122"/>
      <c r="D51" s="122"/>
      <c r="E51" s="122"/>
      <c r="F51" s="122"/>
      <c r="G51" s="122"/>
      <c r="H51" s="122"/>
      <c r="I51" s="123"/>
    </row>
  </sheetData>
  <mergeCells count="3">
    <mergeCell ref="B2:I2"/>
    <mergeCell ref="C25:D25"/>
    <mergeCell ref="C29:D29"/>
  </mergeCells>
  <pageMargins left="0.17" right="0.23622047244094491" top="0.55118110236220474" bottom="0.5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165"/>
  <sheetViews>
    <sheetView view="pageBreakPreview" topLeftCell="A61" zoomScaleSheetLayoutView="100" workbookViewId="0">
      <selection activeCell="E159" sqref="E159"/>
    </sheetView>
  </sheetViews>
  <sheetFormatPr defaultRowHeight="15"/>
  <cols>
    <col min="1" max="1" width="12.42578125" style="177" customWidth="1"/>
    <col min="2" max="2" width="9.140625" style="177"/>
    <col min="3" max="3" width="38.5703125" style="178" bestFit="1" customWidth="1"/>
    <col min="4" max="4" width="7.42578125" style="178" customWidth="1"/>
    <col min="5" max="5" width="17.42578125" style="179" customWidth="1"/>
    <col min="6" max="6" width="14.7109375" style="179" customWidth="1"/>
    <col min="7" max="8" width="7.7109375" style="223" customWidth="1"/>
    <col min="9" max="9" width="13.28515625" style="178" customWidth="1"/>
    <col min="10" max="10" width="6.42578125" style="181" hidden="1" customWidth="1"/>
    <col min="11" max="11" width="16.5703125" style="178" customWidth="1"/>
    <col min="12" max="12" width="16.42578125" style="178" customWidth="1"/>
    <col min="13" max="13" width="11" style="178" bestFit="1" customWidth="1"/>
    <col min="14" max="14" width="10.28515625" style="178" bestFit="1" customWidth="1"/>
    <col min="15" max="16384" width="9.140625" style="178"/>
  </cols>
  <sheetData>
    <row r="1" spans="1:12" ht="18.75">
      <c r="B1" s="176" t="str">
        <f>+Kop.!F3</f>
        <v xml:space="preserve">URBAN DISTRIBUTION </v>
      </c>
      <c r="C1" s="221"/>
      <c r="D1" s="221"/>
    </row>
    <row r="2" spans="1:12" ht="18.75">
      <c r="B2" s="176" t="str">
        <f>+Kop.!F4</f>
        <v>NIPT -K81318001M</v>
      </c>
      <c r="C2" s="221"/>
      <c r="D2" s="221"/>
    </row>
    <row r="3" spans="1:12" ht="18.75">
      <c r="B3" s="176" t="s">
        <v>537</v>
      </c>
      <c r="C3" s="221"/>
      <c r="D3" s="221"/>
    </row>
    <row r="4" spans="1:12" ht="15.75" customHeight="1" thickBot="1">
      <c r="E4" s="182"/>
    </row>
    <row r="5" spans="1:12" ht="26.25" customHeight="1" thickTop="1" thickBot="1">
      <c r="A5" s="183" t="s">
        <v>210</v>
      </c>
      <c r="B5" s="184" t="s">
        <v>211</v>
      </c>
      <c r="C5" s="185" t="s">
        <v>212</v>
      </c>
      <c r="D5" s="186"/>
      <c r="E5" s="187" t="s">
        <v>213</v>
      </c>
      <c r="F5" s="187" t="s">
        <v>214</v>
      </c>
      <c r="G5" s="224"/>
      <c r="H5" s="224"/>
      <c r="I5" s="188"/>
    </row>
    <row r="6" spans="1:12" ht="15.75" thickTop="1">
      <c r="A6" s="189">
        <f>IF(I6&gt;0,G6,H6)</f>
        <v>450</v>
      </c>
      <c r="B6" s="190" t="s">
        <v>215</v>
      </c>
      <c r="C6" s="191" t="s">
        <v>216</v>
      </c>
      <c r="D6" s="192"/>
      <c r="E6" s="193"/>
      <c r="F6" s="193">
        <v>100000</v>
      </c>
      <c r="G6" s="225">
        <v>450</v>
      </c>
      <c r="H6" s="225">
        <v>450</v>
      </c>
      <c r="I6" s="192">
        <f>+E6-F6</f>
        <v>-100000</v>
      </c>
      <c r="J6" s="194"/>
      <c r="K6" s="180"/>
      <c r="L6" s="180"/>
    </row>
    <row r="7" spans="1:12" hidden="1">
      <c r="A7" s="189">
        <f>IF(I7&gt;0,G7,H7)</f>
        <v>470</v>
      </c>
      <c r="B7" s="195" t="s">
        <v>217</v>
      </c>
      <c r="C7" s="196" t="s">
        <v>218</v>
      </c>
      <c r="D7" s="197"/>
      <c r="E7" s="198"/>
      <c r="F7" s="207"/>
      <c r="G7" s="226">
        <v>470</v>
      </c>
      <c r="H7" s="226">
        <v>470</v>
      </c>
      <c r="I7" s="192">
        <f>+E7-F7</f>
        <v>0</v>
      </c>
      <c r="J7" s="194"/>
      <c r="K7" s="180"/>
      <c r="L7" s="180"/>
    </row>
    <row r="8" spans="1:12" hidden="1">
      <c r="A8" s="199">
        <f>IF(I8&gt;0,G8,H8)</f>
        <v>475</v>
      </c>
      <c r="B8" s="195" t="s">
        <v>217</v>
      </c>
      <c r="C8" s="196" t="s">
        <v>515</v>
      </c>
      <c r="D8" s="197"/>
      <c r="E8" s="198"/>
      <c r="F8" s="198"/>
      <c r="G8" s="195">
        <v>475</v>
      </c>
      <c r="H8" s="195">
        <v>475</v>
      </c>
      <c r="I8" s="192">
        <f t="shared" ref="I8:I72" si="0">+E8-F8</f>
        <v>0</v>
      </c>
      <c r="J8" s="194"/>
      <c r="K8" s="180"/>
      <c r="L8" s="180"/>
    </row>
    <row r="9" spans="1:12" hidden="1">
      <c r="A9" s="200">
        <f>IF(I9&gt;0,G9,H9)</f>
        <v>465</v>
      </c>
      <c r="B9" s="201" t="s">
        <v>217</v>
      </c>
      <c r="C9" s="202" t="s">
        <v>516</v>
      </c>
      <c r="D9" s="203"/>
      <c r="E9" s="204"/>
      <c r="F9" s="204"/>
      <c r="G9" s="201">
        <v>465</v>
      </c>
      <c r="H9" s="201">
        <v>465</v>
      </c>
      <c r="I9" s="192">
        <f t="shared" si="0"/>
        <v>0</v>
      </c>
      <c r="J9" s="194"/>
      <c r="K9" s="180"/>
      <c r="L9" s="180"/>
    </row>
    <row r="10" spans="1:12">
      <c r="A10" s="189">
        <f>IF(I10&gt;0,G10,H10)</f>
        <v>480</v>
      </c>
      <c r="B10" s="195" t="s">
        <v>219</v>
      </c>
      <c r="C10" s="196" t="s">
        <v>220</v>
      </c>
      <c r="D10" s="205"/>
      <c r="E10" s="198">
        <v>11224899</v>
      </c>
      <c r="F10" s="198"/>
      <c r="G10" s="226">
        <v>480</v>
      </c>
      <c r="H10" s="226">
        <v>480</v>
      </c>
      <c r="I10" s="192">
        <f>+E10-F10</f>
        <v>11224899</v>
      </c>
      <c r="J10" s="194"/>
      <c r="K10" s="180"/>
      <c r="L10" s="180"/>
    </row>
    <row r="11" spans="1:12" hidden="1">
      <c r="A11" s="199">
        <f t="shared" ref="A11:A35" si="1">IF(I11&gt;0,G11,H11)</f>
        <v>485</v>
      </c>
      <c r="B11" s="195">
        <v>109</v>
      </c>
      <c r="C11" s="196" t="s">
        <v>221</v>
      </c>
      <c r="D11" s="197"/>
      <c r="E11" s="198"/>
      <c r="F11" s="198"/>
      <c r="G11" s="195">
        <v>485</v>
      </c>
      <c r="H11" s="195">
        <v>485</v>
      </c>
      <c r="I11" s="192">
        <f t="shared" si="0"/>
        <v>0</v>
      </c>
      <c r="J11" s="194"/>
      <c r="K11" s="180"/>
      <c r="L11" s="180"/>
    </row>
    <row r="12" spans="1:12" hidden="1">
      <c r="A12" s="199">
        <f t="shared" si="1"/>
        <v>243</v>
      </c>
      <c r="B12" s="195" t="s">
        <v>222</v>
      </c>
      <c r="C12" s="196" t="s">
        <v>223</v>
      </c>
      <c r="D12" s="197"/>
      <c r="E12" s="198"/>
      <c r="F12" s="198"/>
      <c r="G12" s="195">
        <v>243</v>
      </c>
      <c r="H12" s="195">
        <v>243</v>
      </c>
      <c r="I12" s="192">
        <f t="shared" si="0"/>
        <v>0</v>
      </c>
      <c r="J12" s="194"/>
      <c r="K12" s="180"/>
      <c r="L12" s="180"/>
    </row>
    <row r="13" spans="1:12" hidden="1">
      <c r="A13" s="199">
        <f t="shared" si="1"/>
        <v>201</v>
      </c>
      <c r="B13" s="195">
        <v>211</v>
      </c>
      <c r="C13" s="196" t="s">
        <v>224</v>
      </c>
      <c r="D13" s="197"/>
      <c r="E13" s="198"/>
      <c r="F13" s="198"/>
      <c r="G13" s="195">
        <v>201</v>
      </c>
      <c r="H13" s="195">
        <v>201</v>
      </c>
      <c r="I13" s="192">
        <f t="shared" si="0"/>
        <v>0</v>
      </c>
      <c r="J13" s="194"/>
      <c r="K13" s="180"/>
      <c r="L13" s="180"/>
    </row>
    <row r="14" spans="1:12" hidden="1">
      <c r="A14" s="199">
        <f t="shared" si="1"/>
        <v>202</v>
      </c>
      <c r="B14" s="195" t="s">
        <v>225</v>
      </c>
      <c r="C14" s="196" t="s">
        <v>226</v>
      </c>
      <c r="D14" s="197"/>
      <c r="E14" s="198"/>
      <c r="F14" s="198"/>
      <c r="G14" s="195">
        <v>202</v>
      </c>
      <c r="H14" s="195">
        <v>202</v>
      </c>
      <c r="I14" s="192">
        <f t="shared" si="0"/>
        <v>0</v>
      </c>
      <c r="J14" s="194"/>
      <c r="K14" s="180"/>
      <c r="L14" s="180"/>
    </row>
    <row r="15" spans="1:12" hidden="1">
      <c r="A15" s="199">
        <f t="shared" si="1"/>
        <v>202</v>
      </c>
      <c r="B15" s="195">
        <v>2122</v>
      </c>
      <c r="C15" s="196" t="s">
        <v>227</v>
      </c>
      <c r="D15" s="197"/>
      <c r="E15" s="198"/>
      <c r="F15" s="198"/>
      <c r="G15" s="195">
        <v>202</v>
      </c>
      <c r="H15" s="195">
        <v>202</v>
      </c>
      <c r="I15" s="192">
        <f t="shared" si="0"/>
        <v>0</v>
      </c>
      <c r="J15" s="194"/>
      <c r="K15" s="180"/>
      <c r="L15" s="180"/>
    </row>
    <row r="16" spans="1:12" hidden="1">
      <c r="A16" s="199">
        <f>IF(I16&gt;0,G16,H16)</f>
        <v>203</v>
      </c>
      <c r="B16" s="195" t="s">
        <v>228</v>
      </c>
      <c r="C16" s="196" t="s">
        <v>229</v>
      </c>
      <c r="D16" s="197"/>
      <c r="E16" s="198"/>
      <c r="F16" s="198"/>
      <c r="G16" s="195">
        <v>203</v>
      </c>
      <c r="H16" s="195">
        <v>203</v>
      </c>
      <c r="I16" s="192">
        <f t="shared" si="0"/>
        <v>0</v>
      </c>
      <c r="J16" s="194"/>
      <c r="K16" s="180"/>
      <c r="L16" s="180"/>
    </row>
    <row r="17" spans="1:13">
      <c r="A17" s="189">
        <f t="shared" ref="A17:A18" si="2">IF(I17&gt;0,G17,H17)</f>
        <v>203</v>
      </c>
      <c r="B17" s="195" t="s">
        <v>230</v>
      </c>
      <c r="C17" s="196" t="s">
        <v>231</v>
      </c>
      <c r="D17" s="197"/>
      <c r="E17" s="198">
        <v>39228044</v>
      </c>
      <c r="F17" s="198"/>
      <c r="G17" s="195">
        <v>203</v>
      </c>
      <c r="H17" s="195">
        <v>203</v>
      </c>
      <c r="I17" s="192">
        <f t="shared" si="0"/>
        <v>39228044</v>
      </c>
      <c r="J17" s="194"/>
      <c r="K17" s="180"/>
      <c r="L17" s="180"/>
    </row>
    <row r="18" spans="1:13">
      <c r="A18" s="189">
        <f t="shared" si="2"/>
        <v>204</v>
      </c>
      <c r="B18" s="201" t="s">
        <v>232</v>
      </c>
      <c r="C18" s="202" t="s">
        <v>233</v>
      </c>
      <c r="D18" s="203"/>
      <c r="E18" s="204">
        <v>1365198</v>
      </c>
      <c r="F18" s="204"/>
      <c r="G18" s="201">
        <v>204</v>
      </c>
      <c r="H18" s="201">
        <v>204</v>
      </c>
      <c r="I18" s="192">
        <f t="shared" si="0"/>
        <v>1365198</v>
      </c>
      <c r="J18" s="194"/>
      <c r="K18" s="180"/>
      <c r="L18" s="403"/>
      <c r="M18" s="178">
        <f>+E19-F29</f>
        <v>0</v>
      </c>
    </row>
    <row r="19" spans="1:13" hidden="1">
      <c r="A19" s="189">
        <f>IF(I19&gt;0,G19,H19)</f>
        <v>205</v>
      </c>
      <c r="B19" s="195" t="s">
        <v>234</v>
      </c>
      <c r="C19" s="196" t="s">
        <v>235</v>
      </c>
      <c r="D19" s="205"/>
      <c r="E19" s="207"/>
      <c r="F19" s="207"/>
      <c r="G19" s="226">
        <v>205</v>
      </c>
      <c r="H19" s="226">
        <v>205</v>
      </c>
      <c r="I19" s="192">
        <f t="shared" si="0"/>
        <v>0</v>
      </c>
      <c r="J19" s="194"/>
      <c r="K19" s="180"/>
      <c r="L19" s="180"/>
    </row>
    <row r="20" spans="1:13">
      <c r="A20" s="189">
        <f>IF(I20&gt;0,G20,H20)</f>
        <v>205</v>
      </c>
      <c r="B20" s="195" t="s">
        <v>236</v>
      </c>
      <c r="C20" s="196" t="s">
        <v>237</v>
      </c>
      <c r="D20" s="197"/>
      <c r="E20" s="198">
        <v>313600</v>
      </c>
      <c r="F20" s="198"/>
      <c r="G20" s="195">
        <v>205</v>
      </c>
      <c r="H20" s="195">
        <v>205</v>
      </c>
      <c r="I20" s="192">
        <f>+E20-F20</f>
        <v>313600</v>
      </c>
      <c r="J20" s="194"/>
      <c r="K20" s="180"/>
      <c r="L20" s="180"/>
    </row>
    <row r="21" spans="1:13" hidden="1">
      <c r="A21" s="199">
        <f t="shared" si="1"/>
        <v>205</v>
      </c>
      <c r="B21" s="195" t="s">
        <v>239</v>
      </c>
      <c r="C21" s="196" t="s">
        <v>240</v>
      </c>
      <c r="D21" s="197"/>
      <c r="E21" s="198"/>
      <c r="F21" s="198"/>
      <c r="G21" s="195">
        <v>205</v>
      </c>
      <c r="H21" s="195">
        <v>205</v>
      </c>
      <c r="I21" s="192">
        <f t="shared" si="0"/>
        <v>0</v>
      </c>
      <c r="J21" s="194"/>
      <c r="K21" s="180"/>
      <c r="L21" s="180"/>
    </row>
    <row r="22" spans="1:13" hidden="1">
      <c r="A22" s="199">
        <f t="shared" si="1"/>
        <v>206</v>
      </c>
      <c r="B22" s="195" t="s">
        <v>241</v>
      </c>
      <c r="C22" s="196" t="s">
        <v>242</v>
      </c>
      <c r="D22" s="197"/>
      <c r="E22" s="198"/>
      <c r="F22" s="198"/>
      <c r="G22" s="195">
        <v>206</v>
      </c>
      <c r="H22" s="195">
        <v>206</v>
      </c>
      <c r="I22" s="192">
        <f t="shared" si="0"/>
        <v>0</v>
      </c>
      <c r="J22" s="194"/>
      <c r="K22" s="180"/>
      <c r="L22" s="180"/>
    </row>
    <row r="23" spans="1:13" hidden="1">
      <c r="A23" s="199">
        <f>IF(I23&gt;0,G23,H23)</f>
        <v>243</v>
      </c>
      <c r="B23" s="195" t="s">
        <v>238</v>
      </c>
      <c r="C23" s="196" t="s">
        <v>223</v>
      </c>
      <c r="D23" s="197"/>
      <c r="E23" s="198"/>
      <c r="F23" s="198"/>
      <c r="G23" s="195">
        <v>243</v>
      </c>
      <c r="H23" s="195">
        <v>243</v>
      </c>
      <c r="I23" s="192">
        <f t="shared" si="0"/>
        <v>0</v>
      </c>
      <c r="J23" s="194"/>
      <c r="K23" s="180"/>
      <c r="L23" s="180"/>
    </row>
    <row r="24" spans="1:13" hidden="1">
      <c r="A24" s="199">
        <f t="shared" si="1"/>
        <v>202</v>
      </c>
      <c r="B24" s="195" t="s">
        <v>243</v>
      </c>
      <c r="C24" s="196" t="s">
        <v>244</v>
      </c>
      <c r="D24" s="197"/>
      <c r="E24" s="198"/>
      <c r="F24" s="198"/>
      <c r="G24" s="195">
        <v>202</v>
      </c>
      <c r="H24" s="195">
        <v>202</v>
      </c>
      <c r="I24" s="192">
        <f t="shared" si="0"/>
        <v>0</v>
      </c>
      <c r="J24" s="194"/>
      <c r="K24" s="180"/>
      <c r="L24" s="180"/>
    </row>
    <row r="25" spans="1:13">
      <c r="A25" s="189">
        <f t="shared" si="1"/>
        <v>203</v>
      </c>
      <c r="B25" s="195" t="s">
        <v>245</v>
      </c>
      <c r="C25" s="196" t="s">
        <v>246</v>
      </c>
      <c r="D25" s="197"/>
      <c r="E25" s="198"/>
      <c r="F25" s="198">
        <v>9809759</v>
      </c>
      <c r="G25" s="195">
        <v>203</v>
      </c>
      <c r="H25" s="195">
        <v>203</v>
      </c>
      <c r="I25" s="192">
        <f t="shared" si="0"/>
        <v>-9809759</v>
      </c>
      <c r="J25" s="194"/>
      <c r="K25" s="180"/>
      <c r="L25" s="180"/>
    </row>
    <row r="26" spans="1:13">
      <c r="A26" s="189">
        <f t="shared" si="1"/>
        <v>204</v>
      </c>
      <c r="B26" s="201" t="s">
        <v>247</v>
      </c>
      <c r="C26" s="202" t="s">
        <v>248</v>
      </c>
      <c r="D26" s="203"/>
      <c r="E26" s="204"/>
      <c r="F26" s="204">
        <v>818976</v>
      </c>
      <c r="G26" s="201">
        <v>204</v>
      </c>
      <c r="H26" s="201">
        <v>204</v>
      </c>
      <c r="I26" s="192">
        <f t="shared" si="0"/>
        <v>-818976</v>
      </c>
      <c r="J26" s="194"/>
      <c r="K26" s="180"/>
      <c r="L26" s="180"/>
    </row>
    <row r="27" spans="1:13">
      <c r="A27" s="189">
        <f t="shared" si="1"/>
        <v>205</v>
      </c>
      <c r="B27" s="195" t="s">
        <v>249</v>
      </c>
      <c r="C27" s="196" t="s">
        <v>250</v>
      </c>
      <c r="D27" s="197"/>
      <c r="E27" s="198"/>
      <c r="F27" s="198">
        <v>94941</v>
      </c>
      <c r="G27" s="226">
        <v>205</v>
      </c>
      <c r="H27" s="226">
        <v>205</v>
      </c>
      <c r="I27" s="192">
        <f t="shared" si="0"/>
        <v>-94941</v>
      </c>
      <c r="J27" s="194"/>
      <c r="K27" s="180"/>
      <c r="L27" s="180"/>
    </row>
    <row r="28" spans="1:13" hidden="1">
      <c r="A28" s="199">
        <f t="shared" si="1"/>
        <v>205</v>
      </c>
      <c r="B28" s="195" t="s">
        <v>251</v>
      </c>
      <c r="C28" s="196" t="s">
        <v>252</v>
      </c>
      <c r="D28" s="197"/>
      <c r="E28" s="198"/>
      <c r="F28" s="198"/>
      <c r="G28" s="195">
        <v>205</v>
      </c>
      <c r="H28" s="195">
        <v>205</v>
      </c>
      <c r="I28" s="192">
        <f t="shared" si="0"/>
        <v>0</v>
      </c>
      <c r="J28" s="194"/>
      <c r="K28" s="180"/>
      <c r="L28" s="180"/>
    </row>
    <row r="29" spans="1:13" hidden="1">
      <c r="A29" s="199">
        <f t="shared" si="1"/>
        <v>205</v>
      </c>
      <c r="B29" s="195" t="s">
        <v>253</v>
      </c>
      <c r="C29" s="196" t="s">
        <v>254</v>
      </c>
      <c r="D29" s="206"/>
      <c r="E29" s="198"/>
      <c r="F29" s="198"/>
      <c r="G29" s="195">
        <v>205</v>
      </c>
      <c r="H29" s="195">
        <v>205</v>
      </c>
      <c r="I29" s="192">
        <f t="shared" si="0"/>
        <v>0</v>
      </c>
      <c r="J29" s="194"/>
      <c r="K29" s="180"/>
      <c r="L29" s="180"/>
    </row>
    <row r="30" spans="1:13">
      <c r="A30" s="189">
        <f t="shared" si="1"/>
        <v>130</v>
      </c>
      <c r="B30" s="195" t="s">
        <v>255</v>
      </c>
      <c r="C30" s="196" t="s">
        <v>256</v>
      </c>
      <c r="D30" s="197"/>
      <c r="E30" s="198">
        <v>350447.94</v>
      </c>
      <c r="F30" s="198"/>
      <c r="G30" s="195">
        <v>130</v>
      </c>
      <c r="H30" s="195">
        <v>130</v>
      </c>
      <c r="I30" s="192">
        <f t="shared" si="0"/>
        <v>350447.94</v>
      </c>
      <c r="J30" s="194"/>
      <c r="K30" s="180"/>
      <c r="L30" s="180"/>
    </row>
    <row r="31" spans="1:13">
      <c r="A31" s="189">
        <f t="shared" si="1"/>
        <v>132</v>
      </c>
      <c r="B31" s="195">
        <v>3125</v>
      </c>
      <c r="C31" s="196" t="s">
        <v>567</v>
      </c>
      <c r="D31" s="197"/>
      <c r="E31" s="198">
        <v>1983979.92</v>
      </c>
      <c r="F31" s="198"/>
      <c r="G31" s="195">
        <v>132</v>
      </c>
      <c r="H31" s="195">
        <v>132</v>
      </c>
      <c r="I31" s="192">
        <f t="shared" si="0"/>
        <v>1983979.92</v>
      </c>
      <c r="J31" s="194"/>
      <c r="K31" s="180"/>
      <c r="L31" s="180"/>
    </row>
    <row r="32" spans="1:13" hidden="1">
      <c r="A32" s="199">
        <f t="shared" si="1"/>
        <v>130</v>
      </c>
      <c r="B32" s="195" t="s">
        <v>257</v>
      </c>
      <c r="C32" s="196" t="s">
        <v>258</v>
      </c>
      <c r="D32" s="197"/>
      <c r="E32" s="198"/>
      <c r="F32" s="198"/>
      <c r="G32" s="195">
        <v>130</v>
      </c>
      <c r="H32" s="195">
        <v>130</v>
      </c>
      <c r="I32" s="192">
        <f t="shared" si="0"/>
        <v>0</v>
      </c>
      <c r="J32" s="194"/>
      <c r="K32" s="180"/>
      <c r="L32" s="180"/>
    </row>
    <row r="33" spans="1:13">
      <c r="A33" s="189">
        <f t="shared" si="1"/>
        <v>131</v>
      </c>
      <c r="B33" s="195" t="s">
        <v>259</v>
      </c>
      <c r="C33" s="196" t="s">
        <v>260</v>
      </c>
      <c r="D33" s="197"/>
      <c r="E33" s="198">
        <v>305204</v>
      </c>
      <c r="F33" s="198"/>
      <c r="G33" s="195">
        <v>131</v>
      </c>
      <c r="H33" s="195">
        <v>131</v>
      </c>
      <c r="I33" s="192">
        <f t="shared" si="0"/>
        <v>305204</v>
      </c>
      <c r="J33" s="194"/>
      <c r="K33" s="180"/>
      <c r="L33" s="180"/>
    </row>
    <row r="34" spans="1:13">
      <c r="A34" s="189">
        <f t="shared" si="1"/>
        <v>134</v>
      </c>
      <c r="B34" s="195" t="s">
        <v>261</v>
      </c>
      <c r="C34" s="196" t="s">
        <v>262</v>
      </c>
      <c r="D34" s="197"/>
      <c r="E34" s="198">
        <v>59650.12</v>
      </c>
      <c r="F34" s="198"/>
      <c r="G34" s="195">
        <v>134</v>
      </c>
      <c r="H34" s="195">
        <v>134</v>
      </c>
      <c r="I34" s="192">
        <f t="shared" si="0"/>
        <v>59650.12</v>
      </c>
      <c r="J34" s="194"/>
      <c r="K34" s="180"/>
      <c r="L34" s="180"/>
    </row>
    <row r="35" spans="1:13" hidden="1">
      <c r="A35" s="199">
        <f t="shared" si="1"/>
        <v>132</v>
      </c>
      <c r="B35" s="195">
        <v>341</v>
      </c>
      <c r="C35" s="196" t="s">
        <v>263</v>
      </c>
      <c r="D35" s="197"/>
      <c r="E35" s="198"/>
      <c r="F35" s="198"/>
      <c r="G35" s="195">
        <v>132</v>
      </c>
      <c r="H35" s="195">
        <v>132</v>
      </c>
      <c r="I35" s="192">
        <f t="shared" si="0"/>
        <v>0</v>
      </c>
      <c r="J35" s="194"/>
      <c r="K35" s="180"/>
      <c r="L35" s="180"/>
    </row>
    <row r="36" spans="1:13" hidden="1">
      <c r="A36" s="199">
        <f t="shared" ref="A36:A98" si="3">IF(I36&gt;0,G36,H36)</f>
        <v>133</v>
      </c>
      <c r="B36" s="195">
        <v>342</v>
      </c>
      <c r="C36" s="196" t="s">
        <v>113</v>
      </c>
      <c r="D36" s="197"/>
      <c r="E36" s="198"/>
      <c r="F36" s="198"/>
      <c r="G36" s="195">
        <v>133</v>
      </c>
      <c r="H36" s="195">
        <v>133</v>
      </c>
      <c r="I36" s="192">
        <f t="shared" si="0"/>
        <v>0</v>
      </c>
      <c r="J36" s="194"/>
      <c r="K36" s="180"/>
      <c r="L36" s="180"/>
    </row>
    <row r="37" spans="1:13">
      <c r="A37" s="189">
        <f>IF(I37&gt;0,G37,H37)</f>
        <v>321</v>
      </c>
      <c r="B37" s="195" t="s">
        <v>264</v>
      </c>
      <c r="C37" s="196" t="s">
        <v>265</v>
      </c>
      <c r="D37" s="197"/>
      <c r="E37" s="198"/>
      <c r="F37" s="198">
        <v>28831967.52</v>
      </c>
      <c r="G37" s="195">
        <v>126</v>
      </c>
      <c r="H37" s="195">
        <v>321</v>
      </c>
      <c r="I37" s="192">
        <f>+E37-F37</f>
        <v>-28831967.52</v>
      </c>
      <c r="J37" s="194"/>
      <c r="K37" s="180"/>
      <c r="L37" s="180"/>
    </row>
    <row r="38" spans="1:13" hidden="1">
      <c r="A38" s="199">
        <f t="shared" si="3"/>
        <v>321</v>
      </c>
      <c r="B38" s="201" t="s">
        <v>266</v>
      </c>
      <c r="C38" s="202" t="s">
        <v>267</v>
      </c>
      <c r="D38" s="203"/>
      <c r="E38" s="198"/>
      <c r="F38" s="198"/>
      <c r="G38" s="201">
        <v>126</v>
      </c>
      <c r="H38" s="201">
        <v>321</v>
      </c>
      <c r="I38" s="192">
        <f t="shared" si="0"/>
        <v>0</v>
      </c>
      <c r="J38" s="194"/>
      <c r="K38" s="180"/>
      <c r="L38" s="180"/>
    </row>
    <row r="39" spans="1:13">
      <c r="A39" s="189">
        <f>IF(I39&gt;0,G39,H39)</f>
        <v>121</v>
      </c>
      <c r="B39" s="195" t="s">
        <v>268</v>
      </c>
      <c r="C39" s="196" t="s">
        <v>269</v>
      </c>
      <c r="D39" s="206"/>
      <c r="E39" s="207">
        <v>2877851.62</v>
      </c>
      <c r="F39" s="198"/>
      <c r="G39" s="226">
        <v>121</v>
      </c>
      <c r="H39" s="226">
        <v>321</v>
      </c>
      <c r="I39" s="192">
        <f>+E39-F39</f>
        <v>2877851.62</v>
      </c>
      <c r="J39" s="194"/>
      <c r="K39" s="180"/>
      <c r="L39" s="180"/>
    </row>
    <row r="40" spans="1:13" hidden="1">
      <c r="A40" s="199">
        <f t="shared" si="3"/>
        <v>330</v>
      </c>
      <c r="B40" s="201" t="s">
        <v>270</v>
      </c>
      <c r="C40" s="202" t="s">
        <v>271</v>
      </c>
      <c r="D40" s="203"/>
      <c r="E40" s="198"/>
      <c r="F40" s="198"/>
      <c r="G40" s="201">
        <v>121</v>
      </c>
      <c r="H40" s="201">
        <v>330</v>
      </c>
      <c r="I40" s="192">
        <f t="shared" si="0"/>
        <v>0</v>
      </c>
      <c r="J40" s="194"/>
      <c r="K40" s="180"/>
      <c r="L40" s="180"/>
    </row>
    <row r="41" spans="1:13">
      <c r="A41" s="189">
        <f t="shared" si="3"/>
        <v>322</v>
      </c>
      <c r="B41" s="195" t="s">
        <v>272</v>
      </c>
      <c r="C41" s="196" t="s">
        <v>273</v>
      </c>
      <c r="D41" s="206"/>
      <c r="E41" s="198"/>
      <c r="F41" s="198">
        <v>754342</v>
      </c>
      <c r="G41" s="226">
        <v>122</v>
      </c>
      <c r="H41" s="226">
        <v>322</v>
      </c>
      <c r="I41" s="192">
        <f t="shared" si="0"/>
        <v>-754342</v>
      </c>
      <c r="J41" s="194"/>
      <c r="K41" s="180"/>
      <c r="L41" s="180"/>
    </row>
    <row r="42" spans="1:13">
      <c r="A42" s="189">
        <f t="shared" si="3"/>
        <v>323</v>
      </c>
      <c r="B42" s="195" t="s">
        <v>274</v>
      </c>
      <c r="C42" s="196" t="s">
        <v>275</v>
      </c>
      <c r="D42" s="206"/>
      <c r="E42" s="198"/>
      <c r="F42" s="198">
        <v>49941</v>
      </c>
      <c r="G42" s="226">
        <v>122</v>
      </c>
      <c r="H42" s="226">
        <v>323</v>
      </c>
      <c r="I42" s="192">
        <f t="shared" si="0"/>
        <v>-49941</v>
      </c>
      <c r="J42" s="194"/>
      <c r="K42" s="180"/>
      <c r="L42" s="180"/>
    </row>
    <row r="43" spans="1:13">
      <c r="A43" s="189">
        <f t="shared" si="3"/>
        <v>324</v>
      </c>
      <c r="B43" s="195" t="s">
        <v>276</v>
      </c>
      <c r="C43" s="196" t="s">
        <v>277</v>
      </c>
      <c r="D43" s="206"/>
      <c r="E43" s="198"/>
      <c r="F43" s="198">
        <v>6000</v>
      </c>
      <c r="G43" s="226">
        <v>122</v>
      </c>
      <c r="H43" s="226">
        <v>324</v>
      </c>
      <c r="I43" s="192">
        <f t="shared" si="0"/>
        <v>-6000</v>
      </c>
      <c r="J43" s="194"/>
      <c r="K43" s="180"/>
      <c r="L43" s="180"/>
    </row>
    <row r="44" spans="1:13" ht="15.75">
      <c r="A44" s="189">
        <f t="shared" si="3"/>
        <v>123</v>
      </c>
      <c r="B44" s="195" t="s">
        <v>278</v>
      </c>
      <c r="C44" s="196" t="s">
        <v>82</v>
      </c>
      <c r="D44" s="206"/>
      <c r="E44" s="198">
        <f>301664-16774</f>
        <v>284890</v>
      </c>
      <c r="F44" s="198"/>
      <c r="G44" s="226">
        <v>123</v>
      </c>
      <c r="H44" s="226">
        <v>325</v>
      </c>
      <c r="I44" s="192">
        <f>+E44-F44-K44</f>
        <v>267377</v>
      </c>
      <c r="J44" s="194"/>
      <c r="K44" s="229">
        <v>17513</v>
      </c>
      <c r="L44" s="406">
        <f>+'Tax '!F21</f>
        <v>17513</v>
      </c>
    </row>
    <row r="45" spans="1:13">
      <c r="A45" s="189">
        <f t="shared" si="3"/>
        <v>124</v>
      </c>
      <c r="B45" s="195" t="s">
        <v>279</v>
      </c>
      <c r="C45" s="196" t="s">
        <v>280</v>
      </c>
      <c r="D45" s="197"/>
      <c r="E45" s="198">
        <f>62756+18704.99-18705.17</f>
        <v>62755.820000000007</v>
      </c>
      <c r="F45" s="198"/>
      <c r="G45" s="226">
        <v>124</v>
      </c>
      <c r="H45" s="226">
        <v>326</v>
      </c>
      <c r="I45" s="192">
        <f t="shared" si="0"/>
        <v>62755.820000000007</v>
      </c>
      <c r="J45" s="194"/>
      <c r="K45" s="180"/>
      <c r="L45" s="208">
        <f>+L44-K44</f>
        <v>0</v>
      </c>
      <c r="M45" s="178" t="s">
        <v>522</v>
      </c>
    </row>
    <row r="46" spans="1:13" hidden="1">
      <c r="A46" s="199" t="str">
        <f t="shared" si="3"/>
        <v>n/a</v>
      </c>
      <c r="B46" s="195" t="s">
        <v>282</v>
      </c>
      <c r="C46" s="196" t="s">
        <v>283</v>
      </c>
      <c r="D46" s="197"/>
      <c r="E46" s="198"/>
      <c r="F46" s="198"/>
      <c r="G46" s="195" t="s">
        <v>281</v>
      </c>
      <c r="H46" s="195" t="s">
        <v>281</v>
      </c>
      <c r="I46" s="192">
        <f t="shared" si="0"/>
        <v>0</v>
      </c>
      <c r="J46" s="194"/>
      <c r="K46" s="180"/>
      <c r="L46" s="180"/>
    </row>
    <row r="47" spans="1:13" hidden="1">
      <c r="A47" s="199" t="str">
        <f t="shared" si="3"/>
        <v>n/a</v>
      </c>
      <c r="B47" s="195" t="s">
        <v>284</v>
      </c>
      <c r="C47" s="196" t="s">
        <v>285</v>
      </c>
      <c r="D47" s="197"/>
      <c r="E47" s="198"/>
      <c r="F47" s="198"/>
      <c r="G47" s="195" t="s">
        <v>281</v>
      </c>
      <c r="H47" s="195" t="s">
        <v>281</v>
      </c>
      <c r="I47" s="192">
        <f t="shared" si="0"/>
        <v>0</v>
      </c>
      <c r="J47" s="194"/>
      <c r="K47" s="180"/>
      <c r="L47" s="180"/>
    </row>
    <row r="48" spans="1:13" hidden="1">
      <c r="A48" s="199">
        <f t="shared" si="3"/>
        <v>326</v>
      </c>
      <c r="B48" s="195" t="s">
        <v>286</v>
      </c>
      <c r="C48" s="196" t="s">
        <v>287</v>
      </c>
      <c r="D48" s="197"/>
      <c r="E48" s="198"/>
      <c r="F48" s="198"/>
      <c r="G48" s="195">
        <v>124</v>
      </c>
      <c r="H48" s="195">
        <v>326</v>
      </c>
      <c r="I48" s="192">
        <f t="shared" si="0"/>
        <v>0</v>
      </c>
      <c r="J48" s="194"/>
      <c r="K48" s="180"/>
      <c r="L48" s="180"/>
    </row>
    <row r="49" spans="1:12" hidden="1">
      <c r="A49" s="199">
        <f t="shared" si="3"/>
        <v>329</v>
      </c>
      <c r="B49" s="195" t="s">
        <v>288</v>
      </c>
      <c r="C49" s="196" t="s">
        <v>289</v>
      </c>
      <c r="D49" s="197"/>
      <c r="E49" s="198"/>
      <c r="F49" s="198"/>
      <c r="G49" s="195">
        <v>122</v>
      </c>
      <c r="H49" s="195">
        <v>329</v>
      </c>
      <c r="I49" s="192">
        <f t="shared" si="0"/>
        <v>0</v>
      </c>
      <c r="J49" s="194"/>
      <c r="K49" s="180"/>
      <c r="L49" s="180"/>
    </row>
    <row r="50" spans="1:12" hidden="1">
      <c r="A50" s="199">
        <f t="shared" si="3"/>
        <v>327</v>
      </c>
      <c r="B50" s="195" t="s">
        <v>290</v>
      </c>
      <c r="C50" s="196" t="s">
        <v>291</v>
      </c>
      <c r="D50" s="197"/>
      <c r="E50" s="198"/>
      <c r="F50" s="198"/>
      <c r="G50" s="195">
        <v>122</v>
      </c>
      <c r="H50" s="195">
        <v>327</v>
      </c>
      <c r="I50" s="192">
        <f t="shared" si="0"/>
        <v>0</v>
      </c>
      <c r="J50" s="194"/>
      <c r="K50" s="180"/>
      <c r="L50" s="180"/>
    </row>
    <row r="51" spans="1:12" hidden="1">
      <c r="A51" s="199">
        <f t="shared" si="3"/>
        <v>327</v>
      </c>
      <c r="B51" s="195" t="s">
        <v>292</v>
      </c>
      <c r="C51" s="196" t="s">
        <v>293</v>
      </c>
      <c r="D51" s="197"/>
      <c r="E51" s="198"/>
      <c r="F51" s="198"/>
      <c r="G51" s="195">
        <v>122</v>
      </c>
      <c r="H51" s="195">
        <v>327</v>
      </c>
      <c r="I51" s="192">
        <f t="shared" si="0"/>
        <v>0</v>
      </c>
      <c r="J51" s="194"/>
      <c r="K51" s="180"/>
      <c r="L51" s="180"/>
    </row>
    <row r="52" spans="1:12" hidden="1">
      <c r="A52" s="199">
        <f t="shared" si="3"/>
        <v>327</v>
      </c>
      <c r="B52" s="201" t="s">
        <v>294</v>
      </c>
      <c r="C52" s="202" t="s">
        <v>295</v>
      </c>
      <c r="D52" s="203"/>
      <c r="E52" s="204"/>
      <c r="F52" s="204"/>
      <c r="G52" s="201">
        <v>122</v>
      </c>
      <c r="H52" s="201">
        <v>327</v>
      </c>
      <c r="I52" s="192">
        <f t="shared" si="0"/>
        <v>0</v>
      </c>
      <c r="J52" s="194"/>
      <c r="K52" s="180"/>
      <c r="L52" s="180"/>
    </row>
    <row r="53" spans="1:12">
      <c r="A53" s="189">
        <f>IF(I53&gt;0,G53,H53)</f>
        <v>329</v>
      </c>
      <c r="B53" s="195" t="s">
        <v>296</v>
      </c>
      <c r="C53" s="196" t="s">
        <v>297</v>
      </c>
      <c r="D53" s="206"/>
      <c r="E53" s="198"/>
      <c r="F53" s="198">
        <v>16641452</v>
      </c>
      <c r="G53" s="226">
        <v>125</v>
      </c>
      <c r="H53" s="226">
        <v>329</v>
      </c>
      <c r="I53" s="192">
        <f>+E53-F53</f>
        <v>-16641452</v>
      </c>
      <c r="J53" s="194"/>
      <c r="K53" s="229"/>
    </row>
    <row r="54" spans="1:12" hidden="1">
      <c r="A54" s="199">
        <f t="shared" si="3"/>
        <v>328</v>
      </c>
      <c r="B54" s="195" t="s">
        <v>298</v>
      </c>
      <c r="C54" s="196" t="s">
        <v>92</v>
      </c>
      <c r="D54" s="197"/>
      <c r="E54" s="198"/>
      <c r="F54" s="198"/>
      <c r="G54" s="195">
        <v>125</v>
      </c>
      <c r="H54" s="195">
        <v>328</v>
      </c>
      <c r="I54" s="192">
        <f t="shared" si="0"/>
        <v>0</v>
      </c>
      <c r="J54" s="194"/>
      <c r="K54" s="180"/>
      <c r="L54" s="180"/>
    </row>
    <row r="55" spans="1:12" hidden="1">
      <c r="A55" s="199">
        <f t="shared" si="3"/>
        <v>311</v>
      </c>
      <c r="B55" s="195">
        <v>461</v>
      </c>
      <c r="C55" s="196" t="s">
        <v>299</v>
      </c>
      <c r="D55" s="197"/>
      <c r="E55" s="198"/>
      <c r="F55" s="198"/>
      <c r="G55" s="195">
        <v>122</v>
      </c>
      <c r="H55" s="195">
        <v>311</v>
      </c>
      <c r="I55" s="192">
        <f t="shared" si="0"/>
        <v>0</v>
      </c>
      <c r="J55" s="194"/>
      <c r="K55" s="180"/>
      <c r="L55" s="180"/>
    </row>
    <row r="56" spans="1:12" hidden="1">
      <c r="A56" s="199">
        <f t="shared" si="3"/>
        <v>329</v>
      </c>
      <c r="B56" s="195" t="s">
        <v>300</v>
      </c>
      <c r="C56" s="196" t="s">
        <v>301</v>
      </c>
      <c r="D56" s="197"/>
      <c r="E56" s="198"/>
      <c r="F56" s="198"/>
      <c r="G56" s="195">
        <v>122</v>
      </c>
      <c r="H56" s="195">
        <v>329</v>
      </c>
      <c r="I56" s="192">
        <f t="shared" si="0"/>
        <v>0</v>
      </c>
      <c r="J56" s="194"/>
      <c r="K56" s="180"/>
      <c r="L56" s="180"/>
    </row>
    <row r="57" spans="1:12" hidden="1">
      <c r="A57" s="189">
        <f>IF(I57&gt;0,G57,H57)</f>
        <v>410</v>
      </c>
      <c r="B57" s="195">
        <v>468</v>
      </c>
      <c r="C57" s="196" t="s">
        <v>529</v>
      </c>
      <c r="D57" s="197"/>
      <c r="E57" s="198"/>
      <c r="F57" s="198"/>
      <c r="G57" s="195">
        <v>122</v>
      </c>
      <c r="H57" s="195">
        <v>410</v>
      </c>
      <c r="I57" s="192">
        <f t="shared" si="0"/>
        <v>0</v>
      </c>
      <c r="J57" s="194"/>
      <c r="K57" s="180"/>
      <c r="L57" s="180"/>
    </row>
    <row r="58" spans="1:12">
      <c r="A58" s="189">
        <f>IF(I58&gt;0,G58,H58)</f>
        <v>328</v>
      </c>
      <c r="B58" s="195" t="s">
        <v>302</v>
      </c>
      <c r="C58" s="196" t="s">
        <v>303</v>
      </c>
      <c r="D58" s="206"/>
      <c r="E58" s="198"/>
      <c r="F58" s="198">
        <f>2436455-30000</f>
        <v>2406455</v>
      </c>
      <c r="G58" s="195">
        <v>122</v>
      </c>
      <c r="H58" s="195">
        <v>328</v>
      </c>
      <c r="I58" s="192">
        <f>+E58-F58</f>
        <v>-2406455</v>
      </c>
      <c r="J58" s="194"/>
      <c r="K58" s="180"/>
      <c r="L58" s="180"/>
    </row>
    <row r="59" spans="1:12" hidden="1">
      <c r="A59" s="199">
        <f t="shared" si="3"/>
        <v>329</v>
      </c>
      <c r="B59" s="195">
        <v>4673</v>
      </c>
      <c r="C59" s="196" t="s">
        <v>304</v>
      </c>
      <c r="D59" s="206"/>
      <c r="E59" s="198"/>
      <c r="F59" s="198"/>
      <c r="G59" s="195">
        <v>122</v>
      </c>
      <c r="H59" s="195">
        <v>329</v>
      </c>
      <c r="I59" s="192">
        <f t="shared" si="0"/>
        <v>0</v>
      </c>
      <c r="J59" s="194"/>
      <c r="K59" s="180"/>
      <c r="L59" s="180"/>
    </row>
    <row r="60" spans="1:12">
      <c r="A60" s="189">
        <f t="shared" si="3"/>
        <v>310</v>
      </c>
      <c r="B60" s="195" t="s">
        <v>305</v>
      </c>
      <c r="C60" s="196" t="s">
        <v>568</v>
      </c>
      <c r="D60" s="196"/>
      <c r="E60" s="198"/>
      <c r="F60" s="198">
        <v>2572984.71</v>
      </c>
      <c r="G60" s="195">
        <v>122</v>
      </c>
      <c r="H60" s="195">
        <v>310</v>
      </c>
      <c r="I60" s="192">
        <f t="shared" si="0"/>
        <v>-2572984.71</v>
      </c>
      <c r="J60" s="194"/>
      <c r="K60" s="180"/>
      <c r="L60" s="403"/>
    </row>
    <row r="61" spans="1:12">
      <c r="A61" s="189">
        <f t="shared" si="3"/>
        <v>127</v>
      </c>
      <c r="B61" s="195" t="s">
        <v>306</v>
      </c>
      <c r="C61" s="196" t="s">
        <v>569</v>
      </c>
      <c r="D61" s="197"/>
      <c r="E61" s="198">
        <v>1686319</v>
      </c>
      <c r="F61" s="198"/>
      <c r="G61" s="195">
        <v>127</v>
      </c>
      <c r="H61" s="195">
        <v>329</v>
      </c>
      <c r="I61" s="192">
        <f t="shared" si="0"/>
        <v>1686319</v>
      </c>
      <c r="J61" s="209"/>
      <c r="K61" s="403"/>
      <c r="L61" s="180"/>
    </row>
    <row r="62" spans="1:12" hidden="1">
      <c r="A62" s="199">
        <f t="shared" si="3"/>
        <v>330</v>
      </c>
      <c r="B62" s="195" t="s">
        <v>307</v>
      </c>
      <c r="C62" s="196" t="s">
        <v>308</v>
      </c>
      <c r="D62" s="197"/>
      <c r="E62" s="198"/>
      <c r="F62" s="198"/>
      <c r="G62" s="195">
        <v>122</v>
      </c>
      <c r="H62" s="195">
        <v>330</v>
      </c>
      <c r="I62" s="192">
        <f t="shared" si="0"/>
        <v>0</v>
      </c>
      <c r="J62" s="209"/>
      <c r="K62" s="180"/>
      <c r="L62" s="180"/>
    </row>
    <row r="63" spans="1:12" hidden="1">
      <c r="A63" s="199">
        <f t="shared" si="3"/>
        <v>325</v>
      </c>
      <c r="B63" s="201" t="s">
        <v>309</v>
      </c>
      <c r="C63" s="202" t="s">
        <v>310</v>
      </c>
      <c r="D63" s="203"/>
      <c r="E63" s="198"/>
      <c r="F63" s="198"/>
      <c r="G63" s="201">
        <v>122</v>
      </c>
      <c r="H63" s="201">
        <v>325</v>
      </c>
      <c r="I63" s="192">
        <f t="shared" si="0"/>
        <v>0</v>
      </c>
      <c r="J63" s="209"/>
      <c r="K63" s="180"/>
      <c r="L63" s="180"/>
    </row>
    <row r="64" spans="1:12">
      <c r="A64" s="189">
        <f t="shared" si="3"/>
        <v>100</v>
      </c>
      <c r="B64" s="195" t="s">
        <v>311</v>
      </c>
      <c r="C64" s="196" t="s">
        <v>570</v>
      </c>
      <c r="D64" s="206"/>
      <c r="E64" s="207">
        <v>-202.32</v>
      </c>
      <c r="F64" s="198"/>
      <c r="G64" s="226">
        <v>100</v>
      </c>
      <c r="H64" s="226">
        <v>100</v>
      </c>
      <c r="I64" s="192">
        <f t="shared" si="0"/>
        <v>-202.32</v>
      </c>
      <c r="J64" s="194"/>
      <c r="K64" s="180"/>
      <c r="L64" s="180"/>
    </row>
    <row r="65" spans="1:13">
      <c r="A65" s="189">
        <f t="shared" si="3"/>
        <v>100</v>
      </c>
      <c r="B65" s="195" t="s">
        <v>312</v>
      </c>
      <c r="C65" s="196" t="s">
        <v>571</v>
      </c>
      <c r="D65" s="197"/>
      <c r="E65" s="207">
        <v>65</v>
      </c>
      <c r="F65" s="198"/>
      <c r="G65" s="226">
        <v>100</v>
      </c>
      <c r="H65" s="226">
        <v>310</v>
      </c>
      <c r="I65" s="192">
        <f t="shared" si="0"/>
        <v>65</v>
      </c>
      <c r="J65" s="194"/>
      <c r="K65" s="180"/>
      <c r="L65" s="180"/>
    </row>
    <row r="66" spans="1:13">
      <c r="A66" s="189">
        <f t="shared" si="3"/>
        <v>100</v>
      </c>
      <c r="B66" s="195" t="s">
        <v>313</v>
      </c>
      <c r="C66" s="196" t="s">
        <v>572</v>
      </c>
      <c r="D66" s="197"/>
      <c r="E66" s="207">
        <v>2025.19</v>
      </c>
      <c r="F66" s="198"/>
      <c r="G66" s="195">
        <v>100</v>
      </c>
      <c r="H66" s="195">
        <v>310</v>
      </c>
      <c r="I66" s="192">
        <f t="shared" si="0"/>
        <v>2025.19</v>
      </c>
      <c r="J66" s="194"/>
      <c r="K66" s="180"/>
      <c r="L66" s="180"/>
    </row>
    <row r="67" spans="1:13">
      <c r="A67" s="189">
        <f t="shared" si="3"/>
        <v>310</v>
      </c>
      <c r="B67" s="195" t="s">
        <v>314</v>
      </c>
      <c r="C67" s="196" t="s">
        <v>575</v>
      </c>
      <c r="D67" s="197"/>
      <c r="E67" s="198"/>
      <c r="F67" s="198">
        <v>3993.62</v>
      </c>
      <c r="G67" s="195">
        <v>100</v>
      </c>
      <c r="H67" s="195">
        <v>310</v>
      </c>
      <c r="I67" s="192">
        <f t="shared" si="0"/>
        <v>-3993.62</v>
      </c>
      <c r="J67" s="194"/>
      <c r="K67" s="180"/>
      <c r="L67" s="403"/>
    </row>
    <row r="68" spans="1:13">
      <c r="A68" s="189">
        <f t="shared" si="3"/>
        <v>100</v>
      </c>
      <c r="B68" s="195" t="s">
        <v>316</v>
      </c>
      <c r="C68" s="196" t="s">
        <v>564</v>
      </c>
      <c r="D68" s="197"/>
      <c r="E68" s="207">
        <v>2610.52</v>
      </c>
      <c r="F68" s="198"/>
      <c r="G68" s="195">
        <v>100</v>
      </c>
      <c r="H68" s="195">
        <v>310</v>
      </c>
      <c r="I68" s="192">
        <f t="shared" si="0"/>
        <v>2610.52</v>
      </c>
      <c r="J68" s="194"/>
      <c r="K68" s="180"/>
      <c r="L68" s="180">
        <v>18.62</v>
      </c>
      <c r="M68" s="402">
        <f>+E68/L68</f>
        <v>140.19978517722879</v>
      </c>
    </row>
    <row r="69" spans="1:13">
      <c r="A69" s="189">
        <f t="shared" si="3"/>
        <v>310</v>
      </c>
      <c r="B69" s="195" t="s">
        <v>317</v>
      </c>
      <c r="C69" s="196" t="s">
        <v>573</v>
      </c>
      <c r="D69" s="197"/>
      <c r="E69" s="198"/>
      <c r="F69" s="198">
        <v>5565.95</v>
      </c>
      <c r="G69" s="195">
        <v>100</v>
      </c>
      <c r="H69" s="195">
        <v>310</v>
      </c>
      <c r="I69" s="192">
        <f t="shared" si="0"/>
        <v>-5565.95</v>
      </c>
      <c r="J69" s="194"/>
      <c r="K69" s="180"/>
      <c r="L69" s="180">
        <v>39.700000000000003</v>
      </c>
      <c r="M69" s="402">
        <f>+F69/L69</f>
        <v>140.20025188916875</v>
      </c>
    </row>
    <row r="70" spans="1:13">
      <c r="A70" s="189">
        <f t="shared" si="3"/>
        <v>310</v>
      </c>
      <c r="B70" s="201" t="s">
        <v>318</v>
      </c>
      <c r="C70" s="196" t="s">
        <v>574</v>
      </c>
      <c r="D70" s="210"/>
      <c r="E70" s="198"/>
      <c r="F70" s="198">
        <v>774072.24</v>
      </c>
      <c r="G70" s="201">
        <v>100</v>
      </c>
      <c r="H70" s="195">
        <v>310</v>
      </c>
      <c r="I70" s="192">
        <f t="shared" si="0"/>
        <v>-774072.24</v>
      </c>
      <c r="J70" s="194"/>
      <c r="K70" s="180"/>
      <c r="L70" s="180">
        <v>5521.5</v>
      </c>
      <c r="M70" s="402">
        <f>+F70/L70</f>
        <v>140.19238250475414</v>
      </c>
    </row>
    <row r="71" spans="1:13">
      <c r="A71" s="189">
        <f t="shared" si="3"/>
        <v>100</v>
      </c>
      <c r="B71" s="195" t="s">
        <v>319</v>
      </c>
      <c r="C71" s="196" t="s">
        <v>576</v>
      </c>
      <c r="D71" s="197"/>
      <c r="E71" s="207">
        <v>3694.27</v>
      </c>
      <c r="F71" s="198"/>
      <c r="G71" s="226">
        <v>100</v>
      </c>
      <c r="H71" s="226">
        <v>310</v>
      </c>
      <c r="I71" s="192">
        <f t="shared" si="0"/>
        <v>3694.27</v>
      </c>
      <c r="J71" s="194"/>
      <c r="K71" s="180"/>
      <c r="L71" s="180">
        <v>26.35</v>
      </c>
      <c r="M71" s="402">
        <f>+E71/L71</f>
        <v>140.19999999999999</v>
      </c>
    </row>
    <row r="72" spans="1:13">
      <c r="A72" s="189">
        <f t="shared" si="3"/>
        <v>100</v>
      </c>
      <c r="B72" s="195" t="s">
        <v>320</v>
      </c>
      <c r="C72" s="196" t="s">
        <v>577</v>
      </c>
      <c r="D72" s="197"/>
      <c r="E72" s="207">
        <v>4748.57</v>
      </c>
      <c r="F72" s="198"/>
      <c r="G72" s="195">
        <v>100</v>
      </c>
      <c r="H72" s="195">
        <v>310</v>
      </c>
      <c r="I72" s="192">
        <f t="shared" si="0"/>
        <v>4748.57</v>
      </c>
      <c r="J72" s="194"/>
      <c r="K72" s="180"/>
      <c r="L72" s="180">
        <v>33.869999999999997</v>
      </c>
      <c r="M72" s="402">
        <f>+E72/L72</f>
        <v>140.19988190138767</v>
      </c>
    </row>
    <row r="73" spans="1:13" hidden="1">
      <c r="A73" s="199">
        <f t="shared" si="3"/>
        <v>310</v>
      </c>
      <c r="B73" s="195" t="s">
        <v>321</v>
      </c>
      <c r="C73" s="196" t="s">
        <v>315</v>
      </c>
      <c r="D73" s="197"/>
      <c r="E73" s="198"/>
      <c r="F73" s="198"/>
      <c r="G73" s="195">
        <v>100</v>
      </c>
      <c r="H73" s="195">
        <v>310</v>
      </c>
      <c r="I73" s="192">
        <f t="shared" ref="I73:I136" si="4">+E73-F73</f>
        <v>0</v>
      </c>
      <c r="J73" s="194"/>
      <c r="K73" s="180"/>
      <c r="L73" s="180"/>
    </row>
    <row r="74" spans="1:13" hidden="1">
      <c r="A74" s="199">
        <f t="shared" si="3"/>
        <v>310</v>
      </c>
      <c r="B74" s="195" t="s">
        <v>322</v>
      </c>
      <c r="C74" s="196" t="s">
        <v>315</v>
      </c>
      <c r="D74" s="197"/>
      <c r="E74" s="198"/>
      <c r="F74" s="198"/>
      <c r="G74" s="195">
        <v>100</v>
      </c>
      <c r="H74" s="195">
        <v>310</v>
      </c>
      <c r="I74" s="192">
        <f t="shared" si="4"/>
        <v>0</v>
      </c>
      <c r="J74" s="194"/>
      <c r="K74" s="180"/>
      <c r="L74" s="180"/>
    </row>
    <row r="75" spans="1:13" hidden="1">
      <c r="A75" s="199">
        <f t="shared" si="3"/>
        <v>310</v>
      </c>
      <c r="B75" s="195" t="s">
        <v>323</v>
      </c>
      <c r="C75" s="196" t="s">
        <v>315</v>
      </c>
      <c r="D75" s="197"/>
      <c r="E75" s="198"/>
      <c r="F75" s="198"/>
      <c r="G75" s="195">
        <v>100</v>
      </c>
      <c r="H75" s="195">
        <v>310</v>
      </c>
      <c r="I75" s="192">
        <f t="shared" si="4"/>
        <v>0</v>
      </c>
      <c r="J75" s="194"/>
      <c r="K75" s="180"/>
      <c r="L75" s="180"/>
    </row>
    <row r="76" spans="1:13" hidden="1">
      <c r="A76" s="199">
        <f t="shared" si="3"/>
        <v>310</v>
      </c>
      <c r="B76" s="195" t="s">
        <v>324</v>
      </c>
      <c r="C76" s="196" t="s">
        <v>315</v>
      </c>
      <c r="D76" s="197"/>
      <c r="E76" s="198"/>
      <c r="F76" s="198"/>
      <c r="G76" s="195">
        <v>100</v>
      </c>
      <c r="H76" s="195">
        <v>310</v>
      </c>
      <c r="I76" s="192">
        <f t="shared" si="4"/>
        <v>0</v>
      </c>
      <c r="J76" s="194"/>
      <c r="K76" s="180"/>
      <c r="L76" s="180"/>
    </row>
    <row r="77" spans="1:13" hidden="1">
      <c r="A77" s="199">
        <f t="shared" si="3"/>
        <v>310</v>
      </c>
      <c r="B77" s="195" t="s">
        <v>325</v>
      </c>
      <c r="C77" s="196" t="s">
        <v>315</v>
      </c>
      <c r="D77" s="197"/>
      <c r="E77" s="198"/>
      <c r="F77" s="198"/>
      <c r="G77" s="195">
        <v>100</v>
      </c>
      <c r="H77" s="195">
        <v>310</v>
      </c>
      <c r="I77" s="192">
        <f t="shared" si="4"/>
        <v>0</v>
      </c>
      <c r="J77" s="194"/>
      <c r="K77" s="180"/>
      <c r="L77" s="180"/>
    </row>
    <row r="78" spans="1:13" hidden="1">
      <c r="A78" s="199">
        <f t="shared" si="3"/>
        <v>310</v>
      </c>
      <c r="B78" s="195" t="s">
        <v>326</v>
      </c>
      <c r="C78" s="196" t="s">
        <v>315</v>
      </c>
      <c r="D78" s="197"/>
      <c r="E78" s="198"/>
      <c r="F78" s="198"/>
      <c r="G78" s="195">
        <v>100</v>
      </c>
      <c r="H78" s="195">
        <v>310</v>
      </c>
      <c r="I78" s="192">
        <f t="shared" si="4"/>
        <v>0</v>
      </c>
      <c r="J78" s="194"/>
      <c r="K78" s="180"/>
      <c r="L78" s="180"/>
    </row>
    <row r="79" spans="1:13" hidden="1">
      <c r="A79" s="199">
        <f t="shared" si="3"/>
        <v>310</v>
      </c>
      <c r="B79" s="195" t="s">
        <v>327</v>
      </c>
      <c r="C79" s="196" t="s">
        <v>315</v>
      </c>
      <c r="D79" s="197"/>
      <c r="E79" s="198"/>
      <c r="F79" s="198"/>
      <c r="G79" s="195">
        <v>100</v>
      </c>
      <c r="H79" s="195">
        <v>310</v>
      </c>
      <c r="I79" s="192">
        <f t="shared" si="4"/>
        <v>0</v>
      </c>
      <c r="J79" s="194"/>
      <c r="K79" s="180"/>
      <c r="L79" s="180"/>
    </row>
    <row r="80" spans="1:13" hidden="1">
      <c r="A80" s="199">
        <f t="shared" si="3"/>
        <v>310</v>
      </c>
      <c r="B80" s="195" t="s">
        <v>328</v>
      </c>
      <c r="C80" s="196" t="s">
        <v>329</v>
      </c>
      <c r="D80" s="197"/>
      <c r="E80" s="198"/>
      <c r="F80" s="198"/>
      <c r="G80" s="195">
        <v>100</v>
      </c>
      <c r="H80" s="195">
        <v>310</v>
      </c>
      <c r="I80" s="192">
        <f t="shared" si="4"/>
        <v>0</v>
      </c>
      <c r="J80" s="194"/>
      <c r="K80" s="180"/>
      <c r="L80" s="180"/>
    </row>
    <row r="81" spans="1:12" hidden="1">
      <c r="A81" s="199">
        <f t="shared" si="3"/>
        <v>310</v>
      </c>
      <c r="B81" s="201" t="s">
        <v>330</v>
      </c>
      <c r="C81" s="202" t="s">
        <v>329</v>
      </c>
      <c r="D81" s="203"/>
      <c r="E81" s="204"/>
      <c r="F81" s="204"/>
      <c r="G81" s="201">
        <v>100</v>
      </c>
      <c r="H81" s="195">
        <v>310</v>
      </c>
      <c r="I81" s="192">
        <f t="shared" si="4"/>
        <v>0</v>
      </c>
      <c r="J81" s="194"/>
      <c r="K81" s="180"/>
      <c r="L81" s="180"/>
    </row>
    <row r="82" spans="1:12" hidden="1">
      <c r="A82" s="189">
        <f>IF(I82&gt;0,G82,H82)</f>
        <v>310</v>
      </c>
      <c r="B82" s="195" t="s">
        <v>331</v>
      </c>
      <c r="C82" s="196" t="s">
        <v>332</v>
      </c>
      <c r="D82" s="211"/>
      <c r="E82" s="198"/>
      <c r="F82" s="198"/>
      <c r="G82" s="226">
        <v>101</v>
      </c>
      <c r="H82" s="226">
        <v>310</v>
      </c>
      <c r="I82" s="192">
        <f t="shared" si="4"/>
        <v>0</v>
      </c>
      <c r="J82" s="194"/>
      <c r="K82" s="180"/>
      <c r="L82" s="180"/>
    </row>
    <row r="83" spans="1:12" hidden="1">
      <c r="A83" s="199">
        <f t="shared" si="3"/>
        <v>310</v>
      </c>
      <c r="B83" s="195">
        <v>581</v>
      </c>
      <c r="C83" s="196" t="s">
        <v>333</v>
      </c>
      <c r="D83" s="197"/>
      <c r="E83" s="198"/>
      <c r="F83" s="198"/>
      <c r="G83" s="195">
        <v>100</v>
      </c>
      <c r="H83" s="195">
        <v>310</v>
      </c>
      <c r="I83" s="192">
        <f t="shared" si="4"/>
        <v>0</v>
      </c>
      <c r="J83" s="194"/>
      <c r="K83" s="180"/>
      <c r="L83" s="180"/>
    </row>
    <row r="84" spans="1:12" hidden="1">
      <c r="A84" s="199">
        <f t="shared" si="3"/>
        <v>310</v>
      </c>
      <c r="B84" s="195">
        <v>5811</v>
      </c>
      <c r="C84" s="196" t="s">
        <v>334</v>
      </c>
      <c r="D84" s="197"/>
      <c r="E84" s="198"/>
      <c r="F84" s="198"/>
      <c r="G84" s="195">
        <v>100</v>
      </c>
      <c r="H84" s="195">
        <v>310</v>
      </c>
      <c r="I84" s="192">
        <f t="shared" si="4"/>
        <v>0</v>
      </c>
      <c r="J84" s="194"/>
      <c r="K84" s="180"/>
      <c r="L84" s="180"/>
    </row>
    <row r="85" spans="1:12" hidden="1">
      <c r="A85" s="199">
        <f t="shared" si="3"/>
        <v>310</v>
      </c>
      <c r="B85" s="195">
        <v>5812</v>
      </c>
      <c r="C85" s="196" t="s">
        <v>335</v>
      </c>
      <c r="D85" s="197"/>
      <c r="E85" s="198"/>
      <c r="F85" s="198"/>
      <c r="G85" s="195">
        <v>100</v>
      </c>
      <c r="H85" s="195">
        <v>310</v>
      </c>
      <c r="I85" s="192">
        <f t="shared" si="4"/>
        <v>0</v>
      </c>
      <c r="J85" s="194"/>
      <c r="K85" s="180"/>
      <c r="L85" s="180"/>
    </row>
    <row r="86" spans="1:12">
      <c r="A86" s="189">
        <f t="shared" si="3"/>
        <v>100</v>
      </c>
      <c r="B86" s="195">
        <v>5311</v>
      </c>
      <c r="C86" s="196" t="s">
        <v>581</v>
      </c>
      <c r="D86" s="197"/>
      <c r="E86" s="207">
        <v>4606.97</v>
      </c>
      <c r="F86" s="198"/>
      <c r="G86" s="195">
        <v>100</v>
      </c>
      <c r="H86" s="195">
        <v>310</v>
      </c>
      <c r="I86" s="192">
        <f t="shared" si="4"/>
        <v>4606.97</v>
      </c>
      <c r="J86" s="194"/>
      <c r="K86" s="180"/>
      <c r="L86" s="180"/>
    </row>
    <row r="87" spans="1:12">
      <c r="A87" s="189">
        <f t="shared" si="3"/>
        <v>601</v>
      </c>
      <c r="B87" s="195" t="s">
        <v>336</v>
      </c>
      <c r="C87" s="196" t="s">
        <v>337</v>
      </c>
      <c r="D87" s="197"/>
      <c r="E87" s="198">
        <v>437159.19</v>
      </c>
      <c r="F87" s="198"/>
      <c r="G87" s="195">
        <v>601</v>
      </c>
      <c r="H87" s="195">
        <v>601</v>
      </c>
      <c r="I87" s="192">
        <f t="shared" si="4"/>
        <v>437159.19</v>
      </c>
      <c r="J87" s="194"/>
      <c r="K87" s="180"/>
      <c r="L87" s="180"/>
    </row>
    <row r="88" spans="1:12" hidden="1">
      <c r="A88" s="199">
        <f t="shared" si="3"/>
        <v>601</v>
      </c>
      <c r="B88" s="195" t="s">
        <v>338</v>
      </c>
      <c r="C88" s="196" t="s">
        <v>339</v>
      </c>
      <c r="D88" s="197"/>
      <c r="E88" s="198"/>
      <c r="F88" s="198"/>
      <c r="G88" s="195">
        <v>601</v>
      </c>
      <c r="H88" s="195">
        <v>601</v>
      </c>
      <c r="I88" s="192">
        <f t="shared" si="4"/>
        <v>0</v>
      </c>
      <c r="J88" s="194"/>
      <c r="K88" s="180"/>
      <c r="L88" s="180"/>
    </row>
    <row r="89" spans="1:12" hidden="1">
      <c r="A89" s="199">
        <f t="shared" si="3"/>
        <v>601</v>
      </c>
      <c r="B89" s="195" t="s">
        <v>340</v>
      </c>
      <c r="C89" s="196" t="s">
        <v>341</v>
      </c>
      <c r="D89" s="197"/>
      <c r="E89" s="198"/>
      <c r="F89" s="198"/>
      <c r="G89" s="195">
        <v>601</v>
      </c>
      <c r="H89" s="195">
        <v>601</v>
      </c>
      <c r="I89" s="192">
        <f t="shared" si="4"/>
        <v>0</v>
      </c>
      <c r="J89" s="194"/>
      <c r="K89" s="180"/>
      <c r="L89" s="180"/>
    </row>
    <row r="90" spans="1:12">
      <c r="A90" s="189">
        <f>IF(I90&gt;0,G90,H90)</f>
        <v>601</v>
      </c>
      <c r="B90" s="195" t="s">
        <v>342</v>
      </c>
      <c r="C90" s="196" t="s">
        <v>343</v>
      </c>
      <c r="D90" s="197"/>
      <c r="E90" s="198">
        <v>110644.56</v>
      </c>
      <c r="F90" s="198"/>
      <c r="G90" s="195">
        <v>601</v>
      </c>
      <c r="H90" s="195">
        <v>601</v>
      </c>
      <c r="I90" s="192">
        <f>+E90-F90</f>
        <v>110644.56</v>
      </c>
      <c r="J90" s="194"/>
      <c r="K90" s="180"/>
      <c r="L90" s="180"/>
    </row>
    <row r="91" spans="1:12" hidden="1">
      <c r="A91" s="199">
        <f t="shared" si="3"/>
        <v>601</v>
      </c>
      <c r="B91" s="195" t="s">
        <v>344</v>
      </c>
      <c r="C91" s="196" t="s">
        <v>345</v>
      </c>
      <c r="D91" s="197"/>
      <c r="E91" s="198"/>
      <c r="F91" s="198"/>
      <c r="G91" s="195">
        <v>601</v>
      </c>
      <c r="H91" s="195">
        <v>601</v>
      </c>
      <c r="I91" s="192">
        <f t="shared" si="4"/>
        <v>0</v>
      </c>
      <c r="J91" s="194"/>
      <c r="K91" s="180"/>
      <c r="L91" s="180"/>
    </row>
    <row r="92" spans="1:12" hidden="1">
      <c r="A92" s="199">
        <f t="shared" si="3"/>
        <v>601</v>
      </c>
      <c r="B92" s="195" t="s">
        <v>346</v>
      </c>
      <c r="C92" s="196" t="s">
        <v>347</v>
      </c>
      <c r="D92" s="197"/>
      <c r="E92" s="198"/>
      <c r="F92" s="198"/>
      <c r="G92" s="195">
        <v>601</v>
      </c>
      <c r="H92" s="195">
        <v>601</v>
      </c>
      <c r="I92" s="192">
        <f t="shared" si="4"/>
        <v>0</v>
      </c>
      <c r="J92" s="194"/>
      <c r="K92" s="180"/>
      <c r="L92" s="180"/>
    </row>
    <row r="93" spans="1:12" hidden="1">
      <c r="A93" s="199">
        <f t="shared" si="3"/>
        <v>601</v>
      </c>
      <c r="B93" s="195" t="s">
        <v>348</v>
      </c>
      <c r="C93" s="196" t="s">
        <v>349</v>
      </c>
      <c r="D93" s="197"/>
      <c r="E93" s="198"/>
      <c r="F93" s="198"/>
      <c r="G93" s="195">
        <v>601</v>
      </c>
      <c r="H93" s="195">
        <v>601</v>
      </c>
      <c r="I93" s="192">
        <f t="shared" si="4"/>
        <v>0</v>
      </c>
      <c r="J93" s="194"/>
      <c r="K93" s="180"/>
      <c r="L93" s="180"/>
    </row>
    <row r="94" spans="1:12" hidden="1">
      <c r="A94" s="199">
        <f t="shared" si="3"/>
        <v>603</v>
      </c>
      <c r="B94" s="195" t="s">
        <v>350</v>
      </c>
      <c r="C94" s="196" t="s">
        <v>351</v>
      </c>
      <c r="D94" s="197"/>
      <c r="E94" s="198"/>
      <c r="F94" s="198"/>
      <c r="G94" s="195">
        <v>603</v>
      </c>
      <c r="H94" s="195">
        <v>603</v>
      </c>
      <c r="I94" s="192">
        <f t="shared" si="4"/>
        <v>0</v>
      </c>
      <c r="J94" s="194"/>
      <c r="K94" s="180"/>
      <c r="L94" s="180"/>
    </row>
    <row r="95" spans="1:12">
      <c r="A95" s="189">
        <f>IF(I95&gt;0,G95,H95)</f>
        <v>601</v>
      </c>
      <c r="B95" s="195" t="s">
        <v>352</v>
      </c>
      <c r="C95" s="196" t="s">
        <v>353</v>
      </c>
      <c r="D95" s="197"/>
      <c r="E95" s="198">
        <v>1085812.67</v>
      </c>
      <c r="F95" s="198"/>
      <c r="G95" s="195">
        <v>601</v>
      </c>
      <c r="H95" s="195">
        <v>601</v>
      </c>
      <c r="I95" s="192">
        <f>+E95-F95</f>
        <v>1085812.67</v>
      </c>
      <c r="J95" s="194"/>
      <c r="K95" s="180"/>
      <c r="L95" s="180"/>
    </row>
    <row r="96" spans="1:12" hidden="1">
      <c r="A96" s="199">
        <f t="shared" si="3"/>
        <v>601</v>
      </c>
      <c r="B96" s="201">
        <v>6051</v>
      </c>
      <c r="C96" s="202" t="s">
        <v>354</v>
      </c>
      <c r="D96" s="203"/>
      <c r="E96" s="204"/>
      <c r="F96" s="204"/>
      <c r="G96" s="201">
        <v>601</v>
      </c>
      <c r="H96" s="201">
        <v>601</v>
      </c>
      <c r="I96" s="192">
        <f t="shared" si="4"/>
        <v>0</v>
      </c>
      <c r="J96" s="194"/>
      <c r="K96" s="180"/>
      <c r="L96" s="180"/>
    </row>
    <row r="97" spans="1:12" hidden="1">
      <c r="A97" s="199">
        <f t="shared" si="3"/>
        <v>610</v>
      </c>
      <c r="B97" s="195">
        <v>6081</v>
      </c>
      <c r="C97" s="106" t="s">
        <v>450</v>
      </c>
      <c r="D97" s="197"/>
      <c r="E97" s="207"/>
      <c r="F97" s="198"/>
      <c r="G97" s="226">
        <v>610</v>
      </c>
      <c r="H97" s="226">
        <v>610</v>
      </c>
      <c r="I97" s="192">
        <f t="shared" si="4"/>
        <v>0</v>
      </c>
      <c r="J97" s="194"/>
      <c r="K97" s="180"/>
      <c r="L97" s="180"/>
    </row>
    <row r="98" spans="1:12" hidden="1">
      <c r="A98" s="199">
        <f t="shared" si="3"/>
        <v>605</v>
      </c>
      <c r="B98" s="195" t="s">
        <v>355</v>
      </c>
      <c r="C98" s="196" t="s">
        <v>356</v>
      </c>
      <c r="D98" s="197"/>
      <c r="E98" s="198"/>
      <c r="F98" s="198"/>
      <c r="G98" s="195">
        <v>605</v>
      </c>
      <c r="H98" s="195">
        <v>605</v>
      </c>
      <c r="I98" s="192">
        <f t="shared" si="4"/>
        <v>0</v>
      </c>
      <c r="J98" s="194"/>
      <c r="K98" s="180"/>
      <c r="L98" s="180"/>
    </row>
    <row r="99" spans="1:12" hidden="1">
      <c r="A99" s="199">
        <f t="shared" ref="A99:A152" si="5">IF(I99&gt;0,G99,H99)</f>
        <v>605</v>
      </c>
      <c r="B99" s="201" t="s">
        <v>357</v>
      </c>
      <c r="C99" s="202" t="s">
        <v>358</v>
      </c>
      <c r="D99" s="203"/>
      <c r="E99" s="204"/>
      <c r="F99" s="204"/>
      <c r="G99" s="201">
        <v>605</v>
      </c>
      <c r="H99" s="201">
        <v>605</v>
      </c>
      <c r="I99" s="192">
        <f t="shared" si="4"/>
        <v>0</v>
      </c>
      <c r="J99" s="194"/>
      <c r="K99" s="180"/>
      <c r="L99" s="180"/>
    </row>
    <row r="100" spans="1:12" hidden="1">
      <c r="A100" s="199">
        <f t="shared" si="5"/>
        <v>604</v>
      </c>
      <c r="B100" s="195" t="s">
        <v>359</v>
      </c>
      <c r="C100" s="106" t="s">
        <v>451</v>
      </c>
      <c r="D100" s="197"/>
      <c r="E100" s="207"/>
      <c r="F100" s="198"/>
      <c r="G100" s="226">
        <v>604</v>
      </c>
      <c r="H100" s="226">
        <v>604</v>
      </c>
      <c r="I100" s="192">
        <f t="shared" si="4"/>
        <v>0</v>
      </c>
      <c r="J100" s="194"/>
      <c r="K100" s="180"/>
      <c r="L100" s="180"/>
    </row>
    <row r="101" spans="1:12" hidden="1">
      <c r="A101" s="199">
        <f t="shared" si="5"/>
        <v>602</v>
      </c>
      <c r="B101" s="195" t="s">
        <v>360</v>
      </c>
      <c r="C101" s="196" t="s">
        <v>361</v>
      </c>
      <c r="D101" s="206"/>
      <c r="E101" s="198"/>
      <c r="F101" s="198"/>
      <c r="G101" s="195">
        <v>602</v>
      </c>
      <c r="H101" s="195">
        <v>602</v>
      </c>
      <c r="I101" s="192">
        <f t="shared" si="4"/>
        <v>0</v>
      </c>
      <c r="J101" s="194"/>
      <c r="K101" s="180"/>
      <c r="L101" s="180"/>
    </row>
    <row r="102" spans="1:12" hidden="1">
      <c r="A102" s="199">
        <f t="shared" si="5"/>
        <v>602</v>
      </c>
      <c r="B102" s="195" t="s">
        <v>362</v>
      </c>
      <c r="C102" s="196" t="s">
        <v>363</v>
      </c>
      <c r="D102" s="197"/>
      <c r="E102" s="198"/>
      <c r="F102" s="198"/>
      <c r="G102" s="195">
        <v>602</v>
      </c>
      <c r="H102" s="195">
        <v>602</v>
      </c>
      <c r="I102" s="192">
        <f t="shared" si="4"/>
        <v>0</v>
      </c>
      <c r="J102" s="194"/>
      <c r="K102" s="180"/>
      <c r="L102" s="180"/>
    </row>
    <row r="103" spans="1:12" hidden="1">
      <c r="A103" s="199">
        <f t="shared" si="5"/>
        <v>602</v>
      </c>
      <c r="B103" s="195" t="s">
        <v>364</v>
      </c>
      <c r="C103" s="196" t="s">
        <v>365</v>
      </c>
      <c r="D103" s="197"/>
      <c r="E103" s="198"/>
      <c r="F103" s="198"/>
      <c r="G103" s="195">
        <v>602</v>
      </c>
      <c r="H103" s="195">
        <v>602</v>
      </c>
      <c r="I103" s="192">
        <f t="shared" si="4"/>
        <v>0</v>
      </c>
      <c r="J103" s="194"/>
      <c r="K103" s="180"/>
      <c r="L103" s="180"/>
    </row>
    <row r="104" spans="1:12" hidden="1">
      <c r="A104" s="199">
        <f t="shared" si="5"/>
        <v>602</v>
      </c>
      <c r="B104" s="195" t="s">
        <v>366</v>
      </c>
      <c r="C104" s="196" t="s">
        <v>367</v>
      </c>
      <c r="D104" s="197"/>
      <c r="E104" s="198"/>
      <c r="F104" s="198"/>
      <c r="G104" s="195">
        <v>602</v>
      </c>
      <c r="H104" s="195">
        <v>602</v>
      </c>
      <c r="I104" s="192">
        <f t="shared" si="4"/>
        <v>0</v>
      </c>
      <c r="J104" s="194"/>
      <c r="K104" s="180"/>
      <c r="L104" s="180"/>
    </row>
    <row r="105" spans="1:12" hidden="1">
      <c r="A105" s="199">
        <f t="shared" si="5"/>
        <v>602</v>
      </c>
      <c r="B105" s="195">
        <v>6134</v>
      </c>
      <c r="C105" s="196" t="s">
        <v>368</v>
      </c>
      <c r="D105" s="197"/>
      <c r="E105" s="198"/>
      <c r="F105" s="198"/>
      <c r="G105" s="195">
        <v>602</v>
      </c>
      <c r="H105" s="195">
        <v>602</v>
      </c>
      <c r="I105" s="192">
        <f t="shared" si="4"/>
        <v>0</v>
      </c>
      <c r="J105" s="194"/>
      <c r="K105" s="180"/>
      <c r="L105" s="180"/>
    </row>
    <row r="106" spans="1:12">
      <c r="A106" s="189">
        <f>IF(I106&gt;0,G106,H106)</f>
        <v>606</v>
      </c>
      <c r="B106" s="201" t="s">
        <v>369</v>
      </c>
      <c r="C106" s="202" t="s">
        <v>578</v>
      </c>
      <c r="D106" s="210"/>
      <c r="E106" s="204">
        <f>279130+11000</f>
        <v>290130</v>
      </c>
      <c r="F106" s="204"/>
      <c r="G106" s="201">
        <v>606</v>
      </c>
      <c r="H106" s="201">
        <v>606</v>
      </c>
      <c r="I106" s="192">
        <f>+E106-F106</f>
        <v>290130</v>
      </c>
      <c r="J106" s="194"/>
      <c r="K106" s="180"/>
      <c r="L106" s="180"/>
    </row>
    <row r="107" spans="1:12" hidden="1">
      <c r="A107" s="199">
        <f t="shared" si="5"/>
        <v>606</v>
      </c>
      <c r="B107" s="195" t="s">
        <v>370</v>
      </c>
      <c r="C107" s="196" t="s">
        <v>371</v>
      </c>
      <c r="D107" s="197"/>
      <c r="E107" s="207"/>
      <c r="F107" s="198"/>
      <c r="G107" s="226">
        <v>606</v>
      </c>
      <c r="H107" s="226">
        <v>606</v>
      </c>
      <c r="I107" s="192">
        <f t="shared" si="4"/>
        <v>0</v>
      </c>
      <c r="J107" s="194"/>
      <c r="K107" s="180"/>
      <c r="L107" s="180"/>
    </row>
    <row r="108" spans="1:12" hidden="1">
      <c r="A108" s="199">
        <f t="shared" si="5"/>
        <v>604</v>
      </c>
      <c r="B108" s="195" t="s">
        <v>372</v>
      </c>
      <c r="C108" s="196" t="s">
        <v>373</v>
      </c>
      <c r="D108" s="197"/>
      <c r="E108" s="198"/>
      <c r="F108" s="198"/>
      <c r="G108" s="195">
        <v>604</v>
      </c>
      <c r="H108" s="195">
        <v>604</v>
      </c>
      <c r="I108" s="192">
        <f t="shared" si="4"/>
        <v>0</v>
      </c>
      <c r="J108" s="194"/>
      <c r="K108" s="180"/>
      <c r="L108" s="180"/>
    </row>
    <row r="109" spans="1:12" hidden="1">
      <c r="A109" s="199">
        <f t="shared" si="5"/>
        <v>613</v>
      </c>
      <c r="B109" s="201" t="s">
        <v>374</v>
      </c>
      <c r="C109" s="202" t="s">
        <v>375</v>
      </c>
      <c r="D109" s="203"/>
      <c r="E109" s="212"/>
      <c r="F109" s="204"/>
      <c r="G109" s="201">
        <v>613</v>
      </c>
      <c r="H109" s="201">
        <v>613</v>
      </c>
      <c r="I109" s="192">
        <f t="shared" si="4"/>
        <v>0</v>
      </c>
      <c r="J109" s="194"/>
      <c r="K109" s="180"/>
      <c r="L109" s="180"/>
    </row>
    <row r="110" spans="1:12" hidden="1">
      <c r="A110" s="189">
        <f>IF(I110&gt;0,G110,H110)</f>
        <v>608</v>
      </c>
      <c r="B110" s="195" t="s">
        <v>376</v>
      </c>
      <c r="C110" s="106" t="s">
        <v>452</v>
      </c>
      <c r="D110" s="206"/>
      <c r="E110" s="198"/>
      <c r="F110" s="198"/>
      <c r="G110" s="226">
        <v>608</v>
      </c>
      <c r="H110" s="226">
        <v>608</v>
      </c>
      <c r="I110" s="192">
        <f t="shared" si="4"/>
        <v>0</v>
      </c>
      <c r="J110" s="194"/>
      <c r="K110" s="180"/>
      <c r="L110" s="180"/>
    </row>
    <row r="111" spans="1:12" hidden="1">
      <c r="A111" s="199">
        <f t="shared" si="5"/>
        <v>608</v>
      </c>
      <c r="B111" s="195" t="s">
        <v>377</v>
      </c>
      <c r="C111" s="106" t="s">
        <v>453</v>
      </c>
      <c r="D111" s="206"/>
      <c r="E111" s="207"/>
      <c r="F111" s="198"/>
      <c r="G111" s="226">
        <v>608</v>
      </c>
      <c r="H111" s="226">
        <v>608</v>
      </c>
      <c r="I111" s="192">
        <f t="shared" si="4"/>
        <v>0</v>
      </c>
      <c r="J111" s="194"/>
      <c r="K111" s="180"/>
      <c r="L111" s="180"/>
    </row>
    <row r="112" spans="1:12" hidden="1">
      <c r="A112" s="199">
        <f t="shared" si="5"/>
        <v>608</v>
      </c>
      <c r="B112" s="195" t="s">
        <v>378</v>
      </c>
      <c r="C112" s="106" t="s">
        <v>454</v>
      </c>
      <c r="D112" s="197"/>
      <c r="E112" s="207"/>
      <c r="F112" s="198"/>
      <c r="G112" s="226">
        <v>608</v>
      </c>
      <c r="H112" s="226">
        <v>608</v>
      </c>
      <c r="I112" s="192">
        <f t="shared" si="4"/>
        <v>0</v>
      </c>
      <c r="J112" s="194"/>
      <c r="K112" s="180"/>
      <c r="L112" s="180"/>
    </row>
    <row r="113" spans="1:12" hidden="1">
      <c r="A113" s="199">
        <f t="shared" si="5"/>
        <v>607</v>
      </c>
      <c r="B113" s="195" t="s">
        <v>379</v>
      </c>
      <c r="C113" s="106" t="s">
        <v>455</v>
      </c>
      <c r="D113" s="197"/>
      <c r="E113" s="207"/>
      <c r="F113" s="198"/>
      <c r="G113" s="226">
        <v>607</v>
      </c>
      <c r="H113" s="226">
        <v>607</v>
      </c>
      <c r="I113" s="192">
        <f t="shared" si="4"/>
        <v>0</v>
      </c>
      <c r="J113" s="194"/>
      <c r="K113" s="180"/>
      <c r="L113" s="180"/>
    </row>
    <row r="114" spans="1:12" hidden="1">
      <c r="A114" s="199">
        <f t="shared" si="5"/>
        <v>607</v>
      </c>
      <c r="B114" s="195">
        <v>61185</v>
      </c>
      <c r="C114" s="196" t="s">
        <v>380</v>
      </c>
      <c r="D114" s="197"/>
      <c r="E114" s="198"/>
      <c r="F114" s="198"/>
      <c r="G114" s="195">
        <v>607</v>
      </c>
      <c r="H114" s="195">
        <v>607</v>
      </c>
      <c r="I114" s="192">
        <f t="shared" si="4"/>
        <v>0</v>
      </c>
      <c r="J114" s="194"/>
      <c r="K114" s="180"/>
      <c r="L114" s="180"/>
    </row>
    <row r="115" spans="1:12" hidden="1">
      <c r="A115" s="199">
        <f t="shared" si="5"/>
        <v>611</v>
      </c>
      <c r="B115" s="195" t="s">
        <v>381</v>
      </c>
      <c r="C115" s="196" t="s">
        <v>382</v>
      </c>
      <c r="D115" s="197"/>
      <c r="E115" s="198"/>
      <c r="F115" s="198"/>
      <c r="G115" s="195">
        <v>611</v>
      </c>
      <c r="H115" s="195">
        <v>611</v>
      </c>
      <c r="I115" s="192">
        <f t="shared" si="4"/>
        <v>0</v>
      </c>
      <c r="J115" s="194"/>
      <c r="K115" s="180"/>
      <c r="L115" s="180"/>
    </row>
    <row r="116" spans="1:12">
      <c r="A116" s="189">
        <f>IF(I116&gt;0,G116,H116)</f>
        <v>611</v>
      </c>
      <c r="B116" s="195" t="s">
        <v>383</v>
      </c>
      <c r="C116" s="196" t="s">
        <v>384</v>
      </c>
      <c r="D116" s="197"/>
      <c r="E116" s="198">
        <v>24776.32</v>
      </c>
      <c r="F116" s="198"/>
      <c r="G116" s="195">
        <v>611</v>
      </c>
      <c r="H116" s="195">
        <v>611</v>
      </c>
      <c r="I116" s="192">
        <f>+E116-F116</f>
        <v>24776.32</v>
      </c>
      <c r="J116" s="194"/>
      <c r="K116" s="180"/>
      <c r="L116" s="180"/>
    </row>
    <row r="117" spans="1:12" hidden="1">
      <c r="A117" s="199">
        <f t="shared" si="5"/>
        <v>613</v>
      </c>
      <c r="B117" s="195" t="s">
        <v>385</v>
      </c>
      <c r="C117" s="196" t="s">
        <v>386</v>
      </c>
      <c r="D117" s="197"/>
      <c r="E117" s="198"/>
      <c r="F117" s="198"/>
      <c r="G117" s="195">
        <v>613</v>
      </c>
      <c r="H117" s="195">
        <v>613</v>
      </c>
      <c r="I117" s="192">
        <f t="shared" si="4"/>
        <v>0</v>
      </c>
      <c r="J117" s="194"/>
      <c r="K117" s="180"/>
      <c r="L117" s="180"/>
    </row>
    <row r="118" spans="1:12" hidden="1">
      <c r="A118" s="199">
        <f t="shared" si="5"/>
        <v>613</v>
      </c>
      <c r="B118" s="195" t="s">
        <v>387</v>
      </c>
      <c r="C118" s="196" t="s">
        <v>388</v>
      </c>
      <c r="D118" s="197"/>
      <c r="E118" s="198"/>
      <c r="F118" s="198"/>
      <c r="G118" s="195">
        <v>613</v>
      </c>
      <c r="H118" s="195">
        <v>613</v>
      </c>
      <c r="I118" s="192">
        <f t="shared" si="4"/>
        <v>0</v>
      </c>
      <c r="J118" s="194"/>
      <c r="K118" s="180"/>
      <c r="L118" s="180"/>
    </row>
    <row r="119" spans="1:12" hidden="1">
      <c r="A119" s="199">
        <f t="shared" si="5"/>
        <v>613</v>
      </c>
      <c r="B119" s="195" t="s">
        <v>389</v>
      </c>
      <c r="C119" s="196" t="s">
        <v>390</v>
      </c>
      <c r="D119" s="197"/>
      <c r="E119" s="198"/>
      <c r="F119" s="198"/>
      <c r="G119" s="195">
        <v>613</v>
      </c>
      <c r="H119" s="195">
        <v>613</v>
      </c>
      <c r="I119" s="192">
        <f t="shared" si="4"/>
        <v>0</v>
      </c>
      <c r="J119" s="194"/>
      <c r="K119" s="180"/>
      <c r="L119" s="180"/>
    </row>
    <row r="120" spans="1:12" hidden="1">
      <c r="A120" s="199">
        <f t="shared" si="5"/>
        <v>609</v>
      </c>
      <c r="B120" s="201" t="s">
        <v>391</v>
      </c>
      <c r="C120" s="202" t="s">
        <v>392</v>
      </c>
      <c r="D120" s="210"/>
      <c r="E120" s="204"/>
      <c r="F120" s="204"/>
      <c r="G120" s="201">
        <v>609</v>
      </c>
      <c r="H120" s="201">
        <v>609</v>
      </c>
      <c r="I120" s="192">
        <f t="shared" si="4"/>
        <v>0</v>
      </c>
      <c r="J120" s="194"/>
      <c r="K120" s="180"/>
      <c r="L120" s="180"/>
    </row>
    <row r="121" spans="1:12" hidden="1">
      <c r="A121" s="199">
        <f t="shared" si="5"/>
        <v>613</v>
      </c>
      <c r="B121" s="195" t="s">
        <v>393</v>
      </c>
      <c r="C121" s="228" t="s">
        <v>394</v>
      </c>
      <c r="D121" s="197"/>
      <c r="E121" s="207"/>
      <c r="F121" s="198"/>
      <c r="G121" s="226">
        <v>613</v>
      </c>
      <c r="H121" s="226">
        <v>613</v>
      </c>
      <c r="I121" s="192">
        <f t="shared" si="4"/>
        <v>0</v>
      </c>
      <c r="J121" s="194"/>
      <c r="K121" s="180"/>
      <c r="L121" s="180"/>
    </row>
    <row r="122" spans="1:12">
      <c r="A122" s="189">
        <f>IF(I122&gt;0,G122,H122)</f>
        <v>610</v>
      </c>
      <c r="B122" s="195" t="s">
        <v>395</v>
      </c>
      <c r="C122" s="196" t="s">
        <v>396</v>
      </c>
      <c r="D122" s="206"/>
      <c r="E122" s="198">
        <v>230147.35</v>
      </c>
      <c r="F122" s="198"/>
      <c r="G122" s="195">
        <v>610</v>
      </c>
      <c r="H122" s="195">
        <v>610</v>
      </c>
      <c r="I122" s="192">
        <f>+E122-F122</f>
        <v>230147.35</v>
      </c>
      <c r="J122" s="194"/>
      <c r="K122" s="180"/>
      <c r="L122" s="180"/>
    </row>
    <row r="123" spans="1:12" hidden="1">
      <c r="A123" s="199">
        <f t="shared" si="5"/>
        <v>611</v>
      </c>
      <c r="B123" s="201" t="s">
        <v>397</v>
      </c>
      <c r="C123" s="202" t="s">
        <v>398</v>
      </c>
      <c r="D123" s="203"/>
      <c r="E123" s="204"/>
      <c r="F123" s="204"/>
      <c r="G123" s="201">
        <v>611</v>
      </c>
      <c r="H123" s="201">
        <v>611</v>
      </c>
      <c r="I123" s="192">
        <f t="shared" si="4"/>
        <v>0</v>
      </c>
      <c r="J123" s="194"/>
      <c r="K123" s="180"/>
      <c r="L123" s="180"/>
    </row>
    <row r="124" spans="1:12" hidden="1">
      <c r="A124" s="189">
        <f t="shared" si="5"/>
        <v>601</v>
      </c>
      <c r="B124" s="195" t="s">
        <v>399</v>
      </c>
      <c r="C124" s="106" t="s">
        <v>400</v>
      </c>
      <c r="D124" s="197"/>
      <c r="E124" s="198"/>
      <c r="F124" s="198"/>
      <c r="G124" s="226">
        <v>601</v>
      </c>
      <c r="H124" s="226">
        <v>601</v>
      </c>
      <c r="I124" s="192">
        <f t="shared" si="4"/>
        <v>0</v>
      </c>
      <c r="J124" s="194"/>
      <c r="K124" s="180"/>
      <c r="L124" s="180"/>
    </row>
    <row r="125" spans="1:12">
      <c r="A125" s="189">
        <f>IF(I125&gt;0,G125,H125)</f>
        <v>613</v>
      </c>
      <c r="B125" s="195" t="s">
        <v>401</v>
      </c>
      <c r="C125" s="196" t="s">
        <v>402</v>
      </c>
      <c r="D125" s="206"/>
      <c r="E125" s="198">
        <v>26014.98</v>
      </c>
      <c r="F125" s="198"/>
      <c r="G125" s="226">
        <v>613</v>
      </c>
      <c r="H125" s="226">
        <v>613</v>
      </c>
      <c r="I125" s="192">
        <f>+E125-F125</f>
        <v>26014.98</v>
      </c>
      <c r="J125" s="194"/>
      <c r="K125" s="180"/>
      <c r="L125" s="180"/>
    </row>
    <row r="126" spans="1:12" hidden="1">
      <c r="A126" s="199">
        <f t="shared" si="5"/>
        <v>612</v>
      </c>
      <c r="B126" s="195" t="s">
        <v>403</v>
      </c>
      <c r="C126" s="196" t="s">
        <v>404</v>
      </c>
      <c r="D126" s="206"/>
      <c r="E126" s="198"/>
      <c r="F126" s="198"/>
      <c r="G126" s="226">
        <v>612</v>
      </c>
      <c r="H126" s="226">
        <v>612</v>
      </c>
      <c r="I126" s="192">
        <f t="shared" si="4"/>
        <v>0</v>
      </c>
      <c r="J126" s="194"/>
      <c r="K126" s="180"/>
      <c r="L126" s="180"/>
    </row>
    <row r="127" spans="1:12" hidden="1">
      <c r="A127" s="199">
        <f t="shared" si="5"/>
        <v>612</v>
      </c>
      <c r="B127" s="201" t="s">
        <v>405</v>
      </c>
      <c r="C127" s="202" t="s">
        <v>406</v>
      </c>
      <c r="D127" s="203"/>
      <c r="E127" s="204"/>
      <c r="F127" s="204"/>
      <c r="G127" s="201">
        <v>612</v>
      </c>
      <c r="H127" s="201">
        <v>612</v>
      </c>
      <c r="I127" s="192">
        <f t="shared" si="4"/>
        <v>0</v>
      </c>
      <c r="J127" s="194"/>
      <c r="K127" s="180"/>
      <c r="L127" s="180"/>
    </row>
    <row r="128" spans="1:12" hidden="1">
      <c r="A128" s="199">
        <f t="shared" si="5"/>
        <v>612</v>
      </c>
      <c r="B128" s="195" t="s">
        <v>407</v>
      </c>
      <c r="C128" s="196" t="s">
        <v>408</v>
      </c>
      <c r="D128" s="197"/>
      <c r="E128" s="207"/>
      <c r="F128" s="198"/>
      <c r="G128" s="226">
        <v>612</v>
      </c>
      <c r="H128" s="226">
        <v>612</v>
      </c>
      <c r="I128" s="192">
        <f t="shared" si="4"/>
        <v>0</v>
      </c>
      <c r="J128" s="194"/>
      <c r="K128" s="180"/>
      <c r="L128" s="180"/>
    </row>
    <row r="129" spans="1:12">
      <c r="A129" s="189">
        <f t="shared" si="5"/>
        <v>631</v>
      </c>
      <c r="B129" s="195" t="s">
        <v>409</v>
      </c>
      <c r="C129" s="331" t="s">
        <v>410</v>
      </c>
      <c r="D129" s="211"/>
      <c r="E129" s="198">
        <v>2757397</v>
      </c>
      <c r="F129" s="198"/>
      <c r="G129" s="226">
        <v>631</v>
      </c>
      <c r="H129" s="226">
        <v>631</v>
      </c>
      <c r="I129" s="192">
        <f t="shared" si="4"/>
        <v>2757397</v>
      </c>
      <c r="J129" s="194"/>
      <c r="K129" s="180"/>
      <c r="L129" s="180"/>
    </row>
    <row r="130" spans="1:12">
      <c r="A130" s="189">
        <f t="shared" si="5"/>
        <v>632</v>
      </c>
      <c r="B130" s="195" t="s">
        <v>411</v>
      </c>
      <c r="C130" s="196" t="s">
        <v>412</v>
      </c>
      <c r="D130" s="195"/>
      <c r="E130" s="198">
        <v>460472</v>
      </c>
      <c r="F130" s="198"/>
      <c r="G130" s="226">
        <v>632</v>
      </c>
      <c r="H130" s="226">
        <v>632</v>
      </c>
      <c r="I130" s="192">
        <f t="shared" si="4"/>
        <v>460472</v>
      </c>
      <c r="J130" s="194"/>
      <c r="K130" s="180"/>
      <c r="L130" s="180"/>
    </row>
    <row r="131" spans="1:12" hidden="1">
      <c r="A131" s="199">
        <f t="shared" si="5"/>
        <v>633</v>
      </c>
      <c r="B131" s="195" t="s">
        <v>413</v>
      </c>
      <c r="C131" s="196" t="s">
        <v>172</v>
      </c>
      <c r="D131" s="197"/>
      <c r="E131" s="198"/>
      <c r="F131" s="198"/>
      <c r="G131" s="195">
        <v>633</v>
      </c>
      <c r="H131" s="195">
        <v>633</v>
      </c>
      <c r="I131" s="192">
        <f t="shared" si="4"/>
        <v>0</v>
      </c>
      <c r="J131" s="194"/>
      <c r="K131" s="180"/>
      <c r="L131" s="180"/>
    </row>
    <row r="132" spans="1:12" hidden="1">
      <c r="A132" s="199">
        <f t="shared" si="5"/>
        <v>674</v>
      </c>
      <c r="B132" s="195" t="s">
        <v>414</v>
      </c>
      <c r="C132" s="196" t="s">
        <v>415</v>
      </c>
      <c r="D132" s="197"/>
      <c r="E132" s="198"/>
      <c r="F132" s="198"/>
      <c r="G132" s="195">
        <v>674</v>
      </c>
      <c r="H132" s="195">
        <v>674</v>
      </c>
      <c r="I132" s="192">
        <f t="shared" si="4"/>
        <v>0</v>
      </c>
      <c r="J132" s="194"/>
      <c r="K132" s="180"/>
      <c r="L132" s="180"/>
    </row>
    <row r="133" spans="1:12" hidden="1">
      <c r="A133" s="199">
        <f t="shared" si="5"/>
        <v>607</v>
      </c>
      <c r="B133" s="201" t="s">
        <v>416</v>
      </c>
      <c r="C133" s="202" t="s">
        <v>417</v>
      </c>
      <c r="D133" s="210"/>
      <c r="E133" s="204"/>
      <c r="F133" s="204"/>
      <c r="G133" s="201">
        <v>607</v>
      </c>
      <c r="H133" s="201">
        <v>607</v>
      </c>
      <c r="I133" s="192">
        <f t="shared" si="4"/>
        <v>0</v>
      </c>
      <c r="J133" s="194"/>
      <c r="K133" s="180"/>
      <c r="L133" s="180"/>
    </row>
    <row r="134" spans="1:12">
      <c r="A134" s="189">
        <f>IF(I134&gt;0,G134,H134)</f>
        <v>674</v>
      </c>
      <c r="B134" s="195" t="s">
        <v>418</v>
      </c>
      <c r="C134" s="331" t="s">
        <v>419</v>
      </c>
      <c r="D134" s="211"/>
      <c r="E134" s="198">
        <f>4650.67+16774</f>
        <v>21424.67</v>
      </c>
      <c r="F134" s="198"/>
      <c r="G134" s="226">
        <v>674</v>
      </c>
      <c r="H134" s="226">
        <v>674</v>
      </c>
      <c r="I134" s="192">
        <f>+E134-F134</f>
        <v>21424.67</v>
      </c>
      <c r="J134" s="194"/>
      <c r="K134" s="180"/>
      <c r="L134" s="180"/>
    </row>
    <row r="135" spans="1:12" hidden="1">
      <c r="A135" s="199">
        <f t="shared" si="5"/>
        <v>613</v>
      </c>
      <c r="B135" s="195" t="s">
        <v>420</v>
      </c>
      <c r="C135" s="196" t="s">
        <v>421</v>
      </c>
      <c r="D135" s="197"/>
      <c r="E135" s="198"/>
      <c r="F135" s="198"/>
      <c r="G135" s="195">
        <v>613</v>
      </c>
      <c r="H135" s="195">
        <v>613</v>
      </c>
      <c r="I135" s="192">
        <f t="shared" si="4"/>
        <v>0</v>
      </c>
      <c r="J135" s="194"/>
      <c r="K135" s="180"/>
      <c r="L135" s="180"/>
    </row>
    <row r="136" spans="1:12">
      <c r="A136" s="189">
        <f t="shared" si="5"/>
        <v>672</v>
      </c>
      <c r="B136" s="195" t="s">
        <v>422</v>
      </c>
      <c r="C136" s="331" t="s">
        <v>423</v>
      </c>
      <c r="D136" s="197"/>
      <c r="E136" s="198">
        <v>506373.61</v>
      </c>
      <c r="F136" s="198"/>
      <c r="G136" s="195">
        <v>672</v>
      </c>
      <c r="H136" s="195">
        <v>672</v>
      </c>
      <c r="I136" s="192">
        <f t="shared" si="4"/>
        <v>506373.61</v>
      </c>
      <c r="J136" s="194"/>
      <c r="K136" s="180"/>
      <c r="L136" s="180"/>
    </row>
    <row r="137" spans="1:12">
      <c r="A137" s="189">
        <f t="shared" si="5"/>
        <v>673</v>
      </c>
      <c r="B137" s="201" t="s">
        <v>424</v>
      </c>
      <c r="C137" s="202" t="s">
        <v>425</v>
      </c>
      <c r="D137" s="210"/>
      <c r="E137" s="204">
        <v>4584.99</v>
      </c>
      <c r="F137" s="204"/>
      <c r="G137" s="201">
        <v>673</v>
      </c>
      <c r="H137" s="201">
        <v>673</v>
      </c>
      <c r="I137" s="192">
        <f t="shared" ref="I137" si="6">+E137-F137</f>
        <v>4584.99</v>
      </c>
      <c r="J137" s="194"/>
      <c r="K137" s="180"/>
      <c r="L137" s="180"/>
    </row>
    <row r="138" spans="1:12" hidden="1">
      <c r="A138" s="199">
        <f t="shared" si="5"/>
        <v>650</v>
      </c>
      <c r="B138" s="195" t="s">
        <v>426</v>
      </c>
      <c r="C138" s="196" t="s">
        <v>427</v>
      </c>
      <c r="D138" s="206"/>
      <c r="E138" s="343"/>
      <c r="F138" s="198"/>
      <c r="G138" s="226">
        <v>650</v>
      </c>
      <c r="H138" s="226">
        <v>650</v>
      </c>
      <c r="I138" s="192">
        <f t="shared" ref="I138:I152" si="7">+E138-F138</f>
        <v>0</v>
      </c>
      <c r="J138" s="194"/>
      <c r="K138" s="180"/>
      <c r="L138" s="180"/>
    </row>
    <row r="139" spans="1:12" hidden="1">
      <c r="A139" s="199">
        <f t="shared" si="5"/>
        <v>680</v>
      </c>
      <c r="B139" s="195" t="s">
        <v>428</v>
      </c>
      <c r="C139" s="196" t="s">
        <v>429</v>
      </c>
      <c r="D139" s="197"/>
      <c r="E139" s="198"/>
      <c r="F139" s="198"/>
      <c r="G139" s="195">
        <v>680</v>
      </c>
      <c r="H139" s="195">
        <v>680</v>
      </c>
      <c r="I139" s="192">
        <f t="shared" si="7"/>
        <v>0</v>
      </c>
      <c r="J139" s="194"/>
      <c r="K139" s="180"/>
      <c r="L139" s="180"/>
    </row>
    <row r="140" spans="1:12">
      <c r="A140" s="189">
        <f>IF(I140&gt;0,G140,H140)</f>
        <v>511</v>
      </c>
      <c r="B140" s="201">
        <v>701</v>
      </c>
      <c r="C140" s="202" t="s">
        <v>580</v>
      </c>
      <c r="D140" s="203"/>
      <c r="E140" s="204"/>
      <c r="F140" s="204">
        <v>1262725.21</v>
      </c>
      <c r="G140" s="201">
        <v>511</v>
      </c>
      <c r="H140" s="201">
        <v>511</v>
      </c>
      <c r="I140" s="192">
        <f>+E140-F140</f>
        <v>-1262725.21</v>
      </c>
      <c r="J140" s="194"/>
      <c r="K140" s="180"/>
      <c r="L140" s="180"/>
    </row>
    <row r="141" spans="1:12" hidden="1">
      <c r="A141" s="199">
        <f t="shared" si="5"/>
        <v>501</v>
      </c>
      <c r="B141" s="195" t="s">
        <v>430</v>
      </c>
      <c r="C141" s="196" t="s">
        <v>431</v>
      </c>
      <c r="D141" s="206"/>
      <c r="E141" s="198"/>
      <c r="F141" s="198"/>
      <c r="G141" s="226">
        <v>501</v>
      </c>
      <c r="H141" s="226">
        <v>501</v>
      </c>
      <c r="I141" s="192">
        <f t="shared" si="7"/>
        <v>0</v>
      </c>
      <c r="J141" s="194"/>
      <c r="K141" s="180"/>
      <c r="L141" s="180"/>
    </row>
    <row r="142" spans="1:12">
      <c r="A142" s="199">
        <f t="shared" si="5"/>
        <v>511</v>
      </c>
      <c r="B142" s="195">
        <v>705</v>
      </c>
      <c r="C142" s="196" t="s">
        <v>579</v>
      </c>
      <c r="D142" s="206"/>
      <c r="E142" s="198"/>
      <c r="F142" s="198">
        <v>1582092.53</v>
      </c>
      <c r="G142" s="226">
        <v>511</v>
      </c>
      <c r="H142" s="226">
        <v>511</v>
      </c>
      <c r="I142" s="192">
        <f>+E142-F142</f>
        <v>-1582092.53</v>
      </c>
      <c r="J142" s="194"/>
      <c r="K142" s="180"/>
      <c r="L142" s="180"/>
    </row>
    <row r="143" spans="1:12" hidden="1">
      <c r="A143" s="199">
        <f t="shared" si="5"/>
        <v>511</v>
      </c>
      <c r="B143" s="195">
        <v>7041</v>
      </c>
      <c r="C143" s="196" t="s">
        <v>432</v>
      </c>
      <c r="D143" s="206"/>
      <c r="E143" s="198"/>
      <c r="F143" s="198"/>
      <c r="G143" s="195">
        <v>511</v>
      </c>
      <c r="H143" s="195">
        <v>511</v>
      </c>
      <c r="I143" s="192">
        <f t="shared" si="7"/>
        <v>0</v>
      </c>
      <c r="J143" s="194"/>
      <c r="K143" s="180"/>
      <c r="L143" s="180"/>
    </row>
    <row r="144" spans="1:12" hidden="1">
      <c r="A144" s="199">
        <f t="shared" si="5"/>
        <v>511</v>
      </c>
      <c r="B144" s="195" t="s">
        <v>433</v>
      </c>
      <c r="C144" s="196" t="s">
        <v>434</v>
      </c>
      <c r="D144" s="197"/>
      <c r="E144" s="198"/>
      <c r="F144" s="198"/>
      <c r="G144" s="195">
        <v>511</v>
      </c>
      <c r="H144" s="195">
        <v>511</v>
      </c>
      <c r="I144" s="192">
        <f t="shared" si="7"/>
        <v>0</v>
      </c>
      <c r="J144" s="194"/>
      <c r="K144" s="180"/>
      <c r="L144" s="180"/>
    </row>
    <row r="145" spans="1:12" hidden="1">
      <c r="A145" s="199">
        <f t="shared" ref="A145" si="8">IF(I145&gt;0,G145,H145)</f>
        <v>674</v>
      </c>
      <c r="B145" s="195">
        <v>7088</v>
      </c>
      <c r="C145" s="196" t="s">
        <v>526</v>
      </c>
      <c r="D145" s="197"/>
      <c r="E145" s="207"/>
      <c r="F145" s="207"/>
      <c r="G145" s="195">
        <v>674</v>
      </c>
      <c r="H145" s="195">
        <v>674</v>
      </c>
      <c r="I145" s="192">
        <f t="shared" si="7"/>
        <v>0</v>
      </c>
      <c r="J145" s="194"/>
      <c r="K145" s="180"/>
      <c r="L145" s="180"/>
    </row>
    <row r="146" spans="1:12" hidden="1">
      <c r="A146" s="199">
        <f t="shared" si="5"/>
        <v>521</v>
      </c>
      <c r="B146" s="195" t="s">
        <v>435</v>
      </c>
      <c r="C146" s="196" t="s">
        <v>436</v>
      </c>
      <c r="D146" s="197"/>
      <c r="E146" s="198"/>
      <c r="F146" s="198"/>
      <c r="G146" s="195">
        <v>521</v>
      </c>
      <c r="H146" s="195">
        <v>521</v>
      </c>
      <c r="I146" s="192">
        <f t="shared" si="7"/>
        <v>0</v>
      </c>
      <c r="J146" s="194"/>
      <c r="K146" s="180"/>
      <c r="L146" s="180"/>
    </row>
    <row r="147" spans="1:12" hidden="1">
      <c r="A147" s="199">
        <f t="shared" si="5"/>
        <v>522</v>
      </c>
      <c r="B147" s="195" t="s">
        <v>437</v>
      </c>
      <c r="C147" s="196" t="s">
        <v>438</v>
      </c>
      <c r="D147" s="197"/>
      <c r="E147" s="198"/>
      <c r="F147" s="198"/>
      <c r="G147" s="195">
        <v>522</v>
      </c>
      <c r="H147" s="195">
        <v>522</v>
      </c>
      <c r="I147" s="192">
        <f t="shared" si="7"/>
        <v>0</v>
      </c>
      <c r="J147" s="194"/>
      <c r="K147" s="180"/>
      <c r="L147" s="180"/>
    </row>
    <row r="148" spans="1:12" hidden="1">
      <c r="A148" s="199">
        <f t="shared" si="5"/>
        <v>521</v>
      </c>
      <c r="B148" s="195" t="s">
        <v>439</v>
      </c>
      <c r="C148" s="196" t="s">
        <v>440</v>
      </c>
      <c r="D148" s="197"/>
      <c r="E148" s="198"/>
      <c r="F148" s="198"/>
      <c r="G148" s="195">
        <v>521</v>
      </c>
      <c r="H148" s="195">
        <v>521</v>
      </c>
      <c r="I148" s="192">
        <f t="shared" si="7"/>
        <v>0</v>
      </c>
      <c r="J148" s="194"/>
      <c r="K148" s="180"/>
      <c r="L148" s="180"/>
    </row>
    <row r="149" spans="1:12" hidden="1">
      <c r="A149" s="199">
        <f t="shared" si="5"/>
        <v>521</v>
      </c>
      <c r="B149" s="201" t="s">
        <v>441</v>
      </c>
      <c r="C149" s="202" t="s">
        <v>442</v>
      </c>
      <c r="D149" s="203"/>
      <c r="E149" s="204"/>
      <c r="F149" s="204"/>
      <c r="G149" s="201">
        <v>521</v>
      </c>
      <c r="H149" s="201">
        <v>521</v>
      </c>
      <c r="I149" s="192">
        <f t="shared" si="7"/>
        <v>0</v>
      </c>
      <c r="J149" s="194"/>
      <c r="K149" s="180"/>
      <c r="L149" s="180"/>
    </row>
    <row r="150" spans="1:12" ht="15.75" thickBot="1">
      <c r="A150" s="189">
        <f>IF(I150&gt;0,G150,H150)</f>
        <v>672</v>
      </c>
      <c r="B150" s="195" t="s">
        <v>443</v>
      </c>
      <c r="C150" s="196" t="s">
        <v>444</v>
      </c>
      <c r="D150" s="197"/>
      <c r="E150" s="198"/>
      <c r="F150" s="198">
        <f>1.7+55.48</f>
        <v>57.18</v>
      </c>
      <c r="G150" s="226">
        <v>672</v>
      </c>
      <c r="H150" s="226">
        <v>672</v>
      </c>
      <c r="I150" s="192">
        <f>+E150-F150</f>
        <v>-57.18</v>
      </c>
      <c r="J150" s="194"/>
      <c r="K150" s="180"/>
      <c r="L150" s="180"/>
    </row>
    <row r="151" spans="1:12" ht="15.75" hidden="1" thickBot="1">
      <c r="A151" s="189">
        <f>IF(I151&gt;0,G151,H151)</f>
        <v>674</v>
      </c>
      <c r="B151" s="195">
        <v>772</v>
      </c>
      <c r="C151" s="196" t="s">
        <v>533</v>
      </c>
      <c r="D151" s="197"/>
      <c r="E151" s="207"/>
      <c r="F151" s="207"/>
      <c r="G151" s="226">
        <v>674</v>
      </c>
      <c r="H151" s="226">
        <v>674</v>
      </c>
      <c r="I151" s="192">
        <f t="shared" si="7"/>
        <v>0</v>
      </c>
      <c r="J151" s="194"/>
      <c r="K151" s="180"/>
      <c r="L151" s="180"/>
    </row>
    <row r="152" spans="1:12" ht="15.75" hidden="1" thickBot="1">
      <c r="A152" s="199">
        <f t="shared" si="5"/>
        <v>673</v>
      </c>
      <c r="B152" s="201" t="s">
        <v>445</v>
      </c>
      <c r="C152" s="202" t="s">
        <v>446</v>
      </c>
      <c r="D152" s="210"/>
      <c r="E152" s="204"/>
      <c r="F152" s="204"/>
      <c r="G152" s="227">
        <v>673</v>
      </c>
      <c r="H152" s="227">
        <v>673</v>
      </c>
      <c r="I152" s="192">
        <f t="shared" si="7"/>
        <v>0</v>
      </c>
      <c r="J152" s="194"/>
      <c r="K152" s="180"/>
      <c r="L152" s="180"/>
    </row>
    <row r="153" spans="1:12" ht="16.5" thickTop="1" thickBot="1">
      <c r="A153" s="213"/>
      <c r="B153" s="214"/>
      <c r="C153" s="186"/>
      <c r="D153" s="215"/>
      <c r="E153" s="216">
        <f>SUM(E6:E152)</f>
        <v>65715324.960000001</v>
      </c>
      <c r="F153" s="216">
        <f>SUM(F6:F152)</f>
        <v>65715324.960000001</v>
      </c>
      <c r="G153" s="224"/>
      <c r="H153" s="224"/>
      <c r="I153" s="188">
        <f>SUBTOTAL(9,I6:I152)</f>
        <v>-17513.000000001462</v>
      </c>
      <c r="J153" s="194"/>
      <c r="K153" s="338"/>
      <c r="L153" s="180"/>
    </row>
    <row r="154" spans="1:12" ht="15.75" thickTop="1">
      <c r="D154" s="217"/>
      <c r="E154" s="218"/>
      <c r="F154" s="218"/>
      <c r="J154" s="194"/>
      <c r="K154" s="180"/>
      <c r="L154" s="180"/>
    </row>
    <row r="155" spans="1:12">
      <c r="D155" s="217"/>
      <c r="E155" s="367">
        <f>+E153-F153</f>
        <v>0</v>
      </c>
      <c r="F155" s="218"/>
      <c r="J155" s="194"/>
      <c r="K155" s="180"/>
      <c r="L155" s="180"/>
    </row>
    <row r="156" spans="1:12">
      <c r="D156" s="217"/>
      <c r="E156" s="218"/>
      <c r="F156" s="218"/>
      <c r="K156" s="180"/>
      <c r="L156" s="180"/>
    </row>
    <row r="157" spans="1:12">
      <c r="D157" s="217"/>
      <c r="E157" s="218"/>
      <c r="F157" s="218"/>
      <c r="K157" s="180"/>
      <c r="L157" s="180"/>
    </row>
    <row r="158" spans="1:12" ht="17.25">
      <c r="D158" s="217"/>
      <c r="E158" s="219" t="s">
        <v>447</v>
      </c>
      <c r="F158" s="219" t="s">
        <v>448</v>
      </c>
      <c r="K158" s="180"/>
      <c r="L158" s="180"/>
    </row>
    <row r="159" spans="1:12">
      <c r="D159" s="217"/>
      <c r="E159" s="218">
        <f>+SUM(E87:E152)</f>
        <v>5954937.3400000008</v>
      </c>
      <c r="F159" s="218">
        <f>+SUM(F140:F152)</f>
        <v>2844874.9200000004</v>
      </c>
      <c r="K159" s="180"/>
      <c r="L159" s="180"/>
    </row>
    <row r="160" spans="1:12">
      <c r="D160" s="217"/>
      <c r="E160" s="218"/>
      <c r="F160" s="220">
        <f>+F159-E159</f>
        <v>-3110062.4200000004</v>
      </c>
      <c r="K160" s="180"/>
      <c r="L160" s="180"/>
    </row>
    <row r="161" spans="6:12">
      <c r="K161" s="180"/>
      <c r="L161" s="180"/>
    </row>
    <row r="162" spans="6:12">
      <c r="F162" s="179">
        <v>-3093343.9</v>
      </c>
      <c r="K162" s="180"/>
      <c r="L162" s="180"/>
    </row>
    <row r="163" spans="6:12">
      <c r="F163" s="179">
        <f>+F162-F160</f>
        <v>16718.520000000484</v>
      </c>
      <c r="G163" s="433" t="s">
        <v>582</v>
      </c>
      <c r="H163" s="433"/>
      <c r="I163" s="433"/>
      <c r="K163" s="180"/>
      <c r="L163" s="180"/>
    </row>
    <row r="164" spans="6:12">
      <c r="K164" s="180"/>
      <c r="L164" s="180"/>
    </row>
    <row r="165" spans="6:12">
      <c r="K165" s="180"/>
      <c r="L165" s="180"/>
    </row>
  </sheetData>
  <autoFilter ref="A5:I152">
    <filterColumn colId="8">
      <customFilters>
        <customFilter operator="notEqual" val="0"/>
      </customFilters>
    </filterColumn>
  </autoFilter>
  <mergeCells count="1">
    <mergeCell ref="G163:I16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4"/>
  <sheetViews>
    <sheetView tabSelected="1" view="pageBreakPreview" topLeftCell="A22" zoomScaleSheetLayoutView="100" workbookViewId="0">
      <selection sqref="A1:A1048576"/>
    </sheetView>
  </sheetViews>
  <sheetFormatPr defaultRowHeight="15.75"/>
  <cols>
    <col min="1" max="1" width="5.28515625" style="5" customWidth="1"/>
    <col min="2" max="2" width="5.140625" customWidth="1"/>
    <col min="3" max="3" width="5.7109375" style="9" customWidth="1"/>
    <col min="4" max="4" width="3.7109375" style="9" customWidth="1"/>
    <col min="5" max="5" width="4.28515625" style="9" customWidth="1"/>
    <col min="6" max="6" width="39.42578125" style="5" customWidth="1"/>
    <col min="7" max="7" width="8.140625" style="5" customWidth="1"/>
    <col min="8" max="8" width="19.28515625" style="253" customWidth="1"/>
    <col min="9" max="9" width="19.5703125" style="253" customWidth="1"/>
    <col min="10" max="10" width="4.85546875" style="253" customWidth="1"/>
    <col min="11" max="11" width="15.7109375" style="5" customWidth="1"/>
    <col min="12" max="12" width="9.5703125" style="5" customWidth="1"/>
    <col min="13" max="13" width="13.42578125" style="5" customWidth="1"/>
    <col min="14" max="14" width="14.85546875" style="5" customWidth="1"/>
    <col min="15" max="15" width="3" style="5" customWidth="1"/>
    <col min="16" max="16384" width="9.140625" style="5"/>
  </cols>
  <sheetData>
    <row r="1" spans="1:16" ht="25.5" customHeight="1">
      <c r="A1" s="174"/>
      <c r="C1" s="157" t="str">
        <f>+Kop.!F3</f>
        <v xml:space="preserve">URBAN DISTRIBUTION </v>
      </c>
      <c r="D1" s="158"/>
      <c r="E1" s="152"/>
      <c r="F1" s="152"/>
      <c r="G1" s="153"/>
      <c r="H1" s="251"/>
      <c r="I1" s="251"/>
      <c r="J1" s="251"/>
    </row>
    <row r="2" spans="1:16" s="12" customFormat="1" ht="22.5" customHeight="1">
      <c r="A2" s="174"/>
      <c r="C2" s="157" t="str">
        <f>+Kop.!F4</f>
        <v>NIPT -K81318001M</v>
      </c>
      <c r="D2" s="157"/>
      <c r="E2" s="152"/>
      <c r="F2" s="152"/>
      <c r="G2" s="153"/>
      <c r="H2" s="252"/>
      <c r="I2" s="252"/>
      <c r="J2" s="252"/>
    </row>
    <row r="3" spans="1:16" s="12" customFormat="1" ht="18" customHeight="1">
      <c r="A3" s="174"/>
      <c r="C3" s="434" t="s">
        <v>536</v>
      </c>
      <c r="D3" s="434"/>
      <c r="E3" s="434"/>
      <c r="F3" s="434"/>
      <c r="G3" s="434"/>
      <c r="H3" s="434"/>
      <c r="I3" s="434"/>
      <c r="J3" s="339"/>
    </row>
    <row r="4" spans="1:16" ht="6.75" customHeight="1" thickBot="1">
      <c r="A4" s="174"/>
    </row>
    <row r="5" spans="1:16" ht="18.75" customHeight="1">
      <c r="A5" s="174"/>
      <c r="C5" s="449" t="s">
        <v>2</v>
      </c>
      <c r="D5" s="443" t="s">
        <v>8</v>
      </c>
      <c r="E5" s="444"/>
      <c r="F5" s="445"/>
      <c r="G5" s="441" t="s">
        <v>9</v>
      </c>
      <c r="H5" s="254" t="s">
        <v>106</v>
      </c>
      <c r="I5" s="255" t="s">
        <v>106</v>
      </c>
      <c r="J5" s="344"/>
    </row>
    <row r="6" spans="1:16" ht="22.5" customHeight="1">
      <c r="A6" s="174"/>
      <c r="C6" s="450"/>
      <c r="D6" s="446"/>
      <c r="E6" s="447"/>
      <c r="F6" s="448"/>
      <c r="G6" s="442"/>
      <c r="H6" s="256" t="s">
        <v>538</v>
      </c>
      <c r="I6" s="257" t="s">
        <v>532</v>
      </c>
      <c r="J6" s="344"/>
    </row>
    <row r="7" spans="1:16" s="12" customFormat="1" ht="24.95" customHeight="1">
      <c r="A7" s="174"/>
      <c r="C7" s="408" t="s">
        <v>3</v>
      </c>
      <c r="D7" s="435" t="s">
        <v>124</v>
      </c>
      <c r="E7" s="436"/>
      <c r="F7" s="437"/>
      <c r="G7" s="14"/>
      <c r="H7" s="258">
        <f>+H8+H11+H12+H20+H28+H29</f>
        <v>7611133.6199999992</v>
      </c>
      <c r="I7" s="259">
        <f>+I8+I11+I12+I20+I28+I29</f>
        <v>7642580.784</v>
      </c>
      <c r="J7" s="345"/>
      <c r="N7" s="385">
        <v>139.59000036224012</v>
      </c>
      <c r="P7" s="19"/>
    </row>
    <row r="8" spans="1:16" s="12" customFormat="1" ht="17.100000000000001" customHeight="1">
      <c r="A8" s="174"/>
      <c r="C8" s="231"/>
      <c r="D8" s="407">
        <v>1</v>
      </c>
      <c r="E8" s="16" t="s">
        <v>10</v>
      </c>
      <c r="F8" s="17"/>
      <c r="G8" s="18"/>
      <c r="H8" s="258">
        <f>H9+H10</f>
        <v>17548.2</v>
      </c>
      <c r="I8" s="259">
        <f>I9+I10</f>
        <v>128122.17</v>
      </c>
      <c r="J8" s="345"/>
      <c r="K8" s="19">
        <f>+I8-H8</f>
        <v>110573.97</v>
      </c>
      <c r="P8" s="19"/>
    </row>
    <row r="9" spans="1:16" s="12" customFormat="1" ht="17.100000000000001" customHeight="1">
      <c r="A9" s="174"/>
      <c r="C9" s="231"/>
      <c r="D9" s="407"/>
      <c r="E9" s="264" t="s">
        <v>81</v>
      </c>
      <c r="F9" s="240" t="s">
        <v>26</v>
      </c>
      <c r="G9" s="240"/>
      <c r="H9" s="237">
        <v>17548.2</v>
      </c>
      <c r="I9" s="239">
        <v>11086.24</v>
      </c>
      <c r="J9" s="263"/>
      <c r="K9" s="19"/>
      <c r="L9" s="19"/>
      <c r="M9" s="12" t="s">
        <v>560</v>
      </c>
      <c r="N9" s="382">
        <v>65</v>
      </c>
    </row>
    <row r="10" spans="1:16" s="12" customFormat="1" ht="17.100000000000001" customHeight="1">
      <c r="A10" s="174"/>
      <c r="C10" s="231"/>
      <c r="D10" s="407"/>
      <c r="E10" s="264" t="s">
        <v>81</v>
      </c>
      <c r="F10" s="240" t="s">
        <v>27</v>
      </c>
      <c r="G10" s="240"/>
      <c r="H10" s="237">
        <v>0</v>
      </c>
      <c r="I10" s="239">
        <v>117035.93</v>
      </c>
      <c r="J10" s="263"/>
      <c r="K10" s="19"/>
      <c r="M10" s="12" t="s">
        <v>561</v>
      </c>
      <c r="N10" s="382">
        <v>15.97</v>
      </c>
    </row>
    <row r="11" spans="1:16" s="12" customFormat="1" ht="17.100000000000001" customHeight="1">
      <c r="A11" s="174"/>
      <c r="C11" s="231"/>
      <c r="D11" s="407">
        <v>2</v>
      </c>
      <c r="E11" s="16" t="s">
        <v>110</v>
      </c>
      <c r="F11" s="17"/>
      <c r="G11" s="18"/>
      <c r="H11" s="258">
        <f>SUMIF('TB 2013'!$A$4:$A$154,A11,'TB 2013'!$I$4:$I$155)</f>
        <v>0</v>
      </c>
      <c r="I11" s="259">
        <v>0</v>
      </c>
      <c r="J11" s="345"/>
      <c r="M11" s="12" t="s">
        <v>562</v>
      </c>
      <c r="N11" s="382">
        <f>+P11*N7</f>
        <v>4727.9133122690728</v>
      </c>
      <c r="P11" s="12">
        <v>33.869999999999997</v>
      </c>
    </row>
    <row r="12" spans="1:16" s="12" customFormat="1" ht="17.100000000000001" customHeight="1">
      <c r="A12" s="174"/>
      <c r="C12" s="231"/>
      <c r="D12" s="407">
        <v>3</v>
      </c>
      <c r="E12" s="16" t="s">
        <v>111</v>
      </c>
      <c r="F12" s="17"/>
      <c r="G12" s="18"/>
      <c r="H12" s="258">
        <f>+SUM(H13:H19)</f>
        <v>4894303.4399999995</v>
      </c>
      <c r="I12" s="259">
        <f>+SUM(I13:I19)</f>
        <v>5388905.6140000001</v>
      </c>
      <c r="J12" s="345"/>
      <c r="K12" s="19"/>
      <c r="L12" s="19"/>
      <c r="M12" s="12" t="s">
        <v>563</v>
      </c>
      <c r="N12" s="382">
        <f>+P12*N7</f>
        <v>3678.1965095450273</v>
      </c>
      <c r="P12" s="12">
        <v>26.35</v>
      </c>
    </row>
    <row r="13" spans="1:16" s="12" customFormat="1" ht="17.100000000000001" customHeight="1">
      <c r="A13" s="174"/>
      <c r="C13" s="231"/>
      <c r="D13" s="20"/>
      <c r="E13" s="264" t="s">
        <v>81</v>
      </c>
      <c r="F13" s="240" t="s">
        <v>112</v>
      </c>
      <c r="G13" s="240"/>
      <c r="H13" s="237">
        <v>2877851.62</v>
      </c>
      <c r="I13" s="239">
        <v>2863451.62</v>
      </c>
      <c r="J13" s="263"/>
      <c r="K13" s="19">
        <f>+I13-H13</f>
        <v>-14400</v>
      </c>
      <c r="M13" s="12" t="s">
        <v>564</v>
      </c>
      <c r="N13" s="383">
        <f>+P13*139.59</f>
        <v>2599.1658000000002</v>
      </c>
      <c r="P13" s="12">
        <v>18.62</v>
      </c>
    </row>
    <row r="14" spans="1:16" s="12" customFormat="1" ht="17.100000000000001" customHeight="1">
      <c r="A14" s="174"/>
      <c r="C14" s="231"/>
      <c r="D14" s="20"/>
      <c r="E14" s="264" t="s">
        <v>81</v>
      </c>
      <c r="F14" s="240" t="s">
        <v>518</v>
      </c>
      <c r="G14" s="240"/>
      <c r="H14" s="237">
        <v>0</v>
      </c>
      <c r="I14" s="239"/>
      <c r="J14" s="346"/>
      <c r="K14" s="19">
        <f t="shared" ref="K14:K18" si="0">+I14-H14</f>
        <v>0</v>
      </c>
      <c r="N14" s="388">
        <f>SUM(N9:N13)</f>
        <v>11086.245621814101</v>
      </c>
    </row>
    <row r="15" spans="1:16" s="12" customFormat="1" ht="17.100000000000001" customHeight="1">
      <c r="A15" s="174"/>
      <c r="C15" s="231"/>
      <c r="D15" s="20"/>
      <c r="E15" s="264"/>
      <c r="F15" s="240" t="s">
        <v>82</v>
      </c>
      <c r="G15" s="240"/>
      <c r="H15" s="237">
        <v>267377</v>
      </c>
      <c r="I15" s="239">
        <v>239095.99400000006</v>
      </c>
      <c r="J15" s="346"/>
      <c r="K15" s="19">
        <f t="shared" si="0"/>
        <v>-28281.005999999936</v>
      </c>
    </row>
    <row r="16" spans="1:16" s="12" customFormat="1" ht="17.100000000000001" customHeight="1">
      <c r="A16" s="174"/>
      <c r="C16" s="231"/>
      <c r="D16" s="20"/>
      <c r="E16" s="264" t="s">
        <v>81</v>
      </c>
      <c r="F16" s="240" t="s">
        <v>83</v>
      </c>
      <c r="G16" s="240"/>
      <c r="H16" s="237">
        <v>62755.820000000007</v>
      </c>
      <c r="I16" s="239"/>
      <c r="J16" s="263"/>
      <c r="K16" s="19">
        <f t="shared" si="0"/>
        <v>-62755.820000000007</v>
      </c>
      <c r="M16" s="21"/>
      <c r="N16" s="21"/>
      <c r="O16" s="21"/>
      <c r="P16" s="19"/>
    </row>
    <row r="17" spans="1:16" s="12" customFormat="1" ht="17.100000000000001" customHeight="1">
      <c r="A17" s="174"/>
      <c r="C17" s="231"/>
      <c r="D17" s="20"/>
      <c r="E17" s="264" t="s">
        <v>81</v>
      </c>
      <c r="F17" s="240" t="s">
        <v>553</v>
      </c>
      <c r="G17" s="240"/>
      <c r="H17" s="237">
        <v>0</v>
      </c>
      <c r="I17" s="239">
        <v>600039</v>
      </c>
      <c r="J17" s="346"/>
      <c r="K17" s="19">
        <f t="shared" si="0"/>
        <v>600039</v>
      </c>
    </row>
    <row r="18" spans="1:16" s="12" customFormat="1" ht="17.100000000000001" customHeight="1">
      <c r="A18" s="174"/>
      <c r="C18" s="231"/>
      <c r="D18" s="20"/>
      <c r="E18" s="264" t="s">
        <v>81</v>
      </c>
      <c r="F18" s="240" t="s">
        <v>86</v>
      </c>
      <c r="G18" s="240"/>
      <c r="H18" s="237">
        <v>0</v>
      </c>
      <c r="I18" s="239"/>
      <c r="J18" s="263"/>
      <c r="K18" s="19">
        <f t="shared" si="0"/>
        <v>0</v>
      </c>
      <c r="P18" s="19"/>
    </row>
    <row r="19" spans="1:16" s="12" customFormat="1" ht="17.100000000000001" customHeight="1">
      <c r="A19" s="174"/>
      <c r="C19" s="231"/>
      <c r="D19" s="20"/>
      <c r="E19" s="264" t="s">
        <v>81</v>
      </c>
      <c r="F19" s="240" t="s">
        <v>554</v>
      </c>
      <c r="G19" s="240"/>
      <c r="H19" s="237">
        <v>1686319</v>
      </c>
      <c r="I19" s="239">
        <v>1686319</v>
      </c>
      <c r="J19" s="347"/>
      <c r="K19" s="19">
        <f>+I19-H19</f>
        <v>0</v>
      </c>
    </row>
    <row r="20" spans="1:16" s="12" customFormat="1" ht="17.100000000000001" customHeight="1">
      <c r="A20" s="174"/>
      <c r="C20" s="231"/>
      <c r="D20" s="407">
        <v>4</v>
      </c>
      <c r="E20" s="16" t="s">
        <v>11</v>
      </c>
      <c r="F20" s="17"/>
      <c r="G20" s="18"/>
      <c r="H20" s="258">
        <f>+SUM(H21:H26)</f>
        <v>2699281.98</v>
      </c>
      <c r="I20" s="259">
        <f>+SUM(I21:I26)</f>
        <v>2095553</v>
      </c>
      <c r="J20" s="345"/>
      <c r="L20" s="19"/>
      <c r="P20" s="19"/>
    </row>
    <row r="21" spans="1:16" s="12" customFormat="1" ht="17.100000000000001" customHeight="1">
      <c r="A21" s="174"/>
      <c r="C21" s="231"/>
      <c r="D21" s="20"/>
      <c r="E21" s="264" t="s">
        <v>81</v>
      </c>
      <c r="F21" s="240" t="s">
        <v>12</v>
      </c>
      <c r="G21" s="240"/>
      <c r="H21" s="237">
        <v>350447.94</v>
      </c>
      <c r="I21" s="239">
        <v>402027</v>
      </c>
      <c r="J21" s="263"/>
      <c r="K21" s="19">
        <f>+I21-H21</f>
        <v>51579.06</v>
      </c>
    </row>
    <row r="22" spans="1:16" s="12" customFormat="1" ht="17.100000000000001" customHeight="1">
      <c r="A22" s="174"/>
      <c r="C22" s="231"/>
      <c r="D22" s="20"/>
      <c r="E22" s="264" t="s">
        <v>81</v>
      </c>
      <c r="F22" s="240" t="s">
        <v>85</v>
      </c>
      <c r="G22" s="240"/>
      <c r="H22" s="237">
        <v>305204</v>
      </c>
      <c r="I22" s="239">
        <v>305204</v>
      </c>
      <c r="J22" s="263"/>
      <c r="K22" s="19">
        <f t="shared" ref="K22:K29" si="1">+I22-H22</f>
        <v>0</v>
      </c>
    </row>
    <row r="23" spans="1:16" s="12" customFormat="1" ht="17.100000000000001" customHeight="1">
      <c r="A23" s="174"/>
      <c r="C23" s="231"/>
      <c r="D23" s="20"/>
      <c r="E23" s="264" t="s">
        <v>81</v>
      </c>
      <c r="F23" s="240" t="s">
        <v>583</v>
      </c>
      <c r="G23" s="240"/>
      <c r="H23" s="237">
        <v>1983979.92</v>
      </c>
      <c r="I23" s="239">
        <v>1269678</v>
      </c>
      <c r="J23" s="263"/>
      <c r="K23" s="19">
        <f t="shared" si="1"/>
        <v>-714301.91999999993</v>
      </c>
    </row>
    <row r="24" spans="1:16" s="12" customFormat="1" ht="17.100000000000001" customHeight="1">
      <c r="A24" s="174"/>
      <c r="C24" s="231"/>
      <c r="D24" s="20"/>
      <c r="E24" s="264" t="s">
        <v>81</v>
      </c>
      <c r="F24" s="240" t="s">
        <v>113</v>
      </c>
      <c r="G24" s="240"/>
      <c r="H24" s="237">
        <v>0</v>
      </c>
      <c r="I24" s="239">
        <v>0</v>
      </c>
      <c r="J24" s="263"/>
      <c r="K24" s="19">
        <f t="shared" si="1"/>
        <v>0</v>
      </c>
    </row>
    <row r="25" spans="1:16" s="12" customFormat="1" ht="17.100000000000001" customHeight="1">
      <c r="A25" s="174"/>
      <c r="C25" s="231"/>
      <c r="D25" s="20"/>
      <c r="E25" s="264" t="s">
        <v>81</v>
      </c>
      <c r="F25" s="240" t="s">
        <v>13</v>
      </c>
      <c r="G25" s="240"/>
      <c r="H25" s="237">
        <v>59650.12</v>
      </c>
      <c r="I25" s="239">
        <v>118644</v>
      </c>
      <c r="J25" s="263"/>
      <c r="K25" s="19">
        <f t="shared" si="1"/>
        <v>58993.88</v>
      </c>
      <c r="M25" s="19"/>
    </row>
    <row r="26" spans="1:16" s="12" customFormat="1" ht="17.100000000000001" customHeight="1">
      <c r="A26" s="174"/>
      <c r="C26" s="231"/>
      <c r="D26" s="20"/>
      <c r="E26" s="264" t="s">
        <v>81</v>
      </c>
      <c r="F26" s="240" t="s">
        <v>14</v>
      </c>
      <c r="G26" s="240"/>
      <c r="H26" s="237">
        <v>0</v>
      </c>
      <c r="I26" s="239">
        <v>0</v>
      </c>
      <c r="J26" s="263"/>
      <c r="K26" s="19">
        <f t="shared" si="1"/>
        <v>0</v>
      </c>
    </row>
    <row r="27" spans="1:16" s="12" customFormat="1" ht="17.100000000000001" customHeight="1">
      <c r="A27" s="174"/>
      <c r="C27" s="231"/>
      <c r="D27" s="407">
        <v>5</v>
      </c>
      <c r="E27" s="16" t="s">
        <v>114</v>
      </c>
      <c r="F27" s="17"/>
      <c r="G27" s="18"/>
      <c r="H27" s="258">
        <f>SUMIF('TB 2013'!$A$4:$A$154,A27,'TB 2013'!$I$4:$I$155)</f>
        <v>0</v>
      </c>
      <c r="I27" s="259">
        <v>0</v>
      </c>
      <c r="J27" s="345"/>
      <c r="K27" s="19">
        <f t="shared" si="1"/>
        <v>0</v>
      </c>
    </row>
    <row r="28" spans="1:16" s="12" customFormat="1" ht="17.100000000000001" customHeight="1">
      <c r="A28" s="174"/>
      <c r="C28" s="231"/>
      <c r="D28" s="407">
        <v>6</v>
      </c>
      <c r="E28" s="16" t="s">
        <v>115</v>
      </c>
      <c r="F28" s="17"/>
      <c r="G28" s="18"/>
      <c r="H28" s="258">
        <f>SUMIF('TB 2013'!$A$4:$A$154,A28,'TB 2013'!$I$4:$I$155)</f>
        <v>0</v>
      </c>
      <c r="I28" s="239">
        <v>30000</v>
      </c>
      <c r="J28" s="345"/>
      <c r="K28" s="19">
        <f t="shared" si="1"/>
        <v>30000</v>
      </c>
    </row>
    <row r="29" spans="1:16" s="12" customFormat="1" ht="17.100000000000001" customHeight="1">
      <c r="A29" s="174"/>
      <c r="C29" s="231"/>
      <c r="D29" s="407">
        <v>7</v>
      </c>
      <c r="E29" s="16" t="s">
        <v>15</v>
      </c>
      <c r="F29" s="17"/>
      <c r="G29" s="18"/>
      <c r="H29" s="258">
        <f>+SUM(H30)</f>
        <v>0</v>
      </c>
      <c r="I29" s="259">
        <f>+SUM(I30)</f>
        <v>0</v>
      </c>
      <c r="J29" s="345"/>
      <c r="K29" s="19">
        <f t="shared" si="1"/>
        <v>0</v>
      </c>
    </row>
    <row r="30" spans="1:16" s="12" customFormat="1" ht="17.100000000000001" customHeight="1">
      <c r="A30" s="174"/>
      <c r="C30" s="231"/>
      <c r="D30" s="407"/>
      <c r="E30" s="264" t="s">
        <v>81</v>
      </c>
      <c r="F30" s="265" t="s">
        <v>116</v>
      </c>
      <c r="G30" s="240"/>
      <c r="H30" s="237">
        <f>SUMIF('TB 2013'!$A$4:$A$154,A30,'TB 2013'!$I$4:$I$155)</f>
        <v>0</v>
      </c>
      <c r="I30" s="239"/>
      <c r="J30" s="263"/>
      <c r="K30" s="19">
        <f t="shared" ref="K30" si="2">+I30-H30</f>
        <v>0</v>
      </c>
    </row>
    <row r="31" spans="1:16" s="12" customFormat="1" ht="24.95" customHeight="1">
      <c r="A31" s="174"/>
      <c r="C31" s="410" t="s">
        <v>4</v>
      </c>
      <c r="D31" s="435" t="s">
        <v>16</v>
      </c>
      <c r="E31" s="436"/>
      <c r="F31" s="437"/>
      <c r="G31" s="18"/>
      <c r="H31" s="258">
        <f>H32+H33+H40+H41+H45+H46</f>
        <v>30183166</v>
      </c>
      <c r="I31" s="259">
        <f>I32+I33+I40+I41+I45+I46</f>
        <v>30183166</v>
      </c>
      <c r="J31" s="345"/>
      <c r="P31" s="19">
        <f>+I31-H31</f>
        <v>0</v>
      </c>
    </row>
    <row r="32" spans="1:16" s="12" customFormat="1" ht="17.100000000000001" customHeight="1">
      <c r="A32" s="174"/>
      <c r="C32" s="231"/>
      <c r="D32" s="407">
        <v>1</v>
      </c>
      <c r="E32" s="16" t="s">
        <v>17</v>
      </c>
      <c r="F32" s="17"/>
      <c r="G32" s="18"/>
      <c r="H32" s="258">
        <v>0</v>
      </c>
      <c r="I32" s="259">
        <v>0</v>
      </c>
      <c r="J32" s="345"/>
    </row>
    <row r="33" spans="1:13" s="12" customFormat="1" ht="17.100000000000001" customHeight="1">
      <c r="C33" s="231"/>
      <c r="D33" s="407">
        <v>2</v>
      </c>
      <c r="E33" s="16" t="s">
        <v>18</v>
      </c>
      <c r="F33" s="22"/>
      <c r="G33" s="18"/>
      <c r="H33" s="258">
        <f>+SUM(H34:H39)</f>
        <v>30183166</v>
      </c>
      <c r="I33" s="259">
        <f>+SUM(I34:I39)</f>
        <v>30183166</v>
      </c>
      <c r="J33" s="345"/>
      <c r="K33" s="19"/>
    </row>
    <row r="34" spans="1:13" s="12" customFormat="1" ht="17.100000000000001" customHeight="1">
      <c r="A34" s="174"/>
      <c r="C34" s="231"/>
      <c r="D34" s="20"/>
      <c r="E34" s="264" t="s">
        <v>81</v>
      </c>
      <c r="F34" s="265" t="s">
        <v>136</v>
      </c>
      <c r="G34" s="240"/>
      <c r="H34" s="237">
        <v>0</v>
      </c>
      <c r="I34" s="271"/>
      <c r="J34" s="346"/>
      <c r="K34" s="19">
        <f t="shared" ref="K34:K39" si="3">+I34-H34</f>
        <v>0</v>
      </c>
    </row>
    <row r="35" spans="1:13" s="12" customFormat="1" ht="17.100000000000001" customHeight="1">
      <c r="A35" s="174"/>
      <c r="C35" s="231"/>
      <c r="D35" s="20"/>
      <c r="E35" s="264" t="s">
        <v>81</v>
      </c>
      <c r="F35" s="265" t="s">
        <v>5</v>
      </c>
      <c r="G35" s="240"/>
      <c r="H35" s="237">
        <v>0</v>
      </c>
      <c r="I35" s="271"/>
      <c r="J35" s="346"/>
      <c r="K35" s="19">
        <f t="shared" si="3"/>
        <v>0</v>
      </c>
    </row>
    <row r="36" spans="1:13" s="12" customFormat="1" ht="17.100000000000001" customHeight="1">
      <c r="A36" s="174"/>
      <c r="C36" s="231"/>
      <c r="D36" s="20"/>
      <c r="E36" s="264" t="s">
        <v>81</v>
      </c>
      <c r="F36" s="265" t="s">
        <v>84</v>
      </c>
      <c r="G36" s="240"/>
      <c r="H36" s="237">
        <v>29418285</v>
      </c>
      <c r="I36" s="239">
        <v>29418285</v>
      </c>
      <c r="J36" s="346"/>
      <c r="K36" s="19">
        <f>+I36-H36</f>
        <v>0</v>
      </c>
    </row>
    <row r="37" spans="1:13" s="12" customFormat="1" ht="17.100000000000001" customHeight="1">
      <c r="A37" s="174"/>
      <c r="C37" s="231"/>
      <c r="D37" s="20"/>
      <c r="E37" s="264" t="s">
        <v>81</v>
      </c>
      <c r="F37" s="265" t="s">
        <v>233</v>
      </c>
      <c r="G37" s="240"/>
      <c r="H37" s="237">
        <v>546222</v>
      </c>
      <c r="I37" s="239">
        <v>546222</v>
      </c>
      <c r="J37" s="263"/>
      <c r="K37" s="19">
        <f t="shared" si="3"/>
        <v>0</v>
      </c>
    </row>
    <row r="38" spans="1:13" s="12" customFormat="1" ht="17.100000000000001" customHeight="1">
      <c r="A38" s="174"/>
      <c r="C38" s="231"/>
      <c r="D38" s="20"/>
      <c r="E38" s="264" t="s">
        <v>81</v>
      </c>
      <c r="F38" s="265" t="s">
        <v>458</v>
      </c>
      <c r="G38" s="240"/>
      <c r="H38" s="237">
        <v>218659</v>
      </c>
      <c r="I38" s="239">
        <v>218659</v>
      </c>
      <c r="J38" s="263"/>
      <c r="K38" s="19">
        <f t="shared" si="3"/>
        <v>0</v>
      </c>
      <c r="L38" s="19"/>
      <c r="M38" s="19"/>
    </row>
    <row r="39" spans="1:13" s="12" customFormat="1" ht="17.100000000000001" customHeight="1">
      <c r="A39" s="174"/>
      <c r="C39" s="231"/>
      <c r="D39" s="20"/>
      <c r="E39" s="264" t="s">
        <v>81</v>
      </c>
      <c r="F39" s="265" t="s">
        <v>137</v>
      </c>
      <c r="G39" s="240"/>
      <c r="H39" s="237">
        <v>0</v>
      </c>
      <c r="I39" s="271"/>
      <c r="J39" s="346"/>
      <c r="K39" s="19">
        <f t="shared" si="3"/>
        <v>0</v>
      </c>
    </row>
    <row r="40" spans="1:13" s="12" customFormat="1" ht="17.100000000000001" customHeight="1">
      <c r="A40" s="174"/>
      <c r="C40" s="231"/>
      <c r="D40" s="407">
        <v>3</v>
      </c>
      <c r="E40" s="16" t="s">
        <v>19</v>
      </c>
      <c r="F40" s="17"/>
      <c r="G40" s="18"/>
      <c r="H40" s="258">
        <f>SUMIF('TB 2013'!$A$4:$A$154,A40,'TB 2013'!$I$4:$I$155)</f>
        <v>0</v>
      </c>
      <c r="I40" s="259">
        <v>0</v>
      </c>
      <c r="J40" s="345"/>
      <c r="K40" s="19"/>
    </row>
    <row r="41" spans="1:13" s="12" customFormat="1" ht="17.100000000000001" customHeight="1">
      <c r="A41" s="174"/>
      <c r="C41" s="231"/>
      <c r="D41" s="407">
        <v>4</v>
      </c>
      <c r="E41" s="16" t="s">
        <v>20</v>
      </c>
      <c r="F41" s="17"/>
      <c r="G41" s="18"/>
      <c r="H41" s="258">
        <f>+SUM(H42:H45)</f>
        <v>0</v>
      </c>
      <c r="I41" s="259">
        <f>+SUM(I42:I45)</f>
        <v>0</v>
      </c>
      <c r="J41" s="345"/>
      <c r="K41" s="19"/>
    </row>
    <row r="42" spans="1:13" s="12" customFormat="1" ht="17.100000000000001" customHeight="1">
      <c r="A42" s="174"/>
      <c r="C42" s="231"/>
      <c r="D42" s="407"/>
      <c r="E42" s="264" t="s">
        <v>81</v>
      </c>
      <c r="F42" s="265" t="s">
        <v>512</v>
      </c>
      <c r="G42" s="240"/>
      <c r="H42" s="270">
        <f>SUMIF('TB 2013'!$A$4:$A$154,A42,'TB 2013'!$I$4:$I$155)</f>
        <v>0</v>
      </c>
      <c r="I42" s="271">
        <v>0</v>
      </c>
      <c r="J42" s="346"/>
      <c r="K42" s="19">
        <f t="shared" ref="K42:K44" si="4">+H42-I42</f>
        <v>0</v>
      </c>
    </row>
    <row r="43" spans="1:13" s="12" customFormat="1" ht="17.100000000000001" customHeight="1">
      <c r="A43" s="174"/>
      <c r="C43" s="231"/>
      <c r="D43" s="407"/>
      <c r="E43" s="264" t="s">
        <v>81</v>
      </c>
      <c r="F43" s="265" t="s">
        <v>513</v>
      </c>
      <c r="G43" s="240"/>
      <c r="H43" s="270">
        <f>SUMIF('TB 2013'!$A$4:$A$154,A43,'TB 2013'!$I$4:$I$155)</f>
        <v>0</v>
      </c>
      <c r="I43" s="271">
        <v>0</v>
      </c>
      <c r="J43" s="346"/>
      <c r="K43" s="19">
        <f t="shared" si="4"/>
        <v>0</v>
      </c>
    </row>
    <row r="44" spans="1:13" s="12" customFormat="1" ht="17.100000000000001" customHeight="1">
      <c r="A44" s="174"/>
      <c r="C44" s="231"/>
      <c r="D44" s="407"/>
      <c r="E44" s="264" t="s">
        <v>81</v>
      </c>
      <c r="F44" s="265" t="s">
        <v>514</v>
      </c>
      <c r="G44" s="240"/>
      <c r="H44" s="270">
        <f>SUMIF('TB 2013'!$A$4:$A$154,A44,'TB 2013'!$I$4:$I$155)</f>
        <v>0</v>
      </c>
      <c r="I44" s="271">
        <v>0</v>
      </c>
      <c r="J44" s="346"/>
      <c r="K44" s="19">
        <f t="shared" si="4"/>
        <v>0</v>
      </c>
    </row>
    <row r="45" spans="1:13" s="12" customFormat="1" ht="17.100000000000001" customHeight="1">
      <c r="A45" s="174"/>
      <c r="C45" s="231"/>
      <c r="D45" s="407">
        <v>5</v>
      </c>
      <c r="E45" s="16" t="s">
        <v>21</v>
      </c>
      <c r="F45" s="17"/>
      <c r="G45" s="18"/>
      <c r="H45" s="270">
        <f>SUMIF('TB 2013'!$A$4:$A$154,A45,'TB 2013'!$I$4:$I$155)</f>
        <v>0</v>
      </c>
      <c r="I45" s="271">
        <v>0</v>
      </c>
      <c r="J45" s="346"/>
      <c r="K45" s="19">
        <f>+H45-I45</f>
        <v>0</v>
      </c>
    </row>
    <row r="46" spans="1:13" s="12" customFormat="1" ht="17.100000000000001" customHeight="1">
      <c r="A46" s="174"/>
      <c r="C46" s="231"/>
      <c r="D46" s="407">
        <v>6</v>
      </c>
      <c r="E46" s="16" t="s">
        <v>22</v>
      </c>
      <c r="F46" s="17"/>
      <c r="G46" s="18"/>
      <c r="H46" s="258">
        <f>SUMIF('TB 2013'!$A$4:$A$154,A46,'TB 2013'!$I$4:$I$155)</f>
        <v>0</v>
      </c>
      <c r="I46" s="259">
        <v>0</v>
      </c>
      <c r="J46" s="345"/>
      <c r="K46" s="19"/>
    </row>
    <row r="47" spans="1:13" s="12" customFormat="1" ht="24" customHeight="1" thickBot="1">
      <c r="A47" s="174"/>
      <c r="C47" s="232"/>
      <c r="D47" s="438" t="s">
        <v>48</v>
      </c>
      <c r="E47" s="439"/>
      <c r="F47" s="440"/>
      <c r="G47" s="233"/>
      <c r="H47" s="260">
        <f>H31+H7</f>
        <v>37794299.619999997</v>
      </c>
      <c r="I47" s="261">
        <f>I31+I7</f>
        <v>37825746.784000002</v>
      </c>
      <c r="J47" s="345"/>
    </row>
    <row r="48" spans="1:13" s="12" customFormat="1" ht="15.75" customHeight="1">
      <c r="C48" s="23"/>
      <c r="D48" s="23"/>
      <c r="E48" s="23"/>
      <c r="F48" s="23"/>
      <c r="G48" s="24"/>
      <c r="H48" s="262"/>
      <c r="I48" s="262"/>
      <c r="J48" s="262"/>
      <c r="K48" s="21"/>
    </row>
    <row r="49" spans="1:16" s="12" customFormat="1" ht="15.95" customHeight="1">
      <c r="C49" s="23"/>
      <c r="D49" s="23"/>
      <c r="E49" s="23"/>
      <c r="F49" s="23"/>
      <c r="G49" s="24"/>
      <c r="H49" s="263"/>
      <c r="I49" s="263"/>
      <c r="J49" s="263"/>
      <c r="K49" s="19"/>
    </row>
    <row r="50" spans="1:16">
      <c r="A50" s="12"/>
    </row>
    <row r="51" spans="1:16">
      <c r="A51" s="12"/>
    </row>
    <row r="52" spans="1:16">
      <c r="A52" s="12"/>
      <c r="K52" s="47">
        <f>SUM(K6:K51)</f>
        <v>31447.164000000215</v>
      </c>
    </row>
    <row r="53" spans="1:16">
      <c r="A53" s="12"/>
      <c r="H53" s="263">
        <f>+H47-Pasivet!H44</f>
        <v>0</v>
      </c>
      <c r="I53" s="263">
        <f>+I47-Pasivet!I44</f>
        <v>-3.5999990999698639E-2</v>
      </c>
      <c r="J53" s="263"/>
      <c r="P53" s="10">
        <f>SUM(P7:P51)</f>
        <v>78.84</v>
      </c>
    </row>
    <row r="54" spans="1:16">
      <c r="A54" s="12"/>
    </row>
  </sheetData>
  <mergeCells count="7">
    <mergeCell ref="C3:I3"/>
    <mergeCell ref="D31:F31"/>
    <mergeCell ref="D47:F47"/>
    <mergeCell ref="G5:G6"/>
    <mergeCell ref="D5:F6"/>
    <mergeCell ref="C5:C6"/>
    <mergeCell ref="D7:F7"/>
  </mergeCells>
  <phoneticPr fontId="0" type="noConversion"/>
  <printOptions horizontalCentered="1" verticalCentered="1"/>
  <pageMargins left="0" right="0" top="0" bottom="0" header="0.25" footer="0.25"/>
  <pageSetup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5"/>
  <sheetViews>
    <sheetView view="pageBreakPreview" topLeftCell="A31" zoomScaleSheetLayoutView="100" workbookViewId="0">
      <selection activeCell="M46" sqref="M46"/>
    </sheetView>
  </sheetViews>
  <sheetFormatPr defaultRowHeight="15.75"/>
  <cols>
    <col min="1" max="1" width="3.7109375" style="5" customWidth="1"/>
    <col min="2" max="2" width="6.42578125" style="5" customWidth="1"/>
    <col min="3" max="3" width="4.140625" style="9" customWidth="1"/>
    <col min="4" max="4" width="5.42578125" style="9" customWidth="1"/>
    <col min="5" max="5" width="3.7109375" style="9" customWidth="1"/>
    <col min="6" max="6" width="41.5703125" style="5" customWidth="1"/>
    <col min="7" max="7" width="8.7109375" style="5" customWidth="1"/>
    <col min="8" max="8" width="16.7109375" style="253" customWidth="1"/>
    <col min="9" max="9" width="17.42578125" style="253" customWidth="1"/>
    <col min="10" max="10" width="6.140625" style="253" customWidth="1"/>
    <col min="11" max="11" width="15.5703125" style="5" customWidth="1"/>
    <col min="12" max="12" width="0.140625" style="5" customWidth="1"/>
    <col min="13" max="13" width="10.5703125" style="5" customWidth="1"/>
    <col min="14" max="14" width="16.85546875" style="5" customWidth="1"/>
    <col min="15" max="15" width="16.7109375" style="5" customWidth="1"/>
    <col min="16" max="16" width="13.140625" style="5" customWidth="1"/>
    <col min="17" max="17" width="13.140625" style="5" hidden="1" customWidth="1"/>
    <col min="18" max="21" width="0" style="5" hidden="1" customWidth="1"/>
    <col min="22" max="16384" width="9.140625" style="5"/>
  </cols>
  <sheetData>
    <row r="1" spans="1:21" ht="18" customHeight="1">
      <c r="A1" s="174"/>
      <c r="B1" s="174"/>
      <c r="C1" s="157" t="str">
        <f>+Kop.!F3</f>
        <v xml:space="preserve">URBAN DISTRIBUTION </v>
      </c>
      <c r="D1" s="158"/>
      <c r="E1" s="152"/>
      <c r="F1" s="152"/>
      <c r="G1" s="153"/>
      <c r="H1" s="251"/>
      <c r="I1" s="251"/>
      <c r="J1" s="251"/>
    </row>
    <row r="2" spans="1:21" s="12" customFormat="1" ht="15" customHeight="1">
      <c r="A2" s="174"/>
      <c r="B2" s="174"/>
      <c r="C2" s="157" t="str">
        <f>+Kop.!F4</f>
        <v>NIPT -K81318001M</v>
      </c>
      <c r="D2" s="157"/>
      <c r="E2" s="152"/>
      <c r="F2" s="152"/>
      <c r="G2" s="153"/>
      <c r="H2" s="252"/>
      <c r="O2" s="252"/>
    </row>
    <row r="3" spans="1:21" s="12" customFormat="1" ht="18" customHeight="1">
      <c r="A3" s="174"/>
      <c r="B3" s="174"/>
      <c r="C3" s="434" t="s">
        <v>536</v>
      </c>
      <c r="D3" s="434"/>
      <c r="E3" s="434"/>
      <c r="F3" s="434"/>
      <c r="G3" s="434"/>
      <c r="H3" s="434"/>
      <c r="I3" s="434"/>
      <c r="J3" s="339"/>
    </row>
    <row r="4" spans="1:21" s="12" customFormat="1" ht="10.5" customHeight="1" thickBot="1">
      <c r="A4" s="174"/>
      <c r="B4" s="174"/>
      <c r="C4" s="234"/>
      <c r="D4" s="234"/>
      <c r="E4" s="234"/>
      <c r="F4" s="234"/>
      <c r="G4" s="234"/>
      <c r="H4" s="405"/>
      <c r="I4" s="405"/>
      <c r="J4" s="341"/>
    </row>
    <row r="5" spans="1:21" s="12" customFormat="1" ht="15.95" customHeight="1">
      <c r="A5" s="174"/>
      <c r="B5" s="174"/>
      <c r="C5" s="452" t="s">
        <v>2</v>
      </c>
      <c r="D5" s="454" t="s">
        <v>45</v>
      </c>
      <c r="E5" s="454"/>
      <c r="F5" s="454"/>
      <c r="G5" s="454" t="s">
        <v>9</v>
      </c>
      <c r="H5" s="273" t="s">
        <v>106</v>
      </c>
      <c r="I5" s="274" t="s">
        <v>106</v>
      </c>
      <c r="J5" s="344"/>
    </row>
    <row r="6" spans="1:21" s="12" customFormat="1" ht="15.95" customHeight="1" thickBot="1">
      <c r="A6" s="174"/>
      <c r="B6" s="174"/>
      <c r="C6" s="453"/>
      <c r="D6" s="455"/>
      <c r="E6" s="455"/>
      <c r="F6" s="455"/>
      <c r="G6" s="455"/>
      <c r="H6" s="413" t="str">
        <f>+Aktivet!H6</f>
        <v>Viti  2013</v>
      </c>
      <c r="I6" s="414" t="s">
        <v>532</v>
      </c>
      <c r="J6" s="344"/>
    </row>
    <row r="7" spans="1:21" s="12" customFormat="1" ht="24.95" customHeight="1">
      <c r="A7" s="174"/>
      <c r="B7" s="174"/>
      <c r="C7" s="409" t="s">
        <v>3</v>
      </c>
      <c r="D7" s="454" t="s">
        <v>108</v>
      </c>
      <c r="E7" s="454"/>
      <c r="F7" s="454"/>
      <c r="G7" s="415"/>
      <c r="H7" s="417">
        <f>+H12+H23+H24+H9</f>
        <v>52046774.039999999</v>
      </c>
      <c r="I7" s="416">
        <f>+I12+I23+I24+I9</f>
        <v>48950645.819999993</v>
      </c>
      <c r="J7" s="345"/>
      <c r="Q7" s="19"/>
    </row>
    <row r="8" spans="1:21" s="12" customFormat="1" ht="15.95" customHeight="1">
      <c r="A8" s="174"/>
      <c r="B8" s="174"/>
      <c r="C8" s="231"/>
      <c r="D8" s="411">
        <v>1</v>
      </c>
      <c r="E8" s="412" t="s">
        <v>23</v>
      </c>
      <c r="F8" s="18"/>
      <c r="G8" s="18"/>
      <c r="H8" s="258">
        <v>0</v>
      </c>
      <c r="I8" s="259">
        <v>0</v>
      </c>
      <c r="J8" s="345"/>
    </row>
    <row r="9" spans="1:21" s="12" customFormat="1" ht="15.95" customHeight="1">
      <c r="A9" s="174"/>
      <c r="B9" s="174"/>
      <c r="C9" s="231"/>
      <c r="D9" s="411">
        <v>2</v>
      </c>
      <c r="E9" s="412" t="s">
        <v>24</v>
      </c>
      <c r="F9" s="18"/>
      <c r="G9" s="18"/>
      <c r="H9" s="258">
        <f>+SUM(H10:H11)</f>
        <v>3356616.5200000005</v>
      </c>
      <c r="I9" s="259">
        <f>+SUM(I10:I11)</f>
        <v>5868833.8000000007</v>
      </c>
      <c r="J9" s="345"/>
      <c r="K9" s="19"/>
      <c r="O9" s="382"/>
      <c r="P9" s="384"/>
    </row>
    <row r="10" spans="1:21" s="12" customFormat="1" ht="15.95" customHeight="1">
      <c r="A10" s="174"/>
      <c r="B10" s="174"/>
      <c r="C10" s="231"/>
      <c r="D10" s="290"/>
      <c r="E10" s="247" t="s">
        <v>81</v>
      </c>
      <c r="F10" s="240" t="s">
        <v>87</v>
      </c>
      <c r="G10" s="240"/>
      <c r="H10" s="237">
        <v>3356616.5200000005</v>
      </c>
      <c r="I10" s="239">
        <v>5868833.8000000007</v>
      </c>
      <c r="J10" s="263"/>
      <c r="K10" s="19"/>
      <c r="O10" s="382"/>
      <c r="R10" s="382"/>
      <c r="U10" s="382"/>
    </row>
    <row r="11" spans="1:21" s="12" customFormat="1" ht="15.95" customHeight="1">
      <c r="A11" s="174"/>
      <c r="B11" s="174"/>
      <c r="C11" s="231"/>
      <c r="D11" s="290"/>
      <c r="E11" s="247" t="s">
        <v>81</v>
      </c>
      <c r="F11" s="240" t="s">
        <v>109</v>
      </c>
      <c r="G11" s="240"/>
      <c r="H11" s="237">
        <v>0</v>
      </c>
      <c r="I11" s="239">
        <v>0</v>
      </c>
      <c r="J11" s="263"/>
      <c r="O11" s="382"/>
      <c r="R11" s="382"/>
      <c r="U11" s="382"/>
    </row>
    <row r="12" spans="1:21" s="12" customFormat="1" ht="15.95" customHeight="1">
      <c r="A12" s="174"/>
      <c r="B12" s="174"/>
      <c r="C12" s="231"/>
      <c r="D12" s="411">
        <v>3</v>
      </c>
      <c r="E12" s="412" t="s">
        <v>496</v>
      </c>
      <c r="F12" s="18"/>
      <c r="G12" s="18"/>
      <c r="H12" s="258">
        <f>+SUM(H13:H22)</f>
        <v>48690157.519999996</v>
      </c>
      <c r="I12" s="259">
        <f>+SUM(I13:I22)</f>
        <v>43081812.019999996</v>
      </c>
      <c r="J12" s="345"/>
      <c r="K12" s="19"/>
      <c r="O12" s="382"/>
      <c r="R12" s="382"/>
      <c r="U12" s="382"/>
    </row>
    <row r="13" spans="1:21" s="12" customFormat="1" ht="15.95" customHeight="1">
      <c r="A13" s="174"/>
      <c r="B13" s="174"/>
      <c r="C13" s="231"/>
      <c r="D13" s="290"/>
      <c r="E13" s="247" t="s">
        <v>81</v>
      </c>
      <c r="F13" s="240" t="s">
        <v>117</v>
      </c>
      <c r="G13" s="240"/>
      <c r="H13" s="237">
        <v>28831967.52</v>
      </c>
      <c r="I13" s="239">
        <v>27072559.02</v>
      </c>
      <c r="J13" s="263"/>
      <c r="K13" s="19"/>
      <c r="M13" s="19"/>
      <c r="O13" s="382"/>
      <c r="R13" s="382"/>
      <c r="U13" s="382"/>
    </row>
    <row r="14" spans="1:21" s="12" customFormat="1" ht="15.95" customHeight="1">
      <c r="A14" s="174"/>
      <c r="B14" s="174"/>
      <c r="C14" s="231"/>
      <c r="D14" s="290"/>
      <c r="E14" s="247" t="s">
        <v>81</v>
      </c>
      <c r="F14" s="240" t="s">
        <v>118</v>
      </c>
      <c r="G14" s="240"/>
      <c r="H14" s="237">
        <v>754342</v>
      </c>
      <c r="I14" s="239">
        <v>631433</v>
      </c>
      <c r="J14" s="263"/>
      <c r="K14" s="19"/>
      <c r="O14" s="382"/>
      <c r="R14" s="382"/>
      <c r="U14" s="382"/>
    </row>
    <row r="15" spans="1:21" s="12" customFormat="1" ht="15.95" customHeight="1">
      <c r="A15" s="174"/>
      <c r="B15" s="174"/>
      <c r="C15" s="231"/>
      <c r="D15" s="290"/>
      <c r="E15" s="247" t="s">
        <v>81</v>
      </c>
      <c r="F15" s="240" t="s">
        <v>88</v>
      </c>
      <c r="G15" s="240"/>
      <c r="H15" s="237">
        <v>49941</v>
      </c>
      <c r="I15" s="239">
        <v>72010</v>
      </c>
      <c r="J15" s="263"/>
      <c r="K15" s="19"/>
      <c r="O15" s="382"/>
      <c r="R15" s="382"/>
      <c r="U15" s="382"/>
    </row>
    <row r="16" spans="1:21" s="12" customFormat="1" ht="15.95" customHeight="1">
      <c r="A16" s="174"/>
      <c r="B16" s="174"/>
      <c r="C16" s="231"/>
      <c r="D16" s="290"/>
      <c r="E16" s="247" t="s">
        <v>81</v>
      </c>
      <c r="F16" s="240" t="s">
        <v>89</v>
      </c>
      <c r="G16" s="240"/>
      <c r="H16" s="237">
        <v>6000</v>
      </c>
      <c r="I16" s="239">
        <v>23810</v>
      </c>
      <c r="J16" s="263"/>
      <c r="K16" s="19"/>
      <c r="O16" s="382"/>
      <c r="R16" s="382"/>
      <c r="U16" s="382"/>
    </row>
    <row r="17" spans="1:21" s="12" customFormat="1" ht="15.95" customHeight="1">
      <c r="A17" s="174"/>
      <c r="B17" s="174"/>
      <c r="C17" s="231"/>
      <c r="D17" s="290"/>
      <c r="E17" s="247" t="s">
        <v>81</v>
      </c>
      <c r="F17" s="240" t="s">
        <v>90</v>
      </c>
      <c r="G17" s="240"/>
      <c r="H17" s="237">
        <v>0</v>
      </c>
      <c r="I17" s="239">
        <v>0</v>
      </c>
      <c r="J17" s="263"/>
      <c r="K17" s="19"/>
      <c r="O17" s="382"/>
      <c r="R17" s="382"/>
      <c r="U17" s="382"/>
    </row>
    <row r="18" spans="1:21" s="12" customFormat="1" ht="15.95" customHeight="1">
      <c r="A18" s="174"/>
      <c r="B18" s="174"/>
      <c r="C18" s="231"/>
      <c r="D18" s="290"/>
      <c r="E18" s="247" t="s">
        <v>81</v>
      </c>
      <c r="F18" s="240" t="s">
        <v>91</v>
      </c>
      <c r="G18" s="240"/>
      <c r="H18" s="237">
        <v>0</v>
      </c>
      <c r="I18" s="239">
        <v>104054</v>
      </c>
      <c r="J18" s="263"/>
      <c r="K18" s="19"/>
      <c r="Q18" s="19"/>
    </row>
    <row r="19" spans="1:21" s="12" customFormat="1" ht="15.95" customHeight="1">
      <c r="A19" s="174"/>
      <c r="B19" s="174"/>
      <c r="C19" s="231"/>
      <c r="D19" s="290"/>
      <c r="E19" s="247" t="s">
        <v>81</v>
      </c>
      <c r="F19" s="240" t="s">
        <v>517</v>
      </c>
      <c r="G19" s="240"/>
      <c r="H19" s="237">
        <v>0</v>
      </c>
      <c r="I19" s="239">
        <v>0</v>
      </c>
      <c r="J19" s="263"/>
      <c r="K19" s="19"/>
    </row>
    <row r="20" spans="1:21" s="12" customFormat="1" ht="15.95" customHeight="1">
      <c r="A20" s="174"/>
      <c r="B20" s="174"/>
      <c r="C20" s="231"/>
      <c r="D20" s="290"/>
      <c r="E20" s="247" t="s">
        <v>81</v>
      </c>
      <c r="F20" s="240" t="s">
        <v>133</v>
      </c>
      <c r="G20" s="240"/>
      <c r="H20" s="237">
        <v>2406455</v>
      </c>
      <c r="I20" s="239">
        <v>3036494</v>
      </c>
      <c r="J20" s="263"/>
      <c r="K20" s="19"/>
    </row>
    <row r="21" spans="1:21" s="12" customFormat="1" ht="15.95" customHeight="1">
      <c r="A21" s="174"/>
      <c r="B21" s="174"/>
      <c r="C21" s="231"/>
      <c r="D21" s="290"/>
      <c r="E21" s="247" t="s">
        <v>81</v>
      </c>
      <c r="F21" s="240" t="s">
        <v>525</v>
      </c>
      <c r="G21" s="240"/>
      <c r="H21" s="237">
        <v>16641452</v>
      </c>
      <c r="I21" s="239">
        <v>12141452</v>
      </c>
      <c r="J21" s="263"/>
      <c r="K21" s="19"/>
      <c r="Q21" s="19"/>
    </row>
    <row r="22" spans="1:21" s="12" customFormat="1" ht="15.95" customHeight="1">
      <c r="A22" s="174"/>
      <c r="B22" s="174"/>
      <c r="C22" s="231"/>
      <c r="D22" s="290"/>
      <c r="E22" s="247" t="s">
        <v>81</v>
      </c>
      <c r="F22" s="240" t="s">
        <v>131</v>
      </c>
      <c r="G22" s="240"/>
      <c r="H22" s="237">
        <v>0</v>
      </c>
      <c r="I22" s="239">
        <v>0</v>
      </c>
      <c r="J22" s="263"/>
      <c r="K22" s="19"/>
    </row>
    <row r="23" spans="1:21" s="12" customFormat="1" ht="15.95" customHeight="1">
      <c r="A23" s="174"/>
      <c r="B23" s="174"/>
      <c r="C23" s="231"/>
      <c r="D23" s="411">
        <v>4</v>
      </c>
      <c r="E23" s="412" t="s">
        <v>25</v>
      </c>
      <c r="F23" s="18"/>
      <c r="G23" s="18"/>
      <c r="H23" s="237">
        <f>-SUMIF('TB 2013'!$A$4:$A$154,A23,'TB 2013'!$I$4:$I$155)</f>
        <v>0</v>
      </c>
      <c r="I23" s="259">
        <v>0</v>
      </c>
      <c r="J23" s="345"/>
    </row>
    <row r="24" spans="1:21" s="12" customFormat="1" ht="15.95" customHeight="1">
      <c r="A24" s="174"/>
      <c r="B24" s="174"/>
      <c r="C24" s="231"/>
      <c r="D24" s="411">
        <v>5</v>
      </c>
      <c r="E24" s="412" t="s">
        <v>119</v>
      </c>
      <c r="F24" s="18"/>
      <c r="G24" s="18"/>
      <c r="H24" s="258">
        <v>0</v>
      </c>
      <c r="I24" s="259">
        <v>0</v>
      </c>
      <c r="J24" s="345"/>
    </row>
    <row r="25" spans="1:21" s="12" customFormat="1" ht="24.75" customHeight="1">
      <c r="A25" s="174"/>
      <c r="B25" s="174"/>
      <c r="C25" s="410" t="s">
        <v>4</v>
      </c>
      <c r="D25" s="456" t="s">
        <v>46</v>
      </c>
      <c r="E25" s="456"/>
      <c r="F25" s="456"/>
      <c r="G25" s="18"/>
      <c r="H25" s="258">
        <f>+H26+H29+H30+H31</f>
        <v>0</v>
      </c>
      <c r="I25" s="259">
        <f>+I26+I29+I30+I31</f>
        <v>0</v>
      </c>
      <c r="J25" s="345"/>
      <c r="K25" s="19"/>
      <c r="Q25" s="19"/>
    </row>
    <row r="26" spans="1:21" s="12" customFormat="1" ht="15.95" customHeight="1">
      <c r="A26" s="174"/>
      <c r="B26" s="174"/>
      <c r="C26" s="231"/>
      <c r="D26" s="411">
        <v>1</v>
      </c>
      <c r="E26" s="412" t="s">
        <v>30</v>
      </c>
      <c r="F26" s="272"/>
      <c r="G26" s="18"/>
      <c r="H26" s="258">
        <f>+SUM(H27:H28)</f>
        <v>0</v>
      </c>
      <c r="I26" s="259">
        <f>+SUM(I27:I28)</f>
        <v>0</v>
      </c>
      <c r="J26" s="345"/>
    </row>
    <row r="27" spans="1:21" s="12" customFormat="1" ht="15.95" customHeight="1">
      <c r="A27" s="174"/>
      <c r="B27" s="174"/>
      <c r="C27" s="231"/>
      <c r="D27" s="290"/>
      <c r="E27" s="247" t="s">
        <v>81</v>
      </c>
      <c r="F27" s="240" t="s">
        <v>31</v>
      </c>
      <c r="G27" s="240"/>
      <c r="H27" s="237">
        <f>-SUMIF('TB 2013'!$A$4:$A$154,A27,'TB 2013'!$I$4:$I$155)</f>
        <v>0</v>
      </c>
      <c r="I27" s="239">
        <f>-SUMIF('TB 2013'!$A$4:$A$154,B27,'TB 2013'!$I$4:$I$155)</f>
        <v>0</v>
      </c>
      <c r="J27" s="263"/>
    </row>
    <row r="28" spans="1:21" s="12" customFormat="1" ht="15.95" customHeight="1">
      <c r="A28" s="174"/>
      <c r="B28" s="174"/>
      <c r="C28" s="231"/>
      <c r="D28" s="290"/>
      <c r="E28" s="247" t="s">
        <v>81</v>
      </c>
      <c r="F28" s="240" t="s">
        <v>28</v>
      </c>
      <c r="G28" s="240"/>
      <c r="H28" s="237"/>
      <c r="I28" s="239"/>
      <c r="J28" s="263"/>
    </row>
    <row r="29" spans="1:21" s="12" customFormat="1" ht="15.95" customHeight="1">
      <c r="A29" s="174"/>
      <c r="B29" s="174"/>
      <c r="C29" s="231"/>
      <c r="D29" s="411">
        <v>2</v>
      </c>
      <c r="E29" s="412" t="s">
        <v>32</v>
      </c>
      <c r="F29" s="18"/>
      <c r="G29" s="18"/>
      <c r="H29" s="258">
        <f>-SUMIF('TB 2013'!$A$4:$A$154,A29,'TB 2013'!$I$4:$I$155)</f>
        <v>0</v>
      </c>
      <c r="I29" s="259">
        <v>0</v>
      </c>
      <c r="J29" s="345"/>
      <c r="K29" s="19"/>
      <c r="M29" s="19"/>
      <c r="Q29" s="19">
        <f>+H29-I29</f>
        <v>0</v>
      </c>
    </row>
    <row r="30" spans="1:21" s="12" customFormat="1" ht="15.95" customHeight="1">
      <c r="A30" s="174"/>
      <c r="B30" s="174"/>
      <c r="C30" s="231"/>
      <c r="D30" s="411">
        <v>3</v>
      </c>
      <c r="E30" s="412" t="s">
        <v>25</v>
      </c>
      <c r="F30" s="18"/>
      <c r="G30" s="18"/>
      <c r="H30" s="258">
        <f>-SUMIF('TB 2013'!$A$4:$A$154,A30,'TB 2013'!$I$4:$I$155)</f>
        <v>0</v>
      </c>
      <c r="I30" s="259">
        <v>0</v>
      </c>
      <c r="J30" s="345"/>
    </row>
    <row r="31" spans="1:21" s="12" customFormat="1" ht="15.95" customHeight="1">
      <c r="A31" s="174"/>
      <c r="B31" s="174"/>
      <c r="C31" s="231"/>
      <c r="D31" s="411">
        <v>4</v>
      </c>
      <c r="E31" s="412" t="s">
        <v>33</v>
      </c>
      <c r="F31" s="18"/>
      <c r="G31" s="18"/>
      <c r="H31" s="258">
        <f>-SUMIF('TB 2013'!$A$4:$A$154,A31,'TB 2013'!$I$4:$I$155)</f>
        <v>0</v>
      </c>
      <c r="I31" s="259">
        <v>0</v>
      </c>
      <c r="J31" s="345"/>
    </row>
    <row r="32" spans="1:21" s="12" customFormat="1" ht="24.75" customHeight="1">
      <c r="A32" s="174"/>
      <c r="B32" s="174"/>
      <c r="C32" s="231"/>
      <c r="D32" s="456" t="s">
        <v>47</v>
      </c>
      <c r="E32" s="456"/>
      <c r="F32" s="456"/>
      <c r="G32" s="18"/>
      <c r="H32" s="258">
        <f>+H25+H7</f>
        <v>52046774.039999999</v>
      </c>
      <c r="I32" s="259">
        <f>+I25+I7</f>
        <v>48950645.819999993</v>
      </c>
      <c r="J32" s="345"/>
      <c r="Q32" s="19"/>
    </row>
    <row r="33" spans="1:23" s="12" customFormat="1" ht="24.75" customHeight="1">
      <c r="C33" s="410" t="s">
        <v>34</v>
      </c>
      <c r="D33" s="456" t="s">
        <v>35</v>
      </c>
      <c r="E33" s="456"/>
      <c r="F33" s="456"/>
      <c r="G33" s="18"/>
      <c r="H33" s="244">
        <f>H34+H35+H36+H37+H38+H39+H40+H41+H42+H43</f>
        <v>-14252474.42</v>
      </c>
      <c r="I33" s="238">
        <f>+SUM(I34:I43)</f>
        <v>-11124899</v>
      </c>
      <c r="J33" s="345"/>
      <c r="K33" s="19"/>
      <c r="L33" s="19"/>
      <c r="Q33" s="19">
        <f>+H33-I33</f>
        <v>-3127575.42</v>
      </c>
    </row>
    <row r="34" spans="1:23" s="12" customFormat="1" ht="15.95" customHeight="1">
      <c r="A34" s="174"/>
      <c r="B34" s="174"/>
      <c r="C34" s="231"/>
      <c r="D34" s="411">
        <v>1</v>
      </c>
      <c r="E34" s="412" t="s">
        <v>36</v>
      </c>
      <c r="F34" s="18"/>
      <c r="G34" s="18"/>
      <c r="H34" s="237">
        <v>0</v>
      </c>
      <c r="I34" s="239">
        <v>0</v>
      </c>
      <c r="J34" s="263"/>
    </row>
    <row r="35" spans="1:23" s="12" customFormat="1" ht="15.95" customHeight="1">
      <c r="A35" s="174"/>
      <c r="B35" s="174"/>
      <c r="C35" s="231"/>
      <c r="D35" s="411">
        <v>2</v>
      </c>
      <c r="E35" s="412" t="s">
        <v>37</v>
      </c>
      <c r="F35" s="18"/>
      <c r="G35" s="18"/>
      <c r="H35" s="237">
        <v>0</v>
      </c>
      <c r="I35" s="239">
        <v>0</v>
      </c>
      <c r="J35" s="263"/>
    </row>
    <row r="36" spans="1:23" s="12" customFormat="1" ht="15.95" customHeight="1">
      <c r="A36" s="174"/>
      <c r="B36" s="174"/>
      <c r="C36" s="231"/>
      <c r="D36" s="411">
        <v>3</v>
      </c>
      <c r="E36" s="412" t="s">
        <v>38</v>
      </c>
      <c r="F36" s="18"/>
      <c r="G36" s="18"/>
      <c r="H36" s="237">
        <v>100000</v>
      </c>
      <c r="I36" s="239">
        <v>100000</v>
      </c>
      <c r="J36" s="263"/>
      <c r="K36" s="19"/>
      <c r="L36" s="19"/>
      <c r="Q36" s="19">
        <f>+H36-I36</f>
        <v>0</v>
      </c>
    </row>
    <row r="37" spans="1:23" s="12" customFormat="1" ht="15.95" customHeight="1">
      <c r="A37" s="174"/>
      <c r="B37" s="174"/>
      <c r="C37" s="231"/>
      <c r="D37" s="411">
        <v>4</v>
      </c>
      <c r="E37" s="412" t="s">
        <v>39</v>
      </c>
      <c r="F37" s="18"/>
      <c r="G37" s="18"/>
      <c r="H37" s="237">
        <v>0</v>
      </c>
      <c r="I37" s="239">
        <v>0</v>
      </c>
      <c r="J37" s="263"/>
      <c r="K37" s="19"/>
    </row>
    <row r="38" spans="1:23" s="12" customFormat="1" ht="15.95" customHeight="1">
      <c r="A38" s="174"/>
      <c r="B38" s="174"/>
      <c r="C38" s="231"/>
      <c r="D38" s="411">
        <v>5</v>
      </c>
      <c r="E38" s="412" t="s">
        <v>93</v>
      </c>
      <c r="F38" s="18"/>
      <c r="G38" s="18"/>
      <c r="H38" s="237">
        <v>0</v>
      </c>
      <c r="I38" s="239">
        <v>0</v>
      </c>
      <c r="J38" s="263"/>
      <c r="K38" s="19"/>
    </row>
    <row r="39" spans="1:23" s="12" customFormat="1" ht="15.95" customHeight="1">
      <c r="A39" s="174"/>
      <c r="B39" s="174"/>
      <c r="C39" s="231"/>
      <c r="D39" s="411">
        <v>6</v>
      </c>
      <c r="E39" s="412" t="s">
        <v>40</v>
      </c>
      <c r="F39" s="18"/>
      <c r="G39" s="18"/>
      <c r="H39" s="237">
        <v>0</v>
      </c>
      <c r="I39" s="239">
        <v>0</v>
      </c>
      <c r="J39" s="263"/>
      <c r="K39" s="19"/>
    </row>
    <row r="40" spans="1:23" s="12" customFormat="1" ht="15.95" customHeight="1">
      <c r="A40" s="174"/>
      <c r="B40" s="174"/>
      <c r="C40" s="231"/>
      <c r="D40" s="411">
        <v>7</v>
      </c>
      <c r="E40" s="412" t="s">
        <v>41</v>
      </c>
      <c r="F40" s="18"/>
      <c r="G40" s="18"/>
      <c r="H40" s="237">
        <v>0</v>
      </c>
      <c r="I40" s="239">
        <v>0</v>
      </c>
      <c r="J40" s="263"/>
      <c r="K40" s="19"/>
      <c r="L40" s="19"/>
      <c r="M40" s="19"/>
      <c r="N40" s="19"/>
    </row>
    <row r="41" spans="1:23" s="12" customFormat="1" ht="15.95" customHeight="1">
      <c r="A41" s="174"/>
      <c r="B41" s="174"/>
      <c r="C41" s="231"/>
      <c r="D41" s="411">
        <v>8</v>
      </c>
      <c r="E41" s="412" t="s">
        <v>42</v>
      </c>
      <c r="F41" s="18"/>
      <c r="G41" s="18"/>
      <c r="H41" s="237">
        <v>0</v>
      </c>
      <c r="I41" s="239">
        <v>0</v>
      </c>
      <c r="J41" s="263"/>
      <c r="K41" s="19"/>
    </row>
    <row r="42" spans="1:23" s="12" customFormat="1" ht="15.95" customHeight="1">
      <c r="A42" s="174"/>
      <c r="B42" s="174"/>
      <c r="C42" s="231"/>
      <c r="D42" s="411">
        <v>9</v>
      </c>
      <c r="E42" s="412" t="s">
        <v>43</v>
      </c>
      <c r="F42" s="18"/>
      <c r="G42" s="18"/>
      <c r="H42" s="241">
        <v>-11224899</v>
      </c>
      <c r="I42" s="242">
        <v>-11302924</v>
      </c>
      <c r="J42" s="263"/>
      <c r="K42" s="19"/>
      <c r="L42" s="19"/>
      <c r="M42" s="19"/>
      <c r="Q42" s="19"/>
    </row>
    <row r="43" spans="1:23" s="12" customFormat="1" ht="15.95" customHeight="1">
      <c r="A43" s="174"/>
      <c r="B43" s="174"/>
      <c r="C43" s="231"/>
      <c r="D43" s="411">
        <v>10</v>
      </c>
      <c r="E43" s="412" t="s">
        <v>44</v>
      </c>
      <c r="F43" s="18"/>
      <c r="G43" s="18"/>
      <c r="H43" s="241">
        <v>-3127575.42</v>
      </c>
      <c r="I43" s="239">
        <v>78025</v>
      </c>
      <c r="J43" s="263"/>
      <c r="K43" s="19"/>
      <c r="L43" s="19"/>
      <c r="M43" s="19"/>
      <c r="P43" s="19"/>
      <c r="Q43" s="19"/>
    </row>
    <row r="44" spans="1:23" s="12" customFormat="1" ht="24.75" customHeight="1" thickBot="1">
      <c r="C44" s="235"/>
      <c r="D44" s="451" t="s">
        <v>523</v>
      </c>
      <c r="E44" s="451"/>
      <c r="F44" s="451"/>
      <c r="G44" s="233"/>
      <c r="H44" s="260">
        <f>H32+H33</f>
        <v>37794299.619999997</v>
      </c>
      <c r="I44" s="261">
        <f>+I33+I32</f>
        <v>37825746.819999993</v>
      </c>
      <c r="J44" s="345"/>
      <c r="M44" s="21"/>
      <c r="W44" s="19"/>
    </row>
    <row r="45" spans="1:23" s="12" customFormat="1" ht="17.25" customHeight="1">
      <c r="C45" s="23"/>
      <c r="D45" s="23"/>
      <c r="E45" s="35"/>
      <c r="F45" s="24"/>
      <c r="G45" s="24"/>
      <c r="H45" s="262"/>
      <c r="I45" s="262"/>
      <c r="J45" s="262"/>
      <c r="K45" s="21"/>
    </row>
    <row r="46" spans="1:23" s="12" customFormat="1" ht="15.95" customHeight="1">
      <c r="C46" s="23"/>
      <c r="D46" s="23"/>
      <c r="E46" s="35"/>
      <c r="F46" s="24"/>
      <c r="G46" s="24"/>
      <c r="H46" s="263"/>
      <c r="I46" s="263"/>
      <c r="J46" s="263"/>
      <c r="K46" s="19"/>
    </row>
    <row r="47" spans="1:23" s="12" customFormat="1" ht="15.95" customHeight="1">
      <c r="C47" s="23"/>
      <c r="D47" s="23"/>
      <c r="E47" s="35"/>
      <c r="F47" s="24"/>
      <c r="G47" s="24"/>
      <c r="H47" s="263"/>
      <c r="I47" s="263"/>
      <c r="J47" s="263"/>
    </row>
    <row r="48" spans="1:23" s="12" customFormat="1" ht="15.95" customHeight="1">
      <c r="C48" s="23"/>
      <c r="D48" s="23"/>
      <c r="E48" s="35"/>
      <c r="F48" s="24"/>
      <c r="G48" s="24"/>
      <c r="H48" s="263"/>
      <c r="I48" s="263"/>
      <c r="J48" s="263"/>
      <c r="K48" s="382"/>
    </row>
    <row r="49" spans="3:17" s="12" customFormat="1" ht="15.95" customHeight="1">
      <c r="C49" s="23"/>
      <c r="D49" s="23"/>
      <c r="E49" s="35"/>
      <c r="F49" s="24"/>
      <c r="G49" s="24"/>
      <c r="H49" s="263">
        <f>+H44-Aktivet!H47</f>
        <v>0</v>
      </c>
      <c r="I49" s="263">
        <f>+I44-Aktivet!I47</f>
        <v>3.5999990999698639E-2</v>
      </c>
      <c r="J49" s="263"/>
      <c r="K49" s="382"/>
      <c r="Q49" s="335">
        <f>SUM(Q6:Q48)</f>
        <v>-3127575.42</v>
      </c>
    </row>
    <row r="50" spans="3:17" s="12" customFormat="1" ht="15.95" customHeight="1">
      <c r="C50" s="23"/>
      <c r="D50" s="23"/>
      <c r="E50" s="35"/>
      <c r="F50" s="24"/>
      <c r="G50" s="24"/>
      <c r="H50" s="263"/>
      <c r="I50" s="263"/>
      <c r="J50" s="263"/>
      <c r="K50" s="418"/>
      <c r="Q50" s="19">
        <f>+Q49+Aktivet!P53</f>
        <v>-3127496.58</v>
      </c>
    </row>
    <row r="51" spans="3:17" s="12" customFormat="1" ht="15.95" customHeight="1">
      <c r="C51" s="23"/>
      <c r="D51" s="23"/>
      <c r="E51" s="35"/>
      <c r="F51" s="24"/>
      <c r="G51" s="24"/>
      <c r="H51" s="263"/>
      <c r="I51" s="263"/>
      <c r="J51" s="263"/>
    </row>
    <row r="52" spans="3:17" s="12" customFormat="1" ht="15.95" customHeight="1">
      <c r="C52" s="23"/>
      <c r="D52" s="23"/>
      <c r="E52" s="35"/>
      <c r="F52" s="24"/>
      <c r="G52" s="24"/>
      <c r="H52" s="263"/>
      <c r="I52" s="263"/>
      <c r="J52" s="263"/>
    </row>
    <row r="53" spans="3:17" s="12" customFormat="1" ht="15.95" customHeight="1">
      <c r="C53" s="23"/>
      <c r="D53" s="23"/>
      <c r="E53" s="35"/>
      <c r="F53" s="24"/>
      <c r="G53" s="24"/>
      <c r="H53" s="263"/>
      <c r="I53" s="263"/>
      <c r="J53" s="263"/>
    </row>
    <row r="54" spans="3:17" s="12" customFormat="1" ht="15.95" customHeight="1">
      <c r="C54" s="23"/>
      <c r="D54" s="23"/>
      <c r="E54" s="23"/>
      <c r="F54" s="23"/>
      <c r="G54" s="24"/>
      <c r="H54" s="263"/>
      <c r="I54" s="263"/>
      <c r="J54" s="263"/>
    </row>
    <row r="55" spans="3:17">
      <c r="C55" s="33"/>
      <c r="D55" s="33"/>
      <c r="E55" s="36"/>
      <c r="F55" s="7"/>
      <c r="G55" s="7"/>
      <c r="H55" s="266"/>
      <c r="I55" s="266"/>
      <c r="J55" s="266"/>
    </row>
  </sheetData>
  <mergeCells count="9">
    <mergeCell ref="D44:F44"/>
    <mergeCell ref="C5:C6"/>
    <mergeCell ref="D5:F6"/>
    <mergeCell ref="D25:F25"/>
    <mergeCell ref="C3:I3"/>
    <mergeCell ref="D32:F32"/>
    <mergeCell ref="D7:F7"/>
    <mergeCell ref="G5:G6"/>
    <mergeCell ref="D33:F33"/>
  </mergeCells>
  <phoneticPr fontId="0" type="noConversion"/>
  <printOptions horizontalCentered="1" verticalCentered="1"/>
  <pageMargins left="0" right="0" top="0" bottom="0" header="0.27" footer="0.26"/>
  <pageSetup scale="88" orientation="portrait" r:id="rId1"/>
  <headerFooter alignWithMargins="0"/>
  <colBreaks count="2" manualBreakCount="2">
    <brk id="11" max="45" man="1"/>
    <brk id="14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58"/>
  <sheetViews>
    <sheetView view="pageBreakPreview" topLeftCell="A13" zoomScaleSheetLayoutView="100" workbookViewId="0">
      <selection sqref="A1:A1048576"/>
    </sheetView>
  </sheetViews>
  <sheetFormatPr defaultRowHeight="15"/>
  <cols>
    <col min="1" max="1" width="6.42578125" style="5" customWidth="1"/>
    <col min="2" max="2" width="4" style="5" customWidth="1"/>
    <col min="3" max="4" width="3.7109375" style="9" customWidth="1"/>
    <col min="5" max="5" width="5.5703125" style="9" customWidth="1"/>
    <col min="6" max="6" width="44" style="5" customWidth="1"/>
    <col min="7" max="8" width="18.7109375" style="10" customWidth="1"/>
    <col min="9" max="9" width="4.85546875" style="5" customWidth="1"/>
    <col min="10" max="10" width="7.140625" style="5" customWidth="1"/>
    <col min="11" max="11" width="17.28515625" style="9" customWidth="1"/>
    <col min="12" max="12" width="10.5703125" style="5" customWidth="1"/>
    <col min="13" max="13" width="10.5703125" style="5" bestFit="1" customWidth="1"/>
    <col min="14" max="16384" width="9.140625" style="5"/>
  </cols>
  <sheetData>
    <row r="1" spans="1:13" ht="15.75">
      <c r="A1" s="174"/>
      <c r="B1" s="174"/>
      <c r="C1" s="157" t="str">
        <f>+Kop.!F3</f>
        <v xml:space="preserve">URBAN DISTRIBUTION </v>
      </c>
      <c r="D1" s="158"/>
    </row>
    <row r="2" spans="1:13" s="12" customFormat="1" ht="15.75" customHeight="1">
      <c r="A2" s="174"/>
      <c r="B2" s="174"/>
      <c r="C2" s="157" t="str">
        <f>+Kop.!F4</f>
        <v>NIPT -K81318001M</v>
      </c>
      <c r="D2" s="157"/>
      <c r="E2" s="34"/>
      <c r="F2" s="11"/>
      <c r="G2" s="13"/>
      <c r="H2" s="19"/>
      <c r="K2" s="38"/>
    </row>
    <row r="3" spans="1:13" s="12" customFormat="1" ht="18.75" customHeight="1">
      <c r="A3" s="174"/>
      <c r="B3" s="174"/>
      <c r="C3" s="461" t="s">
        <v>539</v>
      </c>
      <c r="D3" s="461"/>
      <c r="E3" s="461"/>
      <c r="F3" s="461"/>
      <c r="G3" s="461"/>
      <c r="H3" s="461"/>
      <c r="K3" s="38"/>
    </row>
    <row r="4" spans="1:13" s="12" customFormat="1" ht="17.25" customHeight="1">
      <c r="A4" s="174"/>
      <c r="B4" s="174"/>
      <c r="C4" s="463" t="s">
        <v>104</v>
      </c>
      <c r="D4" s="463"/>
      <c r="E4" s="463"/>
      <c r="F4" s="463"/>
      <c r="G4" s="463"/>
      <c r="H4" s="463"/>
      <c r="K4" s="38"/>
    </row>
    <row r="5" spans="1:13" ht="7.5" customHeight="1" thickBot="1">
      <c r="A5" s="174"/>
      <c r="B5" s="174"/>
    </row>
    <row r="6" spans="1:13" s="12" customFormat="1" ht="15.95" customHeight="1">
      <c r="A6" s="174"/>
      <c r="B6" s="174"/>
      <c r="C6" s="452" t="s">
        <v>2</v>
      </c>
      <c r="D6" s="454" t="s">
        <v>105</v>
      </c>
      <c r="E6" s="454"/>
      <c r="F6" s="454"/>
      <c r="G6" s="292" t="s">
        <v>106</v>
      </c>
      <c r="H6" s="293" t="s">
        <v>106</v>
      </c>
      <c r="K6" s="38"/>
    </row>
    <row r="7" spans="1:13" s="12" customFormat="1" ht="15.95" customHeight="1">
      <c r="A7" s="174"/>
      <c r="B7" s="174"/>
      <c r="C7" s="462"/>
      <c r="D7" s="456"/>
      <c r="E7" s="456"/>
      <c r="F7" s="456"/>
      <c r="G7" s="289" t="str">
        <f>+Aktivet!H6</f>
        <v>Viti  2013</v>
      </c>
      <c r="H7" s="294" t="str">
        <f>+Aktivet!I6</f>
        <v>Viti  2012</v>
      </c>
      <c r="K7" s="38"/>
    </row>
    <row r="8" spans="1:13" s="12" customFormat="1" ht="20.25" customHeight="1">
      <c r="A8" s="174"/>
      <c r="B8" s="174"/>
      <c r="C8" s="231">
        <v>1</v>
      </c>
      <c r="D8" s="459" t="s">
        <v>49</v>
      </c>
      <c r="E8" s="459"/>
      <c r="F8" s="459"/>
      <c r="G8" s="245">
        <f>+SUM(G9:G10)</f>
        <v>2844817.74</v>
      </c>
      <c r="H8" s="246">
        <f>+H9+H10</f>
        <v>5542189.8700000001</v>
      </c>
      <c r="K8" s="386"/>
      <c r="L8" s="175"/>
    </row>
    <row r="9" spans="1:13" s="12" customFormat="1" ht="17.25" customHeight="1">
      <c r="A9" s="174"/>
      <c r="B9" s="174"/>
      <c r="C9" s="231"/>
      <c r="D9" s="290" t="s">
        <v>81</v>
      </c>
      <c r="E9" s="404" t="s">
        <v>431</v>
      </c>
      <c r="F9" s="404"/>
      <c r="G9" s="241">
        <f>-SUMIF('TB 2013'!$A$4:$A$154,A9,'TB 2013'!$I$4:$I$155)</f>
        <v>0</v>
      </c>
      <c r="H9" s="242"/>
      <c r="K9" s="386"/>
      <c r="L9" s="222"/>
      <c r="M9" s="19"/>
    </row>
    <row r="10" spans="1:13" s="12" customFormat="1" ht="18" customHeight="1">
      <c r="A10" s="174"/>
      <c r="B10" s="174"/>
      <c r="C10" s="231"/>
      <c r="D10" s="290" t="s">
        <v>81</v>
      </c>
      <c r="E10" s="404" t="s">
        <v>132</v>
      </c>
      <c r="F10" s="18"/>
      <c r="G10" s="241">
        <v>2844817.74</v>
      </c>
      <c r="H10" s="239">
        <f>2344619.73+3197570.14</f>
        <v>5542189.8700000001</v>
      </c>
      <c r="K10" s="386"/>
      <c r="L10" s="175"/>
    </row>
    <row r="11" spans="1:13" s="12" customFormat="1" ht="18.75" customHeight="1">
      <c r="A11" s="174"/>
      <c r="B11" s="174"/>
      <c r="C11" s="231">
        <v>2</v>
      </c>
      <c r="D11" s="459" t="s">
        <v>50</v>
      </c>
      <c r="E11" s="459"/>
      <c r="F11" s="459"/>
      <c r="G11" s="244">
        <v>0</v>
      </c>
      <c r="H11" s="238">
        <f>424520.62+895896+1666.67+2280.42</f>
        <v>1324363.71</v>
      </c>
      <c r="K11" s="386"/>
      <c r="L11" s="175"/>
    </row>
    <row r="12" spans="1:13" s="12" customFormat="1" ht="18" customHeight="1">
      <c r="A12" s="174"/>
      <c r="B12" s="174"/>
      <c r="C12" s="231">
        <v>3</v>
      </c>
      <c r="D12" s="459" t="s">
        <v>120</v>
      </c>
      <c r="E12" s="459"/>
      <c r="F12" s="459"/>
      <c r="G12" s="244">
        <v>0</v>
      </c>
      <c r="H12" s="238">
        <v>0</v>
      </c>
      <c r="K12" s="386"/>
      <c r="L12" s="175"/>
    </row>
    <row r="13" spans="1:13" s="12" customFormat="1" ht="16.5" customHeight="1">
      <c r="A13" s="174"/>
      <c r="B13" s="174"/>
      <c r="C13" s="231">
        <v>4</v>
      </c>
      <c r="D13" s="459" t="s">
        <v>558</v>
      </c>
      <c r="E13" s="459"/>
      <c r="F13" s="459"/>
      <c r="G13" s="241">
        <v>-1633616.42</v>
      </c>
      <c r="H13" s="238">
        <v>-3224216.2</v>
      </c>
      <c r="K13" s="386"/>
      <c r="L13" s="236"/>
    </row>
    <row r="14" spans="1:13" s="12" customFormat="1" ht="16.5" customHeight="1">
      <c r="A14" s="174"/>
      <c r="B14" s="174"/>
      <c r="C14" s="231">
        <v>5</v>
      </c>
      <c r="D14" s="459" t="s">
        <v>94</v>
      </c>
      <c r="E14" s="459"/>
      <c r="F14" s="459"/>
      <c r="G14" s="244">
        <f>+SUM(G15:G17)</f>
        <v>-3217869</v>
      </c>
      <c r="H14" s="238">
        <f>+SUM(H15:H17)</f>
        <v>-2819922</v>
      </c>
      <c r="K14" s="386"/>
      <c r="L14" s="222"/>
    </row>
    <row r="15" spans="1:13" s="12" customFormat="1" ht="15.75" customHeight="1">
      <c r="A15" s="174"/>
      <c r="B15" s="174"/>
      <c r="C15" s="231"/>
      <c r="D15" s="290" t="s">
        <v>81</v>
      </c>
      <c r="E15" s="240" t="s">
        <v>95</v>
      </c>
      <c r="F15" s="18"/>
      <c r="G15" s="241">
        <v>-2757397</v>
      </c>
      <c r="H15" s="242">
        <v>-2295140</v>
      </c>
      <c r="K15" s="386"/>
      <c r="L15" s="175"/>
    </row>
    <row r="16" spans="1:13" s="12" customFormat="1" ht="16.5" customHeight="1">
      <c r="A16" s="174"/>
      <c r="B16" s="174"/>
      <c r="C16" s="231"/>
      <c r="D16" s="290" t="s">
        <v>81</v>
      </c>
      <c r="E16" s="240" t="s">
        <v>96</v>
      </c>
      <c r="F16" s="18"/>
      <c r="G16" s="241">
        <v>-460472</v>
      </c>
      <c r="H16" s="242">
        <v>-524782</v>
      </c>
      <c r="K16" s="386"/>
      <c r="L16" s="236"/>
      <c r="M16" s="387"/>
    </row>
    <row r="17" spans="1:14" s="12" customFormat="1" ht="15.75" customHeight="1">
      <c r="A17" s="174"/>
      <c r="B17" s="174"/>
      <c r="C17" s="231"/>
      <c r="D17" s="290" t="s">
        <v>81</v>
      </c>
      <c r="E17" s="404" t="s">
        <v>172</v>
      </c>
      <c r="F17" s="18"/>
      <c r="G17" s="244">
        <v>0</v>
      </c>
      <c r="H17" s="238">
        <v>0</v>
      </c>
      <c r="K17" s="386"/>
      <c r="L17" s="175"/>
    </row>
    <row r="18" spans="1:14" s="12" customFormat="1" ht="17.25" customHeight="1">
      <c r="A18" s="174"/>
      <c r="B18" s="174"/>
      <c r="C18" s="231">
        <v>6</v>
      </c>
      <c r="D18" s="459" t="s">
        <v>97</v>
      </c>
      <c r="E18" s="459"/>
      <c r="F18" s="459"/>
      <c r="G18" s="244">
        <v>0</v>
      </c>
      <c r="H18" s="238">
        <v>-619113</v>
      </c>
      <c r="K18" s="386"/>
      <c r="L18" s="175"/>
    </row>
    <row r="19" spans="1:14" s="12" customFormat="1" ht="21" customHeight="1">
      <c r="A19" s="174"/>
      <c r="B19" s="174"/>
      <c r="C19" s="231">
        <v>7</v>
      </c>
      <c r="D19" s="459" t="s">
        <v>98</v>
      </c>
      <c r="E19" s="459"/>
      <c r="F19" s="459"/>
      <c r="G19" s="244">
        <f>+SUM(G20:G31)</f>
        <v>-571068.64999999991</v>
      </c>
      <c r="H19" s="238">
        <f>+SUM(H20:H31)</f>
        <v>-831902.80999999994</v>
      </c>
      <c r="K19" s="38"/>
      <c r="L19" s="236"/>
    </row>
    <row r="20" spans="1:14" s="12" customFormat="1" ht="18" customHeight="1">
      <c r="A20" s="174"/>
      <c r="B20" s="174"/>
      <c r="C20" s="231"/>
      <c r="D20" s="247" t="s">
        <v>81</v>
      </c>
      <c r="E20" s="404" t="s">
        <v>519</v>
      </c>
      <c r="F20" s="17"/>
      <c r="G20" s="241">
        <v>0</v>
      </c>
      <c r="H20" s="242">
        <v>0</v>
      </c>
      <c r="K20" s="38"/>
      <c r="L20" s="175"/>
    </row>
    <row r="21" spans="1:14" s="12" customFormat="1" ht="14.25" customHeight="1">
      <c r="A21" s="174"/>
      <c r="B21" s="174"/>
      <c r="C21" s="231"/>
      <c r="D21" s="336" t="s">
        <v>81</v>
      </c>
      <c r="E21" s="404" t="s">
        <v>135</v>
      </c>
      <c r="F21" s="17"/>
      <c r="G21" s="241">
        <v>0</v>
      </c>
      <c r="H21" s="242">
        <v>0</v>
      </c>
      <c r="J21" s="39"/>
      <c r="L21" s="175"/>
    </row>
    <row r="22" spans="1:14" s="12" customFormat="1" ht="21" customHeight="1">
      <c r="A22" s="174"/>
      <c r="B22" s="174"/>
      <c r="C22" s="231"/>
      <c r="D22" s="247" t="s">
        <v>81</v>
      </c>
      <c r="E22" s="337" t="s">
        <v>171</v>
      </c>
      <c r="F22" s="18"/>
      <c r="G22" s="241">
        <v>0</v>
      </c>
      <c r="H22" s="242">
        <v>0</v>
      </c>
      <c r="K22" s="38"/>
      <c r="L22" s="236"/>
      <c r="M22" s="19"/>
    </row>
    <row r="23" spans="1:14" s="12" customFormat="1" ht="15" customHeight="1">
      <c r="A23" s="174"/>
      <c r="B23" s="174"/>
      <c r="C23" s="231"/>
      <c r="D23" s="247" t="s">
        <v>81</v>
      </c>
      <c r="E23" s="404" t="s">
        <v>557</v>
      </c>
      <c r="F23" s="17"/>
      <c r="G23" s="241">
        <v>0</v>
      </c>
      <c r="H23" s="242">
        <v>-556430.68999999994</v>
      </c>
      <c r="J23" s="39"/>
      <c r="L23" s="175"/>
    </row>
    <row r="24" spans="1:14" s="12" customFormat="1" ht="14.25" customHeight="1">
      <c r="A24" s="174"/>
      <c r="B24" s="174"/>
      <c r="C24" s="231"/>
      <c r="D24" s="247" t="s">
        <v>81</v>
      </c>
      <c r="E24" s="337" t="s">
        <v>449</v>
      </c>
      <c r="F24" s="18"/>
      <c r="G24" s="241">
        <v>-290130</v>
      </c>
      <c r="H24" s="242">
        <v>-29120</v>
      </c>
      <c r="J24" s="39"/>
      <c r="L24" s="236"/>
    </row>
    <row r="25" spans="1:14" s="12" customFormat="1" ht="14.25" customHeight="1">
      <c r="A25" s="174"/>
      <c r="B25" s="174"/>
      <c r="C25" s="231"/>
      <c r="D25" s="247" t="s">
        <v>81</v>
      </c>
      <c r="E25" s="404" t="s">
        <v>455</v>
      </c>
      <c r="F25" s="17"/>
      <c r="G25" s="241">
        <v>0</v>
      </c>
      <c r="H25" s="242">
        <v>-21500</v>
      </c>
      <c r="J25" s="39"/>
      <c r="L25" s="175"/>
    </row>
    <row r="26" spans="1:14" s="12" customFormat="1" ht="14.25" customHeight="1">
      <c r="A26" s="174"/>
      <c r="B26" s="174"/>
      <c r="C26" s="231"/>
      <c r="D26" s="247" t="s">
        <v>81</v>
      </c>
      <c r="E26" s="404" t="s">
        <v>520</v>
      </c>
      <c r="F26" s="17"/>
      <c r="G26" s="241">
        <v>0</v>
      </c>
      <c r="H26" s="242">
        <v>-4666.67</v>
      </c>
      <c r="J26" s="39"/>
      <c r="K26" s="19"/>
      <c r="L26" s="175"/>
    </row>
    <row r="27" spans="1:14" s="12" customFormat="1" ht="16.5" customHeight="1">
      <c r="A27" s="174"/>
      <c r="B27" s="174"/>
      <c r="C27" s="231"/>
      <c r="D27" s="247" t="s">
        <v>81</v>
      </c>
      <c r="E27" s="337" t="s">
        <v>556</v>
      </c>
      <c r="F27" s="18"/>
      <c r="G27" s="241">
        <v>0</v>
      </c>
      <c r="H27" s="242">
        <v>-11395.21</v>
      </c>
      <c r="J27" s="39"/>
      <c r="L27" s="175"/>
    </row>
    <row r="28" spans="1:14" s="12" customFormat="1" ht="16.5" customHeight="1">
      <c r="A28" s="174"/>
      <c r="B28" s="174"/>
      <c r="C28" s="231"/>
      <c r="D28" s="247" t="s">
        <v>81</v>
      </c>
      <c r="E28" s="404" t="s">
        <v>174</v>
      </c>
      <c r="F28" s="17"/>
      <c r="G28" s="241">
        <v>-230147.35</v>
      </c>
      <c r="H28" s="242">
        <v>-92935.73</v>
      </c>
      <c r="J28" s="39"/>
      <c r="L28" s="175"/>
    </row>
    <row r="29" spans="1:14" s="12" customFormat="1" ht="16.5" customHeight="1">
      <c r="A29" s="174"/>
      <c r="B29" s="174"/>
      <c r="C29" s="231"/>
      <c r="D29" s="247" t="s">
        <v>81</v>
      </c>
      <c r="E29" s="404" t="s">
        <v>521</v>
      </c>
      <c r="F29" s="17"/>
      <c r="G29" s="241">
        <v>-24776.32</v>
      </c>
      <c r="H29" s="242">
        <v>0</v>
      </c>
      <c r="J29" s="39"/>
      <c r="L29" s="175"/>
    </row>
    <row r="30" spans="1:14" s="12" customFormat="1" ht="16.5" customHeight="1">
      <c r="A30" s="174"/>
      <c r="B30" s="174"/>
      <c r="C30" s="231"/>
      <c r="D30" s="247" t="s">
        <v>81</v>
      </c>
      <c r="E30" s="404" t="s">
        <v>173</v>
      </c>
      <c r="F30" s="17"/>
      <c r="G30" s="241">
        <v>0</v>
      </c>
      <c r="H30" s="242">
        <v>-28800</v>
      </c>
      <c r="J30" s="40"/>
      <c r="K30" s="41"/>
      <c r="L30" s="175"/>
    </row>
    <row r="31" spans="1:14" s="12" customFormat="1" ht="16.5" customHeight="1">
      <c r="A31" s="174"/>
      <c r="B31" s="174"/>
      <c r="C31" s="231"/>
      <c r="D31" s="247" t="s">
        <v>81</v>
      </c>
      <c r="E31" s="337" t="s">
        <v>555</v>
      </c>
      <c r="F31" s="24"/>
      <c r="G31" s="241">
        <v>-26014.98</v>
      </c>
      <c r="H31" s="242">
        <v>-87054.51</v>
      </c>
      <c r="J31" s="19"/>
      <c r="K31" s="38"/>
      <c r="L31" s="236"/>
      <c r="N31" s="19"/>
    </row>
    <row r="32" spans="1:14" s="12" customFormat="1" ht="24" customHeight="1">
      <c r="A32" s="174"/>
      <c r="B32" s="174"/>
      <c r="C32" s="231">
        <v>8</v>
      </c>
      <c r="D32" s="456" t="s">
        <v>99</v>
      </c>
      <c r="E32" s="456"/>
      <c r="F32" s="456"/>
      <c r="G32" s="244">
        <f>G13+G14+G18+G19</f>
        <v>-5422554.0700000003</v>
      </c>
      <c r="H32" s="238">
        <f>+H19+H18+H14+H13</f>
        <v>-7495154.0100000007</v>
      </c>
      <c r="K32" s="38"/>
      <c r="L32" s="175"/>
    </row>
    <row r="33" spans="1:13" s="12" customFormat="1" ht="27" customHeight="1">
      <c r="C33" s="231">
        <v>9</v>
      </c>
      <c r="D33" s="459" t="s">
        <v>100</v>
      </c>
      <c r="E33" s="459"/>
      <c r="F33" s="459"/>
      <c r="G33" s="244">
        <f>+G8+G11+G32</f>
        <v>-2577736.33</v>
      </c>
      <c r="H33" s="238">
        <f>+H8+H11+H32</f>
        <v>-628600.43000000063</v>
      </c>
      <c r="K33" s="13"/>
      <c r="L33" s="236"/>
    </row>
    <row r="34" spans="1:13" s="12" customFormat="1" ht="21" customHeight="1">
      <c r="A34" s="174"/>
      <c r="B34" s="174"/>
      <c r="C34" s="231">
        <v>10</v>
      </c>
      <c r="D34" s="460" t="s">
        <v>51</v>
      </c>
      <c r="E34" s="460"/>
      <c r="F34" s="460"/>
      <c r="G34" s="241">
        <f>SUMIF('TB 2013'!$A$4:$A$154,A34,'TB 2013'!$I$4:$I$155)</f>
        <v>0</v>
      </c>
      <c r="H34" s="242">
        <v>0</v>
      </c>
      <c r="K34" s="13"/>
      <c r="L34" s="175"/>
    </row>
    <row r="35" spans="1:13" s="12" customFormat="1" ht="21" customHeight="1">
      <c r="A35" s="174"/>
      <c r="B35" s="174"/>
      <c r="C35" s="231">
        <v>11</v>
      </c>
      <c r="D35" s="460" t="s">
        <v>101</v>
      </c>
      <c r="E35" s="460"/>
      <c r="F35" s="460"/>
      <c r="G35" s="241">
        <f>SUMIF('TB 2013'!$A$4:$A$154,A35,'TB 2013'!$I$4:$I$155)</f>
        <v>0</v>
      </c>
      <c r="H35" s="242">
        <v>0</v>
      </c>
      <c r="K35" s="19"/>
      <c r="L35" s="175"/>
    </row>
    <row r="36" spans="1:13" s="12" customFormat="1" ht="18" customHeight="1">
      <c r="A36" s="174"/>
      <c r="B36" s="174"/>
      <c r="C36" s="231">
        <v>12</v>
      </c>
      <c r="D36" s="460" t="s">
        <v>52</v>
      </c>
      <c r="E36" s="460"/>
      <c r="F36" s="460"/>
      <c r="G36" s="244">
        <f>+SUM(G37:G40)</f>
        <v>-532326.09</v>
      </c>
      <c r="H36" s="238">
        <f>+SUM(H37:H40)</f>
        <v>752419.89</v>
      </c>
      <c r="K36" s="19"/>
      <c r="L36" s="175"/>
    </row>
    <row r="37" spans="1:13" s="12" customFormat="1" ht="21" hidden="1" customHeight="1">
      <c r="A37" s="174"/>
      <c r="B37" s="174"/>
      <c r="C37" s="231"/>
      <c r="D37" s="404">
        <v>121</v>
      </c>
      <c r="E37" s="460" t="s">
        <v>53</v>
      </c>
      <c r="F37" s="460"/>
      <c r="G37" s="237">
        <f>SUMIF('TB 2013'!$A$4:$A$154,A37,'TB 2013'!$I$4:$I$155)</f>
        <v>0</v>
      </c>
      <c r="H37" s="243">
        <v>0</v>
      </c>
      <c r="K37" s="19"/>
      <c r="L37" s="175"/>
    </row>
    <row r="38" spans="1:13" s="12" customFormat="1" ht="21.75" customHeight="1">
      <c r="A38" s="174"/>
      <c r="B38" s="174"/>
      <c r="C38" s="231"/>
      <c r="D38" s="404">
        <v>122</v>
      </c>
      <c r="E38" s="460" t="s">
        <v>457</v>
      </c>
      <c r="F38" s="460"/>
      <c r="G38" s="241">
        <v>-506316.43</v>
      </c>
      <c r="H38" s="242">
        <v>-36.570000000000007</v>
      </c>
      <c r="K38" s="19"/>
      <c r="L38" s="175"/>
    </row>
    <row r="39" spans="1:13" s="12" customFormat="1" ht="20.25" customHeight="1">
      <c r="A39" s="174"/>
      <c r="B39" s="174"/>
      <c r="C39" s="231"/>
      <c r="D39" s="404">
        <v>123</v>
      </c>
      <c r="E39" s="460" t="s">
        <v>456</v>
      </c>
      <c r="F39" s="460"/>
      <c r="G39" s="241">
        <v>-4584.99</v>
      </c>
      <c r="H39" s="242">
        <v>52456.46</v>
      </c>
      <c r="K39" s="19"/>
      <c r="L39" s="175"/>
    </row>
    <row r="40" spans="1:13" s="12" customFormat="1" ht="23.25" customHeight="1">
      <c r="A40" s="174"/>
      <c r="B40" s="174"/>
      <c r="C40" s="231"/>
      <c r="D40" s="404">
        <v>124</v>
      </c>
      <c r="E40" s="460" t="s">
        <v>54</v>
      </c>
      <c r="F40" s="460"/>
      <c r="G40" s="241">
        <v>-21424.67</v>
      </c>
      <c r="H40" s="242">
        <v>700000</v>
      </c>
      <c r="K40" s="19"/>
      <c r="L40" s="175"/>
    </row>
    <row r="41" spans="1:13" s="12" customFormat="1" ht="24.75" customHeight="1">
      <c r="A41" s="174"/>
      <c r="B41" s="174"/>
      <c r="C41" s="231">
        <v>13</v>
      </c>
      <c r="D41" s="459" t="s">
        <v>55</v>
      </c>
      <c r="E41" s="459"/>
      <c r="F41" s="459"/>
      <c r="G41" s="244">
        <f>G34+G35+G36</f>
        <v>-532326.09</v>
      </c>
      <c r="H41" s="238">
        <f>+H36+H35+H3</f>
        <v>752419.89</v>
      </c>
      <c r="K41" s="19"/>
      <c r="L41" s="175"/>
    </row>
    <row r="42" spans="1:13" s="12" customFormat="1" ht="21.75" customHeight="1">
      <c r="A42" s="174"/>
      <c r="B42" s="174"/>
      <c r="C42" s="231">
        <v>14</v>
      </c>
      <c r="D42" s="459" t="s">
        <v>102</v>
      </c>
      <c r="E42" s="459"/>
      <c r="F42" s="459"/>
      <c r="G42" s="244">
        <f>+G33+G41</f>
        <v>-3110062.42</v>
      </c>
      <c r="H42" s="238">
        <f>+H33+H41</f>
        <v>123819.45999999938</v>
      </c>
      <c r="K42" s="13">
        <f>+G42-'TB 2013'!F160</f>
        <v>0</v>
      </c>
      <c r="L42" s="222"/>
      <c r="M42" s="19"/>
    </row>
    <row r="43" spans="1:13" s="12" customFormat="1" ht="21.75" hidden="1" customHeight="1">
      <c r="A43" s="174"/>
      <c r="B43" s="174"/>
      <c r="C43" s="231"/>
      <c r="D43" s="459" t="s">
        <v>527</v>
      </c>
      <c r="E43" s="459"/>
      <c r="F43" s="459"/>
      <c r="G43" s="245">
        <f>+'Tax '!F11</f>
        <v>3285195.28</v>
      </c>
      <c r="H43" s="246"/>
      <c r="K43" s="13"/>
      <c r="L43" s="222"/>
      <c r="M43" s="19"/>
    </row>
    <row r="44" spans="1:13" s="12" customFormat="1" ht="21.75" hidden="1" customHeight="1">
      <c r="A44" s="174"/>
      <c r="B44" s="174"/>
      <c r="C44" s="231"/>
      <c r="D44" s="459" t="s">
        <v>528</v>
      </c>
      <c r="E44" s="459"/>
      <c r="F44" s="459"/>
      <c r="G44" s="245"/>
      <c r="H44" s="246"/>
      <c r="K44" s="13"/>
      <c r="L44" s="222"/>
      <c r="M44" s="19"/>
    </row>
    <row r="45" spans="1:13" s="12" customFormat="1" ht="21" customHeight="1">
      <c r="A45" s="174"/>
      <c r="B45" s="174"/>
      <c r="C45" s="231">
        <v>15</v>
      </c>
      <c r="D45" s="460" t="s">
        <v>56</v>
      </c>
      <c r="E45" s="460"/>
      <c r="F45" s="460"/>
      <c r="G45" s="291">
        <v>17513</v>
      </c>
      <c r="H45" s="243">
        <v>45794.01</v>
      </c>
      <c r="K45" s="38"/>
      <c r="L45" s="175"/>
    </row>
    <row r="46" spans="1:13" s="12" customFormat="1" ht="24" customHeight="1" thickBot="1">
      <c r="C46" s="235">
        <v>19</v>
      </c>
      <c r="D46" s="458" t="s">
        <v>103</v>
      </c>
      <c r="E46" s="458"/>
      <c r="F46" s="458"/>
      <c r="G46" s="368">
        <f>+G42-G45</f>
        <v>-3127575.42</v>
      </c>
      <c r="H46" s="368">
        <f>+H42-H45</f>
        <v>78025.449999999371</v>
      </c>
      <c r="K46" s="13"/>
      <c r="L46" s="222"/>
    </row>
    <row r="47" spans="1:13" s="12" customFormat="1" ht="22.5" customHeight="1">
      <c r="C47" s="23"/>
      <c r="D47" s="457"/>
      <c r="E47" s="457"/>
      <c r="F47" s="457"/>
      <c r="G47" s="230"/>
      <c r="H47" s="230"/>
      <c r="I47" s="24"/>
      <c r="K47" s="38"/>
    </row>
    <row r="48" spans="1:13" s="12" customFormat="1" ht="15.95" customHeight="1">
      <c r="C48" s="23"/>
      <c r="D48" s="23"/>
      <c r="E48" s="23"/>
      <c r="F48" s="24"/>
      <c r="G48" s="25"/>
      <c r="H48" s="25"/>
      <c r="I48" s="24"/>
      <c r="K48" s="38"/>
    </row>
    <row r="49" spans="1:11" s="12" customFormat="1" ht="15.95" customHeight="1">
      <c r="C49" s="23"/>
      <c r="D49" s="23"/>
      <c r="E49" s="23"/>
      <c r="F49" s="24"/>
      <c r="G49" s="173"/>
      <c r="H49" s="173"/>
      <c r="I49" s="24"/>
      <c r="K49" s="38"/>
    </row>
    <row r="50" spans="1:11" s="12" customFormat="1" ht="15.95" customHeight="1">
      <c r="C50" s="23"/>
      <c r="D50" s="23"/>
      <c r="E50" s="23"/>
      <c r="F50" s="24"/>
      <c r="G50" s="25"/>
      <c r="H50" s="25">
        <f>+H46-Pasivet!I43</f>
        <v>0.44999999937135726</v>
      </c>
      <c r="I50" s="24"/>
      <c r="K50" s="38"/>
    </row>
    <row r="51" spans="1:11" s="12" customFormat="1" ht="15.95" customHeight="1">
      <c r="C51" s="23"/>
      <c r="D51" s="23"/>
      <c r="E51" s="23"/>
      <c r="F51" s="24"/>
      <c r="G51" s="25"/>
      <c r="H51" s="25"/>
      <c r="I51" s="24"/>
      <c r="K51" s="38"/>
    </row>
    <row r="52" spans="1:11" s="12" customFormat="1" ht="15.95" customHeight="1">
      <c r="C52" s="23"/>
      <c r="D52" s="23"/>
      <c r="E52" s="23"/>
      <c r="F52" s="24"/>
      <c r="G52" s="25"/>
      <c r="H52" s="25"/>
      <c r="K52" s="38"/>
    </row>
    <row r="53" spans="1:11" s="12" customFormat="1" ht="15.95" customHeight="1">
      <c r="C53" s="23"/>
      <c r="D53" s="23"/>
      <c r="E53" s="23"/>
      <c r="F53" s="24"/>
      <c r="G53" s="25"/>
      <c r="H53" s="25"/>
      <c r="K53" s="38"/>
    </row>
    <row r="54" spans="1:11" s="12" customFormat="1" ht="15.95" customHeight="1">
      <c r="C54" s="23"/>
      <c r="D54" s="23"/>
      <c r="E54" s="23"/>
      <c r="F54" s="24"/>
      <c r="G54" s="25"/>
      <c r="H54" s="25"/>
      <c r="K54" s="38"/>
    </row>
    <row r="55" spans="1:11" s="12" customFormat="1" ht="15.95" customHeight="1">
      <c r="C55" s="23"/>
      <c r="D55" s="23"/>
      <c r="E55" s="23"/>
      <c r="F55" s="24"/>
      <c r="G55" s="25"/>
      <c r="H55" s="25"/>
      <c r="K55" s="38"/>
    </row>
    <row r="56" spans="1:11" s="12" customFormat="1" ht="15.95" customHeight="1">
      <c r="C56" s="23"/>
      <c r="D56" s="23"/>
      <c r="E56" s="23"/>
      <c r="F56" s="24"/>
      <c r="G56" s="25"/>
      <c r="H56" s="25"/>
      <c r="K56" s="38"/>
    </row>
    <row r="57" spans="1:11" s="12" customFormat="1" ht="15.95" customHeight="1">
      <c r="A57" s="5"/>
      <c r="B57" s="5"/>
      <c r="C57" s="23"/>
      <c r="D57" s="23"/>
      <c r="E57" s="23"/>
      <c r="F57" s="23"/>
      <c r="G57" s="25"/>
      <c r="H57" s="25"/>
      <c r="K57" s="38"/>
    </row>
    <row r="58" spans="1:11">
      <c r="C58" s="33"/>
      <c r="D58" s="33"/>
      <c r="E58" s="33"/>
      <c r="F58" s="7"/>
      <c r="G58" s="37"/>
      <c r="H58" s="37"/>
    </row>
  </sheetData>
  <mergeCells count="27">
    <mergeCell ref="C3:H3"/>
    <mergeCell ref="D35:F35"/>
    <mergeCell ref="D41:F41"/>
    <mergeCell ref="D6:F7"/>
    <mergeCell ref="C6:C7"/>
    <mergeCell ref="D32:F32"/>
    <mergeCell ref="D33:F33"/>
    <mergeCell ref="E37:F37"/>
    <mergeCell ref="C4:H4"/>
    <mergeCell ref="D8:F8"/>
    <mergeCell ref="D11:F11"/>
    <mergeCell ref="D12:F12"/>
    <mergeCell ref="D13:F13"/>
    <mergeCell ref="D47:F47"/>
    <mergeCell ref="D46:F46"/>
    <mergeCell ref="D14:F14"/>
    <mergeCell ref="D18:F18"/>
    <mergeCell ref="E39:F39"/>
    <mergeCell ref="D19:F19"/>
    <mergeCell ref="D34:F34"/>
    <mergeCell ref="E40:F40"/>
    <mergeCell ref="D42:F42"/>
    <mergeCell ref="D45:F45"/>
    <mergeCell ref="D36:F36"/>
    <mergeCell ref="E38:F38"/>
    <mergeCell ref="D43:F43"/>
    <mergeCell ref="D44:F44"/>
  </mergeCells>
  <phoneticPr fontId="0" type="noConversion"/>
  <printOptions horizontalCentered="1" verticalCentered="1"/>
  <pageMargins left="0" right="0" top="0" bottom="0" header="0.17" footer="0.19"/>
  <pageSetup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9"/>
  <sheetViews>
    <sheetView view="pageBreakPreview" topLeftCell="A7" zoomScaleSheetLayoutView="100" workbookViewId="0">
      <selection activeCell="I36" sqref="I36"/>
    </sheetView>
  </sheetViews>
  <sheetFormatPr defaultRowHeight="12.75"/>
  <cols>
    <col min="1" max="1" width="4.85546875" style="72" customWidth="1"/>
    <col min="2" max="2" width="9.140625" style="72" customWidth="1"/>
    <col min="3" max="3" width="35.5703125" style="72" customWidth="1"/>
    <col min="4" max="4" width="35.140625" style="74" hidden="1" customWidth="1"/>
    <col min="5" max="5" width="3.7109375" style="74" customWidth="1"/>
    <col min="6" max="6" width="18.7109375" style="74" customWidth="1"/>
    <col min="7" max="7" width="3.7109375" style="74" customWidth="1"/>
    <col min="8" max="8" width="18.7109375" style="74" customWidth="1"/>
    <col min="9" max="9" width="7.5703125" style="74" customWidth="1"/>
    <col min="10" max="16384" width="9.140625" style="74"/>
  </cols>
  <sheetData>
    <row r="1" spans="1:8" ht="15.75">
      <c r="B1" s="150" t="str">
        <f>+Kop.!F3</f>
        <v xml:space="preserve">URBAN DISTRIBUTION </v>
      </c>
      <c r="C1" s="267"/>
      <c r="D1" s="9"/>
    </row>
    <row r="2" spans="1:8" ht="15.75">
      <c r="B2" s="150" t="str">
        <f>+Kop.!F4</f>
        <v>NIPT -K81318001M</v>
      </c>
      <c r="C2" s="150"/>
      <c r="D2" s="34"/>
    </row>
    <row r="3" spans="1:8" ht="15.75">
      <c r="B3" s="150" t="s">
        <v>540</v>
      </c>
      <c r="C3" s="149"/>
    </row>
    <row r="4" spans="1:8" ht="12.75" customHeight="1" thickBot="1">
      <c r="B4" s="73"/>
    </row>
    <row r="5" spans="1:8" s="76" customFormat="1" ht="24" customHeight="1">
      <c r="A5" s="75"/>
      <c r="B5" s="169"/>
      <c r="C5" s="170"/>
      <c r="D5" s="171"/>
      <c r="E5" s="400"/>
      <c r="F5" s="172">
        <v>41639</v>
      </c>
      <c r="G5" s="172"/>
      <c r="H5" s="393">
        <v>41274</v>
      </c>
    </row>
    <row r="6" spans="1:8" s="76" customFormat="1" ht="18" customHeight="1">
      <c r="A6" s="75"/>
      <c r="B6" s="145">
        <v>1</v>
      </c>
      <c r="C6" s="77" t="s">
        <v>178</v>
      </c>
      <c r="D6" s="348" t="s">
        <v>179</v>
      </c>
      <c r="E6" s="389"/>
      <c r="F6" s="353">
        <f>SUM(F8:F9)</f>
        <v>0</v>
      </c>
      <c r="G6" s="353"/>
      <c r="H6" s="394"/>
    </row>
    <row r="7" spans="1:8" ht="15" customHeight="1">
      <c r="B7" s="146" t="s">
        <v>175</v>
      </c>
      <c r="C7" s="248" t="s">
        <v>531</v>
      </c>
      <c r="D7" s="349"/>
      <c r="E7" s="390"/>
      <c r="F7" s="354"/>
      <c r="G7" s="354"/>
      <c r="H7" s="395"/>
    </row>
    <row r="8" spans="1:8" ht="15" customHeight="1">
      <c r="B8" s="146" t="s">
        <v>176</v>
      </c>
      <c r="C8" s="248" t="s">
        <v>565</v>
      </c>
      <c r="D8" s="350" t="s">
        <v>180</v>
      </c>
      <c r="E8" s="391"/>
      <c r="F8" s="355"/>
      <c r="G8" s="355"/>
      <c r="H8" s="396"/>
    </row>
    <row r="9" spans="1:8" ht="15" customHeight="1">
      <c r="B9" s="146" t="s">
        <v>177</v>
      </c>
      <c r="C9" s="248" t="s">
        <v>566</v>
      </c>
      <c r="D9" s="350" t="s">
        <v>180</v>
      </c>
      <c r="E9" s="391"/>
      <c r="F9" s="355"/>
      <c r="G9" s="355"/>
      <c r="H9" s="396"/>
    </row>
    <row r="10" spans="1:8" ht="17.25" customHeight="1">
      <c r="B10" s="147">
        <v>2</v>
      </c>
      <c r="C10" s="89" t="s">
        <v>181</v>
      </c>
      <c r="D10" s="350" t="s">
        <v>182</v>
      </c>
      <c r="E10" s="391"/>
      <c r="F10" s="356">
        <v>-3110062.42</v>
      </c>
      <c r="G10" s="356"/>
      <c r="H10" s="397">
        <v>123819.45999999938</v>
      </c>
    </row>
    <row r="11" spans="1:8" ht="17.25" customHeight="1">
      <c r="B11" s="147">
        <v>3</v>
      </c>
      <c r="C11" s="89" t="s">
        <v>183</v>
      </c>
      <c r="D11" s="350" t="s">
        <v>184</v>
      </c>
      <c r="E11" s="391"/>
      <c r="F11" s="356">
        <v>3285195.28</v>
      </c>
      <c r="G11" s="356"/>
      <c r="H11" s="397">
        <v>334120.59999999998</v>
      </c>
    </row>
    <row r="12" spans="1:8" ht="15" customHeight="1">
      <c r="B12" s="146" t="s">
        <v>175</v>
      </c>
      <c r="C12" s="248" t="s">
        <v>185</v>
      </c>
      <c r="D12" s="351" t="s">
        <v>186</v>
      </c>
      <c r="E12" s="392"/>
      <c r="F12" s="357">
        <v>0</v>
      </c>
      <c r="G12" s="357"/>
      <c r="H12" s="398">
        <v>0</v>
      </c>
    </row>
    <row r="13" spans="1:8" ht="15" customHeight="1">
      <c r="B13" s="146" t="s">
        <v>176</v>
      </c>
      <c r="C13" s="248" t="s">
        <v>187</v>
      </c>
      <c r="D13" s="351" t="s">
        <v>188</v>
      </c>
      <c r="E13" s="392"/>
      <c r="F13" s="357">
        <v>3263770.61</v>
      </c>
      <c r="G13" s="357"/>
      <c r="H13" s="398">
        <v>311149.3</v>
      </c>
    </row>
    <row r="14" spans="1:8" ht="15" customHeight="1">
      <c r="B14" s="146" t="s">
        <v>177</v>
      </c>
      <c r="C14" s="248" t="s">
        <v>189</v>
      </c>
      <c r="D14" s="351" t="s">
        <v>190</v>
      </c>
      <c r="E14" s="392"/>
      <c r="F14" s="357">
        <v>21424.67</v>
      </c>
      <c r="G14" s="357"/>
      <c r="H14" s="398">
        <v>22971.3</v>
      </c>
    </row>
    <row r="15" spans="1:8" ht="15" customHeight="1">
      <c r="B15" s="146" t="s">
        <v>191</v>
      </c>
      <c r="C15" s="248" t="s">
        <v>192</v>
      </c>
      <c r="D15" s="351" t="s">
        <v>193</v>
      </c>
      <c r="E15" s="392"/>
      <c r="F15" s="357">
        <v>0</v>
      </c>
      <c r="G15" s="357"/>
      <c r="H15" s="398">
        <v>0</v>
      </c>
    </row>
    <row r="16" spans="1:8" ht="15" customHeight="1">
      <c r="B16" s="146" t="s">
        <v>194</v>
      </c>
      <c r="C16" s="248" t="s">
        <v>195</v>
      </c>
      <c r="D16" s="351" t="s">
        <v>196</v>
      </c>
      <c r="E16" s="392"/>
      <c r="F16" s="357"/>
      <c r="G16" s="357"/>
      <c r="H16" s="398"/>
    </row>
    <row r="17" spans="2:11" ht="17.25" customHeight="1">
      <c r="B17" s="147">
        <v>4</v>
      </c>
      <c r="C17" s="89" t="s">
        <v>197</v>
      </c>
      <c r="D17" s="350" t="s">
        <v>198</v>
      </c>
      <c r="E17" s="391"/>
      <c r="F17" s="356">
        <v>175132.85999999987</v>
      </c>
      <c r="G17" s="356"/>
      <c r="H17" s="397">
        <v>457940.05999999936</v>
      </c>
    </row>
    <row r="18" spans="2:11" ht="17.25" customHeight="1">
      <c r="B18" s="147">
        <v>5</v>
      </c>
      <c r="C18" s="248" t="s">
        <v>199</v>
      </c>
      <c r="D18" s="351" t="s">
        <v>200</v>
      </c>
      <c r="E18" s="392"/>
      <c r="F18" s="357">
        <v>0</v>
      </c>
      <c r="G18" s="357"/>
      <c r="H18" s="398">
        <v>0</v>
      </c>
    </row>
    <row r="19" spans="2:11" ht="17.25" customHeight="1">
      <c r="B19" s="147">
        <v>6</v>
      </c>
      <c r="C19" s="79" t="s">
        <v>201</v>
      </c>
      <c r="D19" s="350" t="s">
        <v>202</v>
      </c>
      <c r="E19" s="391"/>
      <c r="F19" s="356">
        <v>175132.85999999987</v>
      </c>
      <c r="G19" s="356"/>
      <c r="H19" s="397">
        <v>457940.05999999936</v>
      </c>
    </row>
    <row r="20" spans="2:11" ht="15" customHeight="1">
      <c r="B20" s="146"/>
      <c r="C20" s="78"/>
      <c r="D20" s="350"/>
      <c r="E20" s="391"/>
      <c r="F20" s="357"/>
      <c r="G20" s="357"/>
      <c r="H20" s="398"/>
    </row>
    <row r="21" spans="2:11" ht="15" customHeight="1">
      <c r="B21" s="146"/>
      <c r="C21" s="249" t="s">
        <v>203</v>
      </c>
      <c r="D21" s="350" t="s">
        <v>204</v>
      </c>
      <c r="E21" s="391"/>
      <c r="F21" s="356">
        <v>17513</v>
      </c>
      <c r="G21" s="356"/>
      <c r="H21" s="397">
        <v>45794.005999999936</v>
      </c>
      <c r="K21" s="74">
        <f>+H21-'P.a.sh Rez 1'!H45</f>
        <v>-4.0000000662985258E-3</v>
      </c>
    </row>
    <row r="22" spans="2:11" ht="15" customHeight="1">
      <c r="B22" s="146"/>
      <c r="C22" s="248" t="s">
        <v>205</v>
      </c>
      <c r="D22" s="350" t="s">
        <v>206</v>
      </c>
      <c r="E22" s="391"/>
      <c r="F22" s="358">
        <v>284890.10400000005</v>
      </c>
      <c r="G22" s="357"/>
      <c r="H22" s="398">
        <v>330684.11</v>
      </c>
      <c r="K22" s="74">
        <f>+F22-'TB 2013'!E44</f>
        <v>0.10400000005029142</v>
      </c>
    </row>
    <row r="23" spans="2:11" ht="22.5" customHeight="1" thickBot="1">
      <c r="B23" s="148"/>
      <c r="C23" s="250" t="s">
        <v>207</v>
      </c>
      <c r="D23" s="352" t="s">
        <v>208</v>
      </c>
      <c r="E23" s="401"/>
      <c r="F23" s="399">
        <v>-267377.10400000005</v>
      </c>
      <c r="G23" s="359"/>
      <c r="H23" s="399">
        <v>-284890.10400000005</v>
      </c>
    </row>
    <row r="24" spans="2:11">
      <c r="B24" s="80"/>
      <c r="C24" s="81"/>
      <c r="D24" s="81"/>
      <c r="E24" s="81"/>
      <c r="F24" s="82"/>
      <c r="G24" s="82"/>
      <c r="H24" s="83"/>
    </row>
    <row r="25" spans="2:11">
      <c r="B25" s="80"/>
      <c r="G25" s="82"/>
      <c r="H25" s="83"/>
    </row>
    <row r="26" spans="2:11">
      <c r="C26" s="74"/>
      <c r="H26" s="84"/>
    </row>
    <row r="27" spans="2:11" hidden="1">
      <c r="B27" s="72" t="s">
        <v>176</v>
      </c>
      <c r="C27" s="90" t="s">
        <v>209</v>
      </c>
      <c r="F27" s="86">
        <f>+F28+F29</f>
        <v>3263770.61</v>
      </c>
    </row>
    <row r="28" spans="2:11" ht="15" hidden="1">
      <c r="C28" s="331" t="s">
        <v>410</v>
      </c>
      <c r="F28" s="74">
        <f>'TB 2013'!E129</f>
        <v>2757397</v>
      </c>
      <c r="H28" s="86">
        <f>+'TB 2013'!E129+'TB 2013'!E130</f>
        <v>3217869</v>
      </c>
    </row>
    <row r="29" spans="2:11" ht="15" hidden="1">
      <c r="C29" s="331" t="s">
        <v>584</v>
      </c>
      <c r="F29" s="74">
        <f>+'TB 2013'!E136</f>
        <v>506373.61</v>
      </c>
      <c r="H29" s="84"/>
    </row>
    <row r="30" spans="2:11">
      <c r="C30" s="144"/>
      <c r="H30" s="84"/>
    </row>
    <row r="31" spans="2:11" hidden="1">
      <c r="C31" s="81"/>
      <c r="H31" s="84"/>
    </row>
    <row r="32" spans="2:11" hidden="1">
      <c r="C32" s="85"/>
      <c r="H32" s="84"/>
    </row>
    <row r="33" spans="3:8" hidden="1">
      <c r="C33" s="85"/>
      <c r="H33" s="84"/>
    </row>
    <row r="34" spans="3:8" hidden="1">
      <c r="C34" s="85"/>
      <c r="F34" s="86">
        <f>SUM(F28:F33)</f>
        <v>3263770.61</v>
      </c>
      <c r="H34" s="84">
        <v>608095.72000000009</v>
      </c>
    </row>
    <row r="35" spans="3:8" hidden="1">
      <c r="C35" s="85"/>
      <c r="H35" s="84"/>
    </row>
    <row r="36" spans="3:8">
      <c r="C36" s="85"/>
      <c r="G36" s="74">
        <f t="shared" ref="G36" si="0">+G17-G21</f>
        <v>0</v>
      </c>
    </row>
    <row r="37" spans="3:8">
      <c r="G37" s="86"/>
      <c r="H37" s="86"/>
    </row>
    <row r="38" spans="3:8">
      <c r="C38" s="74"/>
    </row>
    <row r="39" spans="3:8" ht="15">
      <c r="C39" s="87"/>
      <c r="D39" s="88"/>
      <c r="E39" s="88"/>
    </row>
  </sheetData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I46"/>
  <sheetViews>
    <sheetView view="pageBreakPreview" zoomScaleSheetLayoutView="100" workbookViewId="0">
      <selection activeCell="J17" sqref="J17"/>
    </sheetView>
  </sheetViews>
  <sheetFormatPr defaultRowHeight="15"/>
  <cols>
    <col min="1" max="1" width="7.7109375" style="5" customWidth="1"/>
    <col min="2" max="2" width="9.42578125" style="5" customWidth="1"/>
    <col min="3" max="3" width="55.28515625" style="5" customWidth="1"/>
    <col min="4" max="4" width="16" style="5" customWidth="1"/>
    <col min="5" max="5" width="14" style="5" customWidth="1"/>
    <col min="6" max="6" width="9.5703125" style="5" customWidth="1"/>
    <col min="7" max="7" width="15.85546875" style="5" customWidth="1"/>
    <col min="8" max="16384" width="9.140625" style="5"/>
  </cols>
  <sheetData>
    <row r="1" spans="1:8" ht="18.75">
      <c r="A1" s="151"/>
      <c r="B1" s="157" t="str">
        <f>+Kop.!F3</f>
        <v xml:space="preserve">URBAN DISTRIBUTION </v>
      </c>
      <c r="C1" s="158"/>
      <c r="D1" s="152"/>
      <c r="E1" s="152"/>
      <c r="F1" s="153"/>
      <c r="G1" s="154"/>
      <c r="H1" s="154"/>
    </row>
    <row r="2" spans="1:8" ht="18.75">
      <c r="A2" s="155"/>
      <c r="B2" s="157" t="str">
        <f>+Kop.!F4</f>
        <v>NIPT -K81318001M</v>
      </c>
      <c r="C2" s="157"/>
      <c r="D2" s="152"/>
      <c r="E2" s="152"/>
      <c r="F2" s="153"/>
      <c r="G2" s="156"/>
      <c r="H2" s="156"/>
    </row>
    <row r="3" spans="1:8" ht="18.75" customHeight="1">
      <c r="B3" s="464" t="s">
        <v>559</v>
      </c>
      <c r="C3" s="464"/>
      <c r="D3" s="464"/>
      <c r="E3" s="64"/>
    </row>
    <row r="4" spans="1:8" ht="16.5" customHeight="1" thickBot="1"/>
    <row r="5" spans="1:8">
      <c r="B5" s="65" t="s">
        <v>2</v>
      </c>
      <c r="C5" s="65" t="s">
        <v>169</v>
      </c>
      <c r="D5" s="65" t="s">
        <v>106</v>
      </c>
      <c r="E5" s="65" t="s">
        <v>138</v>
      </c>
    </row>
    <row r="6" spans="1:8" ht="15.75" thickBot="1">
      <c r="B6" s="422"/>
      <c r="C6" s="422"/>
      <c r="D6" s="422" t="s">
        <v>107</v>
      </c>
      <c r="E6" s="422" t="s">
        <v>139</v>
      </c>
    </row>
    <row r="7" spans="1:8" s="6" customFormat="1" ht="18" customHeight="1" thickBot="1">
      <c r="B7" s="473" t="s">
        <v>122</v>
      </c>
      <c r="C7" s="474" t="s">
        <v>68</v>
      </c>
      <c r="D7" s="475">
        <f>+SUM(D8:D21)</f>
        <v>2401643.2740000002</v>
      </c>
      <c r="E7" s="475">
        <f>+SUM(E8:E21)</f>
        <v>-2327566</v>
      </c>
    </row>
    <row r="8" spans="1:8" ht="18" customHeight="1">
      <c r="B8" s="92">
        <v>1</v>
      </c>
      <c r="C8" s="93" t="s">
        <v>71</v>
      </c>
      <c r="D8" s="371">
        <v>-3127575.42</v>
      </c>
      <c r="E8" s="94">
        <v>123819</v>
      </c>
      <c r="H8" s="10"/>
    </row>
    <row r="9" spans="1:8">
      <c r="B9" s="8">
        <v>2</v>
      </c>
      <c r="C9" s="42" t="s">
        <v>140</v>
      </c>
      <c r="D9" s="42"/>
      <c r="E9" s="66"/>
    </row>
    <row r="10" spans="1:8" ht="18" customHeight="1">
      <c r="B10" s="8"/>
      <c r="C10" s="42" t="s">
        <v>141</v>
      </c>
      <c r="D10" s="43">
        <v>0</v>
      </c>
      <c r="E10" s="66">
        <v>619113</v>
      </c>
    </row>
    <row r="11" spans="1:8" ht="18" customHeight="1">
      <c r="B11" s="8"/>
      <c r="C11" s="42" t="s">
        <v>142</v>
      </c>
      <c r="D11" s="42"/>
      <c r="E11" s="242">
        <v>-52456</v>
      </c>
    </row>
    <row r="12" spans="1:8" ht="18" customHeight="1">
      <c r="B12" s="8"/>
      <c r="C12" s="42" t="s">
        <v>143</v>
      </c>
      <c r="D12" s="42"/>
      <c r="E12" s="44"/>
    </row>
    <row r="13" spans="1:8" ht="18" customHeight="1">
      <c r="B13" s="8"/>
      <c r="C13" s="42" t="s">
        <v>144</v>
      </c>
      <c r="D13" s="4"/>
      <c r="E13" s="95"/>
    </row>
    <row r="14" spans="1:8" ht="18" customHeight="1">
      <c r="B14" s="8">
        <v>3</v>
      </c>
      <c r="C14" s="42" t="s">
        <v>145</v>
      </c>
      <c r="D14" s="241">
        <v>494602.17400000006</v>
      </c>
      <c r="E14" s="419">
        <v>2140708</v>
      </c>
    </row>
    <row r="15" spans="1:8" ht="18" customHeight="1">
      <c r="B15" s="8">
        <v>4</v>
      </c>
      <c r="C15" s="42" t="s">
        <v>146</v>
      </c>
      <c r="D15" s="241">
        <v>30000</v>
      </c>
      <c r="E15" s="420"/>
      <c r="G15" s="47"/>
    </row>
    <row r="16" spans="1:8" ht="18" customHeight="1">
      <c r="B16" s="8">
        <v>5</v>
      </c>
      <c r="C16" s="42" t="s">
        <v>147</v>
      </c>
      <c r="D16" s="241">
        <v>-603728.97999999986</v>
      </c>
      <c r="E16" s="419">
        <v>287257</v>
      </c>
    </row>
    <row r="17" spans="2:7" ht="18" customHeight="1">
      <c r="B17" s="8">
        <v>6</v>
      </c>
      <c r="C17" s="42" t="s">
        <v>148</v>
      </c>
      <c r="D17" s="241">
        <v>5608345.5</v>
      </c>
      <c r="E17" s="419">
        <v>-5446007</v>
      </c>
      <c r="G17" s="48"/>
    </row>
    <row r="18" spans="2:7" ht="18" customHeight="1">
      <c r="B18" s="8">
        <v>7</v>
      </c>
      <c r="C18" s="42" t="s">
        <v>149</v>
      </c>
      <c r="D18" s="42"/>
      <c r="E18" s="420"/>
    </row>
    <row r="19" spans="2:7" ht="18" customHeight="1">
      <c r="B19" s="8">
        <v>8</v>
      </c>
      <c r="C19" s="42" t="s">
        <v>150</v>
      </c>
      <c r="D19" s="42"/>
      <c r="E19" s="44"/>
    </row>
    <row r="20" spans="2:7" ht="18.75" customHeight="1">
      <c r="B20" s="8">
        <v>9</v>
      </c>
      <c r="C20" s="42" t="s">
        <v>151</v>
      </c>
      <c r="D20" s="43"/>
      <c r="E20" s="66"/>
    </row>
    <row r="21" spans="2:7" ht="18" customHeight="1" thickBot="1">
      <c r="B21" s="372">
        <v>10</v>
      </c>
      <c r="C21" s="373" t="s">
        <v>152</v>
      </c>
      <c r="D21" s="374"/>
      <c r="E21" s="375"/>
    </row>
    <row r="22" spans="2:7" s="6" customFormat="1" ht="18" customHeight="1" thickBot="1">
      <c r="B22" s="376" t="s">
        <v>123</v>
      </c>
      <c r="C22" s="377" t="s">
        <v>153</v>
      </c>
      <c r="D22" s="378">
        <f>+SUM(D23:D28)</f>
        <v>0</v>
      </c>
      <c r="E22" s="476">
        <f>+SUM(E23:E28)</f>
        <v>0</v>
      </c>
    </row>
    <row r="23" spans="2:7" ht="18" customHeight="1">
      <c r="B23" s="92">
        <v>1</v>
      </c>
      <c r="C23" s="93" t="s">
        <v>154</v>
      </c>
      <c r="D23" s="93"/>
      <c r="E23" s="379"/>
    </row>
    <row r="24" spans="2:7" ht="18" customHeight="1">
      <c r="B24" s="8">
        <v>2</v>
      </c>
      <c r="C24" s="42" t="s">
        <v>69</v>
      </c>
      <c r="D24" s="42"/>
      <c r="E24" s="66"/>
    </row>
    <row r="25" spans="2:7" ht="18" customHeight="1">
      <c r="B25" s="8">
        <v>3</v>
      </c>
      <c r="C25" s="42" t="s">
        <v>155</v>
      </c>
      <c r="D25" s="43"/>
      <c r="E25" s="44"/>
    </row>
    <row r="26" spans="2:7" ht="18" customHeight="1">
      <c r="B26" s="8">
        <v>4</v>
      </c>
      <c r="C26" s="42" t="s">
        <v>156</v>
      </c>
      <c r="D26" s="42"/>
      <c r="E26" s="44"/>
    </row>
    <row r="27" spans="2:7" ht="18" customHeight="1">
      <c r="B27" s="8">
        <v>5</v>
      </c>
      <c r="C27" s="42" t="s">
        <v>157</v>
      </c>
      <c r="D27" s="42"/>
      <c r="E27" s="44"/>
    </row>
    <row r="28" spans="2:7" ht="18" customHeight="1" thickBot="1">
      <c r="B28" s="372">
        <v>6</v>
      </c>
      <c r="C28" s="373" t="s">
        <v>158</v>
      </c>
      <c r="D28" s="374"/>
      <c r="E28" s="375"/>
    </row>
    <row r="29" spans="2:7" s="6" customFormat="1" ht="18" customHeight="1" thickBot="1">
      <c r="B29" s="369" t="s">
        <v>127</v>
      </c>
      <c r="C29" s="370" t="s">
        <v>70</v>
      </c>
      <c r="D29" s="421">
        <f>+SUM(D30:D34)</f>
        <v>-2512217.2800000003</v>
      </c>
      <c r="E29" s="381">
        <f>+SUM(E30:E34)</f>
        <v>2340805</v>
      </c>
    </row>
    <row r="30" spans="2:7" ht="18" customHeight="1">
      <c r="B30" s="92">
        <v>1</v>
      </c>
      <c r="C30" s="93" t="s">
        <v>159</v>
      </c>
      <c r="D30" s="380"/>
      <c r="E30" s="379"/>
    </row>
    <row r="31" spans="2:7" ht="18" customHeight="1">
      <c r="B31" s="8">
        <v>2</v>
      </c>
      <c r="C31" s="42" t="s">
        <v>160</v>
      </c>
      <c r="D31" s="241">
        <v>-2512217.2800000003</v>
      </c>
      <c r="E31" s="242">
        <v>2340805</v>
      </c>
    </row>
    <row r="32" spans="2:7" ht="18" customHeight="1">
      <c r="B32" s="8">
        <v>3</v>
      </c>
      <c r="C32" s="42" t="s">
        <v>121</v>
      </c>
      <c r="D32" s="43"/>
      <c r="E32" s="44"/>
    </row>
    <row r="33" spans="2:9" ht="18" customHeight="1">
      <c r="B33" s="8">
        <v>4</v>
      </c>
      <c r="C33" s="42" t="s">
        <v>161</v>
      </c>
      <c r="D33" s="43"/>
      <c r="E33" s="44"/>
    </row>
    <row r="34" spans="2:9" ht="18" customHeight="1" thickBot="1">
      <c r="B34" s="45">
        <v>5</v>
      </c>
      <c r="C34" s="46" t="s">
        <v>162</v>
      </c>
      <c r="D34" s="67"/>
      <c r="E34" s="49"/>
    </row>
    <row r="35" spans="2:9" s="6" customFormat="1" ht="18" customHeight="1" thickBot="1">
      <c r="B35" s="96" t="s">
        <v>134</v>
      </c>
      <c r="C35" s="98" t="s">
        <v>163</v>
      </c>
      <c r="D35" s="423">
        <f>+D29+D22+D7</f>
        <v>-110574.00600000005</v>
      </c>
      <c r="E35" s="97">
        <f>+E29+E22+E7</f>
        <v>13239</v>
      </c>
    </row>
    <row r="36" spans="2:9" ht="18" customHeight="1" thickBot="1">
      <c r="B36" s="99" t="s">
        <v>164</v>
      </c>
      <c r="C36" s="100" t="s">
        <v>165</v>
      </c>
      <c r="D36" s="101">
        <f>+E37</f>
        <v>128122</v>
      </c>
      <c r="E36" s="102">
        <v>114883</v>
      </c>
    </row>
    <row r="37" spans="2:9" s="6" customFormat="1" ht="18" customHeight="1" thickBot="1">
      <c r="B37" s="96" t="s">
        <v>166</v>
      </c>
      <c r="C37" s="98" t="s">
        <v>167</v>
      </c>
      <c r="D37" s="103">
        <f>+D36+D35</f>
        <v>17547.993999999948</v>
      </c>
      <c r="E37" s="104">
        <f>+E36+E35</f>
        <v>128122</v>
      </c>
      <c r="G37" s="91"/>
    </row>
    <row r="38" spans="2:9">
      <c r="D38" s="10"/>
      <c r="E38" s="10"/>
      <c r="G38" s="10"/>
      <c r="H38" s="10"/>
      <c r="I38" s="10"/>
    </row>
    <row r="40" spans="2:9" ht="15.75">
      <c r="D40" s="364" t="s">
        <v>524</v>
      </c>
    </row>
    <row r="41" spans="2:9" ht="15.75">
      <c r="D41" s="143" t="s">
        <v>586</v>
      </c>
    </row>
    <row r="45" spans="2:9">
      <c r="D45" s="10">
        <f>+D37-Aktivet!H8</f>
        <v>-0.20600000005288166</v>
      </c>
      <c r="E45" s="10">
        <f>+E37-Aktivet!I8</f>
        <v>-0.16999999999825377</v>
      </c>
    </row>
    <row r="46" spans="2:9">
      <c r="D46" s="10"/>
      <c r="E46" s="10"/>
    </row>
  </sheetData>
  <mergeCells count="1">
    <mergeCell ref="B3:D3"/>
  </mergeCells>
  <phoneticPr fontId="2" type="noConversion"/>
  <pageMargins left="0.17" right="0.74803149606299213" top="0.34" bottom="0.4" header="0.51181102362204722" footer="0.51181102362204722"/>
  <pageSetup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1"/>
  <sheetViews>
    <sheetView view="pageBreakPreview" zoomScaleSheetLayoutView="100" workbookViewId="0">
      <selection activeCell="G26" sqref="G26"/>
    </sheetView>
  </sheetViews>
  <sheetFormatPr defaultColWidth="17.7109375" defaultRowHeight="15"/>
  <cols>
    <col min="1" max="1" width="2.85546875" style="5" customWidth="1"/>
    <col min="2" max="2" width="40.85546875" style="5" customWidth="1"/>
    <col min="3" max="3" width="15.5703125" style="5" customWidth="1"/>
    <col min="4" max="4" width="12.7109375" style="5" customWidth="1"/>
    <col min="5" max="5" width="14.85546875" style="5" customWidth="1"/>
    <col min="6" max="6" width="16.42578125" style="5" customWidth="1"/>
    <col min="7" max="7" width="15" style="5" customWidth="1"/>
    <col min="8" max="8" width="15.85546875" style="5" customWidth="1"/>
    <col min="9" max="9" width="15.5703125" style="5" customWidth="1"/>
    <col min="10" max="10" width="5" style="5" customWidth="1"/>
    <col min="11" max="11" width="10.42578125" style="5" hidden="1" customWidth="1"/>
    <col min="12" max="12" width="0" style="5" hidden="1" customWidth="1"/>
    <col min="13" max="16384" width="17.7109375" style="5"/>
  </cols>
  <sheetData>
    <row r="1" spans="1:13" ht="15.75">
      <c r="A1" s="3"/>
      <c r="B1" s="157" t="str">
        <f>+Kop.!F3</f>
        <v xml:space="preserve">URBAN DISTRIBUTION </v>
      </c>
    </row>
    <row r="2" spans="1:13" ht="15.75">
      <c r="B2" s="157" t="str">
        <f>+Kop.!F4</f>
        <v>NIPT -K81318001M</v>
      </c>
    </row>
    <row r="3" spans="1:13" ht="9" customHeight="1"/>
    <row r="4" spans="1:13" ht="25.5" customHeight="1">
      <c r="A4" s="465" t="s">
        <v>585</v>
      </c>
      <c r="B4" s="466"/>
      <c r="C4" s="466"/>
      <c r="D4" s="466"/>
      <c r="E4" s="466"/>
      <c r="F4" s="466"/>
      <c r="G4" s="466"/>
      <c r="H4" s="466"/>
      <c r="I4" s="466"/>
    </row>
    <row r="5" spans="1:13" ht="6.75" customHeight="1"/>
    <row r="6" spans="1:13" ht="12.75" customHeight="1">
      <c r="B6" s="1" t="s">
        <v>60</v>
      </c>
      <c r="H6" s="9"/>
    </row>
    <row r="7" spans="1:13" ht="6.75" customHeight="1" thickBot="1">
      <c r="F7" s="68"/>
    </row>
    <row r="8" spans="1:13" s="9" customFormat="1" ht="24.95" customHeight="1" thickTop="1">
      <c r="A8" s="467"/>
      <c r="B8" s="468"/>
      <c r="C8" s="342" t="s">
        <v>38</v>
      </c>
      <c r="D8" s="342" t="s">
        <v>39</v>
      </c>
      <c r="E8" s="50" t="s">
        <v>62</v>
      </c>
      <c r="F8" s="342" t="s">
        <v>61</v>
      </c>
      <c r="G8" s="50" t="s">
        <v>42</v>
      </c>
      <c r="H8" s="342" t="s">
        <v>63</v>
      </c>
      <c r="I8" s="360" t="s">
        <v>57</v>
      </c>
    </row>
    <row r="9" spans="1:13" s="12" customFormat="1" ht="30" customHeight="1">
      <c r="A9" s="51" t="s">
        <v>3</v>
      </c>
      <c r="B9" s="52" t="s">
        <v>459</v>
      </c>
      <c r="C9" s="15">
        <v>100000</v>
      </c>
      <c r="D9" s="15"/>
      <c r="E9" s="15"/>
      <c r="F9" s="15">
        <v>0</v>
      </c>
      <c r="G9" s="15">
        <v>0</v>
      </c>
      <c r="H9" s="15">
        <v>-11302924</v>
      </c>
      <c r="I9" s="69">
        <v>-11202924</v>
      </c>
    </row>
    <row r="10" spans="1:13" s="12" customFormat="1" ht="20.100000000000001" customHeight="1">
      <c r="A10" s="54">
        <v>1</v>
      </c>
      <c r="B10" s="55" t="s">
        <v>59</v>
      </c>
      <c r="C10" s="56"/>
      <c r="D10" s="56"/>
      <c r="E10" s="56"/>
      <c r="F10" s="56"/>
      <c r="G10" s="56"/>
      <c r="H10" s="56">
        <v>78025</v>
      </c>
      <c r="I10" s="57">
        <v>78025</v>
      </c>
      <c r="M10" s="19"/>
    </row>
    <row r="11" spans="1:13" s="12" customFormat="1" ht="20.100000000000001" customHeight="1">
      <c r="A11" s="54">
        <v>2</v>
      </c>
      <c r="B11" s="55" t="s">
        <v>58</v>
      </c>
      <c r="C11" s="56"/>
      <c r="D11" s="56"/>
      <c r="E11" s="56"/>
      <c r="F11" s="56"/>
      <c r="G11" s="56"/>
      <c r="H11" s="56"/>
      <c r="I11" s="57">
        <v>0</v>
      </c>
    </row>
    <row r="12" spans="1:13" s="12" customFormat="1" ht="20.100000000000001" customHeight="1">
      <c r="A12" s="54">
        <v>3</v>
      </c>
      <c r="B12" s="55" t="s">
        <v>64</v>
      </c>
      <c r="C12" s="56"/>
      <c r="D12" s="56"/>
      <c r="E12" s="56"/>
      <c r="F12" s="56"/>
      <c r="G12" s="56"/>
      <c r="H12" s="56"/>
      <c r="I12" s="57">
        <v>0</v>
      </c>
    </row>
    <row r="13" spans="1:13" s="12" customFormat="1" ht="20.100000000000001" customHeight="1">
      <c r="A13" s="54">
        <v>4</v>
      </c>
      <c r="B13" s="55" t="s">
        <v>168</v>
      </c>
      <c r="C13" s="56"/>
      <c r="D13" s="56"/>
      <c r="E13" s="56"/>
      <c r="F13" s="56"/>
      <c r="G13" s="56"/>
      <c r="H13" s="56"/>
      <c r="I13" s="57">
        <v>0</v>
      </c>
    </row>
    <row r="14" spans="1:13" s="41" customFormat="1" ht="30" customHeight="1">
      <c r="A14" s="51" t="s">
        <v>4</v>
      </c>
      <c r="B14" s="52" t="s">
        <v>541</v>
      </c>
      <c r="C14" s="58">
        <v>100000</v>
      </c>
      <c r="D14" s="58">
        <v>0</v>
      </c>
      <c r="E14" s="58">
        <v>0</v>
      </c>
      <c r="F14" s="58">
        <v>0</v>
      </c>
      <c r="G14" s="58">
        <v>0</v>
      </c>
      <c r="H14" s="58">
        <v>-11224899</v>
      </c>
      <c r="I14" s="59">
        <v>-11124899</v>
      </c>
      <c r="K14" s="21">
        <f>+I14-Pasivet!I33</f>
        <v>0</v>
      </c>
      <c r="M14" s="21">
        <f>+I14-Pasivet!I33</f>
        <v>0</v>
      </c>
    </row>
    <row r="15" spans="1:13" s="12" customFormat="1" ht="20.100000000000001" customHeight="1">
      <c r="A15" s="53">
        <v>1</v>
      </c>
      <c r="B15" s="55" t="s">
        <v>59</v>
      </c>
      <c r="C15" s="56"/>
      <c r="D15" s="56"/>
      <c r="E15" s="56"/>
      <c r="F15" s="56"/>
      <c r="G15" s="56"/>
      <c r="H15" s="56">
        <v>-3127575.42</v>
      </c>
      <c r="I15" s="57">
        <v>-3127575.42</v>
      </c>
    </row>
    <row r="16" spans="1:13" s="12" customFormat="1" ht="20.100000000000001" customHeight="1">
      <c r="A16" s="53">
        <v>2</v>
      </c>
      <c r="B16" s="55" t="s">
        <v>58</v>
      </c>
      <c r="C16" s="56"/>
      <c r="D16" s="56"/>
      <c r="E16" s="56"/>
      <c r="F16" s="56"/>
      <c r="G16" s="56"/>
      <c r="H16" s="56">
        <v>0</v>
      </c>
      <c r="I16" s="57">
        <v>0</v>
      </c>
    </row>
    <row r="17" spans="1:13" s="12" customFormat="1" ht="20.100000000000001" customHeight="1">
      <c r="A17" s="53">
        <v>3</v>
      </c>
      <c r="B17" s="55" t="s">
        <v>64</v>
      </c>
      <c r="C17" s="56"/>
      <c r="D17" s="56"/>
      <c r="E17" s="56"/>
      <c r="F17" s="56"/>
      <c r="G17" s="56"/>
      <c r="H17" s="56"/>
      <c r="I17" s="57">
        <v>0</v>
      </c>
    </row>
    <row r="18" spans="1:13" s="12" customFormat="1" ht="20.100000000000001" customHeight="1">
      <c r="A18" s="53">
        <v>4</v>
      </c>
      <c r="B18" s="55" t="s">
        <v>65</v>
      </c>
      <c r="C18" s="56"/>
      <c r="D18" s="56"/>
      <c r="E18" s="56"/>
      <c r="F18" s="56"/>
      <c r="G18" s="56"/>
      <c r="H18" s="56"/>
      <c r="I18" s="57">
        <v>0</v>
      </c>
    </row>
    <row r="19" spans="1:13" s="41" customFormat="1" ht="30" customHeight="1" thickBot="1">
      <c r="A19" s="60" t="s">
        <v>34</v>
      </c>
      <c r="B19" s="61" t="s">
        <v>542</v>
      </c>
      <c r="C19" s="62">
        <v>100000</v>
      </c>
      <c r="D19" s="62">
        <v>0</v>
      </c>
      <c r="E19" s="62">
        <v>0</v>
      </c>
      <c r="F19" s="62">
        <v>0</v>
      </c>
      <c r="G19" s="62">
        <v>0</v>
      </c>
      <c r="H19" s="62">
        <v>-14352474.42</v>
      </c>
      <c r="I19" s="63">
        <v>-14252474.42</v>
      </c>
      <c r="K19" s="21">
        <f>+I19-Pasivet!H33</f>
        <v>0</v>
      </c>
      <c r="M19" s="21">
        <f>+I19-Pasivet!H33</f>
        <v>0</v>
      </c>
    </row>
    <row r="20" spans="1:13" ht="14.1" customHeight="1" thickTop="1">
      <c r="I20" s="10"/>
    </row>
    <row r="21" spans="1:13" ht="14.1" customHeight="1">
      <c r="G21" s="6"/>
      <c r="H21" s="6"/>
    </row>
    <row r="22" spans="1:13" ht="14.1" customHeight="1">
      <c r="F22" s="364" t="s">
        <v>524</v>
      </c>
      <c r="G22" s="6"/>
      <c r="H22" s="6"/>
    </row>
    <row r="23" spans="1:13" ht="14.1" customHeight="1">
      <c r="F23" s="143" t="s">
        <v>586</v>
      </c>
      <c r="G23" s="6"/>
      <c r="H23" s="6"/>
    </row>
    <row r="24" spans="1:13" ht="14.1" customHeight="1"/>
    <row r="25" spans="1:13" ht="14.1" customHeight="1"/>
    <row r="26" spans="1:13" ht="14.1" customHeight="1"/>
    <row r="27" spans="1:13" ht="14.1" customHeight="1"/>
    <row r="28" spans="1:13" ht="14.1" customHeight="1"/>
    <row r="29" spans="1:13" ht="14.1" customHeight="1"/>
    <row r="30" spans="1:13" ht="14.1" customHeight="1"/>
    <row r="31" spans="1:13" ht="14.1" customHeight="1"/>
    <row r="32" spans="1:13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</sheetData>
  <mergeCells count="3">
    <mergeCell ref="A4:I4"/>
    <mergeCell ref="A8"/>
    <mergeCell ref="B8"/>
  </mergeCells>
  <phoneticPr fontId="2" type="noConversion"/>
  <printOptions horizontalCentered="1"/>
  <pageMargins left="0.24" right="0" top="0.70866141732283472" bottom="0.31496062992125984" header="0.51181102362204722" footer="0.51181102362204722"/>
  <pageSetup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51"/>
  <sheetViews>
    <sheetView view="pageBreakPreview" topLeftCell="A16" zoomScaleSheetLayoutView="100" workbookViewId="0">
      <selection activeCell="G28" sqref="G28:G29"/>
    </sheetView>
  </sheetViews>
  <sheetFormatPr defaultColWidth="10.28515625" defaultRowHeight="18.75"/>
  <cols>
    <col min="1" max="1" width="2.5703125" style="105" customWidth="1"/>
    <col min="2" max="2" width="19.5703125" style="105" customWidth="1"/>
    <col min="3" max="4" width="12.42578125" style="105" customWidth="1"/>
    <col min="5" max="5" width="14.42578125" style="105" customWidth="1"/>
    <col min="6" max="6" width="14.85546875" style="105" customWidth="1"/>
    <col min="7" max="7" width="17.42578125" style="105" customWidth="1"/>
    <col min="8" max="8" width="14" style="105" customWidth="1"/>
    <col min="9" max="9" width="12.7109375" style="105" customWidth="1"/>
    <col min="10" max="10" width="14.85546875" style="105" customWidth="1"/>
    <col min="11" max="11" width="4.7109375" style="105" customWidth="1"/>
    <col min="12" max="12" width="8.5703125" style="105" customWidth="1"/>
    <col min="13" max="13" width="28.7109375" style="275" hidden="1" customWidth="1"/>
    <col min="14" max="14" width="11.42578125" style="275" hidden="1" customWidth="1"/>
    <col min="15" max="15" width="0" style="275" hidden="1" customWidth="1"/>
    <col min="16" max="16384" width="10.28515625" style="275"/>
  </cols>
  <sheetData>
    <row r="1" spans="2:14">
      <c r="B1" s="157" t="str">
        <f>+Kop.!F3</f>
        <v xml:space="preserve">URBAN DISTRIBUTION </v>
      </c>
    </row>
    <row r="2" spans="2:14">
      <c r="B2" s="157" t="str">
        <f>+Kop.!F4</f>
        <v>NIPT -K81318001M</v>
      </c>
    </row>
    <row r="3" spans="2:14">
      <c r="B3" s="295" t="s">
        <v>460</v>
      </c>
      <c r="D3" s="296"/>
      <c r="E3" s="296"/>
      <c r="F3" s="296"/>
      <c r="G3" s="296"/>
      <c r="H3" s="296"/>
      <c r="I3" s="296"/>
      <c r="J3" s="296"/>
      <c r="K3" s="296"/>
    </row>
    <row r="4" spans="2:14" ht="19.5" thickBot="1"/>
    <row r="5" spans="2:14" ht="33" thickTop="1">
      <c r="B5" s="297"/>
      <c r="C5" s="298" t="s">
        <v>461</v>
      </c>
      <c r="D5" s="298" t="s">
        <v>5</v>
      </c>
      <c r="E5" s="298" t="s">
        <v>462</v>
      </c>
      <c r="F5" s="298" t="s">
        <v>463</v>
      </c>
      <c r="G5" s="298" t="s">
        <v>464</v>
      </c>
      <c r="H5" s="298" t="s">
        <v>465</v>
      </c>
      <c r="I5" s="298" t="s">
        <v>466</v>
      </c>
      <c r="J5" s="298" t="s">
        <v>467</v>
      </c>
      <c r="K5" s="299"/>
    </row>
    <row r="6" spans="2:14">
      <c r="B6" s="300"/>
      <c r="C6" s="301"/>
      <c r="D6" s="301"/>
      <c r="E6" s="302"/>
      <c r="F6" s="302"/>
      <c r="G6" s="302"/>
      <c r="H6" s="302"/>
      <c r="I6" s="302"/>
      <c r="J6" s="301"/>
      <c r="K6" s="303"/>
    </row>
    <row r="7" spans="2:14">
      <c r="B7" s="300" t="s">
        <v>468</v>
      </c>
      <c r="C7" s="301"/>
      <c r="D7" s="301"/>
      <c r="E7" s="302"/>
      <c r="F7" s="302"/>
      <c r="G7" s="302"/>
      <c r="H7" s="302"/>
      <c r="I7" s="302"/>
      <c r="J7" s="301"/>
      <c r="K7" s="303"/>
    </row>
    <row r="8" spans="2:14">
      <c r="B8" s="304" t="s">
        <v>534</v>
      </c>
      <c r="C8" s="305"/>
      <c r="D8" s="305"/>
      <c r="E8" s="305">
        <v>39228044</v>
      </c>
      <c r="F8" s="305">
        <v>1365198</v>
      </c>
      <c r="G8" s="305">
        <v>313600</v>
      </c>
      <c r="H8" s="305">
        <v>0</v>
      </c>
      <c r="I8" s="305"/>
      <c r="J8" s="306">
        <v>40906842</v>
      </c>
      <c r="K8" s="303"/>
    </row>
    <row r="9" spans="2:14">
      <c r="B9" s="307" t="s">
        <v>128</v>
      </c>
      <c r="C9" s="308"/>
      <c r="D9" s="308"/>
      <c r="E9" s="308"/>
      <c r="F9" s="308"/>
      <c r="G9" s="308"/>
      <c r="H9" s="308"/>
      <c r="I9" s="308"/>
      <c r="J9" s="309">
        <v>0</v>
      </c>
      <c r="K9" s="303"/>
    </row>
    <row r="10" spans="2:14">
      <c r="B10" s="307" t="s">
        <v>469</v>
      </c>
      <c r="C10" s="308"/>
      <c r="D10" s="308"/>
      <c r="E10" s="308"/>
      <c r="F10" s="308"/>
      <c r="G10" s="308"/>
      <c r="H10" s="308"/>
      <c r="I10" s="308"/>
      <c r="J10" s="309">
        <v>0</v>
      </c>
      <c r="K10" s="303"/>
    </row>
    <row r="11" spans="2:14">
      <c r="B11" s="307" t="s">
        <v>470</v>
      </c>
      <c r="C11" s="308"/>
      <c r="D11" s="308"/>
      <c r="E11" s="308"/>
      <c r="F11" s="308"/>
      <c r="G11" s="308"/>
      <c r="H11" s="308"/>
      <c r="I11" s="308"/>
      <c r="J11" s="309">
        <v>0</v>
      </c>
      <c r="K11" s="303"/>
      <c r="N11" s="276"/>
    </row>
    <row r="12" spans="2:14">
      <c r="B12" s="304" t="s">
        <v>543</v>
      </c>
      <c r="C12" s="310">
        <f>+C8+C9+C11+C10</f>
        <v>0</v>
      </c>
      <c r="D12" s="310">
        <f t="shared" ref="D12:I12" si="0">+D8+D9+D11+D10</f>
        <v>0</v>
      </c>
      <c r="E12" s="310">
        <v>39228044</v>
      </c>
      <c r="F12" s="310">
        <v>1365198</v>
      </c>
      <c r="G12" s="310">
        <v>313600</v>
      </c>
      <c r="H12" s="310">
        <v>0</v>
      </c>
      <c r="I12" s="310">
        <v>0</v>
      </c>
      <c r="J12" s="306">
        <v>40906842</v>
      </c>
      <c r="K12" s="303"/>
    </row>
    <row r="13" spans="2:14">
      <c r="B13" s="307"/>
      <c r="C13" s="308"/>
      <c r="D13" s="308"/>
      <c r="E13" s="308"/>
      <c r="F13" s="311"/>
      <c r="G13" s="311"/>
      <c r="H13" s="311"/>
      <c r="I13" s="311"/>
      <c r="J13" s="309"/>
      <c r="K13" s="303"/>
    </row>
    <row r="14" spans="2:14">
      <c r="B14" s="300" t="s">
        <v>471</v>
      </c>
      <c r="C14" s="309"/>
      <c r="D14" s="309"/>
      <c r="E14" s="311"/>
      <c r="F14" s="311"/>
      <c r="G14" s="311"/>
      <c r="H14" s="311"/>
      <c r="I14" s="311"/>
      <c r="J14" s="309"/>
      <c r="K14" s="303"/>
    </row>
    <row r="15" spans="2:14">
      <c r="B15" s="361" t="s">
        <v>534</v>
      </c>
      <c r="C15" s="310"/>
      <c r="D15" s="310"/>
      <c r="E15" s="310">
        <v>9809759</v>
      </c>
      <c r="F15" s="310">
        <v>818976</v>
      </c>
      <c r="G15" s="310">
        <v>94941</v>
      </c>
      <c r="H15" s="310">
        <v>0</v>
      </c>
      <c r="I15" s="310">
        <v>0</v>
      </c>
      <c r="J15" s="306">
        <v>10723676</v>
      </c>
      <c r="K15" s="303"/>
    </row>
    <row r="16" spans="2:14">
      <c r="B16" s="307" t="s">
        <v>472</v>
      </c>
      <c r="C16" s="308"/>
      <c r="D16" s="308"/>
      <c r="E16" s="308"/>
      <c r="F16" s="308">
        <v>0</v>
      </c>
      <c r="G16" s="308"/>
      <c r="H16" s="308"/>
      <c r="I16" s="308"/>
      <c r="J16" s="311">
        <v>0</v>
      </c>
      <c r="K16" s="303"/>
      <c r="L16" s="312"/>
      <c r="M16" s="277">
        <f>+J16+J17</f>
        <v>0</v>
      </c>
    </row>
    <row r="17" spans="2:16">
      <c r="B17" s="307" t="s">
        <v>470</v>
      </c>
      <c r="C17" s="308"/>
      <c r="D17" s="308"/>
      <c r="E17" s="308"/>
      <c r="F17" s="308"/>
      <c r="G17" s="308"/>
      <c r="H17" s="308"/>
      <c r="I17" s="308"/>
      <c r="J17" s="311">
        <v>0</v>
      </c>
      <c r="K17" s="303"/>
      <c r="L17" s="312"/>
    </row>
    <row r="18" spans="2:16">
      <c r="B18" s="304" t="s">
        <v>543</v>
      </c>
      <c r="C18" s="306">
        <f t="shared" ref="C18:J18" si="1">SUM(C15:C17)</f>
        <v>0</v>
      </c>
      <c r="D18" s="306">
        <f t="shared" si="1"/>
        <v>0</v>
      </c>
      <c r="E18" s="306">
        <v>9809759</v>
      </c>
      <c r="F18" s="306">
        <v>818976</v>
      </c>
      <c r="G18" s="306">
        <v>94941</v>
      </c>
      <c r="H18" s="306">
        <v>0</v>
      </c>
      <c r="I18" s="306">
        <v>0</v>
      </c>
      <c r="J18" s="306">
        <v>10723676</v>
      </c>
      <c r="K18" s="303"/>
    </row>
    <row r="19" spans="2:16">
      <c r="B19" s="313"/>
      <c r="C19" s="309"/>
      <c r="D19" s="309"/>
      <c r="E19" s="309"/>
      <c r="F19" s="309"/>
      <c r="G19" s="309"/>
      <c r="H19" s="309"/>
      <c r="I19" s="309"/>
      <c r="J19" s="309"/>
      <c r="K19" s="303"/>
    </row>
    <row r="20" spans="2:16">
      <c r="B20" s="300" t="s">
        <v>473</v>
      </c>
      <c r="C20" s="311"/>
      <c r="D20" s="311"/>
      <c r="E20" s="311"/>
      <c r="F20" s="311"/>
      <c r="G20" s="311"/>
      <c r="H20" s="311"/>
      <c r="I20" s="311"/>
      <c r="J20" s="309"/>
      <c r="K20" s="303"/>
    </row>
    <row r="21" spans="2:16" ht="19.5" thickBot="1">
      <c r="B21" s="304" t="s">
        <v>534</v>
      </c>
      <c r="C21" s="314">
        <f t="shared" ref="C21:J21" si="2">+C8-C15</f>
        <v>0</v>
      </c>
      <c r="D21" s="314">
        <f t="shared" si="2"/>
        <v>0</v>
      </c>
      <c r="E21" s="314">
        <f>+E8-E15</f>
        <v>29418285</v>
      </c>
      <c r="F21" s="314">
        <f t="shared" si="2"/>
        <v>546222</v>
      </c>
      <c r="G21" s="314">
        <f t="shared" si="2"/>
        <v>218659</v>
      </c>
      <c r="H21" s="314">
        <f t="shared" si="2"/>
        <v>0</v>
      </c>
      <c r="I21" s="314">
        <f t="shared" si="2"/>
        <v>0</v>
      </c>
      <c r="J21" s="314">
        <f t="shared" si="2"/>
        <v>30183166</v>
      </c>
      <c r="K21" s="315"/>
      <c r="O21" s="278">
        <f>+J21-Aktivet!I33</f>
        <v>0</v>
      </c>
      <c r="P21" s="362">
        <f>+J21-Aktivet!I33</f>
        <v>0</v>
      </c>
    </row>
    <row r="22" spans="2:16" ht="19.5" thickTop="1">
      <c r="B22" s="300"/>
      <c r="C22" s="311"/>
      <c r="D22" s="311"/>
      <c r="E22" s="311"/>
      <c r="F22" s="311"/>
      <c r="G22" s="311"/>
      <c r="H22" s="311"/>
      <c r="I22" s="311"/>
      <c r="J22" s="309"/>
      <c r="K22" s="303"/>
      <c r="O22" s="278"/>
      <c r="P22" s="362"/>
    </row>
    <row r="23" spans="2:16" ht="19.5" thickBot="1">
      <c r="B23" s="304" t="str">
        <f>+B18</f>
        <v>31 Dhjetor 2013</v>
      </c>
      <c r="C23" s="314">
        <f t="shared" ref="C23:J23" si="3">+C12-C18</f>
        <v>0</v>
      </c>
      <c r="D23" s="314">
        <f t="shared" si="3"/>
        <v>0</v>
      </c>
      <c r="E23" s="314">
        <f>+E12-E18</f>
        <v>29418285</v>
      </c>
      <c r="F23" s="314">
        <f t="shared" si="3"/>
        <v>546222</v>
      </c>
      <c r="G23" s="314">
        <f t="shared" si="3"/>
        <v>218659</v>
      </c>
      <c r="H23" s="314">
        <f t="shared" si="3"/>
        <v>0</v>
      </c>
      <c r="I23" s="314">
        <f t="shared" si="3"/>
        <v>0</v>
      </c>
      <c r="J23" s="314">
        <f t="shared" si="3"/>
        <v>30183166</v>
      </c>
      <c r="K23" s="315"/>
      <c r="O23" s="278">
        <f>+J23-Aktivet!H33</f>
        <v>0</v>
      </c>
      <c r="P23" s="362">
        <f>+J23-Aktivet!H33</f>
        <v>0</v>
      </c>
    </row>
    <row r="24" spans="2:16" ht="20.25" thickTop="1" thickBot="1">
      <c r="B24" s="316"/>
      <c r="C24" s="317"/>
      <c r="D24" s="317"/>
      <c r="E24" s="317"/>
      <c r="F24" s="317"/>
      <c r="G24" s="317"/>
      <c r="H24" s="317"/>
      <c r="I24" s="317"/>
      <c r="J24" s="317"/>
      <c r="K24" s="318"/>
    </row>
    <row r="25" spans="2:16" ht="19.5" thickTop="1">
      <c r="B25" s="319"/>
      <c r="C25" s="301"/>
      <c r="D25" s="301"/>
      <c r="E25" s="301"/>
      <c r="F25" s="301"/>
      <c r="G25" s="301"/>
      <c r="H25" s="301"/>
      <c r="I25" s="301"/>
      <c r="K25" s="320"/>
    </row>
    <row r="26" spans="2:16">
      <c r="B26" s="321"/>
      <c r="C26" s="322"/>
      <c r="D26" s="321"/>
      <c r="E26" s="321"/>
      <c r="F26" s="321"/>
      <c r="J26" s="301"/>
      <c r="L26" s="301"/>
    </row>
    <row r="27" spans="2:16">
      <c r="B27" s="320"/>
      <c r="C27" s="320"/>
      <c r="D27" s="320"/>
      <c r="E27" s="320"/>
      <c r="F27" s="320"/>
      <c r="J27" s="323"/>
      <c r="L27" s="323"/>
    </row>
    <row r="28" spans="2:16">
      <c r="B28" s="324"/>
      <c r="C28" s="325"/>
      <c r="D28" s="325"/>
      <c r="E28" s="320"/>
      <c r="F28" s="320"/>
      <c r="G28" s="364" t="s">
        <v>524</v>
      </c>
    </row>
    <row r="29" spans="2:16">
      <c r="B29" s="326"/>
      <c r="C29" s="327"/>
      <c r="D29" s="327"/>
      <c r="E29" s="320"/>
      <c r="F29" s="320"/>
      <c r="G29" s="143" t="s">
        <v>586</v>
      </c>
    </row>
    <row r="30" spans="2:16">
      <c r="B30" s="326"/>
      <c r="C30" s="328"/>
      <c r="D30" s="328"/>
      <c r="E30" s="320"/>
      <c r="F30" s="320"/>
    </row>
    <row r="31" spans="2:16">
      <c r="B31" s="324"/>
      <c r="C31" s="329"/>
      <c r="D31" s="329"/>
      <c r="E31" s="320"/>
      <c r="F31" s="320"/>
    </row>
    <row r="32" spans="2:16">
      <c r="B32" s="324"/>
      <c r="C32" s="329"/>
      <c r="D32" s="329"/>
      <c r="E32" s="329"/>
      <c r="F32" s="329"/>
    </row>
    <row r="33" spans="2:6">
      <c r="B33" s="326"/>
      <c r="C33" s="329"/>
      <c r="D33" s="329"/>
      <c r="E33" s="329"/>
      <c r="F33" s="329"/>
    </row>
    <row r="34" spans="2:6">
      <c r="B34" s="324"/>
      <c r="C34" s="329"/>
      <c r="D34" s="329"/>
      <c r="E34" s="329"/>
      <c r="F34" s="329"/>
    </row>
    <row r="35" spans="2:6">
      <c r="B35" s="326"/>
      <c r="C35" s="329"/>
      <c r="D35" s="329"/>
      <c r="E35" s="329"/>
      <c r="F35" s="329"/>
    </row>
    <row r="36" spans="2:6">
      <c r="B36" s="324"/>
      <c r="C36" s="329"/>
      <c r="D36" s="329"/>
      <c r="E36" s="329"/>
      <c r="F36" s="329"/>
    </row>
    <row r="37" spans="2:6">
      <c r="B37" s="324"/>
      <c r="C37" s="329"/>
      <c r="D37" s="329"/>
      <c r="E37" s="329"/>
      <c r="F37" s="329"/>
    </row>
    <row r="38" spans="2:6">
      <c r="B38" s="330"/>
      <c r="C38" s="329"/>
      <c r="D38" s="329"/>
      <c r="E38" s="320"/>
      <c r="F38" s="320"/>
    </row>
    <row r="39" spans="2:6">
      <c r="B39" s="326"/>
      <c r="C39" s="328"/>
      <c r="D39" s="328"/>
      <c r="E39" s="320"/>
      <c r="F39" s="320"/>
    </row>
    <row r="40" spans="2:6">
      <c r="B40" s="326"/>
      <c r="C40" s="328"/>
      <c r="D40" s="328"/>
      <c r="E40" s="320"/>
      <c r="F40" s="320"/>
    </row>
    <row r="41" spans="2:6">
      <c r="B41" s="326"/>
      <c r="C41" s="328"/>
      <c r="D41" s="328"/>
      <c r="E41" s="320"/>
      <c r="F41" s="320"/>
    </row>
    <row r="42" spans="2:6">
      <c r="B42" s="326"/>
      <c r="C42" s="328"/>
      <c r="D42" s="328"/>
      <c r="E42" s="320"/>
      <c r="F42" s="320"/>
    </row>
    <row r="43" spans="2:6">
      <c r="B43" s="326"/>
      <c r="C43" s="328"/>
      <c r="D43" s="328"/>
      <c r="E43" s="320"/>
      <c r="F43" s="320"/>
    </row>
    <row r="44" spans="2:6">
      <c r="B44" s="320"/>
      <c r="C44" s="302"/>
      <c r="D44" s="302"/>
      <c r="E44" s="320"/>
      <c r="F44" s="320"/>
    </row>
    <row r="45" spans="2:6">
      <c r="B45" s="320"/>
      <c r="C45" s="320"/>
      <c r="D45" s="302"/>
      <c r="E45" s="302"/>
      <c r="F45" s="320"/>
    </row>
    <row r="46" spans="2:6">
      <c r="B46" s="320"/>
      <c r="C46" s="320"/>
      <c r="D46" s="302"/>
      <c r="E46" s="302"/>
      <c r="F46" s="320"/>
    </row>
    <row r="47" spans="2:6">
      <c r="B47" s="320"/>
      <c r="C47" s="320"/>
      <c r="D47" s="320"/>
      <c r="E47" s="320"/>
      <c r="F47" s="320"/>
    </row>
    <row r="48" spans="2:6">
      <c r="B48" s="320"/>
      <c r="C48" s="320"/>
      <c r="D48" s="320"/>
      <c r="E48" s="320"/>
      <c r="F48" s="320"/>
    </row>
    <row r="49" spans="2:6">
      <c r="B49" s="320"/>
      <c r="C49" s="320"/>
      <c r="D49" s="302"/>
      <c r="E49" s="320"/>
      <c r="F49" s="320"/>
    </row>
    <row r="50" spans="2:6">
      <c r="B50" s="320"/>
      <c r="C50" s="320"/>
      <c r="D50" s="302"/>
      <c r="E50" s="320"/>
      <c r="F50" s="320"/>
    </row>
    <row r="51" spans="2:6">
      <c r="B51" s="320"/>
      <c r="C51" s="320"/>
      <c r="D51" s="320"/>
      <c r="E51" s="320"/>
      <c r="F51" s="320"/>
    </row>
  </sheetData>
  <phoneticPr fontId="2" type="noConversion"/>
  <pageMargins left="0.23622047244094491" right="0.23622047244094491" top="0.98425196850393704" bottom="0.98425196850393704" header="0.51181102362204722" footer="0.51181102362204722"/>
  <pageSetup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Kop.</vt:lpstr>
      <vt:lpstr>TB 2013</vt:lpstr>
      <vt:lpstr>Aktivet</vt:lpstr>
      <vt:lpstr>Pasivet</vt:lpstr>
      <vt:lpstr>P.a.sh Rez 1</vt:lpstr>
      <vt:lpstr>Tax </vt:lpstr>
      <vt:lpstr>Fluksi 2</vt:lpstr>
      <vt:lpstr>Kapitali 2</vt:lpstr>
      <vt:lpstr>Am AAM</vt:lpstr>
      <vt:lpstr>Shenime </vt:lpstr>
      <vt:lpstr>Aktivet!Print_Area</vt:lpstr>
      <vt:lpstr>'Am AAM'!Print_Area</vt:lpstr>
      <vt:lpstr>'Fluksi 2'!Print_Area</vt:lpstr>
      <vt:lpstr>'Kapitali 2'!Print_Area</vt:lpstr>
      <vt:lpstr>Kop.!Print_Area</vt:lpstr>
      <vt:lpstr>'P.a.sh Rez 1'!Print_Area</vt:lpstr>
      <vt:lpstr>Pasivet!Print_Area</vt:lpstr>
      <vt:lpstr>'Shenime '!Print_Area</vt:lpstr>
      <vt:lpstr>'Tax '!Print_Area</vt:lpstr>
      <vt:lpstr>'TB 2013'!Print_Area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uzer</cp:lastModifiedBy>
  <cp:lastPrinted>2014-03-30T11:25:53Z</cp:lastPrinted>
  <dcterms:created xsi:type="dcterms:W3CDTF">2002-02-16T18:16:52Z</dcterms:created>
  <dcterms:modified xsi:type="dcterms:W3CDTF">2014-03-30T11:37:03Z</dcterms:modified>
</cp:coreProperties>
</file>