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5330" windowHeight="4500" tabRatio="823" activeTab="9"/>
  </bookViews>
  <sheets>
    <sheet name="Shen.Spjeg.faqa 1" sheetId="22" r:id="rId1"/>
    <sheet name="Shen.Spjeg.ne vazhdim" sheetId="23" r:id="rId2"/>
    <sheet name="Pasq.per AAM 1" sheetId="25" r:id="rId3"/>
    <sheet name="Kop." sheetId="1" r:id="rId4"/>
    <sheet name="Aktivet" sheetId="4" r:id="rId5"/>
    <sheet name="Pasivet" sheetId="14" r:id="rId6"/>
    <sheet name="Rez.1" sheetId="15" r:id="rId7"/>
    <sheet name="Fluksi 2" sheetId="18" r:id="rId8"/>
    <sheet name="Kapitali 2" sheetId="20" r:id="rId9"/>
    <sheet name="Shenimet" sheetId="21" r:id="rId10"/>
    <sheet name="Aneks 1" sheetId="26" r:id="rId11"/>
    <sheet name="Aneks 2" sheetId="28" r:id="rId12"/>
    <sheet name="Aneks 3" sheetId="30" r:id="rId13"/>
  </sheets>
  <externalReferences>
    <externalReference r:id="rId14"/>
  </externalReferences>
  <calcPr calcId="124519"/>
</workbook>
</file>

<file path=xl/calcChain.xml><?xml version="1.0" encoding="utf-8"?>
<calcChain xmlns="http://schemas.openxmlformats.org/spreadsheetml/2006/main">
  <c r="F16" i="15"/>
  <c r="J250" i="23"/>
  <c r="J247"/>
  <c r="J235"/>
  <c r="L230"/>
  <c r="D8" i="28"/>
  <c r="J98" i="26"/>
  <c r="J93"/>
  <c r="J89"/>
  <c r="J77"/>
  <c r="J73"/>
  <c r="I70"/>
  <c r="J67"/>
  <c r="I96"/>
  <c r="I93" s="1"/>
  <c r="I84"/>
  <c r="I80"/>
  <c r="J8"/>
  <c r="J24" s="1"/>
  <c r="I14"/>
  <c r="I12" s="1"/>
  <c r="C23" i="30" l="1"/>
  <c r="D22"/>
  <c r="D23"/>
  <c r="G13" i="14"/>
  <c r="C7" i="30"/>
  <c r="M21" i="23"/>
  <c r="M14"/>
  <c r="G9" i="18"/>
  <c r="G11" i="4"/>
  <c r="G19"/>
  <c r="H11" i="20" l="1"/>
  <c r="H12"/>
  <c r="G11"/>
  <c r="M31" i="23"/>
  <c r="F30" i="18"/>
  <c r="F26"/>
  <c r="G30" l="1"/>
  <c r="G22"/>
  <c r="M228" i="23"/>
  <c r="J248"/>
  <c r="J237"/>
  <c r="L216"/>
  <c r="L58"/>
  <c r="L54"/>
  <c r="L55"/>
  <c r="F24" i="15"/>
  <c r="F23"/>
  <c r="F21"/>
  <c r="F11"/>
  <c r="F8"/>
  <c r="G8"/>
  <c r="G17"/>
  <c r="G12" i="14"/>
  <c r="G30" i="4"/>
  <c r="F49" i="25"/>
  <c r="E48"/>
  <c r="D48"/>
  <c r="G48" s="1"/>
  <c r="E47"/>
  <c r="D47"/>
  <c r="G47" s="1"/>
  <c r="E46"/>
  <c r="D46"/>
  <c r="G46" s="1"/>
  <c r="E45"/>
  <c r="D45"/>
  <c r="G45" s="1"/>
  <c r="E44"/>
  <c r="D44"/>
  <c r="G44" s="1"/>
  <c r="E43"/>
  <c r="D43"/>
  <c r="G43" s="1"/>
  <c r="G39" i="4" s="1"/>
  <c r="E42" i="25"/>
  <c r="D42"/>
  <c r="G42" s="1"/>
  <c r="G40" i="4" s="1"/>
  <c r="E41" i="25"/>
  <c r="D41"/>
  <c r="G41" s="1"/>
  <c r="G38" i="4" s="1"/>
  <c r="E40" i="25"/>
  <c r="E49" s="1"/>
  <c r="D40"/>
  <c r="D49" s="1"/>
  <c r="F33"/>
  <c r="E33"/>
  <c r="D33"/>
  <c r="G32"/>
  <c r="G31"/>
  <c r="G30"/>
  <c r="G29"/>
  <c r="G28"/>
  <c r="G27"/>
  <c r="G26"/>
  <c r="G25"/>
  <c r="G24"/>
  <c r="G33" s="1"/>
  <c r="F17"/>
  <c r="E17"/>
  <c r="D17"/>
  <c r="G16"/>
  <c r="G15"/>
  <c r="G14"/>
  <c r="G13"/>
  <c r="G12"/>
  <c r="G11"/>
  <c r="G10"/>
  <c r="G9"/>
  <c r="G8"/>
  <c r="G17" s="1"/>
  <c r="H34" i="4"/>
  <c r="M27" i="23"/>
  <c r="M26"/>
  <c r="M25"/>
  <c r="M28" s="1"/>
  <c r="G9" i="4" s="1"/>
  <c r="M20" i="23"/>
  <c r="M19"/>
  <c r="M18"/>
  <c r="M17"/>
  <c r="M16"/>
  <c r="M15"/>
  <c r="G8" i="4"/>
  <c r="G36" i="18"/>
  <c r="G11"/>
  <c r="G20" s="1"/>
  <c r="G24" i="15"/>
  <c r="G21" s="1"/>
  <c r="G26" s="1"/>
  <c r="G16"/>
  <c r="G12"/>
  <c r="G11"/>
  <c r="H42" i="14"/>
  <c r="H26"/>
  <c r="H25" s="1"/>
  <c r="H9"/>
  <c r="H29" i="4"/>
  <c r="H19"/>
  <c r="F17" i="18" s="1"/>
  <c r="H15" i="4"/>
  <c r="H12"/>
  <c r="H11" s="1"/>
  <c r="H7"/>
  <c r="H6" l="1"/>
  <c r="F38" i="18"/>
  <c r="G40" i="25"/>
  <c r="H32" i="4"/>
  <c r="G7"/>
  <c r="G18" i="15"/>
  <c r="G27" s="1"/>
  <c r="C13" i="30"/>
  <c r="C9"/>
  <c r="C15"/>
  <c r="C14"/>
  <c r="C12"/>
  <c r="C11"/>
  <c r="C10"/>
  <c r="C8"/>
  <c r="C35"/>
  <c r="D20"/>
  <c r="D19"/>
  <c r="D18"/>
  <c r="D17"/>
  <c r="D16"/>
  <c r="D15"/>
  <c r="H45" i="4" l="1"/>
  <c r="G37"/>
  <c r="G34" s="1"/>
  <c r="G49" i="25"/>
  <c r="G28" i="15"/>
  <c r="H12" i="14" s="1"/>
  <c r="H7" s="1"/>
  <c r="H32" s="1"/>
  <c r="G23" i="18" s="1"/>
  <c r="G37" s="1"/>
  <c r="G39" s="1"/>
  <c r="I71" i="26"/>
  <c r="I92"/>
  <c r="I90"/>
  <c r="I89" s="1"/>
  <c r="I88"/>
  <c r="I77" s="1"/>
  <c r="H105" i="23"/>
  <c r="H106"/>
  <c r="H107"/>
  <c r="H104"/>
  <c r="H108" s="1"/>
  <c r="G107"/>
  <c r="G106"/>
  <c r="G105"/>
  <c r="I105" s="1"/>
  <c r="G104"/>
  <c r="L50"/>
  <c r="C16" i="20"/>
  <c r="C11"/>
  <c r="F26" i="15"/>
  <c r="G29" l="1"/>
  <c r="H43" i="14" s="1"/>
  <c r="I104" i="23"/>
  <c r="I67" i="26"/>
  <c r="H33" i="14" l="1"/>
  <c r="H44" s="1"/>
  <c r="E11" i="20" l="1"/>
  <c r="I11" i="26"/>
  <c r="I8" s="1"/>
  <c r="I24" s="1"/>
  <c r="D11" i="30"/>
  <c r="C44"/>
  <c r="D43"/>
  <c r="D42"/>
  <c r="D41"/>
  <c r="D40"/>
  <c r="D39"/>
  <c r="D38"/>
  <c r="D37"/>
  <c r="D36"/>
  <c r="D35"/>
  <c r="D8"/>
  <c r="D9"/>
  <c r="D10"/>
  <c r="D12"/>
  <c r="D13"/>
  <c r="D14"/>
  <c r="D21"/>
  <c r="D7"/>
  <c r="L225" i="23"/>
  <c r="L223"/>
  <c r="I75" i="26"/>
  <c r="I74"/>
  <c r="L36" i="23"/>
  <c r="L144"/>
  <c r="L133"/>
  <c r="L160"/>
  <c r="L148"/>
  <c r="L146"/>
  <c r="L77"/>
  <c r="L67" s="1"/>
  <c r="F36" i="18"/>
  <c r="C21" i="20"/>
  <c r="J108" i="23"/>
  <c r="L156"/>
  <c r="L106"/>
  <c r="K105"/>
  <c r="K108" s="1"/>
  <c r="L104"/>
  <c r="F12" i="15"/>
  <c r="D11" i="20"/>
  <c r="D16"/>
  <c r="D21"/>
  <c r="E16"/>
  <c r="E21"/>
  <c r="F11"/>
  <c r="F16"/>
  <c r="F21"/>
  <c r="H10"/>
  <c r="H13"/>
  <c r="H14"/>
  <c r="H15"/>
  <c r="H18"/>
  <c r="H19"/>
  <c r="H20"/>
  <c r="I102" i="26"/>
  <c r="I101" s="1"/>
  <c r="G26" i="14"/>
  <c r="G25" s="1"/>
  <c r="G9"/>
  <c r="G29" i="4"/>
  <c r="G16" i="20"/>
  <c r="I73" i="26" l="1"/>
  <c r="G6" i="4"/>
  <c r="F15" i="18"/>
  <c r="H16" i="20"/>
  <c r="G108" i="23"/>
  <c r="I108" s="1"/>
  <c r="I107"/>
  <c r="M214"/>
  <c r="D14" i="28"/>
  <c r="D44" i="30"/>
  <c r="L105" i="23"/>
  <c r="L108" s="1"/>
  <c r="F15" i="15"/>
  <c r="G32" i="4"/>
  <c r="I106" i="23"/>
  <c r="F17" i="15" l="1"/>
  <c r="F11" i="18"/>
  <c r="G45" i="4"/>
  <c r="I76" i="26"/>
  <c r="I98" s="1"/>
  <c r="F18" i="15"/>
  <c r="F27" s="1"/>
  <c r="F28" l="1"/>
  <c r="F9" i="18"/>
  <c r="F22" s="1"/>
  <c r="L206" i="23"/>
  <c r="M255"/>
  <c r="M257" s="1"/>
  <c r="M259" s="1"/>
  <c r="M261" s="1"/>
  <c r="F29" i="15" l="1"/>
  <c r="G43" i="14" s="1"/>
  <c r="L208" i="23"/>
  <c r="L51"/>
  <c r="L52" s="1"/>
  <c r="L48" s="1"/>
  <c r="G7" i="14"/>
  <c r="G32" s="1"/>
  <c r="F18" i="18" s="1"/>
  <c r="F20" l="1"/>
  <c r="F23" s="1"/>
  <c r="F37" s="1"/>
  <c r="F39" s="1"/>
  <c r="L209" i="23"/>
  <c r="G33" i="14"/>
  <c r="G44" s="1"/>
  <c r="G17" i="20"/>
  <c r="H17" l="1"/>
  <c r="H21" s="1"/>
  <c r="G21"/>
</calcChain>
</file>

<file path=xl/sharedStrings.xml><?xml version="1.0" encoding="utf-8"?>
<sst xmlns="http://schemas.openxmlformats.org/spreadsheetml/2006/main" count="1008" uniqueCount="547">
  <si>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</si>
  <si>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</si>
  <si>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</si>
  <si>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</si>
  <si>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</si>
  <si>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</si>
  <si>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</si>
  <si>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</si>
  <si>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</si>
  <si>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</si>
  <si>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</si>
  <si>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</si>
  <si>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</si>
  <si>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</si>
  <si>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</si>
  <si>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</si>
  <si>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</si>
  <si>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</si>
  <si>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</si>
  <si>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</si>
  <si>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</si>
  <si>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</si>
  <si>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</si>
  <si>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</si>
  <si>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</si>
  <si>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</si>
  <si>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</si>
  <si>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</si>
  <si>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</si>
  <si>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</si>
  <si>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</si>
  <si>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</si>
  <si>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</si>
  <si>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</si>
  <si>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</si>
  <si>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</si>
  <si>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</si>
  <si>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</si>
  <si>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</si>
  <si>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</si>
  <si>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</si>
  <si>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</si>
  <si>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</si>
  <si>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</si>
  <si>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</si>
  <si>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</si>
  <si>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</si>
  <si>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</si>
  <si>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</si>
  <si>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</si>
  <si>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</si>
  <si>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</si>
  <si>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</si>
  <si>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</si>
  <si>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</si>
  <si>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</si>
  <si>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</si>
  <si>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</si>
  <si>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</si>
  <si>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</si>
  <si>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</si>
  <si>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</si>
  <si>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</si>
  <si>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</si>
  <si>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</si>
  <si>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</si>
  <si>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</si>
  <si>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</si>
  <si>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</si>
  <si>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</si>
  <si>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</si>
  <si>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</si>
  <si>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</si>
  <si>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</si>
  <si>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</si>
  <si>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(   ________________  )</t>
  </si>
  <si>
    <t>S H E N I M E T          S P J E G U E S E</t>
  </si>
  <si>
    <t>Fluksi i parave nga veprimtaria e shfrytezimit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</si>
  <si>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</si>
  <si>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</si>
  <si>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</si>
  <si>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</si>
  <si>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</si>
  <si>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</si>
  <si>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</si>
  <si>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</si>
  <si>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</si>
  <si>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</si>
  <si>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</si>
  <si>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</si>
  <si>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</si>
  <si>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</si>
  <si>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</si>
  <si>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</si>
  <si>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</si>
  <si>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</si>
  <si>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</si>
  <si>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</si>
  <si>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</si>
  <si>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</si>
  <si>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</si>
  <si>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</si>
  <si>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</si>
  <si>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</si>
  <si>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</si>
  <si>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</si>
  <si>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</si>
  <si>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</si>
  <si>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</si>
  <si>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</si>
  <si>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</si>
  <si>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</si>
  <si>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</si>
  <si>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</si>
  <si>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</si>
  <si>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</si>
  <si>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</si>
  <si>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</si>
  <si>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</si>
  <si>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</si>
  <si>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</si>
  <si>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</si>
  <si>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</si>
  <si>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</si>
  <si>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</si>
  <si>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</si>
  <si>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</si>
  <si>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</si>
  <si>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</si>
  <si>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</si>
  <si>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</si>
  <si>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</si>
  <si>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</si>
  <si>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</si>
  <si>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</si>
  <si>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</si>
  <si>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</si>
  <si>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</si>
  <si>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</si>
  <si>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</si>
  <si>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</si>
  <si>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</si>
  <si>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</si>
  <si>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</si>
  <si>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</si>
  <si>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</si>
  <si>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</si>
  <si>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</si>
  <si>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</si>
  <si>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</si>
  <si>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</si>
  <si>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</si>
  <si>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</si>
  <si>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</si>
  <si>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</si>
  <si>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</si>
  <si>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</si>
  <si>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</si>
  <si>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</si>
  <si>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</si>
  <si>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</si>
  <si>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</si>
  <si>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</si>
  <si>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</si>
  <si>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</si>
  <si>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</si>
  <si>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</si>
  <si>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</si>
  <si>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</si>
  <si>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</si>
  <si>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</si>
  <si>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</si>
  <si>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</si>
  <si>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</si>
  <si>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</si>
  <si>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</si>
  <si>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</si>
  <si>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</si>
  <si>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</si>
  <si>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</si>
  <si>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</si>
  <si>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</si>
  <si>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</si>
  <si>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</si>
  <si>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</si>
  <si>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</si>
  <si>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</si>
  <si>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</si>
  <si>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</si>
  <si>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</si>
  <si>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</si>
  <si>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</si>
  <si>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</si>
  <si>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</si>
  <si>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</si>
  <si>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</si>
  <si>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</si>
  <si>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</si>
  <si>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</si>
  <si>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</si>
  <si>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</si>
  <si>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</si>
  <si>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</si>
  <si>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</si>
  <si>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</si>
  <si>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</si>
  <si>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</si>
  <si>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</si>
  <si>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</si>
  <si>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</si>
  <si>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</si>
  <si>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</si>
  <si>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</si>
  <si>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</si>
  <si>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</si>
  <si>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</si>
  <si>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</si>
  <si>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</si>
  <si>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</si>
  <si>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</si>
  <si>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</si>
  <si>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</si>
  <si>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</si>
  <si>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</si>
  <si>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</si>
  <si>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</si>
  <si>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</si>
  <si>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</si>
  <si>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</si>
  <si>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</si>
  <si>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</si>
  <si>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</si>
  <si>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</si>
  <si>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</si>
  <si>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</si>
  <si>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</si>
  <si>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</si>
  <si>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</si>
  <si>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</si>
  <si>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</si>
  <si>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</si>
  <si>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</si>
  <si>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</si>
  <si>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</si>
  <si>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</si>
  <si>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</si>
  <si>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</si>
  <si>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</si>
  <si>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</si>
  <si>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</si>
  <si>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</si>
  <si>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</si>
  <si>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</si>
  <si>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</si>
  <si>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</si>
  <si>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</si>
  <si>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</si>
  <si>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</si>
  <si>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</si>
  <si>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</si>
  <si>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</si>
  <si>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</si>
  <si>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</si>
  <si>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</si>
  <si>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</si>
  <si>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</si>
  <si>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</si>
  <si>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</si>
  <si>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</si>
  <si>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</si>
  <si>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</si>
  <si>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</si>
  <si>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</si>
  <si>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</si>
  <si>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</si>
  <si>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</si>
  <si>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</si>
  <si>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</si>
  <si>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</si>
  <si>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</si>
  <si>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</si>
  <si>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</si>
  <si>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</si>
  <si>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</si>
  <si>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</si>
  <si>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</si>
  <si>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</si>
  <si>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</si>
  <si>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</si>
  <si>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</si>
  <si>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</si>
  <si>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Sasia</t>
  </si>
  <si>
    <t>Gjendje</t>
  </si>
  <si>
    <t>Shtesa</t>
  </si>
  <si>
    <t>Pakesime</t>
  </si>
  <si>
    <t xml:space="preserve">             TOTALI</t>
  </si>
  <si>
    <t>Administratori</t>
  </si>
  <si>
    <t>Po</t>
  </si>
  <si>
    <t>Jo</t>
  </si>
  <si>
    <t>D</t>
  </si>
  <si>
    <t xml:space="preserve">LLOGARIA  E  REZULTATIT </t>
  </si>
  <si>
    <t xml:space="preserve">Te ardhurat </t>
  </si>
  <si>
    <t xml:space="preserve">Shpenzimet </t>
  </si>
  <si>
    <t xml:space="preserve">         (____________________)</t>
  </si>
  <si>
    <t>Vo,</t>
  </si>
  <si>
    <t>Mjete transporti</t>
  </si>
  <si>
    <t>Te tjera AAMateriale</t>
  </si>
  <si>
    <t>Euro</t>
  </si>
  <si>
    <t>Tirane</t>
  </si>
  <si>
    <t>Instalime tek.makin e paisje</t>
  </si>
  <si>
    <t>Paisje zyre dhe informatike</t>
  </si>
  <si>
    <t>Mjete trasporti</t>
  </si>
  <si>
    <t>NBG Bank ne Euro</t>
  </si>
  <si>
    <t>Tatim derdhur teper nga viti kaluar</t>
  </si>
  <si>
    <t>-</t>
  </si>
  <si>
    <t>Mjete Trasnporti</t>
  </si>
  <si>
    <t>a</t>
  </si>
  <si>
    <t>Te ardhurat e shifres se afarizmit,te cilat perputhen me ato</t>
  </si>
  <si>
    <t xml:space="preserve">te deklaruar nga shoqeria me FDP si dhe me situaten </t>
  </si>
  <si>
    <t>informatike ne Degen Rajonale te Tatimeve Tirane</t>
  </si>
  <si>
    <t>b</t>
  </si>
  <si>
    <t>Te ardhura nga ineresat</t>
  </si>
  <si>
    <t>c</t>
  </si>
  <si>
    <t>Fitm nga kurset e kembimit</t>
  </si>
  <si>
    <t>d</t>
  </si>
  <si>
    <t>Te tjera</t>
  </si>
  <si>
    <t xml:space="preserve">Mallra te shitura </t>
  </si>
  <si>
    <t xml:space="preserve">Nga te cilat </t>
  </si>
  <si>
    <t xml:space="preserve">Mallra te blera gjate periudhes </t>
  </si>
  <si>
    <t>Shtese e gjendjes se magazines</t>
  </si>
  <si>
    <t xml:space="preserve"> </t>
  </si>
  <si>
    <t>Kostoja e punes (Paga &amp; sigurime shoqerore)</t>
  </si>
  <si>
    <t>Amortizime &amp; zhvlersime te llogaritura</t>
  </si>
  <si>
    <t>Te cilet perbehen nga :</t>
  </si>
  <si>
    <t>Energji avull uje</t>
  </si>
  <si>
    <t>Materiale konsumi e furnitura</t>
  </si>
  <si>
    <t>Qera</t>
  </si>
  <si>
    <t>Mirmbajtje e riparime</t>
  </si>
  <si>
    <t>Shpenzime postare e telekomunikacion</t>
  </si>
  <si>
    <t>Trasport per blerje</t>
  </si>
  <si>
    <t>Sherbime bankare</t>
  </si>
  <si>
    <t>Taksa dhe tarifa vendore</t>
  </si>
  <si>
    <t>e</t>
  </si>
  <si>
    <t>Rezultati Ekonomik  (I - II ) (Humbje - )</t>
  </si>
  <si>
    <t>Taksa e regjistrimit</t>
  </si>
  <si>
    <t>IV</t>
  </si>
  <si>
    <t>V</t>
  </si>
  <si>
    <t>Tatim fitimi</t>
  </si>
  <si>
    <t>VI</t>
  </si>
  <si>
    <t>Fitimi Neto</t>
  </si>
  <si>
    <t>pa likuiduara deri ne nje vit</t>
  </si>
  <si>
    <t>ALPHA Bank ne Leke</t>
  </si>
  <si>
    <t>ALPHA Bank ne Euro</t>
  </si>
  <si>
    <t>Banka Popullore ne Leke</t>
  </si>
  <si>
    <t>DALIPI-A shpk</t>
  </si>
  <si>
    <t>K11905002M</t>
  </si>
  <si>
    <t>LINZE,KOMUNA DAJT TIRANE</t>
  </si>
  <si>
    <t xml:space="preserve"> 21514710016015
</t>
  </si>
  <si>
    <t>05.07.2001</t>
  </si>
  <si>
    <t>Mobilje dhe orendi</t>
  </si>
  <si>
    <r>
      <t>NIPTI</t>
    </r>
    <r>
      <rPr>
        <b/>
        <sz val="14"/>
        <rFont val="Calibri"/>
        <family val="2"/>
      </rPr>
      <t>:K11905002M</t>
    </r>
  </si>
  <si>
    <r>
      <t>Shoqeria DALIPI</t>
    </r>
    <r>
      <rPr>
        <b/>
        <sz val="12"/>
        <rFont val="Calibri"/>
        <family val="2"/>
      </rPr>
      <t>-</t>
    </r>
    <r>
      <rPr>
        <b/>
        <i/>
        <sz val="12"/>
        <rFont val="Arial"/>
        <family val="2"/>
      </rPr>
      <t>A SHPK</t>
    </r>
  </si>
  <si>
    <t>Pozicioni me 31 dhjetor 2010</t>
  </si>
  <si>
    <t>SHOQERIA  DALIPI-A SHPK</t>
  </si>
  <si>
    <t>NIPT K11905002M</t>
  </si>
  <si>
    <t>Pasqyre Nr.1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</si>
  <si>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</si>
  <si>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</si>
  <si>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</si>
  <si>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</si>
  <si>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</si>
  <si>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</si>
  <si>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</si>
  <si>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</si>
  <si>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</si>
  <si>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</si>
  <si>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</si>
  <si>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</si>
  <si>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</si>
  <si>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</si>
  <si>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</si>
  <si>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</si>
  <si>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</si>
  <si>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</si>
  <si>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</si>
  <si>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</si>
  <si>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</si>
  <si>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</si>
  <si>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</si>
  <si>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</si>
  <si>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</si>
  <si>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</si>
  <si>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</si>
  <si>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</si>
  <si>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</si>
  <si>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</si>
  <si>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</si>
  <si>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</si>
  <si>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</si>
  <si>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</si>
  <si>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</si>
  <si>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</si>
  <si>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</si>
  <si>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</si>
  <si>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</si>
  <si>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</si>
  <si>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</si>
  <si>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</si>
  <si>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</si>
  <si>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</si>
  <si>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</si>
  <si>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</si>
  <si>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</si>
  <si>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</si>
  <si>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</si>
  <si>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</si>
  <si>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</si>
  <si>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</si>
  <si>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</si>
  <si>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</si>
  <si>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</si>
  <si>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</si>
  <si>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</si>
  <si>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</si>
  <si>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</si>
  <si>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</si>
  <si>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</si>
  <si>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</si>
  <si>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</si>
  <si>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</si>
  <si>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</si>
  <si>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</si>
  <si>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</si>
  <si>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</si>
  <si>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</si>
  <si>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</si>
  <si>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</si>
  <si>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</si>
  <si>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</si>
  <si>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</si>
  <si>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</si>
  <si>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</si>
  <si>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</si>
  <si>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</si>
  <si>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</si>
  <si>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</si>
  <si>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</si>
  <si>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</si>
  <si>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</si>
  <si>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</si>
  <si>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</si>
  <si>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</si>
  <si>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</si>
  <si>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</si>
  <si>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</si>
  <si>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</si>
  <si>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</si>
  <si>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</si>
  <si>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</si>
  <si>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</si>
  <si>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</si>
  <si>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</si>
  <si>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</si>
  <si>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</si>
  <si>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</si>
  <si>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</si>
  <si>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</si>
  <si>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</si>
  <si>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</si>
  <si>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</si>
  <si>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</si>
  <si>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</si>
  <si>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</si>
  <si>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</si>
  <si>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</si>
  <si>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</si>
  <si>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</si>
  <si>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</si>
  <si>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</si>
  <si>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</si>
  <si>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</si>
  <si>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</si>
  <si>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</si>
  <si>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</si>
  <si>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</si>
  <si>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</si>
  <si>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</si>
  <si>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</si>
  <si>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</si>
  <si>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</si>
  <si>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</si>
  <si>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</si>
  <si>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</si>
  <si>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</si>
  <si>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</si>
  <si>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</si>
  <si>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</si>
  <si>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</si>
  <si>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</si>
  <si>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</si>
  <si>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</si>
  <si>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</si>
  <si>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</si>
  <si>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</si>
  <si>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</si>
  <si>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</si>
  <si>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r>
      <t xml:space="preserve">Shenim: </t>
    </r>
    <r>
      <rPr>
        <sz val="10"/>
        <rFont val="Arial"/>
        <family val="2"/>
      </rPr>
      <t>Kjo pasqyre plotesohet edhe on-line.</t>
    </r>
  </si>
  <si>
    <t>Makineri perzierje boje</t>
  </si>
  <si>
    <t>Cmim</t>
  </si>
  <si>
    <t>Vler</t>
  </si>
  <si>
    <t>Transpalet</t>
  </si>
  <si>
    <t>Rafte</t>
  </si>
  <si>
    <t>Printer</t>
  </si>
  <si>
    <t>Kasa Fiskale</t>
  </si>
  <si>
    <t>Dollap laminat</t>
  </si>
  <si>
    <t>Skaner</t>
  </si>
  <si>
    <t>Furgon  Perd Volksvagen Tip LT 35</t>
  </si>
  <si>
    <t>31.12.11</t>
  </si>
  <si>
    <t>BKT ne leke</t>
  </si>
  <si>
    <t>BKT ne Euro</t>
  </si>
  <si>
    <t>Raiffeisen Bank</t>
  </si>
  <si>
    <t>Pozicioni me 31 dhjetor 2011</t>
  </si>
  <si>
    <t>Viti 2011</t>
  </si>
  <si>
    <t>Viti   2012</t>
  </si>
  <si>
    <t>Tregetim materiale ndertimi shumice dhe pakice</t>
  </si>
  <si>
    <t>01.01.2012</t>
  </si>
  <si>
    <t>31.12.2012</t>
  </si>
  <si>
    <t>Pozicioni me 31 dhjetor 2012</t>
  </si>
  <si>
    <t xml:space="preserve">Raportuese </t>
  </si>
  <si>
    <t xml:space="preserve">Para ardhese </t>
  </si>
  <si>
    <t>Te tjera per t'u paguar dhe kthyer</t>
  </si>
  <si>
    <r>
      <t xml:space="preserve"> </t>
    </r>
    <r>
      <rPr>
        <sz val="10"/>
        <rFont val="Arial"/>
        <family val="2"/>
      </rPr>
      <t>Ndryshimet e gjëndjeve të Mallrave (+/-)</t>
    </r>
  </si>
  <si>
    <r>
      <t xml:space="preserve"> </t>
    </r>
    <r>
      <rPr>
        <sz val="10"/>
        <rFont val="Arial"/>
        <family val="2"/>
      </rPr>
      <t>Pagat e personelit</t>
    </r>
  </si>
  <si>
    <t>Paisje</t>
  </si>
  <si>
    <t>Viti 2012</t>
  </si>
  <si>
    <t>Aktivet Afatgjata Materiale  me vlere fillestare   2012</t>
  </si>
  <si>
    <t>Amortizimi A.A.Materiale   2012</t>
  </si>
  <si>
    <t>Vlera Kontabel Neto e A.A.Materiale  2012</t>
  </si>
  <si>
    <t>Pasqyrat    Financiare    te    Vitit   2012</t>
  </si>
  <si>
    <t>Pasqyra   e   te   Ardhurave   dhe   Shpenzimeve     2012</t>
  </si>
  <si>
    <t>Pasqyra   e   Fluksit   Monetar  -  Metoda  Indirekte   2012</t>
  </si>
  <si>
    <t>Pasqyra  e  Ndryshimeve  ne  Kapital  2012</t>
  </si>
  <si>
    <t>Hartuesi i   Pasqyrave  Financiare</t>
  </si>
  <si>
    <t>Te punesuar mesatarisht per vitin 2012:</t>
  </si>
  <si>
    <t>Pasqyra e Aktivet Afatgjata Materiale  me vlere fillestare   2012</t>
  </si>
  <si>
    <t>Inventarin e mjeteve te transportit ne pronesi 2012</t>
  </si>
  <si>
    <t>Shiko  shenimet spjeguese bashkelidhur  Pasqyrave Financiare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</si>
</sst>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(* #,##0_);_(* \(#,##0\);_(* &quot;-&quot;??_);_(@_)"/>
    <numFmt numFmtId="167" formatCode="_(* #,##0.0_);_(* \(#,##0.0\);_(* &quot;-&quot;??_);_(@_)"/>
  </numFmts>
  <fonts count="5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u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b/>
      <i/>
      <sz val="12"/>
      <name val="Arial"/>
      <family val="2"/>
    </font>
    <font>
      <b/>
      <sz val="12"/>
      <name val="Calibri"/>
      <family val="2"/>
    </font>
    <font>
      <b/>
      <i/>
      <sz val="14"/>
      <name val="Arial"/>
      <family val="2"/>
    </font>
    <font>
      <b/>
      <sz val="14"/>
      <name val="Calibri"/>
      <family val="2"/>
    </font>
    <font>
      <sz val="10"/>
      <name val="Arial CE"/>
    </font>
    <font>
      <sz val="9"/>
      <color rgb="FF000000"/>
      <name val="Tahoma"/>
      <family val="2"/>
    </font>
    <font>
      <b/>
      <u/>
      <sz val="12"/>
      <color rgb="FF00000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0" fillId="0" borderId="0"/>
    <xf numFmtId="0" fontId="50" fillId="0" borderId="0"/>
    <xf numFmtId="43" fontId="53" fillId="0" borderId="0" applyFont="0" applyFill="0" applyBorder="0" applyAlignment="0" applyProtection="0"/>
  </cellStyleXfs>
  <cellXfs count="6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0" fillId="0" borderId="0" xfId="0" applyFont="1" applyBorder="1"/>
    <xf numFmtId="0" fontId="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7" fillId="0" borderId="0" xfId="0" applyFont="1"/>
    <xf numFmtId="0" fontId="17" fillId="0" borderId="4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5" xfId="0" applyFont="1" applyBorder="1"/>
    <xf numFmtId="0" fontId="19" fillId="0" borderId="0" xfId="0" applyFont="1"/>
    <xf numFmtId="0" fontId="19" fillId="0" borderId="4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/>
    <xf numFmtId="0" fontId="13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165" fontId="13" fillId="0" borderId="9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23" fillId="0" borderId="9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24" fillId="0" borderId="12" xfId="0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4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4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15" xfId="0" applyFont="1" applyBorder="1"/>
    <xf numFmtId="0" fontId="5" fillId="0" borderId="15" xfId="0" applyFont="1" applyBorder="1" applyAlignment="1"/>
    <xf numFmtId="0" fontId="5" fillId="0" borderId="16" xfId="0" applyFont="1" applyBorder="1"/>
    <xf numFmtId="0" fontId="5" fillId="0" borderId="5" xfId="0" applyFont="1" applyBorder="1"/>
    <xf numFmtId="0" fontId="5" fillId="0" borderId="0" xfId="0" applyFont="1"/>
    <xf numFmtId="0" fontId="5" fillId="0" borderId="17" xfId="0" applyFont="1" applyBorder="1"/>
    <xf numFmtId="0" fontId="5" fillId="0" borderId="18" xfId="0" applyFont="1" applyBorder="1"/>
    <xf numFmtId="0" fontId="5" fillId="0" borderId="0" xfId="0" applyFont="1" applyBorder="1" applyAlignment="1"/>
    <xf numFmtId="0" fontId="5" fillId="0" borderId="17" xfId="0" applyFont="1" applyFill="1" applyBorder="1"/>
    <xf numFmtId="0" fontId="5" fillId="0" borderId="0" xfId="0" applyFont="1" applyFill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20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9" fillId="0" borderId="14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5" fillId="0" borderId="18" xfId="0" applyFont="1" applyBorder="1" applyAlignment="1"/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Fill="1" applyBorder="1"/>
    <xf numFmtId="0" fontId="0" fillId="0" borderId="10" xfId="0" applyBorder="1"/>
    <xf numFmtId="0" fontId="0" fillId="0" borderId="0" xfId="0" applyFill="1" applyBorder="1"/>
    <xf numFmtId="0" fontId="29" fillId="0" borderId="0" xfId="0" applyFont="1" applyBorder="1"/>
    <xf numFmtId="0" fontId="0" fillId="0" borderId="0" xfId="0" applyFill="1" applyBorder="1" applyAlignment="1"/>
    <xf numFmtId="0" fontId="25" fillId="0" borderId="0" xfId="0" applyFont="1" applyFill="1" applyBorder="1" applyAlignment="1"/>
    <xf numFmtId="0" fontId="25" fillId="0" borderId="0" xfId="0" applyFont="1"/>
    <xf numFmtId="0" fontId="0" fillId="0" borderId="0" xfId="0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/>
    <xf numFmtId="0" fontId="1" fillId="0" borderId="10" xfId="0" applyFont="1" applyBorder="1"/>
    <xf numFmtId="0" fontId="23" fillId="0" borderId="0" xfId="0" applyFont="1" applyBorder="1"/>
    <xf numFmtId="0" fontId="0" fillId="0" borderId="10" xfId="0" applyBorder="1" applyAlignment="1">
      <alignment horizontal="center"/>
    </xf>
    <xf numFmtId="3" fontId="1" fillId="0" borderId="10" xfId="1" applyNumberFormat="1" applyBorder="1"/>
    <xf numFmtId="0" fontId="36" fillId="0" borderId="10" xfId="0" applyFont="1" applyBorder="1" applyAlignment="1">
      <alignment horizontal="center" vertical="center"/>
    </xf>
    <xf numFmtId="3" fontId="36" fillId="0" borderId="1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0" fontId="12" fillId="0" borderId="7" xfId="0" applyFont="1" applyBorder="1"/>
    <xf numFmtId="0" fontId="12" fillId="0" borderId="7" xfId="0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12" fillId="0" borderId="0" xfId="0" applyFont="1" applyBorder="1"/>
    <xf numFmtId="0" fontId="12" fillId="0" borderId="5" xfId="0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9" fillId="0" borderId="5" xfId="0" applyFont="1" applyBorder="1"/>
    <xf numFmtId="0" fontId="38" fillId="0" borderId="0" xfId="0" applyFont="1" applyFill="1" applyBorder="1"/>
    <xf numFmtId="0" fontId="43" fillId="0" borderId="0" xfId="0" applyFont="1" applyFill="1" applyBorder="1"/>
    <xf numFmtId="0" fontId="43" fillId="0" borderId="0" xfId="0" applyFont="1" applyBorder="1"/>
    <xf numFmtId="0" fontId="40" fillId="0" borderId="0" xfId="0" applyFont="1" applyBorder="1"/>
    <xf numFmtId="0" fontId="12" fillId="0" borderId="13" xfId="0" applyFont="1" applyBorder="1" applyAlignment="1">
      <alignment horizontal="left"/>
    </xf>
    <xf numFmtId="0" fontId="4" fillId="0" borderId="10" xfId="0" applyFont="1" applyBorder="1"/>
    <xf numFmtId="0" fontId="4" fillId="0" borderId="0" xfId="0" applyFont="1" applyFill="1" applyBorder="1"/>
    <xf numFmtId="0" fontId="45" fillId="0" borderId="0" xfId="0" applyFont="1"/>
    <xf numFmtId="0" fontId="25" fillId="0" borderId="26" xfId="0" applyFont="1" applyBorder="1" applyAlignment="1">
      <alignment vertical="center"/>
    </xf>
    <xf numFmtId="0" fontId="48" fillId="0" borderId="0" xfId="0" applyFont="1"/>
    <xf numFmtId="0" fontId="4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3" fontId="29" fillId="0" borderId="0" xfId="0" applyNumberFormat="1" applyFont="1" applyBorder="1" applyAlignment="1">
      <alignment horizontal="right" vertical="center"/>
    </xf>
    <xf numFmtId="3" fontId="0" fillId="0" borderId="0" xfId="0" applyNumberFormat="1" applyFill="1" applyBorder="1"/>
    <xf numFmtId="0" fontId="30" fillId="0" borderId="0" xfId="0" applyFont="1"/>
    <xf numFmtId="0" fontId="23" fillId="0" borderId="0" xfId="0" applyFont="1"/>
    <xf numFmtId="0" fontId="23" fillId="0" borderId="27" xfId="2" applyFont="1" applyBorder="1" applyAlignment="1">
      <alignment horizontal="center"/>
    </xf>
    <xf numFmtId="0" fontId="23" fillId="0" borderId="33" xfId="2" applyFont="1" applyBorder="1" applyAlignment="1">
      <alignment horizontal="center"/>
    </xf>
    <xf numFmtId="0" fontId="23" fillId="0" borderId="33" xfId="2" applyFont="1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0" fontId="23" fillId="0" borderId="30" xfId="2" applyFont="1" applyBorder="1" applyAlignment="1">
      <alignment horizontal="center"/>
    </xf>
    <xf numFmtId="0" fontId="30" fillId="0" borderId="10" xfId="2" applyFont="1" applyBorder="1" applyAlignment="1">
      <alignment horizontal="left" wrapText="1"/>
    </xf>
    <xf numFmtId="0" fontId="23" fillId="0" borderId="10" xfId="0" applyFont="1" applyBorder="1" applyAlignment="1">
      <alignment horizontal="left"/>
    </xf>
    <xf numFmtId="0" fontId="23" fillId="0" borderId="10" xfId="0" applyFont="1" applyBorder="1"/>
    <xf numFmtId="0" fontId="23" fillId="0" borderId="32" xfId="2" applyFont="1" applyBorder="1" applyAlignment="1">
      <alignment horizontal="center"/>
    </xf>
    <xf numFmtId="0" fontId="23" fillId="0" borderId="34" xfId="2" applyFont="1" applyBorder="1" applyAlignment="1">
      <alignment horizontal="center"/>
    </xf>
    <xf numFmtId="0" fontId="23" fillId="0" borderId="12" xfId="2" applyFont="1" applyBorder="1" applyAlignment="1">
      <alignment horizontal="left" wrapText="1"/>
    </xf>
    <xf numFmtId="0" fontId="23" fillId="0" borderId="35" xfId="2" applyFont="1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3" fillId="0" borderId="0" xfId="2" applyFont="1" applyBorder="1" applyAlignment="1">
      <alignment horizontal="left" wrapText="1"/>
    </xf>
    <xf numFmtId="0" fontId="4" fillId="0" borderId="23" xfId="0" applyFont="1" applyFill="1" applyBorder="1"/>
    <xf numFmtId="0" fontId="23" fillId="0" borderId="11" xfId="0" applyFont="1" applyBorder="1"/>
    <xf numFmtId="0" fontId="0" fillId="0" borderId="11" xfId="0" applyBorder="1"/>
    <xf numFmtId="0" fontId="0" fillId="0" borderId="9" xfId="0" applyBorder="1"/>
    <xf numFmtId="0" fontId="0" fillId="0" borderId="14" xfId="0" applyBorder="1"/>
    <xf numFmtId="0" fontId="0" fillId="0" borderId="12" xfId="0" applyBorder="1"/>
    <xf numFmtId="0" fontId="4" fillId="0" borderId="11" xfId="0" applyFont="1" applyBorder="1"/>
    <xf numFmtId="0" fontId="23" fillId="0" borderId="9" xfId="0" applyFont="1" applyBorder="1"/>
    <xf numFmtId="0" fontId="23" fillId="0" borderId="14" xfId="0" applyFont="1" applyBorder="1"/>
    <xf numFmtId="0" fontId="31" fillId="0" borderId="0" xfId="0" applyFont="1" applyAlignment="1"/>
    <xf numFmtId="0" fontId="4" fillId="0" borderId="33" xfId="0" applyFont="1" applyBorder="1"/>
    <xf numFmtId="0" fontId="0" fillId="0" borderId="33" xfId="0" applyBorder="1"/>
    <xf numFmtId="0" fontId="25" fillId="0" borderId="43" xfId="0" applyFont="1" applyBorder="1" applyAlignment="1">
      <alignment vertical="center"/>
    </xf>
    <xf numFmtId="0" fontId="51" fillId="0" borderId="0" xfId="0" applyFont="1"/>
    <xf numFmtId="0" fontId="52" fillId="0" borderId="0" xfId="0" applyFont="1"/>
    <xf numFmtId="0" fontId="0" fillId="0" borderId="30" xfId="0" applyBorder="1"/>
    <xf numFmtId="0" fontId="36" fillId="0" borderId="26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30" fillId="0" borderId="43" xfId="0" applyFont="1" applyBorder="1" applyAlignment="1">
      <alignment vertical="center"/>
    </xf>
    <xf numFmtId="0" fontId="32" fillId="0" borderId="26" xfId="0" applyFont="1" applyBorder="1" applyAlignment="1">
      <alignment horizontal="center" vertical="center"/>
    </xf>
    <xf numFmtId="0" fontId="4" fillId="0" borderId="34" xfId="0" applyFont="1" applyBorder="1"/>
    <xf numFmtId="0" fontId="23" fillId="0" borderId="36" xfId="2" applyFont="1" applyBorder="1" applyAlignment="1">
      <alignment horizontal="left" wrapText="1"/>
    </xf>
    <xf numFmtId="0" fontId="23" fillId="0" borderId="14" xfId="2" applyFont="1" applyBorder="1" applyAlignment="1">
      <alignment horizontal="left" wrapText="1"/>
    </xf>
    <xf numFmtId="0" fontId="25" fillId="0" borderId="14" xfId="2" applyFont="1" applyBorder="1" applyAlignment="1">
      <alignment horizontal="left" wrapText="1"/>
    </xf>
    <xf numFmtId="0" fontId="23" fillId="0" borderId="10" xfId="2" applyFont="1" applyBorder="1" applyAlignment="1">
      <alignment horizontal="left" wrapText="1"/>
    </xf>
    <xf numFmtId="0" fontId="23" fillId="0" borderId="29" xfId="2" applyFont="1" applyBorder="1" applyAlignment="1">
      <alignment horizontal="left" wrapText="1"/>
    </xf>
    <xf numFmtId="166" fontId="0" fillId="0" borderId="10" xfId="4" applyNumberFormat="1" applyFont="1" applyBorder="1"/>
    <xf numFmtId="3" fontId="29" fillId="0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center"/>
    </xf>
    <xf numFmtId="21" fontId="1" fillId="0" borderId="12" xfId="0" applyNumberFormat="1" applyFont="1" applyBorder="1" applyAlignment="1">
      <alignment horizontal="center"/>
    </xf>
    <xf numFmtId="22" fontId="1" fillId="0" borderId="12" xfId="0" applyNumberFormat="1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14" fontId="1" fillId="0" borderId="12" xfId="0" applyNumberFormat="1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43" fontId="0" fillId="0" borderId="0" xfId="4" applyFont="1" applyFill="1" applyBorder="1"/>
    <xf numFmtId="166" fontId="0" fillId="0" borderId="0" xfId="4" applyNumberFormat="1" applyFont="1"/>
    <xf numFmtId="166" fontId="0" fillId="0" borderId="0" xfId="4" applyNumberFormat="1" applyFont="1" applyFill="1" applyBorder="1" applyAlignment="1">
      <alignment vertical="center"/>
    </xf>
    <xf numFmtId="166" fontId="0" fillId="0" borderId="0" xfId="4" applyNumberFormat="1" applyFont="1" applyFill="1" applyBorder="1"/>
    <xf numFmtId="166" fontId="1" fillId="0" borderId="0" xfId="4" applyNumberFormat="1" applyFont="1" applyFill="1" applyBorder="1"/>
    <xf numFmtId="0" fontId="24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3" fontId="55" fillId="0" borderId="10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166" fontId="22" fillId="0" borderId="0" xfId="4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166" fontId="28" fillId="0" borderId="0" xfId="4" applyNumberFormat="1" applyFont="1" applyFill="1" applyAlignment="1">
      <alignment vertical="center"/>
    </xf>
    <xf numFmtId="0" fontId="28" fillId="0" borderId="0" xfId="0" applyFont="1" applyFill="1"/>
    <xf numFmtId="166" fontId="28" fillId="0" borderId="0" xfId="4" applyNumberFormat="1" applyFont="1" applyFill="1"/>
    <xf numFmtId="0" fontId="24" fillId="0" borderId="0" xfId="0" applyFont="1" applyFill="1" applyAlignment="1">
      <alignment vertical="center"/>
    </xf>
    <xf numFmtId="166" fontId="24" fillId="0" borderId="0" xfId="4" applyNumberFormat="1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6" fontId="24" fillId="0" borderId="0" xfId="4" applyNumberFormat="1" applyFont="1" applyFill="1" applyBorder="1" applyAlignment="1">
      <alignment vertical="center"/>
    </xf>
    <xf numFmtId="3" fontId="29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166" fontId="26" fillId="0" borderId="0" xfId="4" applyNumberFormat="1" applyFont="1" applyFill="1" applyAlignment="1">
      <alignment vertical="center"/>
    </xf>
    <xf numFmtId="3" fontId="29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166" fontId="24" fillId="0" borderId="0" xfId="4" applyNumberFormat="1" applyFont="1" applyFill="1" applyBorder="1"/>
    <xf numFmtId="166" fontId="24" fillId="0" borderId="0" xfId="4" applyNumberFormat="1" applyFont="1" applyFill="1"/>
    <xf numFmtId="166" fontId="0" fillId="0" borderId="2" xfId="4" applyNumberFormat="1" applyFont="1" applyFill="1" applyBorder="1"/>
    <xf numFmtId="166" fontId="11" fillId="0" borderId="0" xfId="4" applyNumberFormat="1" applyFont="1" applyFill="1" applyBorder="1" applyAlignment="1">
      <alignment horizontal="center" vertical="center"/>
    </xf>
    <xf numFmtId="166" fontId="0" fillId="0" borderId="11" xfId="4" applyNumberFormat="1" applyFont="1" applyFill="1" applyBorder="1" applyAlignment="1">
      <alignment horizontal="center"/>
    </xf>
    <xf numFmtId="166" fontId="0" fillId="0" borderId="12" xfId="4" applyNumberFormat="1" applyFont="1" applyFill="1" applyBorder="1" applyAlignment="1">
      <alignment horizontal="center"/>
    </xf>
    <xf numFmtId="43" fontId="0" fillId="0" borderId="12" xfId="4" applyFont="1" applyFill="1" applyBorder="1" applyAlignment="1">
      <alignment horizontal="center"/>
    </xf>
    <xf numFmtId="166" fontId="23" fillId="0" borderId="10" xfId="4" applyNumberFormat="1" applyFont="1" applyFill="1" applyBorder="1" applyAlignment="1">
      <alignment vertical="center"/>
    </xf>
    <xf numFmtId="166" fontId="0" fillId="0" borderId="10" xfId="4" applyNumberFormat="1" applyFont="1" applyFill="1" applyBorder="1"/>
    <xf numFmtId="166" fontId="4" fillId="0" borderId="0" xfId="4" applyNumberFormat="1" applyFont="1" applyFill="1" applyBorder="1"/>
    <xf numFmtId="166" fontId="23" fillId="0" borderId="0" xfId="4" applyNumberFormat="1" applyFont="1" applyFill="1" applyBorder="1"/>
    <xf numFmtId="166" fontId="0" fillId="0" borderId="0" xfId="4" applyNumberFormat="1" applyFont="1" applyFill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0" xfId="0" applyFill="1"/>
    <xf numFmtId="0" fontId="0" fillId="0" borderId="4" xfId="0" applyFill="1" applyBorder="1"/>
    <xf numFmtId="0" fontId="0" fillId="0" borderId="0" xfId="0" applyFill="1" applyBorder="1" applyAlignment="1">
      <alignment horizontal="center"/>
    </xf>
    <xf numFmtId="0" fontId="0" fillId="0" borderId="5" xfId="0" applyFill="1" applyBorder="1"/>
    <xf numFmtId="0" fontId="0" fillId="0" borderId="0" xfId="0" applyFill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1" fillId="0" borderId="18" xfId="0" applyFont="1" applyFill="1" applyBorder="1"/>
    <xf numFmtId="166" fontId="0" fillId="0" borderId="0" xfId="4" applyNumberFormat="1" applyFont="1" applyFill="1" applyBorder="1" applyAlignment="1"/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1" fillId="0" borderId="4" xfId="0" applyFont="1" applyFill="1" applyBorder="1"/>
    <xf numFmtId="0" fontId="1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43" fontId="1" fillId="0" borderId="12" xfId="4" applyFont="1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66" fontId="5" fillId="0" borderId="0" xfId="4" applyNumberFormat="1" applyFont="1" applyFill="1" applyBorder="1"/>
    <xf numFmtId="166" fontId="0" fillId="0" borderId="10" xfId="4" applyNumberFormat="1" applyFont="1" applyFill="1" applyBorder="1" applyAlignment="1"/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3" xfId="0" applyFill="1" applyBorder="1"/>
    <xf numFmtId="166" fontId="0" fillId="0" borderId="13" xfId="4" applyNumberFormat="1" applyFont="1" applyFill="1" applyBorder="1"/>
    <xf numFmtId="3" fontId="0" fillId="0" borderId="0" xfId="0" applyNumberFormat="1" applyFill="1"/>
    <xf numFmtId="166" fontId="23" fillId="0" borderId="25" xfId="4" applyNumberFormat="1" applyFont="1" applyFill="1" applyBorder="1"/>
    <xf numFmtId="0" fontId="2" fillId="0" borderId="0" xfId="0" applyFont="1" applyFill="1" applyBorder="1"/>
    <xf numFmtId="166" fontId="0" fillId="0" borderId="7" xfId="4" applyNumberFormat="1" applyFont="1" applyFill="1" applyBorder="1"/>
    <xf numFmtId="0" fontId="4" fillId="0" borderId="4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0" xfId="0" applyFont="1" applyFill="1"/>
    <xf numFmtId="166" fontId="4" fillId="0" borderId="13" xfId="4" applyNumberFormat="1" applyFont="1" applyFill="1" applyBorder="1" applyAlignment="1">
      <alignment horizontal="center"/>
    </xf>
    <xf numFmtId="166" fontId="23" fillId="0" borderId="24" xfId="4" applyNumberFormat="1" applyFont="1" applyFill="1" applyBorder="1"/>
    <xf numFmtId="0" fontId="4" fillId="0" borderId="0" xfId="0" applyFont="1" applyFill="1" applyBorder="1" applyAlignment="1">
      <alignment horizontal="left"/>
    </xf>
    <xf numFmtId="166" fontId="1" fillId="0" borderId="24" xfId="4" applyNumberFormat="1" applyFont="1" applyFill="1" applyBorder="1"/>
    <xf numFmtId="166" fontId="29" fillId="0" borderId="0" xfId="4" applyNumberFormat="1" applyFont="1" applyFill="1" applyBorder="1"/>
    <xf numFmtId="0" fontId="23" fillId="0" borderId="0" xfId="0" applyFont="1" applyFill="1" applyBorder="1" applyAlignment="1">
      <alignment horizontal="right" vertical="center"/>
    </xf>
    <xf numFmtId="166" fontId="0" fillId="0" borderId="0" xfId="4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25" fillId="0" borderId="0" xfId="0" applyFont="1" applyFill="1"/>
    <xf numFmtId="166" fontId="5" fillId="0" borderId="0" xfId="4" applyNumberFormat="1" applyFont="1" applyFill="1" applyBorder="1" applyAlignment="1"/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66" fontId="5" fillId="0" borderId="10" xfId="4" applyNumberFormat="1" applyFont="1" applyFill="1" applyBorder="1" applyAlignment="1">
      <alignment horizontal="center"/>
    </xf>
    <xf numFmtId="0" fontId="5" fillId="0" borderId="10" xfId="0" applyFont="1" applyFill="1" applyBorder="1"/>
    <xf numFmtId="166" fontId="5" fillId="0" borderId="10" xfId="4" applyNumberFormat="1" applyFont="1" applyFill="1" applyBorder="1"/>
    <xf numFmtId="0" fontId="1" fillId="0" borderId="10" xfId="0" applyFont="1" applyFill="1" applyBorder="1"/>
    <xf numFmtId="3" fontId="5" fillId="0" borderId="10" xfId="0" applyNumberFormat="1" applyFont="1" applyFill="1" applyBorder="1"/>
    <xf numFmtId="0" fontId="4" fillId="0" borderId="10" xfId="0" applyFont="1" applyFill="1" applyBorder="1"/>
    <xf numFmtId="3" fontId="0" fillId="0" borderId="10" xfId="0" applyNumberFormat="1" applyFill="1" applyBorder="1"/>
    <xf numFmtId="0" fontId="23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3" fillId="0" borderId="0" xfId="0" applyFont="1" applyFill="1" applyBorder="1"/>
    <xf numFmtId="0" fontId="35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left"/>
    </xf>
    <xf numFmtId="166" fontId="4" fillId="0" borderId="0" xfId="4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3" fontId="54" fillId="0" borderId="0" xfId="0" applyNumberFormat="1" applyFont="1" applyFill="1"/>
    <xf numFmtId="3" fontId="1" fillId="0" borderId="0" xfId="0" applyNumberFormat="1" applyFont="1" applyFill="1"/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3" fontId="15" fillId="0" borderId="0" xfId="0" applyNumberFormat="1" applyFont="1" applyFill="1"/>
    <xf numFmtId="3" fontId="54" fillId="0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3" fontId="54" fillId="0" borderId="8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3" fontId="54" fillId="0" borderId="10" xfId="0" applyNumberFormat="1" applyFont="1" applyFill="1" applyBorder="1" applyAlignment="1">
      <alignment vertical="center"/>
    </xf>
    <xf numFmtId="3" fontId="26" fillId="0" borderId="10" xfId="0" applyNumberFormat="1" applyFont="1" applyFill="1" applyBorder="1" applyAlignment="1">
      <alignment vertical="center"/>
    </xf>
    <xf numFmtId="0" fontId="26" fillId="0" borderId="10" xfId="0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9" xfId="0" applyFont="1" applyFill="1" applyBorder="1" applyAlignment="1">
      <alignment horizontal="center" vertical="center"/>
    </xf>
    <xf numFmtId="3" fontId="26" fillId="0" borderId="0" xfId="0" applyNumberFormat="1" applyFont="1" applyFill="1" applyAlignment="1">
      <alignment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43" fontId="26" fillId="0" borderId="0" xfId="0" applyNumberFormat="1" applyFont="1" applyFill="1" applyAlignment="1">
      <alignment vertical="center"/>
    </xf>
    <xf numFmtId="3" fontId="24" fillId="0" borderId="10" xfId="0" applyNumberFormat="1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43" fontId="55" fillId="0" borderId="10" xfId="4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3" fontId="54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43" fontId="24" fillId="0" borderId="0" xfId="4" applyFont="1" applyFill="1" applyBorder="1" applyAlignment="1">
      <alignment vertical="center"/>
    </xf>
    <xf numFmtId="0" fontId="24" fillId="0" borderId="0" xfId="0" applyFont="1" applyFill="1" applyAlignment="1">
      <alignment horizontal="center"/>
    </xf>
    <xf numFmtId="3" fontId="24" fillId="0" borderId="0" xfId="0" applyNumberFormat="1" applyFont="1" applyFill="1"/>
    <xf numFmtId="3" fontId="4" fillId="0" borderId="0" xfId="0" applyNumberFormat="1" applyFont="1" applyFill="1"/>
    <xf numFmtId="0" fontId="1" fillId="0" borderId="13" xfId="0" applyFont="1" applyFill="1" applyBorder="1" applyAlignment="1">
      <alignment horizontal="center" vertical="center"/>
    </xf>
    <xf numFmtId="166" fontId="23" fillId="0" borderId="0" xfId="4" applyNumberFormat="1" applyFont="1"/>
    <xf numFmtId="166" fontId="30" fillId="0" borderId="0" xfId="4" applyNumberFormat="1" applyFont="1" applyBorder="1"/>
    <xf numFmtId="166" fontId="30" fillId="0" borderId="0" xfId="4" applyNumberFormat="1" applyFont="1" applyBorder="1" applyAlignment="1">
      <alignment horizontal="right"/>
    </xf>
    <xf numFmtId="166" fontId="23" fillId="0" borderId="29" xfId="4" applyNumberFormat="1" applyFont="1" applyBorder="1" applyAlignment="1">
      <alignment horizontal="left"/>
    </xf>
    <xf numFmtId="166" fontId="23" fillId="0" borderId="10" xfId="4" applyNumberFormat="1" applyFont="1" applyBorder="1" applyAlignment="1">
      <alignment horizontal="left"/>
    </xf>
    <xf numFmtId="166" fontId="23" fillId="0" borderId="31" xfId="4" applyNumberFormat="1" applyFont="1" applyBorder="1" applyAlignment="1">
      <alignment horizontal="left"/>
    </xf>
    <xf numFmtId="166" fontId="23" fillId="0" borderId="36" xfId="4" applyNumberFormat="1" applyFont="1" applyBorder="1" applyAlignment="1">
      <alignment horizontal="left"/>
    </xf>
    <xf numFmtId="166" fontId="23" fillId="0" borderId="0" xfId="4" applyNumberFormat="1" applyFont="1" applyBorder="1" applyAlignment="1">
      <alignment horizontal="left"/>
    </xf>
    <xf numFmtId="166" fontId="1" fillId="0" borderId="0" xfId="4" applyNumberFormat="1" applyFont="1"/>
    <xf numFmtId="2" fontId="35" fillId="0" borderId="0" xfId="2" applyNumberFormat="1" applyFont="1" applyBorder="1" applyAlignment="1">
      <alignment wrapText="1"/>
    </xf>
    <xf numFmtId="0" fontId="1" fillId="0" borderId="30" xfId="2" applyFont="1" applyBorder="1" applyAlignment="1">
      <alignment horizontal="center"/>
    </xf>
    <xf numFmtId="0" fontId="1" fillId="0" borderId="14" xfId="2" applyFont="1" applyBorder="1" applyAlignment="1">
      <alignment horizontal="left" wrapText="1"/>
    </xf>
    <xf numFmtId="0" fontId="1" fillId="0" borderId="32" xfId="2" applyFont="1" applyBorder="1" applyAlignment="1">
      <alignment horizontal="center"/>
    </xf>
    <xf numFmtId="0" fontId="1" fillId="0" borderId="12" xfId="2" applyFont="1" applyBorder="1" applyAlignment="1">
      <alignment horizontal="left" wrapText="1"/>
    </xf>
    <xf numFmtId="0" fontId="1" fillId="0" borderId="34" xfId="2" applyFont="1" applyBorder="1" applyAlignment="1">
      <alignment horizontal="center"/>
    </xf>
    <xf numFmtId="0" fontId="1" fillId="0" borderId="8" xfId="2" applyFont="1" applyBorder="1" applyAlignment="1">
      <alignment horizontal="left" wrapText="1"/>
    </xf>
    <xf numFmtId="0" fontId="1" fillId="0" borderId="14" xfId="2" applyFont="1" applyBorder="1" applyAlignment="1">
      <alignment horizontal="center" wrapText="1"/>
    </xf>
    <xf numFmtId="0" fontId="1" fillId="0" borderId="10" xfId="0" applyFont="1" applyBorder="1" applyAlignment="1">
      <alignment horizontal="left"/>
    </xf>
    <xf numFmtId="0" fontId="1" fillId="0" borderId="11" xfId="2" applyFont="1" applyBorder="1"/>
    <xf numFmtId="2" fontId="30" fillId="0" borderId="11" xfId="2" applyNumberFormat="1" applyFont="1" applyBorder="1" applyAlignment="1">
      <alignment horizontal="center" wrapText="1"/>
    </xf>
    <xf numFmtId="166" fontId="23" fillId="0" borderId="11" xfId="4" applyNumberFormat="1" applyFont="1" applyBorder="1" applyAlignment="1">
      <alignment horizontal="center" vertical="center" wrapText="1"/>
    </xf>
    <xf numFmtId="0" fontId="23" fillId="0" borderId="38" xfId="2" applyFont="1" applyBorder="1" applyAlignment="1">
      <alignment horizontal="center"/>
    </xf>
    <xf numFmtId="0" fontId="1" fillId="0" borderId="33" xfId="2" applyFont="1" applyBorder="1" applyAlignment="1">
      <alignment horizontal="left"/>
    </xf>
    <xf numFmtId="0" fontId="1" fillId="0" borderId="10" xfId="3" applyFont="1" applyFill="1" applyBorder="1" applyAlignment="1">
      <alignment horizontal="left" wrapText="1"/>
    </xf>
    <xf numFmtId="0" fontId="1" fillId="0" borderId="33" xfId="2" applyFont="1" applyBorder="1" applyAlignment="1">
      <alignment horizontal="center"/>
    </xf>
    <xf numFmtId="0" fontId="1" fillId="0" borderId="10" xfId="2" applyFont="1" applyBorder="1" applyAlignment="1">
      <alignment horizontal="left" wrapText="1"/>
    </xf>
    <xf numFmtId="166" fontId="1" fillId="0" borderId="10" xfId="4" applyNumberFormat="1" applyFont="1" applyBorder="1" applyAlignment="1">
      <alignment horizontal="left"/>
    </xf>
    <xf numFmtId="0" fontId="1" fillId="0" borderId="10" xfId="2" applyFont="1" applyBorder="1" applyAlignment="1">
      <alignment horizontal="left"/>
    </xf>
    <xf numFmtId="166" fontId="23" fillId="0" borderId="10" xfId="4" applyNumberFormat="1" applyFont="1" applyBorder="1" applyAlignment="1">
      <alignment horizontal="left" wrapText="1"/>
    </xf>
    <xf numFmtId="166" fontId="23" fillId="0" borderId="31" xfId="4" applyNumberFormat="1" applyFont="1" applyBorder="1" applyAlignment="1">
      <alignment horizontal="left" wrapText="1"/>
    </xf>
    <xf numFmtId="0" fontId="1" fillId="0" borderId="33" xfId="2" applyFont="1" applyFill="1" applyBorder="1" applyAlignment="1">
      <alignment horizontal="center"/>
    </xf>
    <xf numFmtId="0" fontId="1" fillId="0" borderId="39" xfId="0" applyFont="1" applyBorder="1"/>
    <xf numFmtId="166" fontId="23" fillId="0" borderId="12" xfId="4" applyNumberFormat="1" applyFont="1" applyBorder="1" applyAlignment="1">
      <alignment horizontal="center" vertical="center" wrapText="1"/>
    </xf>
    <xf numFmtId="166" fontId="23" fillId="0" borderId="40" xfId="4" applyNumberFormat="1" applyFont="1" applyBorder="1" applyAlignment="1">
      <alignment horizontal="center" vertical="center" wrapText="1"/>
    </xf>
    <xf numFmtId="0" fontId="23" fillId="0" borderId="33" xfId="2" applyFont="1" applyBorder="1"/>
    <xf numFmtId="0" fontId="23" fillId="0" borderId="10" xfId="2" applyFont="1" applyBorder="1" applyAlignment="1">
      <alignment horizontal="left"/>
    </xf>
    <xf numFmtId="0" fontId="1" fillId="0" borderId="33" xfId="0" applyFont="1" applyBorder="1"/>
    <xf numFmtId="0" fontId="1" fillId="0" borderId="33" xfId="2" applyFont="1" applyBorder="1"/>
    <xf numFmtId="0" fontId="1" fillId="0" borderId="35" xfId="2" applyFont="1" applyBorder="1"/>
    <xf numFmtId="0" fontId="23" fillId="0" borderId="36" xfId="2" applyFont="1" applyBorder="1" applyAlignment="1">
      <alignment horizontal="left"/>
    </xf>
    <xf numFmtId="0" fontId="1" fillId="0" borderId="36" xfId="2" applyFont="1" applyBorder="1" applyAlignment="1">
      <alignment horizontal="left"/>
    </xf>
    <xf numFmtId="166" fontId="23" fillId="0" borderId="37" xfId="4" applyNumberFormat="1" applyFont="1" applyBorder="1" applyAlignment="1">
      <alignment horizontal="left"/>
    </xf>
    <xf numFmtId="0" fontId="1" fillId="0" borderId="0" xfId="2" applyFont="1"/>
    <xf numFmtId="166" fontId="25" fillId="0" borderId="0" xfId="4" applyNumberFormat="1" applyFont="1"/>
    <xf numFmtId="166" fontId="23" fillId="0" borderId="10" xfId="4" applyNumberFormat="1" applyFont="1" applyBorder="1"/>
    <xf numFmtId="166" fontId="4" fillId="0" borderId="10" xfId="4" applyNumberFormat="1" applyFont="1" applyBorder="1"/>
    <xf numFmtId="166" fontId="0" fillId="0" borderId="14" xfId="4" applyNumberFormat="1" applyFont="1" applyBorder="1"/>
    <xf numFmtId="166" fontId="23" fillId="0" borderId="14" xfId="4" applyNumberFormat="1" applyFont="1" applyBorder="1"/>
    <xf numFmtId="166" fontId="31" fillId="0" borderId="0" xfId="4" applyNumberFormat="1" applyFont="1" applyAlignment="1"/>
    <xf numFmtId="166" fontId="1" fillId="0" borderId="10" xfId="4" applyNumberFormat="1" applyFont="1" applyBorder="1"/>
    <xf numFmtId="166" fontId="1" fillId="0" borderId="31" xfId="4" applyNumberFormat="1" applyFont="1" applyBorder="1"/>
    <xf numFmtId="166" fontId="1" fillId="0" borderId="36" xfId="4" applyNumberFormat="1" applyFont="1" applyBorder="1"/>
    <xf numFmtId="166" fontId="1" fillId="0" borderId="37" xfId="4" applyNumberFormat="1" applyFont="1" applyBorder="1"/>
    <xf numFmtId="166" fontId="23" fillId="0" borderId="26" xfId="4" applyNumberFormat="1" applyFont="1" applyBorder="1" applyAlignment="1">
      <alignment vertical="center"/>
    </xf>
    <xf numFmtId="166" fontId="23" fillId="0" borderId="45" xfId="4" applyNumberFormat="1" applyFont="1" applyBorder="1" applyAlignment="1">
      <alignment vertical="center"/>
    </xf>
    <xf numFmtId="166" fontId="1" fillId="0" borderId="12" xfId="4" applyNumberFormat="1" applyFont="1" applyBorder="1"/>
    <xf numFmtId="166" fontId="1" fillId="0" borderId="40" xfId="4" applyNumberFormat="1" applyFont="1" applyBorder="1"/>
    <xf numFmtId="166" fontId="1" fillId="0" borderId="11" xfId="4" applyNumberFormat="1" applyFont="1" applyBorder="1"/>
    <xf numFmtId="166" fontId="1" fillId="0" borderId="44" xfId="4" applyNumberFormat="1" applyFont="1" applyBorder="1"/>
    <xf numFmtId="166" fontId="4" fillId="0" borderId="26" xfId="4" applyNumberFormat="1" applyFont="1" applyBorder="1" applyAlignment="1">
      <alignment vertical="center"/>
    </xf>
    <xf numFmtId="166" fontId="4" fillId="0" borderId="45" xfId="4" applyNumberFormat="1" applyFont="1" applyBorder="1" applyAlignment="1">
      <alignment vertical="center"/>
    </xf>
    <xf numFmtId="43" fontId="24" fillId="0" borderId="0" xfId="0" applyNumberFormat="1" applyFont="1" applyFill="1" applyAlignment="1">
      <alignment vertical="center"/>
    </xf>
    <xf numFmtId="0" fontId="0" fillId="0" borderId="47" xfId="0" applyBorder="1" applyAlignment="1">
      <alignment horizontal="center"/>
    </xf>
    <xf numFmtId="166" fontId="1" fillId="0" borderId="47" xfId="4" applyNumberFormat="1" applyFont="1" applyBorder="1"/>
    <xf numFmtId="166" fontId="1" fillId="0" borderId="48" xfId="4" applyNumberFormat="1" applyFont="1" applyBorder="1"/>
    <xf numFmtId="0" fontId="1" fillId="0" borderId="32" xfId="0" applyFont="1" applyBorder="1"/>
    <xf numFmtId="0" fontId="23" fillId="0" borderId="9" xfId="0" applyFont="1" applyFill="1" applyBorder="1" applyAlignment="1">
      <alignment horizontal="center" vertical="center"/>
    </xf>
    <xf numFmtId="166" fontId="23" fillId="0" borderId="49" xfId="4" applyNumberFormat="1" applyFont="1" applyBorder="1" applyAlignment="1">
      <alignment horizontal="left"/>
    </xf>
    <xf numFmtId="166" fontId="4" fillId="0" borderId="0" xfId="0" applyNumberFormat="1" applyFont="1" applyFill="1" applyBorder="1" applyAlignment="1">
      <alignment horizontal="center"/>
    </xf>
    <xf numFmtId="166" fontId="58" fillId="0" borderId="0" xfId="0" applyNumberFormat="1" applyFont="1" applyFill="1" applyBorder="1"/>
    <xf numFmtId="2" fontId="30" fillId="0" borderId="51" xfId="2" applyNumberFormat="1" applyFont="1" applyBorder="1" applyAlignment="1">
      <alignment horizontal="center" wrapText="1"/>
    </xf>
    <xf numFmtId="166" fontId="23" fillId="0" borderId="41" xfId="4" applyNumberFormat="1" applyFont="1" applyBorder="1" applyAlignment="1">
      <alignment horizontal="center" vertical="center" wrapText="1"/>
    </xf>
    <xf numFmtId="166" fontId="23" fillId="0" borderId="42" xfId="4" applyNumberFormat="1" applyFont="1" applyBorder="1" applyAlignment="1">
      <alignment horizontal="center" vertical="center" wrapText="1"/>
    </xf>
    <xf numFmtId="43" fontId="54" fillId="0" borderId="0" xfId="4" applyFont="1" applyFill="1" applyBorder="1" applyAlignment="1">
      <alignment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3" fontId="24" fillId="0" borderId="0" xfId="0" applyNumberFormat="1" applyFont="1" applyFill="1" applyBorder="1"/>
    <xf numFmtId="43" fontId="54" fillId="0" borderId="0" xfId="4" applyFont="1" applyFill="1" applyBorder="1"/>
    <xf numFmtId="167" fontId="54" fillId="0" borderId="0" xfId="4" applyNumberFormat="1" applyFont="1" applyFill="1" applyBorder="1"/>
    <xf numFmtId="3" fontId="54" fillId="0" borderId="0" xfId="0" applyNumberFormat="1" applyFont="1" applyFill="1" applyBorder="1"/>
    <xf numFmtId="0" fontId="24" fillId="0" borderId="0" xfId="0" applyFont="1" applyFill="1" applyAlignment="1">
      <alignment wrapText="1"/>
    </xf>
    <xf numFmtId="0" fontId="6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3" fontId="54" fillId="0" borderId="0" xfId="0" applyNumberFormat="1" applyFont="1" applyFill="1" applyAlignment="1">
      <alignment horizontal="center" vertical="center"/>
    </xf>
    <xf numFmtId="3" fontId="2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3" fontId="13" fillId="0" borderId="0" xfId="0" applyNumberFormat="1" applyFont="1" applyFill="1"/>
    <xf numFmtId="3" fontId="13" fillId="0" borderId="3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4" fillId="0" borderId="10" xfId="0" applyNumberFormat="1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/>
    </xf>
    <xf numFmtId="3" fontId="54" fillId="0" borderId="0" xfId="0" applyNumberFormat="1" applyFont="1" applyFill="1" applyAlignment="1">
      <alignment vertical="center"/>
    </xf>
    <xf numFmtId="3" fontId="55" fillId="0" borderId="3" xfId="0" applyNumberFormat="1" applyFont="1" applyFill="1" applyBorder="1" applyAlignment="1">
      <alignment horizontal="center" vertical="center"/>
    </xf>
    <xf numFmtId="3" fontId="55" fillId="0" borderId="8" xfId="0" applyNumberFormat="1" applyFont="1" applyFill="1" applyBorder="1" applyAlignment="1">
      <alignment horizontal="center" vertical="center"/>
    </xf>
    <xf numFmtId="3" fontId="55" fillId="0" borderId="12" xfId="0" applyNumberFormat="1" applyFont="1" applyFill="1" applyBorder="1" applyAlignment="1">
      <alignment horizontal="center" vertical="center"/>
    </xf>
    <xf numFmtId="3" fontId="54" fillId="0" borderId="10" xfId="0" applyNumberFormat="1" applyFont="1" applyFill="1" applyBorder="1" applyAlignment="1">
      <alignment horizontal="right" vertical="center"/>
    </xf>
    <xf numFmtId="3" fontId="54" fillId="0" borderId="11" xfId="0" applyNumberFormat="1" applyFont="1" applyFill="1" applyBorder="1" applyAlignment="1">
      <alignment horizontal="right" vertical="center"/>
    </xf>
    <xf numFmtId="3" fontId="55" fillId="0" borderId="11" xfId="0" applyNumberFormat="1" applyFont="1" applyFill="1" applyBorder="1" applyAlignment="1">
      <alignment horizontal="right" vertical="center"/>
    </xf>
    <xf numFmtId="3" fontId="55" fillId="0" borderId="10" xfId="0" applyNumberFormat="1" applyFont="1" applyFill="1" applyBorder="1" applyAlignment="1">
      <alignment horizontal="right" vertical="center"/>
    </xf>
    <xf numFmtId="43" fontId="57" fillId="0" borderId="0" xfId="4" applyFont="1" applyFill="1" applyBorder="1" applyAlignment="1">
      <alignment vertical="center"/>
    </xf>
    <xf numFmtId="3" fontId="22" fillId="0" borderId="0" xfId="0" applyNumberFormat="1" applyFont="1" applyFill="1" applyAlignment="1">
      <alignment horizontal="left" vertical="center"/>
    </xf>
    <xf numFmtId="3" fontId="22" fillId="0" borderId="0" xfId="0" applyNumberFormat="1" applyFont="1" applyFill="1" applyAlignment="1">
      <alignment horizontal="right" vertical="center"/>
    </xf>
    <xf numFmtId="3" fontId="22" fillId="0" borderId="0" xfId="0" applyNumberFormat="1" applyFont="1" applyFill="1" applyAlignment="1">
      <alignment vertical="center"/>
    </xf>
    <xf numFmtId="3" fontId="28" fillId="0" borderId="0" xfId="0" applyNumberFormat="1" applyFont="1" applyFill="1"/>
    <xf numFmtId="3" fontId="24" fillId="0" borderId="3" xfId="0" applyNumberFormat="1" applyFont="1" applyFill="1" applyBorder="1" applyAlignment="1">
      <alignment horizontal="center" vertical="center"/>
    </xf>
    <xf numFmtId="3" fontId="24" fillId="0" borderId="8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right" vertical="center"/>
    </xf>
    <xf numFmtId="3" fontId="24" fillId="0" borderId="23" xfId="0" applyNumberFormat="1" applyFont="1" applyFill="1" applyBorder="1" applyAlignment="1">
      <alignment horizontal="right" vertical="center"/>
    </xf>
    <xf numFmtId="3" fontId="29" fillId="0" borderId="12" xfId="0" applyNumberFormat="1" applyFont="1" applyFill="1" applyBorder="1" applyAlignment="1">
      <alignment horizontal="right" vertical="center"/>
    </xf>
    <xf numFmtId="3" fontId="29" fillId="0" borderId="10" xfId="0" applyNumberFormat="1" applyFont="1" applyFill="1" applyBorder="1" applyAlignment="1">
      <alignment horizontal="right" vertical="center"/>
    </xf>
    <xf numFmtId="3" fontId="29" fillId="0" borderId="10" xfId="0" applyNumberFormat="1" applyFont="1" applyFill="1" applyBorder="1" applyAlignment="1">
      <alignment horizontal="right"/>
    </xf>
    <xf numFmtId="3" fontId="24" fillId="0" borderId="10" xfId="0" applyNumberFormat="1" applyFont="1" applyFill="1" applyBorder="1" applyAlignment="1">
      <alignment horizontal="right"/>
    </xf>
    <xf numFmtId="3" fontId="55" fillId="0" borderId="1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12" fillId="0" borderId="9" xfId="0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49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3" fontId="8" fillId="0" borderId="31" xfId="0" applyNumberFormat="1" applyFont="1" applyFill="1" applyBorder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3" fontId="8" fillId="0" borderId="44" xfId="0" applyNumberFormat="1" applyFont="1" applyFill="1" applyBorder="1" applyAlignment="1">
      <alignment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8" fillId="0" borderId="37" xfId="0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6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21" fontId="12" fillId="0" borderId="0" xfId="0" applyNumberFormat="1" applyFont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3" fontId="24" fillId="0" borderId="11" xfId="0" applyNumberFormat="1" applyFont="1" applyFill="1" applyBorder="1" applyAlignment="1">
      <alignment horizontal="right" vertical="center"/>
    </xf>
    <xf numFmtId="3" fontId="24" fillId="0" borderId="12" xfId="0" applyNumberFormat="1" applyFont="1" applyFill="1" applyBorder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3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3" fillId="0" borderId="10" xfId="2" applyFont="1" applyBorder="1" applyAlignment="1">
      <alignment horizontal="left"/>
    </xf>
    <xf numFmtId="0" fontId="1" fillId="0" borderId="10" xfId="2" applyFont="1" applyBorder="1" applyAlignment="1">
      <alignment horizontal="left"/>
    </xf>
    <xf numFmtId="0" fontId="25" fillId="0" borderId="10" xfId="2" applyFont="1" applyBorder="1" applyAlignment="1">
      <alignment horizontal="left"/>
    </xf>
    <xf numFmtId="0" fontId="25" fillId="0" borderId="36" xfId="2" applyFont="1" applyBorder="1" applyAlignment="1">
      <alignment horizontal="left"/>
    </xf>
    <xf numFmtId="0" fontId="1" fillId="0" borderId="10" xfId="3" applyFont="1" applyFill="1" applyBorder="1" applyAlignment="1">
      <alignment horizontal="left" wrapText="1"/>
    </xf>
    <xf numFmtId="0" fontId="25" fillId="0" borderId="10" xfId="3" applyFont="1" applyFill="1" applyBorder="1" applyAlignment="1">
      <alignment horizontal="left" wrapText="1"/>
    </xf>
    <xf numFmtId="0" fontId="23" fillId="0" borderId="10" xfId="3" applyFont="1" applyFill="1" applyBorder="1" applyAlignment="1">
      <alignment horizontal="left" wrapText="1"/>
    </xf>
    <xf numFmtId="0" fontId="23" fillId="0" borderId="10" xfId="2" applyFont="1" applyBorder="1" applyAlignment="1">
      <alignment horizontal="left" wrapText="1"/>
    </xf>
    <xf numFmtId="0" fontId="1" fillId="0" borderId="10" xfId="2" applyFont="1" applyBorder="1" applyAlignment="1">
      <alignment horizontal="left" wrapText="1"/>
    </xf>
    <xf numFmtId="0" fontId="23" fillId="0" borderId="36" xfId="2" applyFont="1" applyBorder="1" applyAlignment="1">
      <alignment horizontal="left" wrapText="1"/>
    </xf>
    <xf numFmtId="2" fontId="23" fillId="0" borderId="9" xfId="2" applyNumberFormat="1" applyFont="1" applyBorder="1" applyAlignment="1">
      <alignment horizontal="center" wrapText="1"/>
    </xf>
    <xf numFmtId="2" fontId="23" fillId="0" borderId="13" xfId="2" applyNumberFormat="1" applyFont="1" applyBorder="1" applyAlignment="1">
      <alignment horizontal="center" wrapText="1"/>
    </xf>
    <xf numFmtId="2" fontId="23" fillId="0" borderId="14" xfId="2" applyNumberFormat="1" applyFont="1" applyBorder="1" applyAlignment="1">
      <alignment horizontal="center" wrapText="1"/>
    </xf>
    <xf numFmtId="0" fontId="30" fillId="0" borderId="1" xfId="2" applyFont="1" applyBorder="1" applyAlignment="1">
      <alignment horizontal="center" wrapText="1"/>
    </xf>
    <xf numFmtId="0" fontId="30" fillId="0" borderId="2" xfId="2" applyFont="1" applyBorder="1" applyAlignment="1">
      <alignment horizontal="center" wrapText="1"/>
    </xf>
    <xf numFmtId="0" fontId="30" fillId="0" borderId="3" xfId="2" applyFont="1" applyBorder="1" applyAlignment="1">
      <alignment horizontal="center" wrapText="1"/>
    </xf>
    <xf numFmtId="0" fontId="23" fillId="0" borderId="28" xfId="2" applyFont="1" applyBorder="1" applyAlignment="1">
      <alignment horizontal="left" wrapText="1"/>
    </xf>
    <xf numFmtId="0" fontId="23" fillId="0" borderId="29" xfId="2" applyFont="1" applyBorder="1" applyAlignment="1">
      <alignment horizontal="left" wrapText="1"/>
    </xf>
    <xf numFmtId="0" fontId="23" fillId="0" borderId="13" xfId="2" applyFont="1" applyBorder="1" applyAlignment="1">
      <alignment horizontal="left" wrapText="1"/>
    </xf>
    <xf numFmtId="0" fontId="23" fillId="0" borderId="14" xfId="2" applyFont="1" applyBorder="1" applyAlignment="1">
      <alignment horizontal="left" wrapText="1"/>
    </xf>
    <xf numFmtId="0" fontId="1" fillId="0" borderId="13" xfId="2" applyFont="1" applyBorder="1" applyAlignment="1">
      <alignment horizontal="left" wrapText="1"/>
    </xf>
    <xf numFmtId="0" fontId="1" fillId="0" borderId="14" xfId="2" applyFont="1" applyBorder="1" applyAlignment="1">
      <alignment horizontal="left" wrapText="1"/>
    </xf>
    <xf numFmtId="0" fontId="1" fillId="0" borderId="13" xfId="2" applyFont="1" applyBorder="1" applyAlignment="1">
      <alignment horizontal="center" wrapText="1"/>
    </xf>
    <xf numFmtId="0" fontId="1" fillId="0" borderId="14" xfId="2" applyFont="1" applyBorder="1" applyAlignment="1">
      <alignment horizontal="center" wrapText="1"/>
    </xf>
    <xf numFmtId="0" fontId="25" fillId="0" borderId="14" xfId="2" applyFont="1" applyBorder="1" applyAlignment="1">
      <alignment horizontal="left" wrapText="1"/>
    </xf>
    <xf numFmtId="0" fontId="25" fillId="0" borderId="10" xfId="2" applyFont="1" applyBorder="1" applyAlignment="1">
      <alignment horizontal="left" wrapText="1"/>
    </xf>
    <xf numFmtId="2" fontId="23" fillId="0" borderId="1" xfId="2" applyNumberFormat="1" applyFont="1" applyBorder="1" applyAlignment="1">
      <alignment horizontal="center" wrapText="1"/>
    </xf>
    <xf numFmtId="2" fontId="23" fillId="0" borderId="2" xfId="2" applyNumberFormat="1" applyFont="1" applyBorder="1" applyAlignment="1">
      <alignment horizontal="center" wrapText="1"/>
    </xf>
    <xf numFmtId="2" fontId="23" fillId="0" borderId="3" xfId="2" applyNumberFormat="1" applyFont="1" applyBorder="1" applyAlignment="1">
      <alignment horizontal="center" wrapText="1"/>
    </xf>
    <xf numFmtId="2" fontId="30" fillId="0" borderId="50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6" fontId="4" fillId="0" borderId="41" xfId="4" applyNumberFormat="1" applyFont="1" applyBorder="1" applyAlignment="1">
      <alignment horizontal="center" vertical="center"/>
    </xf>
    <xf numFmtId="166" fontId="4" fillId="0" borderId="12" xfId="4" applyNumberFormat="1" applyFont="1" applyBorder="1" applyAlignment="1">
      <alignment horizontal="center" vertical="center"/>
    </xf>
    <xf numFmtId="166" fontId="4" fillId="0" borderId="42" xfId="4" applyNumberFormat="1" applyFont="1" applyBorder="1" applyAlignment="1">
      <alignment horizontal="center" vertical="center"/>
    </xf>
    <xf numFmtId="166" fontId="4" fillId="0" borderId="40" xfId="4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66" fontId="4" fillId="0" borderId="47" xfId="4" applyNumberFormat="1" applyFont="1" applyBorder="1" applyAlignment="1">
      <alignment horizontal="center" vertical="center"/>
    </xf>
    <xf numFmtId="166" fontId="4" fillId="0" borderId="48" xfId="4" applyNumberFormat="1" applyFont="1" applyBorder="1" applyAlignment="1">
      <alignment horizontal="center" vertical="center"/>
    </xf>
  </cellXfs>
  <cellStyles count="5">
    <cellStyle name="Comma" xfId="4" builtinId="3"/>
    <cellStyle name="Comma_21.Aktivet Afatgjata Materiale  09" xfId="1"/>
    <cellStyle name="Normal" xfId="0" builtinId="0"/>
    <cellStyle name="Normal_asn_2009 Propozimet" xfId="2"/>
    <cellStyle name="Normal_Sheet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Desktop/PROVE%20BILANCI%20BE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n.Spjeg.faqa 1"/>
      <sheetName val="Shen.Spjeg.ne vazhdim"/>
      <sheetName val="Pasq.per AAM 1"/>
      <sheetName val="Kop."/>
      <sheetName val="Aktivet"/>
      <sheetName val="Pasivet"/>
      <sheetName val="Rez.1"/>
      <sheetName val="Fluksi 2"/>
      <sheetName val="Kapitali 2"/>
      <sheetName val="Shenimet"/>
      <sheetName val="Sheet1"/>
      <sheetName val="Sheet3"/>
      <sheetName val="Sheet4"/>
    </sheetNames>
    <sheetDataSet>
      <sheetData sheetId="0" refreshError="1"/>
      <sheetData sheetId="1"/>
      <sheetData sheetId="2">
        <row r="33">
          <cell r="E33">
            <v>0</v>
          </cell>
        </row>
      </sheetData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B2:E61"/>
  <sheetViews>
    <sheetView topLeftCell="A31" workbookViewId="0">
      <selection activeCell="D14" sqref="D14"/>
    </sheetView>
  </sheetViews>
  <sheetFormatPr defaultColWidth="4.7109375" defaultRowHeight="12.75"/>
  <cols>
    <col min="1" max="1" width="6.1406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>
      <c r="B2" s="1"/>
      <c r="C2" s="2"/>
      <c r="D2" s="2"/>
      <c r="E2" s="3"/>
    </row>
    <row r="3" spans="2:5" s="11" customFormat="1" ht="33" customHeight="1">
      <c r="B3" s="522" t="s">
        <v>76</v>
      </c>
      <c r="C3" s="523"/>
      <c r="D3" s="523"/>
      <c r="E3" s="524"/>
    </row>
    <row r="4" spans="2:5" s="102" customFormat="1">
      <c r="B4" s="97"/>
      <c r="C4" s="111" t="s">
        <v>174</v>
      </c>
      <c r="D4" s="100"/>
      <c r="E4" s="101"/>
    </row>
    <row r="5" spans="2:5" s="102" customFormat="1" ht="11.25">
      <c r="B5" s="97"/>
      <c r="C5" s="103"/>
      <c r="D5" s="104" t="s">
        <v>181</v>
      </c>
      <c r="E5" s="101"/>
    </row>
    <row r="6" spans="2:5" s="102" customFormat="1" ht="11.25">
      <c r="B6" s="97"/>
      <c r="C6" s="103"/>
      <c r="D6" s="104" t="s">
        <v>182</v>
      </c>
      <c r="E6" s="101"/>
    </row>
    <row r="7" spans="2:5" s="102" customFormat="1" ht="11.25">
      <c r="B7" s="97"/>
      <c r="C7" s="103" t="s">
        <v>178</v>
      </c>
      <c r="D7" s="115"/>
      <c r="E7" s="101"/>
    </row>
    <row r="8" spans="2:5" s="102" customFormat="1" ht="11.25">
      <c r="B8" s="97"/>
      <c r="C8" s="103"/>
      <c r="D8" s="104" t="s">
        <v>183</v>
      </c>
      <c r="E8" s="101"/>
    </row>
    <row r="9" spans="2:5" s="102" customFormat="1" ht="11.25">
      <c r="B9" s="97"/>
      <c r="C9" s="106"/>
      <c r="D9" s="104" t="s">
        <v>184</v>
      </c>
      <c r="E9" s="101"/>
    </row>
    <row r="10" spans="2:5" s="102" customFormat="1" ht="11.25">
      <c r="B10" s="97"/>
      <c r="C10" s="108"/>
      <c r="D10" s="110" t="s">
        <v>185</v>
      </c>
      <c r="E10" s="101"/>
    </row>
    <row r="11" spans="2:5" ht="5.25" customHeight="1">
      <c r="B11" s="4"/>
      <c r="C11" s="5"/>
      <c r="D11" s="5"/>
      <c r="E11" s="6"/>
    </row>
    <row r="12" spans="2:5" ht="15.75">
      <c r="B12" s="4"/>
      <c r="C12" s="116" t="s">
        <v>186</v>
      </c>
      <c r="D12" s="117" t="s">
        <v>187</v>
      </c>
      <c r="E12" s="6"/>
    </row>
    <row r="13" spans="2:5" ht="6" customHeight="1">
      <c r="B13" s="4"/>
      <c r="C13" s="118"/>
      <c r="E13" s="6"/>
    </row>
    <row r="14" spans="2:5">
      <c r="B14" s="4"/>
      <c r="C14" s="119">
        <v>1</v>
      </c>
      <c r="D14" s="120" t="s">
        <v>188</v>
      </c>
      <c r="E14" s="6"/>
    </row>
    <row r="15" spans="2:5">
      <c r="B15" s="4"/>
      <c r="C15" s="119">
        <v>2</v>
      </c>
      <c r="D15" s="20" t="s">
        <v>189</v>
      </c>
      <c r="E15" s="6"/>
    </row>
    <row r="16" spans="2:5">
      <c r="B16" s="4"/>
      <c r="C16" s="121">
        <v>3</v>
      </c>
      <c r="D16" s="20" t="s">
        <v>190</v>
      </c>
      <c r="E16" s="6"/>
    </row>
    <row r="17" spans="2:5" s="20" customFormat="1">
      <c r="B17" s="122"/>
      <c r="C17" s="121">
        <v>4</v>
      </c>
      <c r="D17" s="121" t="s">
        <v>191</v>
      </c>
      <c r="E17" s="123"/>
    </row>
    <row r="18" spans="2:5" s="20" customFormat="1">
      <c r="B18" s="122"/>
      <c r="C18" s="121"/>
      <c r="D18" s="120" t="s">
        <v>192</v>
      </c>
      <c r="E18" s="123"/>
    </row>
    <row r="19" spans="2:5" s="20" customFormat="1">
      <c r="B19" s="122"/>
      <c r="C19" s="121" t="s">
        <v>193</v>
      </c>
      <c r="D19" s="121"/>
      <c r="E19" s="123"/>
    </row>
    <row r="20" spans="2:5" s="20" customFormat="1">
      <c r="B20" s="122"/>
      <c r="C20" s="121"/>
      <c r="D20" s="120" t="s">
        <v>194</v>
      </c>
      <c r="E20" s="123"/>
    </row>
    <row r="21" spans="2:5" s="20" customFormat="1">
      <c r="B21" s="122"/>
      <c r="C21" s="121" t="s">
        <v>195</v>
      </c>
      <c r="D21" s="121"/>
      <c r="E21" s="123"/>
    </row>
    <row r="22" spans="2:5" s="20" customFormat="1">
      <c r="B22" s="122"/>
      <c r="C22" s="121"/>
      <c r="D22" s="120" t="s">
        <v>196</v>
      </c>
      <c r="E22" s="123"/>
    </row>
    <row r="23" spans="2:5" s="20" customFormat="1">
      <c r="B23" s="122"/>
      <c r="C23" s="121" t="s">
        <v>197</v>
      </c>
      <c r="D23" s="121"/>
      <c r="E23" s="123"/>
    </row>
    <row r="24" spans="2:5" s="20" customFormat="1">
      <c r="B24" s="122"/>
      <c r="C24" s="121"/>
      <c r="D24" s="121" t="s">
        <v>198</v>
      </c>
      <c r="E24" s="123"/>
    </row>
    <row r="25" spans="2:5" s="20" customFormat="1">
      <c r="B25" s="122"/>
      <c r="C25" s="121" t="s">
        <v>199</v>
      </c>
      <c r="D25" s="121"/>
      <c r="E25" s="123"/>
    </row>
    <row r="26" spans="2:5" s="20" customFormat="1">
      <c r="B26" s="122"/>
      <c r="C26" s="120" t="s">
        <v>200</v>
      </c>
      <c r="D26" s="121"/>
      <c r="E26" s="123"/>
    </row>
    <row r="27" spans="2:5" s="20" customFormat="1">
      <c r="B27" s="122"/>
      <c r="C27" s="121"/>
      <c r="D27" s="121" t="s">
        <v>201</v>
      </c>
      <c r="E27" s="123"/>
    </row>
    <row r="28" spans="2:5" s="20" customFormat="1">
      <c r="B28" s="122"/>
      <c r="C28" s="120" t="s">
        <v>202</v>
      </c>
      <c r="D28" s="121"/>
      <c r="E28" s="123"/>
    </row>
    <row r="29" spans="2:5" s="20" customFormat="1">
      <c r="B29" s="122"/>
      <c r="C29" s="121"/>
      <c r="D29" s="121" t="s">
        <v>203</v>
      </c>
      <c r="E29" s="123"/>
    </row>
    <row r="30" spans="2:5" s="20" customFormat="1">
      <c r="B30" s="122"/>
      <c r="C30" s="120" t="s">
        <v>204</v>
      </c>
      <c r="D30" s="121"/>
      <c r="E30" s="123"/>
    </row>
    <row r="31" spans="2:5" s="20" customFormat="1">
      <c r="B31" s="122"/>
      <c r="C31" s="121" t="s">
        <v>205</v>
      </c>
      <c r="D31" s="121" t="s">
        <v>206</v>
      </c>
      <c r="E31" s="123"/>
    </row>
    <row r="32" spans="2:5" s="20" customFormat="1">
      <c r="B32" s="122"/>
      <c r="C32" s="121"/>
      <c r="D32" s="120" t="s">
        <v>207</v>
      </c>
      <c r="E32" s="123"/>
    </row>
    <row r="33" spans="2:5" s="20" customFormat="1">
      <c r="B33" s="122"/>
      <c r="C33" s="121"/>
      <c r="D33" s="120" t="s">
        <v>208</v>
      </c>
      <c r="E33" s="123"/>
    </row>
    <row r="34" spans="2:5" s="20" customFormat="1">
      <c r="B34" s="122"/>
      <c r="C34" s="121"/>
      <c r="D34" s="120" t="s">
        <v>209</v>
      </c>
      <c r="E34" s="123"/>
    </row>
    <row r="35" spans="2:5" s="20" customFormat="1">
      <c r="B35" s="122"/>
      <c r="C35" s="121"/>
      <c r="D35" s="120" t="s">
        <v>210</v>
      </c>
      <c r="E35" s="123"/>
    </row>
    <row r="36" spans="2:5" s="20" customFormat="1">
      <c r="B36" s="122"/>
      <c r="C36" s="121"/>
      <c r="D36" s="120" t="s">
        <v>211</v>
      </c>
      <c r="E36" s="123"/>
    </row>
    <row r="37" spans="2:5" s="20" customFormat="1">
      <c r="B37" s="122"/>
      <c r="C37" s="121"/>
      <c r="D37" s="120" t="s">
        <v>212</v>
      </c>
      <c r="E37" s="123"/>
    </row>
    <row r="38" spans="2:5" s="20" customFormat="1" ht="6" customHeight="1">
      <c r="B38" s="122"/>
      <c r="C38" s="121"/>
      <c r="D38" s="121"/>
      <c r="E38" s="123"/>
    </row>
    <row r="39" spans="2:5" s="20" customFormat="1" ht="15.75">
      <c r="B39" s="122"/>
      <c r="C39" s="116" t="s">
        <v>213</v>
      </c>
      <c r="D39" s="117" t="s">
        <v>214</v>
      </c>
      <c r="E39" s="123"/>
    </row>
    <row r="40" spans="2:5" s="20" customFormat="1" ht="4.5" customHeight="1">
      <c r="B40" s="122"/>
      <c r="C40" s="121"/>
      <c r="D40" s="121"/>
      <c r="E40" s="123"/>
    </row>
    <row r="41" spans="2:5" s="20" customFormat="1">
      <c r="B41" s="122"/>
      <c r="C41" s="121"/>
      <c r="D41" s="120" t="s">
        <v>215</v>
      </c>
      <c r="E41" s="123"/>
    </row>
    <row r="42" spans="2:5" s="20" customFormat="1">
      <c r="B42" s="122"/>
      <c r="C42" s="121" t="s">
        <v>216</v>
      </c>
      <c r="D42" s="121"/>
      <c r="E42" s="123"/>
    </row>
    <row r="43" spans="2:5" s="20" customFormat="1">
      <c r="B43" s="122"/>
      <c r="C43" s="121"/>
      <c r="D43" s="121" t="s">
        <v>217</v>
      </c>
      <c r="E43" s="123"/>
    </row>
    <row r="44" spans="2:5" s="20" customFormat="1">
      <c r="B44" s="122"/>
      <c r="C44" s="121" t="s">
        <v>218</v>
      </c>
      <c r="D44" s="121"/>
      <c r="E44" s="123"/>
    </row>
    <row r="45" spans="2:5" s="20" customFormat="1">
      <c r="B45" s="122"/>
      <c r="C45" s="121"/>
      <c r="D45" s="121" t="s">
        <v>219</v>
      </c>
      <c r="E45" s="123"/>
    </row>
    <row r="46" spans="2:5" s="20" customFormat="1">
      <c r="B46" s="122"/>
      <c r="C46" s="121" t="s">
        <v>220</v>
      </c>
      <c r="D46" s="121"/>
      <c r="E46" s="123"/>
    </row>
    <row r="47" spans="2:5" s="20" customFormat="1">
      <c r="B47" s="122"/>
      <c r="C47" s="121"/>
      <c r="D47" s="121" t="s">
        <v>221</v>
      </c>
      <c r="E47" s="123"/>
    </row>
    <row r="48" spans="2:5" s="20" customFormat="1">
      <c r="B48" s="122"/>
      <c r="C48" s="121" t="s">
        <v>222</v>
      </c>
      <c r="D48" s="121"/>
      <c r="E48" s="123"/>
    </row>
    <row r="49" spans="2:5" s="20" customFormat="1">
      <c r="B49" s="122"/>
      <c r="D49" s="20" t="s">
        <v>223</v>
      </c>
      <c r="E49" s="123"/>
    </row>
    <row r="50" spans="2:5" s="20" customFormat="1">
      <c r="B50" s="122"/>
      <c r="C50" s="20" t="s">
        <v>224</v>
      </c>
      <c r="E50" s="123"/>
    </row>
    <row r="51" spans="2:5" s="20" customFormat="1">
      <c r="B51" s="122"/>
      <c r="C51" s="20" t="s">
        <v>225</v>
      </c>
      <c r="E51" s="123"/>
    </row>
    <row r="52" spans="2:5" s="20" customFormat="1">
      <c r="B52" s="122"/>
      <c r="C52" s="20" t="s">
        <v>226</v>
      </c>
      <c r="D52" s="121"/>
      <c r="E52" s="123"/>
    </row>
    <row r="53" spans="2:5" s="20" customFormat="1">
      <c r="B53" s="122"/>
      <c r="C53" s="121"/>
      <c r="D53" s="20" t="s">
        <v>227</v>
      </c>
      <c r="E53" s="123"/>
    </row>
    <row r="54" spans="2:5" s="20" customFormat="1">
      <c r="B54" s="122"/>
      <c r="C54" s="121"/>
      <c r="D54" s="121" t="s">
        <v>228</v>
      </c>
      <c r="E54" s="123"/>
    </row>
    <row r="55" spans="2:5" s="18" customFormat="1">
      <c r="B55" s="15"/>
      <c r="C55" s="16"/>
      <c r="D55" s="16" t="s">
        <v>229</v>
      </c>
      <c r="E55" s="17"/>
    </row>
    <row r="56" spans="2:5">
      <c r="B56" s="4"/>
      <c r="C56" s="20"/>
      <c r="D56" s="20" t="s">
        <v>230</v>
      </c>
      <c r="E56" s="6"/>
    </row>
    <row r="57" spans="2:5">
      <c r="B57" s="4"/>
      <c r="C57" s="20" t="s">
        <v>231</v>
      </c>
      <c r="D57" s="20"/>
      <c r="E57" s="6"/>
    </row>
    <row r="58" spans="2:5">
      <c r="B58" s="4"/>
      <c r="C58" s="20"/>
      <c r="D58" s="20"/>
      <c r="E58" s="6"/>
    </row>
    <row r="59" spans="2:5">
      <c r="B59" s="4"/>
      <c r="C59" s="20"/>
      <c r="D59" s="20"/>
      <c r="E59" s="6"/>
    </row>
    <row r="60" spans="2:5">
      <c r="B60" s="4"/>
      <c r="C60" s="20"/>
      <c r="D60" s="20"/>
      <c r="E60" s="124">
        <v>1</v>
      </c>
    </row>
    <row r="61" spans="2:5">
      <c r="B61" s="7"/>
      <c r="C61" s="8"/>
      <c r="D61" s="8"/>
      <c r="E61" s="9"/>
    </row>
  </sheetData>
  <sheetProtection password="CC43" sheet="1" objects="1" scenarios="1"/>
  <mergeCells count="1">
    <mergeCell ref="B3:E3"/>
  </mergeCells>
  <phoneticPr fontId="0" type="noConversion"/>
  <printOptions horizontalCentered="1" verticalCentered="1"/>
  <pageMargins left="0" right="0" top="0" bottom="0" header="0.511811023622047" footer="0.23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B2:J58"/>
  <sheetViews>
    <sheetView tabSelected="1" workbookViewId="0">
      <selection activeCell="M38" sqref="M38"/>
    </sheetView>
  </sheetViews>
  <sheetFormatPr defaultColWidth="4.7109375" defaultRowHeight="12.75"/>
  <cols>
    <col min="1" max="1" width="6.42578125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2" spans="2:10">
      <c r="B2" s="1"/>
      <c r="C2" s="2"/>
      <c r="D2" s="2"/>
      <c r="E2" s="2"/>
      <c r="F2" s="2"/>
      <c r="G2" s="2"/>
      <c r="H2" s="2"/>
      <c r="I2" s="2"/>
      <c r="J2" s="3"/>
    </row>
    <row r="3" spans="2:10">
      <c r="B3" s="4"/>
      <c r="C3" s="5"/>
      <c r="D3" s="5"/>
      <c r="E3" s="5"/>
      <c r="F3" s="5"/>
      <c r="G3" s="5"/>
      <c r="H3" s="5"/>
      <c r="I3" s="5"/>
      <c r="J3" s="6"/>
    </row>
    <row r="4" spans="2:10" s="11" customFormat="1" ht="33" customHeight="1">
      <c r="B4" s="522" t="s">
        <v>76</v>
      </c>
      <c r="C4" s="523"/>
      <c r="D4" s="523"/>
      <c r="E4" s="523"/>
      <c r="F4" s="523"/>
      <c r="G4" s="523"/>
      <c r="H4" s="523"/>
      <c r="I4" s="523"/>
      <c r="J4" s="524"/>
    </row>
    <row r="5" spans="2:10" s="102" customFormat="1">
      <c r="B5" s="97"/>
      <c r="C5" s="111" t="s">
        <v>174</v>
      </c>
      <c r="D5" s="98"/>
      <c r="E5" s="98"/>
      <c r="F5" s="98"/>
      <c r="G5" s="99"/>
      <c r="H5" s="99"/>
      <c r="I5" s="100"/>
      <c r="J5" s="101"/>
    </row>
    <row r="6" spans="2:10" s="102" customFormat="1" ht="11.25">
      <c r="B6" s="97"/>
      <c r="C6" s="103"/>
      <c r="D6" s="96" t="s">
        <v>175</v>
      </c>
      <c r="E6" s="96"/>
      <c r="F6" s="96"/>
      <c r="G6" s="96"/>
      <c r="H6" s="96"/>
      <c r="I6" s="104"/>
      <c r="J6" s="101"/>
    </row>
    <row r="7" spans="2:10" s="102" customFormat="1" ht="11.25">
      <c r="B7" s="97"/>
      <c r="C7" s="103"/>
      <c r="D7" s="96" t="s">
        <v>177</v>
      </c>
      <c r="E7" s="96"/>
      <c r="F7" s="96"/>
      <c r="G7" s="96"/>
      <c r="H7" s="96"/>
      <c r="I7" s="104"/>
      <c r="J7" s="101"/>
    </row>
    <row r="8" spans="2:10" s="102" customFormat="1" ht="11.25">
      <c r="B8" s="97"/>
      <c r="C8" s="103" t="s">
        <v>178</v>
      </c>
      <c r="D8" s="105"/>
      <c r="E8" s="105"/>
      <c r="F8" s="105"/>
      <c r="G8" s="105"/>
      <c r="H8" s="105"/>
      <c r="I8" s="104"/>
      <c r="J8" s="101"/>
    </row>
    <row r="9" spans="2:10" s="102" customFormat="1" ht="11.25">
      <c r="B9" s="97"/>
      <c r="C9" s="103"/>
      <c r="D9" s="96"/>
      <c r="E9" s="96" t="s">
        <v>176</v>
      </c>
      <c r="F9" s="96"/>
      <c r="G9" s="105"/>
      <c r="H9" s="105"/>
      <c r="I9" s="104"/>
      <c r="J9" s="101"/>
    </row>
    <row r="10" spans="2:10" s="102" customFormat="1" ht="11.25">
      <c r="B10" s="97"/>
      <c r="C10" s="106"/>
      <c r="D10" s="107"/>
      <c r="E10" s="96" t="s">
        <v>179</v>
      </c>
      <c r="F10" s="96"/>
      <c r="G10" s="105"/>
      <c r="H10" s="105"/>
      <c r="I10" s="104"/>
      <c r="J10" s="101"/>
    </row>
    <row r="11" spans="2:10" s="102" customFormat="1" ht="11.25">
      <c r="B11" s="97"/>
      <c r="C11" s="108"/>
      <c r="D11" s="109"/>
      <c r="E11" s="109" t="s">
        <v>180</v>
      </c>
      <c r="F11" s="109"/>
      <c r="G11" s="109"/>
      <c r="H11" s="109"/>
      <c r="I11" s="110"/>
      <c r="J11" s="101"/>
    </row>
    <row r="12" spans="2:10">
      <c r="B12" s="4"/>
      <c r="C12" s="5"/>
      <c r="D12" s="5"/>
      <c r="E12" s="5"/>
      <c r="F12" s="5"/>
      <c r="G12" s="5"/>
      <c r="H12" s="5"/>
      <c r="I12" s="5"/>
      <c r="J12" s="6"/>
    </row>
    <row r="13" spans="2:10">
      <c r="B13" s="4"/>
      <c r="C13" s="5"/>
      <c r="D13" s="5"/>
      <c r="E13" s="5"/>
      <c r="F13" s="5"/>
      <c r="G13" s="5"/>
      <c r="H13" s="5"/>
      <c r="I13" s="5"/>
      <c r="J13" s="6"/>
    </row>
    <row r="14" spans="2:10">
      <c r="B14" s="4"/>
      <c r="C14" s="5"/>
      <c r="D14" s="622"/>
      <c r="E14" s="622"/>
      <c r="F14" s="95"/>
      <c r="G14" s="621"/>
      <c r="H14" s="621"/>
      <c r="I14" s="621"/>
      <c r="J14" s="6"/>
    </row>
    <row r="15" spans="2:10">
      <c r="B15" s="4"/>
      <c r="C15" s="5"/>
      <c r="D15" s="622"/>
      <c r="E15" s="622"/>
      <c r="F15" s="95"/>
      <c r="G15" s="95"/>
      <c r="H15" s="95"/>
      <c r="I15" s="95"/>
      <c r="J15" s="6"/>
    </row>
    <row r="16" spans="2:10">
      <c r="B16" s="4"/>
      <c r="C16" s="5"/>
      <c r="D16" s="96"/>
      <c r="E16" s="96"/>
      <c r="F16" s="96"/>
      <c r="G16" s="96"/>
      <c r="H16" s="96"/>
      <c r="I16" s="96"/>
      <c r="J16" s="6"/>
    </row>
    <row r="17" spans="2:10" ht="15">
      <c r="B17" s="4"/>
      <c r="C17" s="160" t="s">
        <v>304</v>
      </c>
      <c r="D17" s="160"/>
      <c r="E17" s="160" t="s">
        <v>546</v>
      </c>
      <c r="F17" s="160"/>
      <c r="G17" s="160"/>
      <c r="H17" s="160"/>
      <c r="I17" s="160"/>
      <c r="J17" s="6"/>
    </row>
    <row r="18" spans="2:10" ht="15">
      <c r="B18" s="4"/>
      <c r="C18" s="160"/>
      <c r="D18" s="160"/>
      <c r="E18" s="160"/>
      <c r="F18" s="160"/>
      <c r="G18" s="160"/>
      <c r="H18" s="160"/>
      <c r="I18" s="160"/>
      <c r="J18" s="6"/>
    </row>
    <row r="19" spans="2:10">
      <c r="B19" s="4"/>
      <c r="C19" s="5"/>
      <c r="D19" s="5"/>
      <c r="E19" s="5"/>
      <c r="F19" s="5"/>
      <c r="G19" s="5"/>
      <c r="H19" s="5"/>
      <c r="I19" s="5"/>
      <c r="J19" s="6"/>
    </row>
    <row r="20" spans="2:10">
      <c r="B20" s="4"/>
      <c r="C20" s="5"/>
      <c r="D20" s="5"/>
      <c r="E20" s="5"/>
      <c r="F20" s="5"/>
      <c r="G20" s="5"/>
      <c r="H20" s="5"/>
      <c r="I20" s="5"/>
      <c r="J20" s="6"/>
    </row>
    <row r="21" spans="2:10">
      <c r="B21" s="4"/>
      <c r="C21" s="5"/>
      <c r="D21" s="5"/>
      <c r="E21" s="5"/>
      <c r="F21" s="5"/>
      <c r="G21" s="5"/>
      <c r="H21" s="5"/>
      <c r="I21" s="5"/>
      <c r="J21" s="6"/>
    </row>
    <row r="22" spans="2:10">
      <c r="B22" s="4"/>
      <c r="C22" s="5"/>
      <c r="D22" s="5"/>
      <c r="E22" s="5"/>
      <c r="F22" s="5"/>
      <c r="G22" s="5"/>
      <c r="H22" s="5"/>
      <c r="I22" s="5"/>
      <c r="J22" s="6"/>
    </row>
    <row r="23" spans="2:10">
      <c r="B23" s="4"/>
      <c r="C23" s="5"/>
      <c r="D23" s="5"/>
      <c r="E23" s="5"/>
      <c r="F23" s="5"/>
      <c r="G23" s="5"/>
      <c r="H23" s="5"/>
      <c r="I23" s="5"/>
      <c r="J23" s="6"/>
    </row>
    <row r="24" spans="2:10">
      <c r="B24" s="4"/>
      <c r="C24" s="5"/>
      <c r="D24" s="5"/>
      <c r="E24" s="5"/>
      <c r="F24" s="5"/>
      <c r="G24" s="5"/>
      <c r="H24" s="5"/>
      <c r="I24" s="5"/>
      <c r="J24" s="6"/>
    </row>
    <row r="25" spans="2:10">
      <c r="B25" s="4"/>
      <c r="C25" s="5"/>
      <c r="D25" s="5"/>
      <c r="E25" s="5"/>
      <c r="F25" s="5"/>
      <c r="G25" s="5"/>
      <c r="H25" s="5"/>
      <c r="I25" s="5"/>
      <c r="J25" s="6"/>
    </row>
    <row r="26" spans="2:10">
      <c r="B26" s="4"/>
      <c r="C26" s="5"/>
      <c r="D26" s="5"/>
      <c r="E26" s="5"/>
      <c r="F26" s="5"/>
      <c r="G26" s="5"/>
      <c r="H26" s="5"/>
      <c r="I26" s="5"/>
      <c r="J26" s="6"/>
    </row>
    <row r="27" spans="2:10">
      <c r="B27" s="4"/>
      <c r="C27" s="5"/>
      <c r="D27" s="5"/>
      <c r="E27" s="5"/>
      <c r="F27" s="5"/>
      <c r="G27" s="5"/>
      <c r="H27" s="5"/>
      <c r="I27" s="5"/>
      <c r="J27" s="6"/>
    </row>
    <row r="28" spans="2:10">
      <c r="B28" s="4"/>
      <c r="C28" s="5"/>
      <c r="D28" s="5"/>
      <c r="E28" s="5"/>
      <c r="F28" s="5"/>
      <c r="G28" s="5"/>
      <c r="H28" s="5"/>
      <c r="I28" s="5"/>
      <c r="J28" s="6"/>
    </row>
    <row r="29" spans="2:10">
      <c r="B29" s="4"/>
      <c r="C29" s="5"/>
      <c r="D29" s="5"/>
      <c r="E29" s="5"/>
      <c r="F29" s="5"/>
      <c r="G29" s="5"/>
      <c r="H29" s="5"/>
      <c r="I29" s="5"/>
      <c r="J29" s="6"/>
    </row>
    <row r="30" spans="2:10">
      <c r="B30" s="4"/>
      <c r="C30" s="5"/>
      <c r="D30" s="5"/>
      <c r="E30" s="5"/>
      <c r="F30" s="5"/>
      <c r="G30" s="5"/>
      <c r="H30" s="5"/>
      <c r="I30" s="5"/>
      <c r="J30" s="6"/>
    </row>
    <row r="31" spans="2:10">
      <c r="B31" s="4"/>
      <c r="C31" s="5"/>
      <c r="D31" s="5"/>
      <c r="E31" s="5"/>
      <c r="F31" s="5"/>
      <c r="G31" s="5"/>
      <c r="H31" s="5"/>
      <c r="I31" s="5"/>
      <c r="J31" s="6"/>
    </row>
    <row r="32" spans="2:10">
      <c r="B32" s="4"/>
      <c r="C32" s="5"/>
      <c r="D32" s="5"/>
      <c r="E32" s="5"/>
      <c r="F32" s="5"/>
      <c r="G32" s="5"/>
      <c r="H32" s="5"/>
      <c r="I32" s="5"/>
      <c r="J32" s="6"/>
    </row>
    <row r="33" spans="2:10">
      <c r="B33" s="4"/>
      <c r="C33" s="5"/>
      <c r="D33" s="5"/>
      <c r="E33" s="5"/>
      <c r="F33" s="5"/>
      <c r="G33" s="5"/>
      <c r="H33" s="5"/>
      <c r="I33" s="5"/>
      <c r="J33" s="6"/>
    </row>
    <row r="34" spans="2:10">
      <c r="B34" s="4"/>
      <c r="C34" s="5"/>
      <c r="D34" s="5"/>
      <c r="E34" s="5"/>
      <c r="F34" s="5"/>
      <c r="G34" s="5"/>
      <c r="H34" s="5"/>
      <c r="I34" s="5"/>
      <c r="J34" s="6"/>
    </row>
    <row r="35" spans="2:10">
      <c r="B35" s="4"/>
      <c r="C35" s="5"/>
      <c r="D35" s="5"/>
      <c r="E35" s="5"/>
      <c r="F35" s="5"/>
      <c r="G35" s="5"/>
      <c r="H35" s="5"/>
      <c r="I35" s="5"/>
      <c r="J35" s="6"/>
    </row>
    <row r="36" spans="2:10">
      <c r="B36" s="4"/>
      <c r="C36" s="5"/>
      <c r="D36" s="5"/>
      <c r="E36" s="5"/>
      <c r="F36" s="5"/>
      <c r="G36" s="5"/>
      <c r="H36" s="5"/>
      <c r="I36" s="5"/>
      <c r="J36" s="6"/>
    </row>
    <row r="37" spans="2:10">
      <c r="B37" s="4"/>
      <c r="C37" s="5"/>
      <c r="D37" s="5"/>
      <c r="E37" s="5"/>
      <c r="F37" s="5"/>
      <c r="G37" s="5"/>
      <c r="H37" s="5"/>
      <c r="I37" s="5"/>
      <c r="J37" s="6"/>
    </row>
    <row r="38" spans="2:10">
      <c r="B38" s="4"/>
      <c r="C38" s="5"/>
      <c r="D38" s="5"/>
      <c r="E38" s="5"/>
      <c r="F38" s="5"/>
      <c r="G38" s="5"/>
      <c r="H38" s="5"/>
      <c r="I38" s="5"/>
      <c r="J38" s="6"/>
    </row>
    <row r="39" spans="2:10">
      <c r="B39" s="4"/>
      <c r="C39" s="5"/>
      <c r="D39" s="5"/>
      <c r="E39" s="5"/>
      <c r="F39" s="5"/>
      <c r="G39" s="5"/>
      <c r="H39" s="5"/>
      <c r="I39" s="5"/>
      <c r="J39" s="6"/>
    </row>
    <row r="40" spans="2:10">
      <c r="B40" s="4"/>
      <c r="C40" s="5"/>
      <c r="D40" s="5"/>
      <c r="E40" s="5"/>
      <c r="F40" s="5"/>
      <c r="G40" s="5"/>
      <c r="H40" s="5"/>
      <c r="I40" s="5"/>
      <c r="J40" s="6"/>
    </row>
    <row r="41" spans="2:10">
      <c r="B41" s="4"/>
      <c r="C41" s="5"/>
      <c r="D41" s="5"/>
      <c r="E41" s="5"/>
      <c r="F41" s="5"/>
      <c r="G41" s="5"/>
      <c r="H41" s="5"/>
      <c r="I41" s="5"/>
      <c r="J41" s="6"/>
    </row>
    <row r="42" spans="2:10">
      <c r="B42" s="4"/>
      <c r="C42" s="5"/>
      <c r="D42" s="5"/>
      <c r="E42" s="5"/>
      <c r="F42" s="5"/>
      <c r="G42" s="5"/>
      <c r="H42" s="5"/>
      <c r="I42" s="5"/>
      <c r="J42" s="6"/>
    </row>
    <row r="43" spans="2:10">
      <c r="B43" s="4"/>
      <c r="C43" s="5"/>
      <c r="D43" s="5"/>
      <c r="E43" s="5"/>
      <c r="F43" s="5"/>
      <c r="G43" s="5"/>
      <c r="H43" s="5"/>
      <c r="I43" s="5"/>
      <c r="J43" s="6"/>
    </row>
    <row r="44" spans="2:10">
      <c r="B44" s="4"/>
      <c r="C44" s="5"/>
      <c r="D44" s="5"/>
      <c r="E44" s="5"/>
      <c r="F44" s="5"/>
      <c r="G44" s="5"/>
      <c r="H44" s="5"/>
      <c r="I44" s="5"/>
      <c r="J44" s="6"/>
    </row>
    <row r="45" spans="2:10">
      <c r="B45" s="4"/>
      <c r="C45" s="5"/>
      <c r="D45" s="5"/>
      <c r="E45" s="5"/>
      <c r="F45" s="5"/>
      <c r="G45" s="5"/>
      <c r="H45" s="5"/>
      <c r="I45" s="5"/>
      <c r="J45" s="6"/>
    </row>
    <row r="46" spans="2:10">
      <c r="B46" s="4"/>
      <c r="C46" s="5"/>
      <c r="D46" s="5"/>
      <c r="E46" s="5"/>
      <c r="F46" s="5"/>
      <c r="G46" s="5"/>
      <c r="H46" s="5"/>
      <c r="I46" s="5"/>
      <c r="J46" s="6"/>
    </row>
    <row r="47" spans="2:10">
      <c r="B47" s="4"/>
      <c r="C47" s="5"/>
      <c r="D47" s="5"/>
      <c r="E47" s="5"/>
      <c r="F47" s="5"/>
      <c r="G47" s="5"/>
      <c r="H47" s="5"/>
      <c r="I47" s="5"/>
      <c r="J47" s="6"/>
    </row>
    <row r="48" spans="2:10">
      <c r="B48" s="4"/>
      <c r="C48" s="5"/>
      <c r="D48" s="5"/>
      <c r="E48" s="5"/>
      <c r="F48" s="5"/>
      <c r="G48" s="5"/>
      <c r="H48" s="5"/>
      <c r="I48" s="5"/>
      <c r="J48" s="6"/>
    </row>
    <row r="49" spans="2:10" s="18" customFormat="1">
      <c r="B49" s="15"/>
      <c r="C49" s="16"/>
      <c r="D49" s="16"/>
      <c r="E49" s="16"/>
      <c r="F49" s="16"/>
      <c r="G49" s="16"/>
      <c r="H49" s="16"/>
      <c r="I49" s="16"/>
      <c r="J49" s="17"/>
    </row>
    <row r="50" spans="2:10" s="18" customFormat="1" ht="15">
      <c r="B50" s="15"/>
      <c r="C50" s="16"/>
      <c r="D50" s="16"/>
      <c r="E50" s="10"/>
      <c r="F50" s="10"/>
      <c r="G50" s="10"/>
      <c r="H50" s="10"/>
      <c r="I50" s="10"/>
      <c r="J50" s="17"/>
    </row>
    <row r="51" spans="2:10" s="18" customFormat="1" ht="15">
      <c r="B51" s="15"/>
      <c r="C51" s="16"/>
      <c r="D51" s="16"/>
      <c r="E51" s="10"/>
      <c r="F51" s="10"/>
      <c r="G51" s="10"/>
      <c r="H51" s="10"/>
      <c r="I51" s="10"/>
      <c r="J51" s="17"/>
    </row>
    <row r="52" spans="2:10" s="18" customFormat="1" ht="15">
      <c r="B52" s="15"/>
      <c r="C52" s="16"/>
      <c r="D52" s="16"/>
      <c r="E52" s="10"/>
      <c r="F52" s="10"/>
      <c r="G52" s="10"/>
      <c r="H52" s="10"/>
      <c r="I52" s="10"/>
      <c r="J52" s="17"/>
    </row>
    <row r="53" spans="2:10" s="18" customFormat="1" ht="15">
      <c r="B53" s="15"/>
      <c r="C53" s="16"/>
      <c r="D53" s="16"/>
      <c r="E53" s="10"/>
      <c r="F53" s="10"/>
      <c r="G53" s="10"/>
      <c r="H53" s="10"/>
      <c r="I53" s="10"/>
      <c r="J53" s="17"/>
    </row>
    <row r="54" spans="2:10" s="18" customFormat="1" ht="15">
      <c r="B54" s="15"/>
      <c r="C54" s="161" t="s">
        <v>542</v>
      </c>
      <c r="D54" s="161"/>
      <c r="E54" s="161"/>
      <c r="F54" s="161"/>
      <c r="G54" s="619" t="s">
        <v>78</v>
      </c>
      <c r="H54" s="619"/>
      <c r="I54" s="619"/>
      <c r="J54" s="17"/>
    </row>
    <row r="55" spans="2:10" ht="15.75">
      <c r="B55" s="4"/>
      <c r="C55" s="5" t="s">
        <v>303</v>
      </c>
      <c r="D55" s="5"/>
      <c r="E55" s="19"/>
      <c r="F55" s="19"/>
      <c r="G55" s="620" t="s">
        <v>75</v>
      </c>
      <c r="H55" s="620"/>
      <c r="I55" s="620"/>
      <c r="J55" s="6"/>
    </row>
    <row r="56" spans="2:10">
      <c r="B56" s="4"/>
      <c r="C56" s="5"/>
      <c r="D56" s="5"/>
      <c r="E56" s="5"/>
      <c r="F56" s="5"/>
      <c r="G56" s="5"/>
      <c r="H56" s="5"/>
      <c r="I56" s="5"/>
      <c r="J56" s="6"/>
    </row>
    <row r="57" spans="2:10">
      <c r="B57" s="4"/>
      <c r="C57" s="5"/>
      <c r="D57" s="5"/>
      <c r="E57" s="5"/>
      <c r="F57" s="5"/>
      <c r="G57" s="5"/>
      <c r="H57" s="5"/>
      <c r="I57" s="5"/>
      <c r="J57" s="6"/>
    </row>
    <row r="58" spans="2:10">
      <c r="B58" s="7"/>
      <c r="C58" s="8"/>
      <c r="D58" s="8"/>
      <c r="E58" s="8"/>
      <c r="F58" s="8"/>
      <c r="G58" s="8"/>
      <c r="H58" s="8"/>
      <c r="I58" s="8"/>
      <c r="J58" s="9"/>
    </row>
  </sheetData>
  <sheetProtection password="CC43" sheet="1" objects="1" scenarios="1"/>
  <mergeCells count="6">
    <mergeCell ref="G54:I54"/>
    <mergeCell ref="G55:I55"/>
    <mergeCell ref="B4:J4"/>
    <mergeCell ref="G14:I14"/>
    <mergeCell ref="E14:E15"/>
    <mergeCell ref="D14:D15"/>
  </mergeCells>
  <phoneticPr fontId="0" type="noConversion"/>
  <printOptions horizontalCentered="1" verticalCentered="1"/>
  <pageMargins left="0" right="0" top="0" bottom="0" header="0.511811023622047" footer="0.22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L114"/>
  <sheetViews>
    <sheetView workbookViewId="0">
      <selection activeCell="N16" sqref="N16"/>
    </sheetView>
  </sheetViews>
  <sheetFormatPr defaultRowHeight="12.75"/>
  <cols>
    <col min="1" max="1" width="6" style="20" customWidth="1"/>
    <col min="2" max="5" width="9.140625" style="20"/>
    <col min="6" max="6" width="4.28515625" style="20" customWidth="1"/>
    <col min="7" max="7" width="9.140625" style="20"/>
    <col min="8" max="8" width="10.7109375" style="20" customWidth="1"/>
    <col min="9" max="9" width="14" style="390" bestFit="1" customWidth="1"/>
    <col min="10" max="10" width="13" style="390" customWidth="1"/>
    <col min="11" max="11" width="11.7109375" style="20" bestFit="1" customWidth="1"/>
    <col min="12" max="16384" width="9.140625" style="20"/>
  </cols>
  <sheetData>
    <row r="1" spans="1:12">
      <c r="B1" s="174" t="s">
        <v>363</v>
      </c>
      <c r="C1" s="133"/>
      <c r="D1" s="133"/>
    </row>
    <row r="2" spans="1:12">
      <c r="B2" s="174" t="s">
        <v>364</v>
      </c>
      <c r="C2" s="133"/>
      <c r="D2" s="133"/>
    </row>
    <row r="3" spans="1:12">
      <c r="B3" s="175"/>
      <c r="I3" s="382" t="s">
        <v>365</v>
      </c>
    </row>
    <row r="4" spans="1:12">
      <c r="B4" s="175"/>
    </row>
    <row r="5" spans="1:12">
      <c r="A5" s="121"/>
      <c r="B5" s="121"/>
      <c r="C5" s="121"/>
      <c r="D5" s="121"/>
      <c r="E5" s="121"/>
      <c r="F5" s="121"/>
      <c r="G5" s="121"/>
      <c r="H5" s="121"/>
      <c r="I5" s="383"/>
      <c r="J5" s="384"/>
      <c r="K5" s="121"/>
      <c r="L5" s="121"/>
    </row>
    <row r="6" spans="1:12" ht="13.5" thickBot="1">
      <c r="A6" s="649" t="s">
        <v>366</v>
      </c>
      <c r="B6" s="650"/>
      <c r="C6" s="650"/>
      <c r="D6" s="650"/>
      <c r="E6" s="650"/>
      <c r="F6" s="650"/>
      <c r="G6" s="650"/>
      <c r="H6" s="650"/>
      <c r="I6" s="650"/>
      <c r="J6" s="651"/>
      <c r="K6" s="391"/>
      <c r="L6" s="391"/>
    </row>
    <row r="7" spans="1:12" ht="39" thickBot="1">
      <c r="A7" s="176"/>
      <c r="B7" s="652" t="s">
        <v>367</v>
      </c>
      <c r="C7" s="652"/>
      <c r="D7" s="652"/>
      <c r="E7" s="652"/>
      <c r="F7" s="653"/>
      <c r="G7" s="452" t="s">
        <v>368</v>
      </c>
      <c r="H7" s="452" t="s">
        <v>369</v>
      </c>
      <c r="I7" s="453" t="s">
        <v>534</v>
      </c>
      <c r="J7" s="454" t="s">
        <v>522</v>
      </c>
    </row>
    <row r="8" spans="1:12">
      <c r="A8" s="176">
        <v>1</v>
      </c>
      <c r="B8" s="639" t="s">
        <v>370</v>
      </c>
      <c r="C8" s="640"/>
      <c r="D8" s="640"/>
      <c r="E8" s="640"/>
      <c r="F8" s="640"/>
      <c r="G8" s="215">
        <v>70</v>
      </c>
      <c r="H8" s="215">
        <v>11100</v>
      </c>
      <c r="I8" s="385">
        <f>I9+I10+I11</f>
        <v>78592191.149999991</v>
      </c>
      <c r="J8" s="449">
        <f>J9+J10+J11</f>
        <v>69173145</v>
      </c>
    </row>
    <row r="9" spans="1:12" ht="25.5">
      <c r="A9" s="392" t="s">
        <v>371</v>
      </c>
      <c r="B9" s="643" t="s">
        <v>372</v>
      </c>
      <c r="C9" s="643"/>
      <c r="D9" s="643"/>
      <c r="E9" s="643"/>
      <c r="F9" s="644"/>
      <c r="G9" s="393" t="s">
        <v>373</v>
      </c>
      <c r="H9" s="393">
        <v>11101</v>
      </c>
      <c r="I9" s="386"/>
      <c r="J9" s="387"/>
    </row>
    <row r="10" spans="1:12">
      <c r="A10" s="394" t="s">
        <v>374</v>
      </c>
      <c r="B10" s="643" t="s">
        <v>375</v>
      </c>
      <c r="C10" s="643"/>
      <c r="D10" s="643"/>
      <c r="E10" s="643"/>
      <c r="F10" s="644"/>
      <c r="G10" s="393">
        <v>704</v>
      </c>
      <c r="H10" s="393">
        <v>11102</v>
      </c>
      <c r="I10" s="386"/>
      <c r="J10" s="387"/>
    </row>
    <row r="11" spans="1:12">
      <c r="A11" s="394" t="s">
        <v>376</v>
      </c>
      <c r="B11" s="643" t="s">
        <v>377</v>
      </c>
      <c r="C11" s="643"/>
      <c r="D11" s="643"/>
      <c r="E11" s="643"/>
      <c r="F11" s="644"/>
      <c r="G11" s="213">
        <v>705</v>
      </c>
      <c r="H11" s="393">
        <v>11103</v>
      </c>
      <c r="I11" s="386">
        <f>Rez.1!F8</f>
        <v>78592191.149999991</v>
      </c>
      <c r="J11" s="387">
        <v>69173145</v>
      </c>
    </row>
    <row r="12" spans="1:12">
      <c r="A12" s="177">
        <v>2</v>
      </c>
      <c r="B12" s="641" t="s">
        <v>378</v>
      </c>
      <c r="C12" s="641"/>
      <c r="D12" s="641"/>
      <c r="E12" s="641"/>
      <c r="F12" s="642"/>
      <c r="G12" s="212">
        <v>708</v>
      </c>
      <c r="H12" s="395">
        <v>11104</v>
      </c>
      <c r="I12" s="386">
        <f>I13+I14</f>
        <v>3877.74</v>
      </c>
      <c r="J12" s="387">
        <v>165239</v>
      </c>
    </row>
    <row r="13" spans="1:12">
      <c r="A13" s="396" t="s">
        <v>371</v>
      </c>
      <c r="B13" s="643" t="s">
        <v>379</v>
      </c>
      <c r="C13" s="643"/>
      <c r="D13" s="643"/>
      <c r="E13" s="643"/>
      <c r="F13" s="644"/>
      <c r="G13" s="393">
        <v>7081</v>
      </c>
      <c r="H13" s="397">
        <v>111041</v>
      </c>
      <c r="I13" s="386">
        <v>0</v>
      </c>
      <c r="J13" s="387">
        <v>0</v>
      </c>
    </row>
    <row r="14" spans="1:12">
      <c r="A14" s="396" t="s">
        <v>380</v>
      </c>
      <c r="B14" s="643" t="s">
        <v>381</v>
      </c>
      <c r="C14" s="643"/>
      <c r="D14" s="643"/>
      <c r="E14" s="643"/>
      <c r="F14" s="644"/>
      <c r="G14" s="393">
        <v>7082</v>
      </c>
      <c r="H14" s="397">
        <v>111042</v>
      </c>
      <c r="I14" s="386">
        <f>Rez.1!F24+Rez.1!F25</f>
        <v>3877.74</v>
      </c>
      <c r="J14" s="387">
        <v>165239</v>
      </c>
    </row>
    <row r="15" spans="1:12">
      <c r="A15" s="396" t="s">
        <v>382</v>
      </c>
      <c r="B15" s="643" t="s">
        <v>383</v>
      </c>
      <c r="C15" s="643"/>
      <c r="D15" s="643"/>
      <c r="E15" s="643"/>
      <c r="F15" s="644"/>
      <c r="G15" s="393">
        <v>7083</v>
      </c>
      <c r="H15" s="397">
        <v>111043</v>
      </c>
      <c r="I15" s="386">
        <v>0</v>
      </c>
      <c r="J15" s="387">
        <v>0</v>
      </c>
    </row>
    <row r="16" spans="1:12">
      <c r="A16" s="178">
        <v>3</v>
      </c>
      <c r="B16" s="641" t="s">
        <v>384</v>
      </c>
      <c r="C16" s="641"/>
      <c r="D16" s="641"/>
      <c r="E16" s="641"/>
      <c r="F16" s="642"/>
      <c r="G16" s="212">
        <v>71</v>
      </c>
      <c r="H16" s="395">
        <v>11201</v>
      </c>
      <c r="I16" s="386">
        <v>0</v>
      </c>
      <c r="J16" s="387">
        <v>0</v>
      </c>
    </row>
    <row r="17" spans="1:10">
      <c r="A17" s="179"/>
      <c r="B17" s="645" t="s">
        <v>385</v>
      </c>
      <c r="C17" s="645"/>
      <c r="D17" s="645"/>
      <c r="E17" s="645"/>
      <c r="F17" s="646"/>
      <c r="G17" s="398"/>
      <c r="H17" s="393">
        <v>112011</v>
      </c>
      <c r="I17" s="386">
        <v>0</v>
      </c>
      <c r="J17" s="387">
        <v>0</v>
      </c>
    </row>
    <row r="18" spans="1:10">
      <c r="A18" s="179"/>
      <c r="B18" s="645" t="s">
        <v>386</v>
      </c>
      <c r="C18" s="645"/>
      <c r="D18" s="645"/>
      <c r="E18" s="645"/>
      <c r="F18" s="646"/>
      <c r="G18" s="398"/>
      <c r="H18" s="393">
        <v>112012</v>
      </c>
      <c r="I18" s="386">
        <v>0</v>
      </c>
      <c r="J18" s="387">
        <v>0</v>
      </c>
    </row>
    <row r="19" spans="1:10">
      <c r="A19" s="180">
        <v>4</v>
      </c>
      <c r="B19" s="641" t="s">
        <v>387</v>
      </c>
      <c r="C19" s="641"/>
      <c r="D19" s="641"/>
      <c r="E19" s="641"/>
      <c r="F19" s="642"/>
      <c r="G19" s="181">
        <v>72</v>
      </c>
      <c r="H19" s="182">
        <v>11300</v>
      </c>
      <c r="I19" s="386">
        <v>0</v>
      </c>
      <c r="J19" s="387">
        <v>0</v>
      </c>
    </row>
    <row r="20" spans="1:10">
      <c r="A20" s="394"/>
      <c r="B20" s="647" t="s">
        <v>388</v>
      </c>
      <c r="C20" s="648"/>
      <c r="D20" s="648"/>
      <c r="E20" s="648"/>
      <c r="F20" s="648"/>
      <c r="G20" s="183"/>
      <c r="H20" s="399">
        <v>11301</v>
      </c>
      <c r="I20" s="386">
        <v>0</v>
      </c>
      <c r="J20" s="387">
        <v>0</v>
      </c>
    </row>
    <row r="21" spans="1:10">
      <c r="A21" s="184">
        <v>5</v>
      </c>
      <c r="B21" s="642" t="s">
        <v>389</v>
      </c>
      <c r="C21" s="630"/>
      <c r="D21" s="630"/>
      <c r="E21" s="630"/>
      <c r="F21" s="630"/>
      <c r="G21" s="214">
        <v>73</v>
      </c>
      <c r="H21" s="214">
        <v>11400</v>
      </c>
      <c r="I21" s="386">
        <v>0</v>
      </c>
      <c r="J21" s="387">
        <v>0</v>
      </c>
    </row>
    <row r="22" spans="1:10">
      <c r="A22" s="185">
        <v>6</v>
      </c>
      <c r="B22" s="642" t="s">
        <v>390</v>
      </c>
      <c r="C22" s="630"/>
      <c r="D22" s="630"/>
      <c r="E22" s="630"/>
      <c r="F22" s="630"/>
      <c r="G22" s="214">
        <v>75</v>
      </c>
      <c r="H22" s="186">
        <v>11500</v>
      </c>
      <c r="I22" s="386">
        <v>0</v>
      </c>
      <c r="J22" s="387">
        <v>0</v>
      </c>
    </row>
    <row r="23" spans="1:10">
      <c r="A23" s="184">
        <v>7</v>
      </c>
      <c r="B23" s="641" t="s">
        <v>391</v>
      </c>
      <c r="C23" s="641"/>
      <c r="D23" s="641"/>
      <c r="E23" s="641"/>
      <c r="F23" s="642"/>
      <c r="G23" s="212">
        <v>77</v>
      </c>
      <c r="H23" s="212">
        <v>11600</v>
      </c>
      <c r="I23" s="386">
        <v>0</v>
      </c>
      <c r="J23" s="387">
        <v>0</v>
      </c>
    </row>
    <row r="24" spans="1:10" ht="13.5" thickBot="1">
      <c r="A24" s="187" t="s">
        <v>392</v>
      </c>
      <c r="B24" s="632" t="s">
        <v>393</v>
      </c>
      <c r="C24" s="632"/>
      <c r="D24" s="632"/>
      <c r="E24" s="632"/>
      <c r="F24" s="632"/>
      <c r="G24" s="211"/>
      <c r="H24" s="211">
        <v>11800</v>
      </c>
      <c r="I24" s="388">
        <f>I8+I12+I16+I19+I21+I22+I23</f>
        <v>78596068.889999986</v>
      </c>
      <c r="J24" s="423">
        <f>J8+J12+J16+J19+J21+J22+J23</f>
        <v>69338384</v>
      </c>
    </row>
    <row r="25" spans="1:10">
      <c r="A25" s="188"/>
      <c r="B25" s="189"/>
      <c r="C25" s="189"/>
      <c r="D25" s="189"/>
      <c r="E25" s="189"/>
      <c r="F25" s="189"/>
      <c r="G25" s="189"/>
      <c r="H25" s="189"/>
      <c r="I25" s="389" t="s">
        <v>296</v>
      </c>
      <c r="J25" s="389"/>
    </row>
    <row r="26" spans="1:10">
      <c r="A26" s="188"/>
      <c r="B26" s="189"/>
      <c r="C26" s="189"/>
      <c r="D26" s="189"/>
      <c r="E26" s="189"/>
      <c r="F26" s="189"/>
      <c r="G26" s="189"/>
      <c r="H26" s="189"/>
      <c r="J26" s="389"/>
    </row>
    <row r="27" spans="1:10">
      <c r="A27" s="188"/>
      <c r="B27" s="189"/>
      <c r="C27" s="189"/>
      <c r="D27" s="189"/>
      <c r="E27" s="189"/>
      <c r="F27" s="189"/>
      <c r="G27" s="189"/>
      <c r="H27" s="189"/>
      <c r="I27" s="389"/>
      <c r="J27" s="389"/>
    </row>
    <row r="28" spans="1:10">
      <c r="A28" s="188"/>
      <c r="B28" s="189"/>
      <c r="C28" s="189"/>
      <c r="D28" s="189"/>
      <c r="E28" s="189"/>
      <c r="F28" s="189"/>
      <c r="G28" s="189"/>
      <c r="H28" s="189"/>
      <c r="I28" s="389"/>
      <c r="J28" s="389"/>
    </row>
    <row r="29" spans="1:10">
      <c r="A29" s="188"/>
      <c r="B29" s="189"/>
      <c r="C29" s="189"/>
      <c r="D29" s="189"/>
      <c r="E29" s="189"/>
      <c r="F29" s="189"/>
      <c r="G29" s="189"/>
      <c r="H29" s="189"/>
      <c r="I29" s="389"/>
      <c r="J29" s="389"/>
    </row>
    <row r="30" spans="1:10">
      <c r="A30" s="188"/>
      <c r="B30" s="189"/>
      <c r="C30" s="189"/>
      <c r="D30" s="189"/>
      <c r="E30" s="189"/>
      <c r="F30" s="189"/>
      <c r="G30" s="189"/>
      <c r="H30" s="189"/>
      <c r="I30" s="389"/>
      <c r="J30" s="389"/>
    </row>
    <row r="31" spans="1:10">
      <c r="A31" s="188"/>
      <c r="B31" s="189"/>
      <c r="C31" s="189"/>
      <c r="D31" s="189"/>
      <c r="E31" s="189"/>
      <c r="F31" s="189"/>
      <c r="G31" s="189"/>
      <c r="H31" s="189"/>
      <c r="I31" s="389"/>
      <c r="J31" s="389"/>
    </row>
    <row r="32" spans="1:10">
      <c r="A32" s="188"/>
      <c r="B32" s="189"/>
      <c r="C32" s="189"/>
      <c r="D32" s="189"/>
      <c r="E32" s="189"/>
      <c r="F32" s="189"/>
      <c r="G32" s="189"/>
      <c r="H32" s="189"/>
      <c r="I32" s="389"/>
      <c r="J32" s="389"/>
    </row>
    <row r="33" spans="1:10">
      <c r="A33" s="188"/>
      <c r="B33" s="189"/>
      <c r="C33" s="189"/>
      <c r="D33" s="189"/>
      <c r="E33" s="189"/>
      <c r="F33" s="189"/>
      <c r="G33" s="189"/>
      <c r="H33" s="189"/>
      <c r="I33" s="389"/>
      <c r="J33" s="389"/>
    </row>
    <row r="34" spans="1:10">
      <c r="A34" s="188"/>
      <c r="B34" s="189"/>
      <c r="C34" s="189"/>
      <c r="D34" s="189"/>
      <c r="E34" s="189"/>
      <c r="F34" s="189"/>
      <c r="G34" s="189"/>
      <c r="H34" s="189"/>
      <c r="I34" s="389"/>
      <c r="J34" s="389"/>
    </row>
    <row r="35" spans="1:10">
      <c r="A35" s="188"/>
      <c r="B35" s="189"/>
      <c r="C35" s="189"/>
      <c r="D35" s="189"/>
      <c r="E35" s="189"/>
      <c r="F35" s="189"/>
      <c r="G35" s="189"/>
      <c r="H35" s="189"/>
      <c r="I35" s="389"/>
      <c r="J35" s="389"/>
    </row>
    <row r="36" spans="1:10">
      <c r="A36" s="188"/>
      <c r="B36" s="189"/>
      <c r="C36" s="189"/>
      <c r="D36" s="189"/>
      <c r="E36" s="189"/>
      <c r="F36" s="189"/>
      <c r="G36" s="189"/>
      <c r="H36" s="189"/>
      <c r="I36" s="389"/>
      <c r="J36" s="389"/>
    </row>
    <row r="37" spans="1:10">
      <c r="A37" s="188"/>
      <c r="B37" s="189"/>
      <c r="C37" s="189"/>
      <c r="D37" s="189"/>
      <c r="E37" s="189"/>
      <c r="F37" s="189"/>
      <c r="G37" s="189"/>
      <c r="H37" s="189"/>
      <c r="I37" s="389"/>
      <c r="J37" s="389"/>
    </row>
    <row r="38" spans="1:10">
      <c r="A38" s="188"/>
      <c r="B38" s="189"/>
      <c r="C38" s="189"/>
      <c r="D38" s="189"/>
      <c r="E38" s="189"/>
      <c r="F38" s="189"/>
      <c r="G38" s="189"/>
      <c r="H38" s="189"/>
      <c r="I38" s="389"/>
      <c r="J38" s="389"/>
    </row>
    <row r="39" spans="1:10">
      <c r="A39" s="188"/>
      <c r="B39" s="189"/>
      <c r="C39" s="189"/>
      <c r="D39" s="189"/>
      <c r="E39" s="189"/>
      <c r="F39" s="189"/>
      <c r="G39" s="189"/>
      <c r="H39" s="189"/>
      <c r="I39" s="389"/>
      <c r="J39" s="389"/>
    </row>
    <row r="40" spans="1:10">
      <c r="A40" s="188"/>
      <c r="B40" s="189"/>
      <c r="C40" s="189"/>
      <c r="D40" s="189"/>
      <c r="E40" s="189"/>
      <c r="F40" s="189"/>
      <c r="G40" s="189"/>
      <c r="H40" s="189"/>
      <c r="I40" s="389"/>
      <c r="J40" s="389"/>
    </row>
    <row r="41" spans="1:10">
      <c r="A41" s="188"/>
      <c r="B41" s="189"/>
      <c r="C41" s="189"/>
      <c r="D41" s="189"/>
      <c r="E41" s="189"/>
      <c r="F41" s="189"/>
      <c r="G41" s="189"/>
      <c r="H41" s="189"/>
      <c r="I41" s="389"/>
      <c r="J41" s="389"/>
    </row>
    <row r="42" spans="1:10">
      <c r="A42" s="188"/>
      <c r="B42" s="189"/>
      <c r="C42" s="189"/>
      <c r="D42" s="189"/>
      <c r="E42" s="189"/>
      <c r="F42" s="189"/>
      <c r="G42" s="189"/>
      <c r="H42" s="189"/>
      <c r="I42" s="389"/>
      <c r="J42" s="389"/>
    </row>
    <row r="43" spans="1:10">
      <c r="A43" s="188"/>
      <c r="B43" s="189"/>
      <c r="C43" s="189"/>
      <c r="D43" s="189"/>
      <c r="E43" s="189"/>
      <c r="F43" s="189"/>
      <c r="G43" s="189"/>
      <c r="H43" s="189"/>
      <c r="I43" s="389"/>
      <c r="J43" s="389"/>
    </row>
    <row r="44" spans="1:10">
      <c r="A44" s="188"/>
      <c r="B44" s="189"/>
      <c r="C44" s="189"/>
      <c r="D44" s="189"/>
      <c r="E44" s="189"/>
      <c r="F44" s="189"/>
      <c r="G44" s="189"/>
      <c r="H44" s="189"/>
      <c r="I44" s="389"/>
      <c r="J44" s="389"/>
    </row>
    <row r="45" spans="1:10">
      <c r="A45" s="188"/>
      <c r="B45" s="189"/>
      <c r="C45" s="189"/>
      <c r="D45" s="189"/>
      <c r="E45" s="189"/>
      <c r="F45" s="189"/>
      <c r="G45" s="189"/>
      <c r="H45" s="189"/>
      <c r="I45" s="389"/>
      <c r="J45" s="389"/>
    </row>
    <row r="46" spans="1:10">
      <c r="A46" s="188"/>
      <c r="B46" s="189"/>
      <c r="C46" s="189"/>
      <c r="D46" s="189"/>
      <c r="E46" s="189"/>
      <c r="F46" s="189"/>
      <c r="G46" s="189"/>
      <c r="H46" s="189"/>
      <c r="I46" s="389"/>
      <c r="J46" s="389"/>
    </row>
    <row r="47" spans="1:10">
      <c r="A47" s="188"/>
      <c r="B47" s="189"/>
      <c r="C47" s="189"/>
      <c r="D47" s="189"/>
      <c r="E47" s="189"/>
      <c r="F47" s="189"/>
      <c r="G47" s="189"/>
      <c r="H47" s="189"/>
      <c r="I47" s="389"/>
      <c r="J47" s="389"/>
    </row>
    <row r="48" spans="1:10">
      <c r="A48" s="188"/>
      <c r="B48" s="189"/>
      <c r="C48" s="189"/>
      <c r="D48" s="189"/>
      <c r="E48" s="189"/>
      <c r="F48" s="189"/>
      <c r="G48" s="189"/>
      <c r="H48" s="189"/>
      <c r="I48" s="389"/>
      <c r="J48" s="389"/>
    </row>
    <row r="49" spans="1:12">
      <c r="A49" s="188"/>
      <c r="B49" s="189"/>
      <c r="C49" s="189"/>
      <c r="D49" s="189"/>
      <c r="E49" s="189"/>
      <c r="F49" s="189"/>
      <c r="G49" s="189"/>
      <c r="H49" s="189"/>
      <c r="I49" s="389"/>
      <c r="J49" s="389"/>
    </row>
    <row r="50" spans="1:12">
      <c r="A50" s="188"/>
      <c r="B50" s="189"/>
      <c r="C50" s="189"/>
      <c r="D50" s="189"/>
      <c r="E50" s="189"/>
      <c r="F50" s="189"/>
      <c r="G50" s="189"/>
      <c r="H50" s="189"/>
      <c r="I50" s="389"/>
      <c r="J50" s="389"/>
    </row>
    <row r="51" spans="1:12">
      <c r="A51" s="188"/>
      <c r="B51" s="189"/>
      <c r="C51" s="189"/>
      <c r="D51" s="189"/>
      <c r="E51" s="189"/>
      <c r="F51" s="189"/>
      <c r="G51" s="189"/>
      <c r="H51" s="189"/>
      <c r="I51" s="389"/>
      <c r="J51" s="389"/>
    </row>
    <row r="52" spans="1:12">
      <c r="A52" s="188"/>
      <c r="B52" s="189"/>
      <c r="C52" s="189"/>
      <c r="D52" s="189"/>
      <c r="E52" s="189"/>
      <c r="F52" s="189"/>
      <c r="G52" s="189"/>
      <c r="H52" s="189"/>
      <c r="I52" s="389"/>
      <c r="J52" s="389"/>
    </row>
    <row r="53" spans="1:12">
      <c r="A53" s="188"/>
      <c r="B53" s="189"/>
      <c r="C53" s="189"/>
      <c r="D53" s="189"/>
      <c r="E53" s="189"/>
      <c r="F53" s="189"/>
      <c r="G53" s="189"/>
      <c r="H53" s="189"/>
      <c r="I53" s="389"/>
      <c r="J53" s="389"/>
    </row>
    <row r="54" spans="1:12">
      <c r="A54" s="188"/>
      <c r="B54" s="189"/>
      <c r="C54" s="189"/>
      <c r="D54" s="189"/>
      <c r="E54" s="189"/>
      <c r="F54" s="189"/>
      <c r="G54" s="189"/>
      <c r="H54" s="189"/>
      <c r="I54" s="389"/>
      <c r="J54" s="389"/>
    </row>
    <row r="55" spans="1:12">
      <c r="A55" s="188"/>
      <c r="B55" s="189"/>
      <c r="C55" s="189"/>
      <c r="D55" s="189"/>
      <c r="E55" s="189"/>
      <c r="F55" s="189"/>
      <c r="G55" s="189"/>
      <c r="H55" s="189"/>
      <c r="I55" s="389"/>
      <c r="J55" s="389"/>
    </row>
    <row r="56" spans="1:12">
      <c r="A56" s="188"/>
      <c r="B56" s="189"/>
      <c r="C56" s="189"/>
      <c r="D56" s="189"/>
      <c r="E56" s="189"/>
      <c r="F56" s="189"/>
      <c r="G56" s="189"/>
      <c r="H56" s="189"/>
      <c r="I56" s="389"/>
      <c r="J56" s="389"/>
    </row>
    <row r="57" spans="1:12">
      <c r="A57" s="188"/>
      <c r="B57" s="189"/>
      <c r="C57" s="189"/>
      <c r="D57" s="189"/>
      <c r="E57" s="189"/>
      <c r="F57" s="189"/>
      <c r="G57" s="189"/>
      <c r="H57" s="189"/>
      <c r="J57" s="389"/>
    </row>
    <row r="58" spans="1:12">
      <c r="A58" s="188"/>
      <c r="B58" s="189"/>
      <c r="C58" s="189"/>
      <c r="D58" s="189"/>
      <c r="E58" s="189"/>
      <c r="F58" s="189"/>
      <c r="G58" s="189"/>
      <c r="H58" s="189"/>
      <c r="I58" s="389"/>
      <c r="J58" s="389"/>
    </row>
    <row r="59" spans="1:12">
      <c r="A59" s="188"/>
      <c r="B59" s="189"/>
      <c r="C59" s="189"/>
      <c r="D59" s="189"/>
      <c r="E59" s="189"/>
      <c r="F59" s="189"/>
      <c r="G59" s="189"/>
      <c r="H59" s="189"/>
      <c r="I59" s="389"/>
      <c r="J59" s="389"/>
    </row>
    <row r="60" spans="1:12">
      <c r="A60" s="188"/>
      <c r="B60" s="189"/>
      <c r="C60" s="189"/>
      <c r="D60" s="189"/>
      <c r="E60" s="189"/>
      <c r="F60" s="189"/>
      <c r="G60" s="189"/>
      <c r="H60" s="189"/>
      <c r="I60" s="389"/>
      <c r="J60" s="389"/>
    </row>
    <row r="61" spans="1:12">
      <c r="B61" s="174" t="s">
        <v>363</v>
      </c>
      <c r="C61" s="133"/>
      <c r="D61" s="133"/>
    </row>
    <row r="62" spans="1:12">
      <c r="B62" s="174" t="s">
        <v>364</v>
      </c>
      <c r="C62" s="133"/>
      <c r="D62" s="133"/>
    </row>
    <row r="63" spans="1:12">
      <c r="B63" s="175"/>
      <c r="I63" s="382" t="s">
        <v>394</v>
      </c>
    </row>
    <row r="64" spans="1:12">
      <c r="A64" s="121"/>
      <c r="B64" s="121"/>
      <c r="C64" s="121"/>
      <c r="D64" s="121"/>
      <c r="E64" s="121"/>
      <c r="F64" s="121"/>
      <c r="G64" s="121"/>
      <c r="H64" s="121"/>
      <c r="I64" s="383"/>
      <c r="J64" s="384"/>
      <c r="K64" s="121"/>
      <c r="L64" s="121"/>
    </row>
    <row r="65" spans="1:11">
      <c r="A65" s="633" t="s">
        <v>366</v>
      </c>
      <c r="B65" s="634"/>
      <c r="C65" s="634"/>
      <c r="D65" s="634"/>
      <c r="E65" s="634"/>
      <c r="F65" s="634"/>
      <c r="G65" s="634"/>
      <c r="H65" s="634"/>
      <c r="I65" s="634"/>
      <c r="J65" s="635"/>
    </row>
    <row r="66" spans="1:11" ht="39" thickBot="1">
      <c r="A66" s="400"/>
      <c r="B66" s="636" t="s">
        <v>395</v>
      </c>
      <c r="C66" s="637"/>
      <c r="D66" s="637"/>
      <c r="E66" s="637"/>
      <c r="F66" s="638"/>
      <c r="G66" s="401" t="s">
        <v>368</v>
      </c>
      <c r="H66" s="401" t="s">
        <v>369</v>
      </c>
      <c r="I66" s="402" t="s">
        <v>534</v>
      </c>
      <c r="J66" s="402" t="s">
        <v>522</v>
      </c>
    </row>
    <row r="67" spans="1:11">
      <c r="A67" s="403">
        <v>1</v>
      </c>
      <c r="B67" s="639" t="s">
        <v>396</v>
      </c>
      <c r="C67" s="640"/>
      <c r="D67" s="640"/>
      <c r="E67" s="640"/>
      <c r="F67" s="640"/>
      <c r="G67" s="215">
        <v>60</v>
      </c>
      <c r="H67" s="215">
        <v>12100</v>
      </c>
      <c r="I67" s="385">
        <f>I70+I71</f>
        <v>64944162.659999996</v>
      </c>
      <c r="J67" s="449">
        <f>J70+J71</f>
        <v>51793546</v>
      </c>
      <c r="K67" s="49"/>
    </row>
    <row r="68" spans="1:11">
      <c r="A68" s="404" t="s">
        <v>397</v>
      </c>
      <c r="B68" s="627" t="s">
        <v>398</v>
      </c>
      <c r="C68" s="627" t="s">
        <v>399</v>
      </c>
      <c r="D68" s="627"/>
      <c r="E68" s="627"/>
      <c r="F68" s="627"/>
      <c r="G68" s="405" t="s">
        <v>400</v>
      </c>
      <c r="H68" s="405">
        <v>12101</v>
      </c>
      <c r="I68" s="386">
        <v>0</v>
      </c>
      <c r="J68" s="387">
        <v>0</v>
      </c>
    </row>
    <row r="69" spans="1:11">
      <c r="A69" s="404" t="s">
        <v>374</v>
      </c>
      <c r="B69" s="627" t="s">
        <v>401</v>
      </c>
      <c r="C69" s="627" t="s">
        <v>399</v>
      </c>
      <c r="D69" s="627"/>
      <c r="E69" s="627"/>
      <c r="F69" s="627"/>
      <c r="G69" s="405"/>
      <c r="H69" s="407">
        <v>12102</v>
      </c>
      <c r="I69" s="386">
        <v>0</v>
      </c>
      <c r="J69" s="387">
        <v>0</v>
      </c>
    </row>
    <row r="70" spans="1:11">
      <c r="A70" s="404" t="s">
        <v>376</v>
      </c>
      <c r="B70" s="627" t="s">
        <v>402</v>
      </c>
      <c r="C70" s="627" t="s">
        <v>399</v>
      </c>
      <c r="D70" s="627"/>
      <c r="E70" s="627"/>
      <c r="F70" s="627"/>
      <c r="G70" s="405" t="s">
        <v>403</v>
      </c>
      <c r="H70" s="405">
        <v>12103</v>
      </c>
      <c r="I70" s="386">
        <f>'Shen.Spjeg.ne vazhdim'!J232</f>
        <v>56917899.659999996</v>
      </c>
      <c r="J70" s="387">
        <v>52040160</v>
      </c>
    </row>
    <row r="71" spans="1:11">
      <c r="A71" s="404" t="s">
        <v>404</v>
      </c>
      <c r="B71" s="629" t="s">
        <v>531</v>
      </c>
      <c r="C71" s="627" t="s">
        <v>399</v>
      </c>
      <c r="D71" s="627"/>
      <c r="E71" s="627"/>
      <c r="F71" s="627"/>
      <c r="G71" s="405"/>
      <c r="H71" s="407">
        <v>12104</v>
      </c>
      <c r="I71" s="386">
        <f>'Shen.Spjeg.ne vazhdim'!J233</f>
        <v>8026263</v>
      </c>
      <c r="J71" s="387">
        <v>-246614</v>
      </c>
      <c r="K71" s="49"/>
    </row>
    <row r="72" spans="1:11">
      <c r="A72" s="404" t="s">
        <v>405</v>
      </c>
      <c r="B72" s="627" t="s">
        <v>406</v>
      </c>
      <c r="C72" s="627" t="s">
        <v>399</v>
      </c>
      <c r="D72" s="627"/>
      <c r="E72" s="627"/>
      <c r="F72" s="627"/>
      <c r="G72" s="405" t="s">
        <v>407</v>
      </c>
      <c r="H72" s="407">
        <v>12105</v>
      </c>
      <c r="I72" s="386">
        <v>0</v>
      </c>
      <c r="J72" s="387">
        <v>0</v>
      </c>
    </row>
    <row r="73" spans="1:11">
      <c r="A73" s="177">
        <v>2</v>
      </c>
      <c r="B73" s="630" t="s">
        <v>408</v>
      </c>
      <c r="C73" s="630"/>
      <c r="D73" s="630"/>
      <c r="E73" s="630"/>
      <c r="F73" s="630"/>
      <c r="G73" s="214">
        <v>64</v>
      </c>
      <c r="H73" s="214">
        <v>12200</v>
      </c>
      <c r="I73" s="386">
        <f>I74+I75</f>
        <v>3819092</v>
      </c>
      <c r="J73" s="387">
        <f>J74+J75</f>
        <v>2566578</v>
      </c>
    </row>
    <row r="74" spans="1:11">
      <c r="A74" s="406" t="s">
        <v>409</v>
      </c>
      <c r="B74" s="630" t="s">
        <v>532</v>
      </c>
      <c r="C74" s="631"/>
      <c r="D74" s="631"/>
      <c r="E74" s="631"/>
      <c r="F74" s="631"/>
      <c r="G74" s="407">
        <v>641</v>
      </c>
      <c r="H74" s="407">
        <v>12201</v>
      </c>
      <c r="I74" s="408">
        <f>Rez.1!F13</f>
        <v>3272566</v>
      </c>
      <c r="J74" s="387">
        <v>2199295</v>
      </c>
    </row>
    <row r="75" spans="1:11">
      <c r="A75" s="406" t="s">
        <v>410</v>
      </c>
      <c r="B75" s="631" t="s">
        <v>411</v>
      </c>
      <c r="C75" s="631"/>
      <c r="D75" s="631"/>
      <c r="E75" s="631"/>
      <c r="F75" s="631"/>
      <c r="G75" s="407">
        <v>644</v>
      </c>
      <c r="H75" s="407">
        <v>12202</v>
      </c>
      <c r="I75" s="408">
        <f>Rez.1!F14</f>
        <v>546526</v>
      </c>
      <c r="J75" s="387">
        <v>367283</v>
      </c>
    </row>
    <row r="76" spans="1:11">
      <c r="A76" s="177">
        <v>3</v>
      </c>
      <c r="B76" s="630" t="s">
        <v>412</v>
      </c>
      <c r="C76" s="630"/>
      <c r="D76" s="630"/>
      <c r="E76" s="630"/>
      <c r="F76" s="630"/>
      <c r="G76" s="214">
        <v>68</v>
      </c>
      <c r="H76" s="214">
        <v>12300</v>
      </c>
      <c r="I76" s="386">
        <f>Rez.1!F15</f>
        <v>0</v>
      </c>
      <c r="J76" s="387">
        <v>71090</v>
      </c>
    </row>
    <row r="77" spans="1:11">
      <c r="A77" s="177">
        <v>4</v>
      </c>
      <c r="B77" s="630" t="s">
        <v>413</v>
      </c>
      <c r="C77" s="630"/>
      <c r="D77" s="630"/>
      <c r="E77" s="630"/>
      <c r="F77" s="630"/>
      <c r="G77" s="214">
        <v>61</v>
      </c>
      <c r="H77" s="214">
        <v>12400</v>
      </c>
      <c r="I77" s="386">
        <f>I78+I79+I80+I81+I82+I83+I84+I85+I86+I87+I88+I89+I91+I92</f>
        <v>7476508.6799999997</v>
      </c>
      <c r="J77" s="386">
        <f>J78+J79+J80+J81+J82+J83+J84+J85+J86+J87+J88+J89+J91+J92</f>
        <v>5987683</v>
      </c>
    </row>
    <row r="78" spans="1:11">
      <c r="A78" s="406" t="s">
        <v>371</v>
      </c>
      <c r="B78" s="624" t="s">
        <v>414</v>
      </c>
      <c r="C78" s="624"/>
      <c r="D78" s="624"/>
      <c r="E78" s="624"/>
      <c r="F78" s="624"/>
      <c r="G78" s="405"/>
      <c r="H78" s="405">
        <v>12401</v>
      </c>
      <c r="I78" s="386">
        <v>0</v>
      </c>
      <c r="J78" s="387">
        <v>0</v>
      </c>
    </row>
    <row r="79" spans="1:11">
      <c r="A79" s="406" t="s">
        <v>380</v>
      </c>
      <c r="B79" s="624" t="s">
        <v>415</v>
      </c>
      <c r="C79" s="624"/>
      <c r="D79" s="624"/>
      <c r="E79" s="624"/>
      <c r="F79" s="624"/>
      <c r="G79" s="409">
        <v>611</v>
      </c>
      <c r="H79" s="405">
        <v>12402</v>
      </c>
      <c r="I79" s="386">
        <v>0</v>
      </c>
      <c r="J79" s="387">
        <v>0</v>
      </c>
    </row>
    <row r="80" spans="1:11">
      <c r="A80" s="406" t="s">
        <v>382</v>
      </c>
      <c r="B80" s="624" t="s">
        <v>336</v>
      </c>
      <c r="C80" s="624"/>
      <c r="D80" s="624"/>
      <c r="E80" s="624"/>
      <c r="F80" s="624"/>
      <c r="G80" s="405">
        <v>613</v>
      </c>
      <c r="H80" s="405">
        <v>12403</v>
      </c>
      <c r="I80" s="386">
        <f>'Shen.Spjeg.ne vazhdim'!J243</f>
        <v>476000</v>
      </c>
      <c r="J80" s="387">
        <v>500000</v>
      </c>
    </row>
    <row r="81" spans="1:10">
      <c r="A81" s="406" t="s">
        <v>416</v>
      </c>
      <c r="B81" s="624" t="s">
        <v>417</v>
      </c>
      <c r="C81" s="624"/>
      <c r="D81" s="624"/>
      <c r="E81" s="624"/>
      <c r="F81" s="624"/>
      <c r="G81" s="409">
        <v>615</v>
      </c>
      <c r="H81" s="405">
        <v>12404</v>
      </c>
      <c r="I81" s="410">
        <v>0</v>
      </c>
      <c r="J81" s="411">
        <v>0</v>
      </c>
    </row>
    <row r="82" spans="1:10">
      <c r="A82" s="406" t="s">
        <v>418</v>
      </c>
      <c r="B82" s="624" t="s">
        <v>419</v>
      </c>
      <c r="C82" s="624"/>
      <c r="D82" s="624"/>
      <c r="E82" s="624"/>
      <c r="F82" s="624"/>
      <c r="G82" s="409">
        <v>616</v>
      </c>
      <c r="H82" s="405">
        <v>12405</v>
      </c>
      <c r="I82" s="386">
        <v>0</v>
      </c>
      <c r="J82" s="387">
        <v>0</v>
      </c>
    </row>
    <row r="83" spans="1:10">
      <c r="A83" s="406" t="s">
        <v>420</v>
      </c>
      <c r="B83" s="624" t="s">
        <v>421</v>
      </c>
      <c r="C83" s="624"/>
      <c r="D83" s="624"/>
      <c r="E83" s="624"/>
      <c r="F83" s="624"/>
      <c r="G83" s="409">
        <v>617</v>
      </c>
      <c r="H83" s="405">
        <v>12406</v>
      </c>
      <c r="I83" s="386">
        <v>0</v>
      </c>
      <c r="J83" s="387">
        <v>0</v>
      </c>
    </row>
    <row r="84" spans="1:10">
      <c r="A84" s="406" t="s">
        <v>422</v>
      </c>
      <c r="B84" s="627" t="s">
        <v>423</v>
      </c>
      <c r="C84" s="627" t="s">
        <v>399</v>
      </c>
      <c r="D84" s="627"/>
      <c r="E84" s="627"/>
      <c r="F84" s="627"/>
      <c r="G84" s="409">
        <v>618</v>
      </c>
      <c r="H84" s="405">
        <v>12407</v>
      </c>
      <c r="I84" s="386">
        <f>'Shen.Spjeg.ne vazhdim'!J250</f>
        <v>2852342.6499999994</v>
      </c>
      <c r="J84" s="387">
        <v>1634825</v>
      </c>
    </row>
    <row r="85" spans="1:10">
      <c r="A85" s="406" t="s">
        <v>424</v>
      </c>
      <c r="B85" s="627" t="s">
        <v>425</v>
      </c>
      <c r="C85" s="627"/>
      <c r="D85" s="627"/>
      <c r="E85" s="627"/>
      <c r="F85" s="627"/>
      <c r="G85" s="409">
        <v>623</v>
      </c>
      <c r="H85" s="405">
        <v>12408</v>
      </c>
      <c r="I85" s="386">
        <v>0</v>
      </c>
      <c r="J85" s="387">
        <v>0</v>
      </c>
    </row>
    <row r="86" spans="1:10">
      <c r="A86" s="406" t="s">
        <v>426</v>
      </c>
      <c r="B86" s="627" t="s">
        <v>427</v>
      </c>
      <c r="C86" s="627"/>
      <c r="D86" s="627"/>
      <c r="E86" s="627"/>
      <c r="F86" s="627"/>
      <c r="G86" s="409">
        <v>624</v>
      </c>
      <c r="H86" s="405">
        <v>12409</v>
      </c>
      <c r="I86" s="386">
        <v>0</v>
      </c>
      <c r="J86" s="387">
        <v>0</v>
      </c>
    </row>
    <row r="87" spans="1:10">
      <c r="A87" s="406" t="s">
        <v>428</v>
      </c>
      <c r="B87" s="627" t="s">
        <v>429</v>
      </c>
      <c r="C87" s="627"/>
      <c r="D87" s="627"/>
      <c r="E87" s="627"/>
      <c r="F87" s="627"/>
      <c r="G87" s="409">
        <v>625</v>
      </c>
      <c r="H87" s="405">
        <v>12410</v>
      </c>
      <c r="I87" s="386">
        <v>0</v>
      </c>
      <c r="J87" s="387">
        <v>0</v>
      </c>
    </row>
    <row r="88" spans="1:10">
      <c r="A88" s="406" t="s">
        <v>430</v>
      </c>
      <c r="B88" s="627" t="s">
        <v>431</v>
      </c>
      <c r="C88" s="627"/>
      <c r="D88" s="627"/>
      <c r="E88" s="627"/>
      <c r="F88" s="627"/>
      <c r="G88" s="409">
        <v>626</v>
      </c>
      <c r="H88" s="405">
        <v>12411</v>
      </c>
      <c r="I88" s="386">
        <f>'Shen.Spjeg.ne vazhdim'!J245</f>
        <v>342187.46</v>
      </c>
      <c r="J88" s="387">
        <v>302493</v>
      </c>
    </row>
    <row r="89" spans="1:10">
      <c r="A89" s="412" t="s">
        <v>432</v>
      </c>
      <c r="B89" s="627" t="s">
        <v>433</v>
      </c>
      <c r="C89" s="627"/>
      <c r="D89" s="627"/>
      <c r="E89" s="627"/>
      <c r="F89" s="627"/>
      <c r="G89" s="409">
        <v>627</v>
      </c>
      <c r="H89" s="405">
        <v>12412</v>
      </c>
      <c r="I89" s="386">
        <f>I90</f>
        <v>3691846</v>
      </c>
      <c r="J89" s="386">
        <f>J90</f>
        <v>3357516</v>
      </c>
    </row>
    <row r="90" spans="1:10">
      <c r="A90" s="406"/>
      <c r="B90" s="628" t="s">
        <v>434</v>
      </c>
      <c r="C90" s="628"/>
      <c r="D90" s="628"/>
      <c r="E90" s="628"/>
      <c r="F90" s="628"/>
      <c r="G90" s="409">
        <v>6271</v>
      </c>
      <c r="H90" s="409">
        <v>124121</v>
      </c>
      <c r="I90" s="386">
        <f>'Shen.Spjeg.ne vazhdim'!J246</f>
        <v>3691846</v>
      </c>
      <c r="J90" s="387">
        <v>3357516</v>
      </c>
    </row>
    <row r="91" spans="1:10">
      <c r="A91" s="406"/>
      <c r="B91" s="628" t="s">
        <v>435</v>
      </c>
      <c r="C91" s="628"/>
      <c r="D91" s="628"/>
      <c r="E91" s="628"/>
      <c r="F91" s="628"/>
      <c r="G91" s="409">
        <v>6272</v>
      </c>
      <c r="H91" s="409">
        <v>124122</v>
      </c>
      <c r="I91" s="386"/>
      <c r="J91" s="387"/>
    </row>
    <row r="92" spans="1:10">
      <c r="A92" s="406" t="s">
        <v>436</v>
      </c>
      <c r="B92" s="627" t="s">
        <v>437</v>
      </c>
      <c r="C92" s="627"/>
      <c r="D92" s="627"/>
      <c r="E92" s="627"/>
      <c r="F92" s="627"/>
      <c r="G92" s="409">
        <v>628</v>
      </c>
      <c r="H92" s="409">
        <v>12413</v>
      </c>
      <c r="I92" s="386">
        <f>'Shen.Spjeg.ne vazhdim'!J247</f>
        <v>114132.57</v>
      </c>
      <c r="J92" s="387">
        <v>192849</v>
      </c>
    </row>
    <row r="93" spans="1:10">
      <c r="A93" s="177">
        <v>5</v>
      </c>
      <c r="B93" s="629" t="s">
        <v>438</v>
      </c>
      <c r="C93" s="627"/>
      <c r="D93" s="627"/>
      <c r="E93" s="627"/>
      <c r="F93" s="627"/>
      <c r="G93" s="417">
        <v>63</v>
      </c>
      <c r="H93" s="417">
        <v>12500</v>
      </c>
      <c r="I93" s="386">
        <f>I94+I95+I96+I97</f>
        <v>153011.66</v>
      </c>
      <c r="J93" s="386">
        <f>J94+J95+J96+J97</f>
        <v>1620789</v>
      </c>
    </row>
    <row r="94" spans="1:10">
      <c r="A94" s="406" t="s">
        <v>371</v>
      </c>
      <c r="B94" s="627" t="s">
        <v>439</v>
      </c>
      <c r="C94" s="627"/>
      <c r="D94" s="627"/>
      <c r="E94" s="627"/>
      <c r="F94" s="627"/>
      <c r="G94" s="409">
        <v>632</v>
      </c>
      <c r="H94" s="409">
        <v>12501</v>
      </c>
      <c r="I94" s="386"/>
      <c r="J94" s="387">
        <v>1605089</v>
      </c>
    </row>
    <row r="95" spans="1:10">
      <c r="A95" s="406" t="s">
        <v>380</v>
      </c>
      <c r="B95" s="627" t="s">
        <v>440</v>
      </c>
      <c r="C95" s="627"/>
      <c r="D95" s="627"/>
      <c r="E95" s="627"/>
      <c r="F95" s="627"/>
      <c r="G95" s="409">
        <v>633</v>
      </c>
      <c r="H95" s="409">
        <v>12502</v>
      </c>
      <c r="I95" s="386">
        <v>0</v>
      </c>
      <c r="J95" s="387">
        <v>0</v>
      </c>
    </row>
    <row r="96" spans="1:10">
      <c r="A96" s="406" t="s">
        <v>382</v>
      </c>
      <c r="B96" s="627" t="s">
        <v>341</v>
      </c>
      <c r="C96" s="627"/>
      <c r="D96" s="627"/>
      <c r="E96" s="627"/>
      <c r="F96" s="627"/>
      <c r="G96" s="409">
        <v>634</v>
      </c>
      <c r="H96" s="409">
        <v>12503</v>
      </c>
      <c r="I96" s="386">
        <f>'Shen.Spjeg.ne vazhdim'!J248</f>
        <v>153011.66</v>
      </c>
      <c r="J96" s="387">
        <v>15700</v>
      </c>
    </row>
    <row r="97" spans="1:11">
      <c r="A97" s="406" t="s">
        <v>416</v>
      </c>
      <c r="B97" s="627" t="s">
        <v>441</v>
      </c>
      <c r="C97" s="627"/>
      <c r="D97" s="627"/>
      <c r="E97" s="627"/>
      <c r="F97" s="627"/>
      <c r="G97" s="409" t="s">
        <v>442</v>
      </c>
      <c r="H97" s="409">
        <v>12504</v>
      </c>
      <c r="I97" s="386">
        <v>0</v>
      </c>
      <c r="J97" s="387">
        <v>0</v>
      </c>
    </row>
    <row r="98" spans="1:11">
      <c r="A98" s="177" t="s">
        <v>443</v>
      </c>
      <c r="B98" s="630" t="s">
        <v>444</v>
      </c>
      <c r="C98" s="630"/>
      <c r="D98" s="630"/>
      <c r="E98" s="630"/>
      <c r="F98" s="630"/>
      <c r="G98" s="409"/>
      <c r="H98" s="409">
        <v>12600</v>
      </c>
      <c r="I98" s="386">
        <f>I67+I73+I76+I77+I93</f>
        <v>76392775</v>
      </c>
      <c r="J98" s="386">
        <f>J67+J73+J76+J77+J93</f>
        <v>62039686</v>
      </c>
      <c r="K98" s="49"/>
    </row>
    <row r="99" spans="1:11">
      <c r="A99" s="413"/>
      <c r="B99" s="138" t="s">
        <v>445</v>
      </c>
      <c r="C99" s="121"/>
      <c r="D99" s="121"/>
      <c r="E99" s="121"/>
      <c r="F99" s="121"/>
      <c r="G99" s="121"/>
      <c r="H99" s="121"/>
      <c r="I99" s="414" t="s">
        <v>522</v>
      </c>
      <c r="J99" s="415" t="s">
        <v>522</v>
      </c>
    </row>
    <row r="100" spans="1:11">
      <c r="A100" s="416">
        <v>1</v>
      </c>
      <c r="B100" s="623" t="s">
        <v>446</v>
      </c>
      <c r="C100" s="623"/>
      <c r="D100" s="623"/>
      <c r="E100" s="623"/>
      <c r="F100" s="623"/>
      <c r="G100" s="417"/>
      <c r="H100" s="417">
        <v>14000</v>
      </c>
      <c r="I100" s="386">
        <v>10</v>
      </c>
      <c r="J100" s="387">
        <v>7</v>
      </c>
    </row>
    <row r="101" spans="1:11">
      <c r="A101" s="416">
        <v>2</v>
      </c>
      <c r="B101" s="623" t="s">
        <v>447</v>
      </c>
      <c r="C101" s="623"/>
      <c r="D101" s="623"/>
      <c r="E101" s="623"/>
      <c r="F101" s="623"/>
      <c r="G101" s="417"/>
      <c r="H101" s="417">
        <v>15000</v>
      </c>
      <c r="I101" s="386">
        <f>I102+I103+I104+I105</f>
        <v>9806</v>
      </c>
      <c r="J101" s="387">
        <v>401968</v>
      </c>
    </row>
    <row r="102" spans="1:11">
      <c r="A102" s="418" t="s">
        <v>371</v>
      </c>
      <c r="B102" s="624" t="s">
        <v>448</v>
      </c>
      <c r="C102" s="624"/>
      <c r="D102" s="624"/>
      <c r="E102" s="624"/>
      <c r="F102" s="624"/>
      <c r="G102" s="417"/>
      <c r="H102" s="409">
        <v>15001</v>
      </c>
      <c r="I102" s="386">
        <f>'Pasq.per AAM 1'!E17</f>
        <v>9806</v>
      </c>
      <c r="J102" s="387">
        <v>401968</v>
      </c>
    </row>
    <row r="103" spans="1:11">
      <c r="A103" s="418"/>
      <c r="B103" s="625" t="s">
        <v>449</v>
      </c>
      <c r="C103" s="625"/>
      <c r="D103" s="625"/>
      <c r="E103" s="625"/>
      <c r="F103" s="625"/>
      <c r="G103" s="417"/>
      <c r="H103" s="409">
        <v>150011</v>
      </c>
      <c r="I103" s="386"/>
      <c r="J103" s="387"/>
    </row>
    <row r="104" spans="1:11">
      <c r="A104" s="419" t="s">
        <v>380</v>
      </c>
      <c r="B104" s="624" t="s">
        <v>450</v>
      </c>
      <c r="C104" s="624"/>
      <c r="D104" s="624"/>
      <c r="E104" s="624"/>
      <c r="F104" s="624"/>
      <c r="G104" s="417"/>
      <c r="H104" s="409">
        <v>15002</v>
      </c>
      <c r="I104" s="386"/>
      <c r="J104" s="387"/>
    </row>
    <row r="105" spans="1:11" ht="13.5" thickBot="1">
      <c r="A105" s="420"/>
      <c r="B105" s="626" t="s">
        <v>451</v>
      </c>
      <c r="C105" s="626"/>
      <c r="D105" s="626"/>
      <c r="E105" s="626"/>
      <c r="F105" s="626"/>
      <c r="G105" s="421"/>
      <c r="H105" s="422">
        <v>150021</v>
      </c>
      <c r="I105" s="388"/>
      <c r="J105" s="423"/>
    </row>
    <row r="106" spans="1:11">
      <c r="I106" s="389" t="s">
        <v>296</v>
      </c>
      <c r="J106" s="389"/>
    </row>
    <row r="107" spans="1:11">
      <c r="I107" s="389"/>
      <c r="J107" s="389"/>
    </row>
    <row r="108" spans="1:11">
      <c r="J108" s="389"/>
    </row>
    <row r="109" spans="1:11">
      <c r="J109" s="389"/>
    </row>
    <row r="110" spans="1:11">
      <c r="J110" s="389"/>
    </row>
    <row r="111" spans="1:11">
      <c r="B111" s="424"/>
      <c r="J111" s="389"/>
    </row>
    <row r="112" spans="1:11">
      <c r="B112" s="424"/>
    </row>
    <row r="113" spans="2:2">
      <c r="B113" s="424"/>
    </row>
    <row r="114" spans="2:2">
      <c r="B114" s="424"/>
    </row>
  </sheetData>
  <sheetProtection password="CC43" sheet="1" objects="1" scenarios="1"/>
  <mergeCells count="59">
    <mergeCell ref="B11:F11"/>
    <mergeCell ref="A6:J6"/>
    <mergeCell ref="B7:F7"/>
    <mergeCell ref="B8:F8"/>
    <mergeCell ref="B9:F9"/>
    <mergeCell ref="B10:F10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75:F75"/>
    <mergeCell ref="B24:F24"/>
    <mergeCell ref="A65:J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87:F87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100:F100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101:F101"/>
    <mergeCell ref="B102:F102"/>
    <mergeCell ref="B103:F103"/>
    <mergeCell ref="B104:F104"/>
    <mergeCell ref="B105:F105"/>
  </mergeCells>
  <pageMargins left="0.32" right="0.39" top="0.34" bottom="0.75" header="0.16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F66"/>
  <sheetViews>
    <sheetView topLeftCell="A28" workbookViewId="0">
      <selection activeCell="H40" sqref="H40"/>
    </sheetView>
  </sheetViews>
  <sheetFormatPr defaultRowHeight="12.75"/>
  <cols>
    <col min="2" max="2" width="10.85546875" customWidth="1"/>
    <col min="3" max="3" width="39.42578125" customWidth="1"/>
    <col min="4" max="4" width="24.85546875" style="225" customWidth="1"/>
  </cols>
  <sheetData>
    <row r="1" spans="1:4">
      <c r="B1" s="174" t="s">
        <v>363</v>
      </c>
      <c r="C1" s="133"/>
      <c r="D1" s="425"/>
    </row>
    <row r="2" spans="1:4">
      <c r="B2" s="174" t="s">
        <v>364</v>
      </c>
      <c r="C2" s="133"/>
      <c r="D2" s="425"/>
    </row>
    <row r="3" spans="1:4">
      <c r="B3" s="174"/>
      <c r="D3" s="382" t="s">
        <v>452</v>
      </c>
    </row>
    <row r="5" spans="1:4">
      <c r="A5" s="128"/>
      <c r="B5" s="128"/>
      <c r="C5" s="183" t="s">
        <v>453</v>
      </c>
      <c r="D5" s="426" t="s">
        <v>454</v>
      </c>
    </row>
    <row r="6" spans="1:4">
      <c r="A6" s="128">
        <v>1</v>
      </c>
      <c r="B6" s="183" t="s">
        <v>455</v>
      </c>
      <c r="C6" s="163" t="s">
        <v>456</v>
      </c>
      <c r="D6" s="427"/>
    </row>
    <row r="7" spans="1:4">
      <c r="A7" s="128">
        <v>2</v>
      </c>
      <c r="B7" s="183" t="s">
        <v>455</v>
      </c>
      <c r="C7" s="163" t="s">
        <v>457</v>
      </c>
      <c r="D7" s="216"/>
    </row>
    <row r="8" spans="1:4">
      <c r="A8" s="128">
        <v>3</v>
      </c>
      <c r="B8" s="183" t="s">
        <v>455</v>
      </c>
      <c r="C8" s="163" t="s">
        <v>458</v>
      </c>
      <c r="D8" s="216">
        <f>Rez.1!F8</f>
        <v>78592191.149999991</v>
      </c>
    </row>
    <row r="9" spans="1:4">
      <c r="A9" s="128">
        <v>4</v>
      </c>
      <c r="B9" s="183" t="s">
        <v>455</v>
      </c>
      <c r="C9" s="163" t="s">
        <v>459</v>
      </c>
      <c r="D9" s="216"/>
    </row>
    <row r="10" spans="1:4">
      <c r="A10" s="128">
        <v>5</v>
      </c>
      <c r="B10" s="183" t="s">
        <v>455</v>
      </c>
      <c r="C10" s="163" t="s">
        <v>460</v>
      </c>
      <c r="D10" s="216"/>
    </row>
    <row r="11" spans="1:4">
      <c r="A11" s="128">
        <v>6</v>
      </c>
      <c r="B11" s="183" t="s">
        <v>455</v>
      </c>
      <c r="C11" s="163" t="s">
        <v>461</v>
      </c>
      <c r="D11" s="216"/>
    </row>
    <row r="12" spans="1:4">
      <c r="A12" s="128">
        <v>7</v>
      </c>
      <c r="B12" s="183" t="s">
        <v>455</v>
      </c>
      <c r="C12" s="163" t="s">
        <v>462</v>
      </c>
      <c r="D12" s="216"/>
    </row>
    <row r="13" spans="1:4">
      <c r="A13" s="128">
        <v>8</v>
      </c>
      <c r="B13" s="183" t="s">
        <v>455</v>
      </c>
      <c r="C13" s="163" t="s">
        <v>463</v>
      </c>
      <c r="D13" s="216"/>
    </row>
    <row r="14" spans="1:4">
      <c r="A14" s="183" t="s">
        <v>3</v>
      </c>
      <c r="B14" s="183"/>
      <c r="C14" s="183" t="s">
        <v>464</v>
      </c>
      <c r="D14" s="426">
        <f>SUM(D6:D13)</f>
        <v>78592191.149999991</v>
      </c>
    </row>
    <row r="15" spans="1:4">
      <c r="A15" s="128">
        <v>9</v>
      </c>
      <c r="B15" s="183" t="s">
        <v>465</v>
      </c>
      <c r="C15" s="163" t="s">
        <v>466</v>
      </c>
      <c r="D15" s="216"/>
    </row>
    <row r="16" spans="1:4">
      <c r="A16" s="128">
        <v>10</v>
      </c>
      <c r="B16" s="183" t="s">
        <v>465</v>
      </c>
      <c r="C16" s="163" t="s">
        <v>467</v>
      </c>
      <c r="D16" s="427"/>
    </row>
    <row r="17" spans="1:4">
      <c r="A17" s="128">
        <v>11</v>
      </c>
      <c r="B17" s="183" t="s">
        <v>465</v>
      </c>
      <c r="C17" s="163" t="s">
        <v>468</v>
      </c>
      <c r="D17" s="216"/>
    </row>
    <row r="18" spans="1:4">
      <c r="A18" s="183" t="s">
        <v>4</v>
      </c>
      <c r="B18" s="183"/>
      <c r="C18" s="183" t="s">
        <v>469</v>
      </c>
      <c r="D18" s="426"/>
    </row>
    <row r="19" spans="1:4">
      <c r="A19" s="128">
        <v>12</v>
      </c>
      <c r="B19" s="183" t="s">
        <v>470</v>
      </c>
      <c r="C19" s="163" t="s">
        <v>471</v>
      </c>
      <c r="D19" s="216"/>
    </row>
    <row r="20" spans="1:4">
      <c r="A20" s="128">
        <v>13</v>
      </c>
      <c r="B20" s="183" t="s">
        <v>470</v>
      </c>
      <c r="C20" s="183" t="s">
        <v>472</v>
      </c>
      <c r="D20" s="216"/>
    </row>
    <row r="21" spans="1:4">
      <c r="A21" s="128">
        <v>14</v>
      </c>
      <c r="B21" s="183" t="s">
        <v>470</v>
      </c>
      <c r="C21" s="163" t="s">
        <v>473</v>
      </c>
      <c r="D21" s="216"/>
    </row>
    <row r="22" spans="1:4">
      <c r="A22" s="128">
        <v>15</v>
      </c>
      <c r="B22" s="183" t="s">
        <v>470</v>
      </c>
      <c r="C22" s="163" t="s">
        <v>474</v>
      </c>
      <c r="D22" s="216"/>
    </row>
    <row r="23" spans="1:4">
      <c r="A23" s="128">
        <v>16</v>
      </c>
      <c r="B23" s="183" t="s">
        <v>470</v>
      </c>
      <c r="C23" s="163" t="s">
        <v>475</v>
      </c>
      <c r="D23" s="216"/>
    </row>
    <row r="24" spans="1:4">
      <c r="A24" s="128">
        <v>17</v>
      </c>
      <c r="B24" s="183" t="s">
        <v>470</v>
      </c>
      <c r="C24" s="163" t="s">
        <v>476</v>
      </c>
      <c r="D24" s="216"/>
    </row>
    <row r="25" spans="1:4">
      <c r="A25" s="128">
        <v>18</v>
      </c>
      <c r="B25" s="183" t="s">
        <v>470</v>
      </c>
      <c r="C25" s="163" t="s">
        <v>477</v>
      </c>
      <c r="D25" s="216"/>
    </row>
    <row r="26" spans="1:4">
      <c r="A26" s="128">
        <v>19</v>
      </c>
      <c r="B26" s="183" t="s">
        <v>470</v>
      </c>
      <c r="C26" s="163" t="s">
        <v>478</v>
      </c>
      <c r="D26" s="216"/>
    </row>
    <row r="27" spans="1:4">
      <c r="A27" s="183" t="s">
        <v>37</v>
      </c>
      <c r="B27" s="183"/>
      <c r="C27" s="183" t="s">
        <v>479</v>
      </c>
      <c r="D27" s="216"/>
    </row>
    <row r="28" spans="1:4">
      <c r="A28" s="128">
        <v>20</v>
      </c>
      <c r="B28" s="183" t="s">
        <v>480</v>
      </c>
      <c r="C28" s="163" t="s">
        <v>481</v>
      </c>
      <c r="D28" s="216"/>
    </row>
    <row r="29" spans="1:4">
      <c r="A29" s="128">
        <v>21</v>
      </c>
      <c r="B29" s="183" t="s">
        <v>480</v>
      </c>
      <c r="C29" s="163" t="s">
        <v>482</v>
      </c>
      <c r="D29" s="427"/>
    </row>
    <row r="30" spans="1:4">
      <c r="A30" s="128">
        <v>22</v>
      </c>
      <c r="B30" s="183" t="s">
        <v>480</v>
      </c>
      <c r="C30" s="163" t="s">
        <v>483</v>
      </c>
      <c r="D30" s="427"/>
    </row>
    <row r="31" spans="1:4">
      <c r="A31" s="128">
        <v>23</v>
      </c>
      <c r="B31" s="183" t="s">
        <v>480</v>
      </c>
      <c r="C31" s="163" t="s">
        <v>484</v>
      </c>
      <c r="D31" s="216"/>
    </row>
    <row r="32" spans="1:4">
      <c r="A32" s="183" t="s">
        <v>345</v>
      </c>
      <c r="B32" s="183"/>
      <c r="C32" s="183" t="s">
        <v>485</v>
      </c>
      <c r="D32" s="216"/>
    </row>
    <row r="33" spans="1:4">
      <c r="A33" s="128">
        <v>24</v>
      </c>
      <c r="B33" s="183" t="s">
        <v>486</v>
      </c>
      <c r="C33" s="163" t="s">
        <v>487</v>
      </c>
      <c r="D33" s="216"/>
    </row>
    <row r="34" spans="1:4">
      <c r="A34" s="128">
        <v>25</v>
      </c>
      <c r="B34" s="183" t="s">
        <v>486</v>
      </c>
      <c r="C34" s="163" t="s">
        <v>488</v>
      </c>
      <c r="D34" s="216"/>
    </row>
    <row r="35" spans="1:4">
      <c r="A35" s="128">
        <v>26</v>
      </c>
      <c r="B35" s="183" t="s">
        <v>486</v>
      </c>
      <c r="C35" s="163" t="s">
        <v>489</v>
      </c>
      <c r="D35" s="216"/>
    </row>
    <row r="36" spans="1:4">
      <c r="A36" s="128">
        <v>27</v>
      </c>
      <c r="B36" s="183" t="s">
        <v>486</v>
      </c>
      <c r="C36" s="163" t="s">
        <v>490</v>
      </c>
      <c r="D36" s="216"/>
    </row>
    <row r="37" spans="1:4">
      <c r="A37" s="128">
        <v>28</v>
      </c>
      <c r="B37" s="183" t="s">
        <v>486</v>
      </c>
      <c r="C37" s="163" t="s">
        <v>491</v>
      </c>
      <c r="D37" s="427"/>
    </row>
    <row r="38" spans="1:4">
      <c r="A38" s="128">
        <v>29</v>
      </c>
      <c r="B38" s="183" t="s">
        <v>486</v>
      </c>
      <c r="C38" s="190" t="s">
        <v>492</v>
      </c>
      <c r="D38" s="216"/>
    </row>
    <row r="39" spans="1:4">
      <c r="A39" s="128">
        <v>30</v>
      </c>
      <c r="B39" s="183" t="s">
        <v>486</v>
      </c>
      <c r="C39" s="163" t="s">
        <v>493</v>
      </c>
      <c r="D39" s="216"/>
    </row>
    <row r="40" spans="1:4">
      <c r="A40" s="128">
        <v>31</v>
      </c>
      <c r="B40" s="183" t="s">
        <v>486</v>
      </c>
      <c r="C40" s="163" t="s">
        <v>494</v>
      </c>
      <c r="D40" s="216"/>
    </row>
    <row r="41" spans="1:4">
      <c r="A41" s="128">
        <v>32</v>
      </c>
      <c r="B41" s="183" t="s">
        <v>486</v>
      </c>
      <c r="C41" s="163" t="s">
        <v>495</v>
      </c>
      <c r="D41" s="216"/>
    </row>
    <row r="42" spans="1:4">
      <c r="A42" s="128">
        <v>33</v>
      </c>
      <c r="B42" s="183" t="s">
        <v>486</v>
      </c>
      <c r="C42" s="163" t="s">
        <v>496</v>
      </c>
      <c r="D42" s="216"/>
    </row>
    <row r="43" spans="1:4">
      <c r="A43" s="127">
        <v>34</v>
      </c>
      <c r="B43" s="183" t="s">
        <v>486</v>
      </c>
      <c r="C43" s="163" t="s">
        <v>497</v>
      </c>
      <c r="D43" s="216"/>
    </row>
    <row r="44" spans="1:4">
      <c r="A44" s="183" t="s">
        <v>346</v>
      </c>
      <c r="B44" s="128"/>
      <c r="C44" s="183" t="s">
        <v>498</v>
      </c>
      <c r="D44" s="426"/>
    </row>
    <row r="45" spans="1:4">
      <c r="A45" s="128"/>
      <c r="B45" s="128"/>
      <c r="C45" s="183" t="s">
        <v>499</v>
      </c>
      <c r="D45" s="426"/>
    </row>
    <row r="48" spans="1:4">
      <c r="B48" s="191" t="s">
        <v>543</v>
      </c>
      <c r="C48" s="192"/>
      <c r="D48" s="426" t="s">
        <v>500</v>
      </c>
    </row>
    <row r="49" spans="1:6">
      <c r="B49" s="193"/>
      <c r="C49" s="194"/>
      <c r="D49" s="428"/>
    </row>
    <row r="50" spans="1:6">
      <c r="B50" s="195" t="s">
        <v>501</v>
      </c>
      <c r="C50" s="195"/>
      <c r="D50" s="216">
        <v>0</v>
      </c>
    </row>
    <row r="51" spans="1:6">
      <c r="B51" s="128" t="s">
        <v>502</v>
      </c>
      <c r="C51" s="128"/>
      <c r="D51" s="216">
        <v>6</v>
      </c>
    </row>
    <row r="52" spans="1:6">
      <c r="B52" s="128" t="s">
        <v>503</v>
      </c>
      <c r="C52" s="128"/>
      <c r="D52" s="216">
        <v>3</v>
      </c>
    </row>
    <row r="53" spans="1:6">
      <c r="B53" s="128" t="s">
        <v>504</v>
      </c>
      <c r="C53" s="128"/>
      <c r="D53" s="216">
        <v>1</v>
      </c>
    </row>
    <row r="54" spans="1:6">
      <c r="B54" s="196" t="s">
        <v>505</v>
      </c>
      <c r="C54" s="192"/>
      <c r="D54" s="216">
        <v>0</v>
      </c>
    </row>
    <row r="55" spans="1:6">
      <c r="B55" s="197"/>
      <c r="C55" s="198" t="s">
        <v>243</v>
      </c>
      <c r="D55" s="429"/>
    </row>
    <row r="57" spans="1:6">
      <c r="D57" s="382" t="s">
        <v>296</v>
      </c>
    </row>
    <row r="59" spans="1:6">
      <c r="B59" s="175" t="s">
        <v>506</v>
      </c>
    </row>
    <row r="61" spans="1:6">
      <c r="B61" s="175"/>
    </row>
    <row r="62" spans="1:6">
      <c r="A62" s="175"/>
      <c r="B62" s="175"/>
      <c r="C62" s="175"/>
      <c r="D62" s="382"/>
      <c r="E62" s="175"/>
      <c r="F62" s="175"/>
    </row>
    <row r="63" spans="1:6">
      <c r="A63" s="175"/>
      <c r="B63" s="175"/>
      <c r="C63" s="175"/>
      <c r="D63" s="382"/>
      <c r="E63" s="175"/>
      <c r="F63" s="175"/>
    </row>
    <row r="64" spans="1:6">
      <c r="B64" s="175"/>
      <c r="C64" s="175"/>
      <c r="D64" s="382"/>
      <c r="E64" s="175"/>
      <c r="F64" s="175"/>
    </row>
    <row r="65" spans="1:6">
      <c r="B65" s="175"/>
      <c r="C65" s="175"/>
      <c r="D65" s="382"/>
      <c r="E65" s="175"/>
      <c r="F65" s="175"/>
    </row>
    <row r="66" spans="1:6">
      <c r="A66" s="175"/>
      <c r="B66" s="175"/>
    </row>
  </sheetData>
  <sheetProtection password="CC43" sheet="1" objects="1" scenarios="1"/>
  <pageMargins left="0.7" right="0.7" top="0.46" bottom="0.579999999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J44"/>
  <sheetViews>
    <sheetView topLeftCell="A25" workbookViewId="0">
      <selection activeCell="G9" sqref="G9"/>
    </sheetView>
  </sheetViews>
  <sheetFormatPr defaultRowHeight="12.75"/>
  <cols>
    <col min="1" max="1" width="32.140625" customWidth="1"/>
    <col min="2" max="2" width="9.85546875" customWidth="1"/>
    <col min="3" max="3" width="13" style="225" customWidth="1"/>
    <col min="4" max="4" width="17" style="225" customWidth="1"/>
  </cols>
  <sheetData>
    <row r="1" spans="1:6" ht="15.75">
      <c r="A1" s="168" t="s">
        <v>361</v>
      </c>
    </row>
    <row r="2" spans="1:6" ht="18.75">
      <c r="A2" s="167" t="s">
        <v>360</v>
      </c>
    </row>
    <row r="3" spans="1:6" ht="15.75">
      <c r="A3" s="199" t="s">
        <v>544</v>
      </c>
      <c r="B3" s="199"/>
      <c r="C3" s="430"/>
      <c r="D3" s="430"/>
    </row>
    <row r="4" spans="1:6" ht="13.5" thickBot="1"/>
    <row r="5" spans="1:6">
      <c r="A5" s="654" t="s">
        <v>66</v>
      </c>
      <c r="B5" s="656" t="s">
        <v>291</v>
      </c>
      <c r="C5" s="658" t="s">
        <v>508</v>
      </c>
      <c r="D5" s="660" t="s">
        <v>509</v>
      </c>
    </row>
    <row r="6" spans="1:6">
      <c r="A6" s="655"/>
      <c r="B6" s="657"/>
      <c r="C6" s="659"/>
      <c r="D6" s="661"/>
    </row>
    <row r="7" spans="1:6">
      <c r="A7" s="200" t="s">
        <v>507</v>
      </c>
      <c r="B7" s="139">
        <v>1</v>
      </c>
      <c r="C7" s="431">
        <f>27419-2742</f>
        <v>24677</v>
      </c>
      <c r="D7" s="432">
        <f>B7*C7</f>
        <v>24677</v>
      </c>
      <c r="F7" s="144"/>
    </row>
    <row r="8" spans="1:6">
      <c r="A8" s="200" t="s">
        <v>510</v>
      </c>
      <c r="B8" s="139">
        <v>1</v>
      </c>
      <c r="C8" s="431">
        <f>17000-1700</f>
        <v>15300</v>
      </c>
      <c r="D8" s="432">
        <f t="shared" ref="D8:D22" si="0">B8*C8</f>
        <v>15300</v>
      </c>
      <c r="F8" s="144"/>
    </row>
    <row r="9" spans="1:6">
      <c r="A9" s="200" t="s">
        <v>507</v>
      </c>
      <c r="B9" s="139">
        <v>1</v>
      </c>
      <c r="C9" s="431">
        <f>6237-623</f>
        <v>5614</v>
      </c>
      <c r="D9" s="432">
        <f t="shared" si="0"/>
        <v>5614</v>
      </c>
      <c r="F9" s="144"/>
    </row>
    <row r="10" spans="1:6">
      <c r="A10" s="201" t="s">
        <v>511</v>
      </c>
      <c r="B10" s="139">
        <v>3</v>
      </c>
      <c r="C10" s="431">
        <f>14585-1458</f>
        <v>13127</v>
      </c>
      <c r="D10" s="432">
        <f t="shared" si="0"/>
        <v>39381</v>
      </c>
      <c r="F10" s="144"/>
    </row>
    <row r="11" spans="1:6">
      <c r="A11" s="201" t="s">
        <v>514</v>
      </c>
      <c r="B11" s="139">
        <v>6</v>
      </c>
      <c r="C11" s="431">
        <f>3750-375</f>
        <v>3375</v>
      </c>
      <c r="D11" s="432">
        <f t="shared" si="0"/>
        <v>20250</v>
      </c>
      <c r="F11" s="144"/>
    </row>
    <row r="12" spans="1:6">
      <c r="A12" s="201" t="s">
        <v>512</v>
      </c>
      <c r="B12" s="139">
        <v>1</v>
      </c>
      <c r="C12" s="431">
        <f>7777-777</f>
        <v>7000</v>
      </c>
      <c r="D12" s="432">
        <f t="shared" si="0"/>
        <v>7000</v>
      </c>
      <c r="F12" s="144"/>
    </row>
    <row r="13" spans="1:6">
      <c r="A13" s="201" t="s">
        <v>513</v>
      </c>
      <c r="B13" s="139">
        <v>1</v>
      </c>
      <c r="C13" s="431">
        <f>45374-4537-4</f>
        <v>40833</v>
      </c>
      <c r="D13" s="432">
        <f t="shared" si="0"/>
        <v>40833</v>
      </c>
      <c r="F13" s="144"/>
    </row>
    <row r="14" spans="1:6">
      <c r="A14" s="201" t="s">
        <v>513</v>
      </c>
      <c r="B14" s="139">
        <v>1</v>
      </c>
      <c r="C14" s="431">
        <f>49271-4927</f>
        <v>44344</v>
      </c>
      <c r="D14" s="432">
        <f t="shared" si="0"/>
        <v>44344</v>
      </c>
      <c r="F14" s="144"/>
    </row>
    <row r="15" spans="1:6">
      <c r="A15" s="201" t="s">
        <v>515</v>
      </c>
      <c r="B15" s="139">
        <v>1</v>
      </c>
      <c r="C15" s="431">
        <f>11560-1156</f>
        <v>10404</v>
      </c>
      <c r="D15" s="432">
        <f t="shared" ref="D15:D20" si="1">B15*C15</f>
        <v>10404</v>
      </c>
      <c r="F15" s="144"/>
    </row>
    <row r="16" spans="1:6">
      <c r="A16" s="201" t="s">
        <v>513</v>
      </c>
      <c r="B16" s="139">
        <v>1</v>
      </c>
      <c r="C16" s="431">
        <v>53283</v>
      </c>
      <c r="D16" s="432">
        <f t="shared" si="1"/>
        <v>53283</v>
      </c>
      <c r="E16" s="144"/>
    </row>
    <row r="17" spans="1:5">
      <c r="A17" s="201" t="s">
        <v>513</v>
      </c>
      <c r="B17" s="139">
        <v>1</v>
      </c>
      <c r="C17" s="431">
        <v>46667</v>
      </c>
      <c r="D17" s="432">
        <f t="shared" si="1"/>
        <v>46667</v>
      </c>
      <c r="E17" s="144"/>
    </row>
    <row r="18" spans="1:5">
      <c r="A18" s="201" t="s">
        <v>512</v>
      </c>
      <c r="B18" s="139">
        <v>1</v>
      </c>
      <c r="C18" s="431">
        <v>29803</v>
      </c>
      <c r="D18" s="432">
        <f t="shared" si="1"/>
        <v>29803</v>
      </c>
      <c r="E18" s="144"/>
    </row>
    <row r="19" spans="1:5">
      <c r="A19" s="200" t="s">
        <v>507</v>
      </c>
      <c r="B19" s="139">
        <v>1</v>
      </c>
      <c r="C19" s="431">
        <v>20896</v>
      </c>
      <c r="D19" s="432">
        <f t="shared" si="1"/>
        <v>20896</v>
      </c>
      <c r="E19" s="144"/>
    </row>
    <row r="20" spans="1:5">
      <c r="A20" s="200" t="s">
        <v>507</v>
      </c>
      <c r="B20" s="139">
        <v>1</v>
      </c>
      <c r="C20" s="431">
        <v>216177</v>
      </c>
      <c r="D20" s="432">
        <f t="shared" si="1"/>
        <v>216177</v>
      </c>
    </row>
    <row r="21" spans="1:5" ht="13.5" thickBot="1">
      <c r="A21" s="200" t="s">
        <v>507</v>
      </c>
      <c r="B21" s="207">
        <v>1</v>
      </c>
      <c r="C21" s="433">
        <v>35142</v>
      </c>
      <c r="D21" s="434">
        <f t="shared" si="0"/>
        <v>35142</v>
      </c>
    </row>
    <row r="22" spans="1:5" ht="13.5" thickBot="1">
      <c r="A22" s="447" t="s">
        <v>533</v>
      </c>
      <c r="B22" s="444">
        <v>1</v>
      </c>
      <c r="C22" s="445">
        <v>9806</v>
      </c>
      <c r="D22" s="446">
        <f t="shared" si="0"/>
        <v>9806</v>
      </c>
    </row>
    <row r="23" spans="1:5" ht="13.5" thickBot="1">
      <c r="A23" s="208" t="s">
        <v>295</v>
      </c>
      <c r="B23" s="209"/>
      <c r="C23" s="435">
        <f>SUM(C7:C22)</f>
        <v>576448</v>
      </c>
      <c r="D23" s="436">
        <f>SUM(D7:D22)</f>
        <v>619577</v>
      </c>
    </row>
    <row r="26" spans="1:5" ht="15.75">
      <c r="A26" s="168" t="s">
        <v>361</v>
      </c>
    </row>
    <row r="27" spans="1:5" ht="18.75">
      <c r="A27" s="167" t="s">
        <v>360</v>
      </c>
    </row>
    <row r="31" spans="1:5" ht="15">
      <c r="A31" s="204" t="s">
        <v>545</v>
      </c>
    </row>
    <row r="32" spans="1:5" ht="13.5" thickBot="1"/>
    <row r="33" spans="1:10">
      <c r="A33" s="654" t="s">
        <v>66</v>
      </c>
      <c r="B33" s="656" t="s">
        <v>291</v>
      </c>
      <c r="C33" s="658" t="s">
        <v>508</v>
      </c>
      <c r="D33" s="660" t="s">
        <v>509</v>
      </c>
      <c r="J33" s="203"/>
    </row>
    <row r="34" spans="1:10" ht="13.5" thickBot="1">
      <c r="A34" s="662"/>
      <c r="B34" s="663"/>
      <c r="C34" s="664"/>
      <c r="D34" s="665"/>
    </row>
    <row r="35" spans="1:10">
      <c r="A35" s="210" t="s">
        <v>516</v>
      </c>
      <c r="B35" s="126">
        <v>1</v>
      </c>
      <c r="C35" s="437">
        <f>480000-48000</f>
        <v>432000</v>
      </c>
      <c r="D35" s="438">
        <f>B35*C35</f>
        <v>432000</v>
      </c>
    </row>
    <row r="36" spans="1:10">
      <c r="A36" s="200"/>
      <c r="B36" s="139"/>
      <c r="C36" s="431"/>
      <c r="D36" s="432">
        <f t="shared" ref="D36:D43" si="2">B36*C36</f>
        <v>0</v>
      </c>
    </row>
    <row r="37" spans="1:10">
      <c r="A37" s="200"/>
      <c r="B37" s="139"/>
      <c r="C37" s="431"/>
      <c r="D37" s="432">
        <f t="shared" si="2"/>
        <v>0</v>
      </c>
    </row>
    <row r="38" spans="1:10">
      <c r="A38" s="201"/>
      <c r="B38" s="139"/>
      <c r="C38" s="431"/>
      <c r="D38" s="432">
        <f t="shared" si="2"/>
        <v>0</v>
      </c>
    </row>
    <row r="39" spans="1:10">
      <c r="A39" s="201"/>
      <c r="B39" s="139"/>
      <c r="C39" s="431"/>
      <c r="D39" s="432">
        <f t="shared" si="2"/>
        <v>0</v>
      </c>
    </row>
    <row r="40" spans="1:10">
      <c r="A40" s="201"/>
      <c r="B40" s="139"/>
      <c r="C40" s="431"/>
      <c r="D40" s="432">
        <f t="shared" si="2"/>
        <v>0</v>
      </c>
    </row>
    <row r="41" spans="1:10">
      <c r="A41" s="201"/>
      <c r="B41" s="139"/>
      <c r="C41" s="431"/>
      <c r="D41" s="432">
        <f t="shared" si="2"/>
        <v>0</v>
      </c>
    </row>
    <row r="42" spans="1:10">
      <c r="A42" s="201"/>
      <c r="B42" s="139"/>
      <c r="C42" s="431"/>
      <c r="D42" s="432">
        <f t="shared" si="2"/>
        <v>0</v>
      </c>
    </row>
    <row r="43" spans="1:10" ht="13.5" thickBot="1">
      <c r="A43" s="205"/>
      <c r="B43" s="125"/>
      <c r="C43" s="439"/>
      <c r="D43" s="440">
        <f t="shared" si="2"/>
        <v>0</v>
      </c>
    </row>
    <row r="44" spans="1:10" ht="13.5" thickBot="1">
      <c r="A44" s="202" t="s">
        <v>295</v>
      </c>
      <c r="B44" s="206"/>
      <c r="C44" s="441">
        <f>SUM(C35:C43)</f>
        <v>432000</v>
      </c>
      <c r="D44" s="442">
        <f>SUM(D35:D43)</f>
        <v>432000</v>
      </c>
    </row>
  </sheetData>
  <sheetProtection password="CC43" sheet="1" objects="1" scenarios="1"/>
  <mergeCells count="8">
    <mergeCell ref="A5:A6"/>
    <mergeCell ref="B5:B6"/>
    <mergeCell ref="C5:C6"/>
    <mergeCell ref="D5:D6"/>
    <mergeCell ref="A33:A34"/>
    <mergeCell ref="B33:B34"/>
    <mergeCell ref="C33:C34"/>
    <mergeCell ref="D33:D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2:Q274"/>
  <sheetViews>
    <sheetView topLeftCell="B115" workbookViewId="0">
      <selection activeCell="L87" sqref="L87"/>
    </sheetView>
  </sheetViews>
  <sheetFormatPr defaultRowHeight="12.75"/>
  <cols>
    <col min="1" max="1" width="6.7109375" style="268" hidden="1" customWidth="1"/>
    <col min="2" max="2" width="3.7109375" style="268" customWidth="1"/>
    <col min="3" max="3" width="3.42578125" style="318" customWidth="1"/>
    <col min="4" max="4" width="2" style="268" customWidth="1"/>
    <col min="5" max="5" width="3.42578125" style="268" customWidth="1"/>
    <col min="6" max="6" width="13.7109375" style="268" customWidth="1"/>
    <col min="7" max="7" width="9.140625" style="268" customWidth="1"/>
    <col min="8" max="9" width="8.7109375" style="268" customWidth="1"/>
    <col min="10" max="10" width="12.7109375" style="268" customWidth="1"/>
    <col min="11" max="11" width="10.7109375" style="268" customWidth="1"/>
    <col min="12" max="12" width="11.140625" style="263" customWidth="1"/>
    <col min="13" max="13" width="11" style="263" customWidth="1"/>
    <col min="14" max="14" width="5.140625" style="268" customWidth="1"/>
    <col min="15" max="15" width="2.140625" style="268" customWidth="1"/>
    <col min="16" max="16" width="9.140625" style="268"/>
    <col min="17" max="17" width="13" style="268" customWidth="1"/>
    <col min="18" max="18" width="11.7109375" style="268" customWidth="1"/>
    <col min="19" max="16384" width="9.140625" style="268"/>
  </cols>
  <sheetData>
    <row r="2" spans="2:14">
      <c r="B2" s="264"/>
      <c r="C2" s="265"/>
      <c r="D2" s="266"/>
      <c r="E2" s="266"/>
      <c r="F2" s="266"/>
      <c r="G2" s="266"/>
      <c r="H2" s="266"/>
      <c r="I2" s="266"/>
      <c r="J2" s="266"/>
      <c r="K2" s="266"/>
      <c r="L2" s="254"/>
      <c r="M2" s="254"/>
      <c r="N2" s="267"/>
    </row>
    <row r="3" spans="2:14">
      <c r="B3" s="269"/>
      <c r="C3" s="270" t="s">
        <v>232</v>
      </c>
      <c r="D3" s="129"/>
      <c r="E3" s="129"/>
      <c r="F3" s="129"/>
      <c r="G3" s="129"/>
      <c r="H3" s="129"/>
      <c r="I3" s="129"/>
      <c r="J3" s="129"/>
      <c r="K3" s="129"/>
      <c r="L3" s="227"/>
      <c r="M3" s="227"/>
      <c r="N3" s="271"/>
    </row>
    <row r="4" spans="2:14" s="272" customFormat="1" ht="33" customHeight="1">
      <c r="B4" s="529" t="s">
        <v>76</v>
      </c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1"/>
    </row>
    <row r="5" spans="2:14" s="272" customFormat="1" ht="12.75" customHeight="1">
      <c r="B5" s="273"/>
      <c r="C5" s="274"/>
      <c r="D5" s="274"/>
      <c r="E5" s="274"/>
      <c r="F5" s="274"/>
      <c r="G5" s="274"/>
      <c r="H5" s="274"/>
      <c r="I5" s="274"/>
      <c r="J5" s="274"/>
      <c r="K5" s="274"/>
      <c r="L5" s="255"/>
      <c r="M5" s="255"/>
      <c r="N5" s="275"/>
    </row>
    <row r="6" spans="2:14" ht="15.75">
      <c r="B6" s="269"/>
      <c r="C6" s="270"/>
      <c r="D6" s="533" t="s">
        <v>169</v>
      </c>
      <c r="E6" s="533"/>
      <c r="F6" s="276" t="s">
        <v>233</v>
      </c>
      <c r="G6" s="129"/>
      <c r="H6" s="129"/>
      <c r="I6" s="129"/>
      <c r="J6" s="129"/>
      <c r="K6" s="131"/>
      <c r="L6" s="277"/>
      <c r="M6" s="227"/>
      <c r="N6" s="271"/>
    </row>
    <row r="7" spans="2:14">
      <c r="B7" s="269"/>
      <c r="C7" s="270"/>
      <c r="D7" s="129"/>
      <c r="E7" s="129"/>
      <c r="F7" s="129"/>
      <c r="G7" s="129"/>
      <c r="H7" s="129"/>
      <c r="I7" s="129"/>
      <c r="J7" s="129"/>
      <c r="K7" s="131"/>
      <c r="L7" s="277"/>
      <c r="M7" s="227"/>
      <c r="N7" s="271"/>
    </row>
    <row r="8" spans="2:14">
      <c r="B8" s="269"/>
      <c r="C8" s="270"/>
      <c r="D8" s="129"/>
      <c r="E8" s="278" t="s">
        <v>3</v>
      </c>
      <c r="F8" s="279" t="s">
        <v>234</v>
      </c>
      <c r="G8" s="279"/>
      <c r="H8" s="280"/>
      <c r="I8" s="129"/>
      <c r="J8" s="129"/>
      <c r="K8" s="129"/>
      <c r="L8" s="227"/>
      <c r="M8" s="227"/>
      <c r="N8" s="271"/>
    </row>
    <row r="9" spans="2:14">
      <c r="B9" s="269"/>
      <c r="C9" s="270"/>
      <c r="D9" s="129"/>
      <c r="E9" s="278"/>
      <c r="F9" s="279"/>
      <c r="G9" s="279"/>
      <c r="H9" s="280"/>
      <c r="I9" s="129"/>
      <c r="J9" s="129"/>
      <c r="K9" s="129"/>
      <c r="L9" s="227"/>
      <c r="M9" s="227"/>
      <c r="N9" s="271"/>
    </row>
    <row r="10" spans="2:14">
      <c r="B10" s="281"/>
      <c r="C10" s="282"/>
      <c r="D10" s="120"/>
      <c r="E10" s="283">
        <v>1</v>
      </c>
      <c r="F10" s="284" t="s">
        <v>10</v>
      </c>
      <c r="G10" s="285"/>
      <c r="H10" s="129"/>
      <c r="I10" s="129"/>
      <c r="J10" s="129"/>
      <c r="K10" s="129"/>
      <c r="L10" s="227"/>
      <c r="M10" s="227"/>
      <c r="N10" s="271"/>
    </row>
    <row r="11" spans="2:14">
      <c r="B11" s="269"/>
      <c r="C11" s="270">
        <v>3</v>
      </c>
      <c r="D11" s="129"/>
      <c r="E11" s="129"/>
      <c r="F11" s="270" t="s">
        <v>29</v>
      </c>
      <c r="G11" s="131"/>
      <c r="H11" s="131"/>
      <c r="I11" s="131"/>
      <c r="J11" s="131"/>
      <c r="K11" s="131"/>
      <c r="L11" s="277"/>
      <c r="M11" s="227"/>
      <c r="N11" s="271"/>
    </row>
    <row r="12" spans="2:14">
      <c r="B12" s="269"/>
      <c r="C12" s="270"/>
      <c r="D12" s="129"/>
      <c r="E12" s="532" t="s">
        <v>2</v>
      </c>
      <c r="F12" s="532" t="s">
        <v>235</v>
      </c>
      <c r="G12" s="532"/>
      <c r="H12" s="532" t="s">
        <v>236</v>
      </c>
      <c r="I12" s="532" t="s">
        <v>237</v>
      </c>
      <c r="J12" s="532"/>
      <c r="K12" s="256" t="s">
        <v>238</v>
      </c>
      <c r="L12" s="256" t="s">
        <v>239</v>
      </c>
      <c r="M12" s="256" t="s">
        <v>238</v>
      </c>
      <c r="N12" s="271"/>
    </row>
    <row r="13" spans="2:14">
      <c r="B13" s="269"/>
      <c r="C13" s="270"/>
      <c r="D13" s="129"/>
      <c r="E13" s="532"/>
      <c r="F13" s="532"/>
      <c r="G13" s="532"/>
      <c r="H13" s="532"/>
      <c r="I13" s="532"/>
      <c r="J13" s="532"/>
      <c r="K13" s="257" t="s">
        <v>240</v>
      </c>
      <c r="L13" s="257" t="s">
        <v>241</v>
      </c>
      <c r="M13" s="257" t="s">
        <v>242</v>
      </c>
      <c r="N13" s="271"/>
    </row>
    <row r="14" spans="2:14">
      <c r="B14" s="269"/>
      <c r="C14" s="270"/>
      <c r="D14" s="129"/>
      <c r="E14" s="286">
        <v>1</v>
      </c>
      <c r="F14" s="538" t="s">
        <v>351</v>
      </c>
      <c r="G14" s="536"/>
      <c r="H14" s="286" t="s">
        <v>250</v>
      </c>
      <c r="I14" s="534">
        <v>12276169</v>
      </c>
      <c r="J14" s="537"/>
      <c r="K14" s="258">
        <v>6005.95</v>
      </c>
      <c r="L14" s="258">
        <v>1</v>
      </c>
      <c r="M14" s="258">
        <f>K14*L14</f>
        <v>6005.95</v>
      </c>
      <c r="N14" s="271"/>
    </row>
    <row r="15" spans="2:14">
      <c r="B15" s="269"/>
      <c r="C15" s="270"/>
      <c r="D15" s="129"/>
      <c r="E15" s="286">
        <v>2</v>
      </c>
      <c r="F15" s="538" t="s">
        <v>352</v>
      </c>
      <c r="G15" s="536"/>
      <c r="H15" s="286" t="s">
        <v>307</v>
      </c>
      <c r="I15" s="538">
        <v>12264046</v>
      </c>
      <c r="J15" s="536"/>
      <c r="K15" s="258">
        <v>123.47</v>
      </c>
      <c r="L15" s="287">
        <v>139.59</v>
      </c>
      <c r="M15" s="258">
        <f t="shared" ref="M15:M20" si="0">K15*L15</f>
        <v>17235.177299999999</v>
      </c>
      <c r="N15" s="271"/>
    </row>
    <row r="16" spans="2:14">
      <c r="B16" s="269"/>
      <c r="C16" s="270"/>
      <c r="D16" s="129"/>
      <c r="E16" s="286"/>
      <c r="F16" s="538" t="s">
        <v>518</v>
      </c>
      <c r="G16" s="536"/>
      <c r="H16" s="286" t="s">
        <v>250</v>
      </c>
      <c r="I16" s="538">
        <v>426456518</v>
      </c>
      <c r="J16" s="536"/>
      <c r="K16" s="258">
        <v>1152.3900000000001</v>
      </c>
      <c r="L16" s="287">
        <v>1</v>
      </c>
      <c r="M16" s="258">
        <f t="shared" si="0"/>
        <v>1152.3900000000001</v>
      </c>
      <c r="N16" s="271"/>
    </row>
    <row r="17" spans="2:14">
      <c r="B17" s="269"/>
      <c r="C17" s="270"/>
      <c r="D17" s="129"/>
      <c r="E17" s="286"/>
      <c r="F17" s="538" t="s">
        <v>519</v>
      </c>
      <c r="G17" s="536"/>
      <c r="H17" s="286" t="s">
        <v>307</v>
      </c>
      <c r="I17" s="538">
        <v>426456518</v>
      </c>
      <c r="J17" s="536"/>
      <c r="K17" s="258">
        <v>47.28</v>
      </c>
      <c r="L17" s="287">
        <v>139.59</v>
      </c>
      <c r="M17" s="258">
        <f t="shared" si="0"/>
        <v>6599.8152</v>
      </c>
      <c r="N17" s="271"/>
    </row>
    <row r="18" spans="2:14">
      <c r="B18" s="269"/>
      <c r="C18" s="270"/>
      <c r="D18" s="129"/>
      <c r="E18" s="286">
        <v>3</v>
      </c>
      <c r="F18" s="538" t="s">
        <v>353</v>
      </c>
      <c r="G18" s="536"/>
      <c r="H18" s="286" t="s">
        <v>250</v>
      </c>
      <c r="I18" s="538">
        <v>107757</v>
      </c>
      <c r="J18" s="536"/>
      <c r="K18" s="258">
        <v>1211.3</v>
      </c>
      <c r="L18" s="287">
        <v>1</v>
      </c>
      <c r="M18" s="258">
        <f t="shared" si="0"/>
        <v>1211.3</v>
      </c>
      <c r="N18" s="271"/>
    </row>
    <row r="19" spans="2:14">
      <c r="B19" s="269"/>
      <c r="C19" s="270"/>
      <c r="D19" s="129"/>
      <c r="E19" s="286">
        <v>4</v>
      </c>
      <c r="F19" s="538" t="s">
        <v>520</v>
      </c>
      <c r="G19" s="536"/>
      <c r="H19" s="286" t="s">
        <v>250</v>
      </c>
      <c r="I19" s="538">
        <v>201219</v>
      </c>
      <c r="J19" s="536"/>
      <c r="K19" s="258">
        <v>5142.82</v>
      </c>
      <c r="L19" s="287">
        <v>1</v>
      </c>
      <c r="M19" s="258">
        <f t="shared" si="0"/>
        <v>5142.82</v>
      </c>
      <c r="N19" s="271"/>
    </row>
    <row r="20" spans="2:14" ht="12.75" customHeight="1">
      <c r="B20" s="269"/>
      <c r="C20" s="270"/>
      <c r="D20" s="129"/>
      <c r="E20" s="286">
        <v>5</v>
      </c>
      <c r="F20" s="534" t="s">
        <v>312</v>
      </c>
      <c r="G20" s="536"/>
      <c r="H20" s="286" t="s">
        <v>307</v>
      </c>
      <c r="I20" s="553" t="s">
        <v>357</v>
      </c>
      <c r="J20" s="536"/>
      <c r="K20" s="258">
        <v>25.9</v>
      </c>
      <c r="L20" s="287">
        <v>139.59</v>
      </c>
      <c r="M20" s="258">
        <f t="shared" si="0"/>
        <v>3615.3809999999999</v>
      </c>
      <c r="N20" s="271"/>
    </row>
    <row r="21" spans="2:14" s="272" customFormat="1" ht="21" customHeight="1">
      <c r="B21" s="288"/>
      <c r="C21" s="289"/>
      <c r="D21" s="134"/>
      <c r="E21" s="290"/>
      <c r="F21" s="534" t="s">
        <v>243</v>
      </c>
      <c r="G21" s="535"/>
      <c r="H21" s="535"/>
      <c r="I21" s="535"/>
      <c r="J21" s="535"/>
      <c r="K21" s="535"/>
      <c r="L21" s="536"/>
      <c r="M21" s="259">
        <f>SUM(M14:M20)</f>
        <v>40962.833500000001</v>
      </c>
      <c r="N21" s="291"/>
    </row>
    <row r="22" spans="2:14">
      <c r="B22" s="269"/>
      <c r="C22" s="270">
        <v>4</v>
      </c>
      <c r="D22" s="129"/>
      <c r="E22" s="107"/>
      <c r="F22" s="282" t="s">
        <v>30</v>
      </c>
      <c r="G22" s="107"/>
      <c r="H22" s="107"/>
      <c r="I22" s="107"/>
      <c r="J22" s="292"/>
      <c r="K22" s="292"/>
      <c r="L22" s="292"/>
      <c r="M22" s="227"/>
      <c r="N22" s="271"/>
    </row>
    <row r="23" spans="2:14">
      <c r="B23" s="269"/>
      <c r="C23" s="270"/>
      <c r="D23" s="129"/>
      <c r="E23" s="532" t="s">
        <v>2</v>
      </c>
      <c r="F23" s="539" t="s">
        <v>244</v>
      </c>
      <c r="G23" s="540"/>
      <c r="H23" s="540"/>
      <c r="I23" s="540"/>
      <c r="J23" s="541"/>
      <c r="K23" s="256" t="s">
        <v>238</v>
      </c>
      <c r="L23" s="256" t="s">
        <v>239</v>
      </c>
      <c r="M23" s="256" t="s">
        <v>238</v>
      </c>
      <c r="N23" s="271"/>
    </row>
    <row r="24" spans="2:14">
      <c r="B24" s="269"/>
      <c r="C24" s="270"/>
      <c r="D24" s="129"/>
      <c r="E24" s="532"/>
      <c r="F24" s="542"/>
      <c r="G24" s="543"/>
      <c r="H24" s="543"/>
      <c r="I24" s="543"/>
      <c r="J24" s="544"/>
      <c r="K24" s="257" t="s">
        <v>240</v>
      </c>
      <c r="L24" s="257" t="s">
        <v>241</v>
      </c>
      <c r="M24" s="257" t="s">
        <v>242</v>
      </c>
      <c r="N24" s="271"/>
    </row>
    <row r="25" spans="2:14">
      <c r="B25" s="269"/>
      <c r="C25" s="270"/>
      <c r="D25" s="129"/>
      <c r="E25" s="127"/>
      <c r="F25" s="545" t="s">
        <v>245</v>
      </c>
      <c r="G25" s="546"/>
      <c r="H25" s="546"/>
      <c r="I25" s="546"/>
      <c r="J25" s="547"/>
      <c r="K25" s="293">
        <v>104679.72</v>
      </c>
      <c r="L25" s="293">
        <v>1</v>
      </c>
      <c r="M25" s="260">
        <f>K25*L25</f>
        <v>104679.72</v>
      </c>
      <c r="N25" s="271"/>
    </row>
    <row r="26" spans="2:14">
      <c r="B26" s="269"/>
      <c r="C26" s="270"/>
      <c r="D26" s="129"/>
      <c r="E26" s="127"/>
      <c r="F26" s="545" t="s">
        <v>246</v>
      </c>
      <c r="G26" s="546"/>
      <c r="H26" s="546"/>
      <c r="I26" s="546"/>
      <c r="J26" s="547"/>
      <c r="K26" s="260">
        <v>0</v>
      </c>
      <c r="L26" s="260"/>
      <c r="M26" s="260">
        <f>K26*L26</f>
        <v>0</v>
      </c>
      <c r="N26" s="271"/>
    </row>
    <row r="27" spans="2:14">
      <c r="B27" s="269"/>
      <c r="C27" s="270"/>
      <c r="D27" s="129"/>
      <c r="E27" s="127"/>
      <c r="F27" s="545" t="s">
        <v>247</v>
      </c>
      <c r="G27" s="546"/>
      <c r="H27" s="546"/>
      <c r="I27" s="546"/>
      <c r="J27" s="547"/>
      <c r="K27" s="260">
        <v>0</v>
      </c>
      <c r="L27" s="260"/>
      <c r="M27" s="260">
        <f>K27*L27</f>
        <v>0</v>
      </c>
      <c r="N27" s="271"/>
    </row>
    <row r="28" spans="2:14" ht="18" customHeight="1">
      <c r="B28" s="269"/>
      <c r="C28" s="270"/>
      <c r="D28" s="129"/>
      <c r="E28" s="290"/>
      <c r="F28" s="538" t="s">
        <v>243</v>
      </c>
      <c r="G28" s="535"/>
      <c r="H28" s="535"/>
      <c r="I28" s="535"/>
      <c r="J28" s="535"/>
      <c r="K28" s="535"/>
      <c r="L28" s="536"/>
      <c r="M28" s="259">
        <f>SUM(M25:M27)</f>
        <v>104679.72</v>
      </c>
      <c r="N28" s="271"/>
    </row>
    <row r="29" spans="2:14">
      <c r="B29" s="269"/>
      <c r="C29" s="270"/>
      <c r="D29" s="129"/>
      <c r="E29" s="129"/>
      <c r="F29" s="129"/>
      <c r="G29" s="129"/>
      <c r="H29" s="129"/>
      <c r="I29" s="129"/>
      <c r="J29" s="129"/>
      <c r="K29" s="129"/>
      <c r="L29" s="227"/>
      <c r="M29" s="227"/>
      <c r="N29" s="271"/>
    </row>
    <row r="30" spans="2:14">
      <c r="B30" s="269"/>
      <c r="C30" s="270">
        <v>5</v>
      </c>
      <c r="D30" s="129"/>
      <c r="E30" s="294">
        <v>2</v>
      </c>
      <c r="F30" s="295" t="s">
        <v>157</v>
      </c>
      <c r="G30" s="296"/>
      <c r="H30" s="129"/>
      <c r="I30" s="129"/>
      <c r="J30" s="129"/>
      <c r="K30" s="129"/>
      <c r="L30" s="227"/>
      <c r="M30" s="227"/>
      <c r="N30" s="271"/>
    </row>
    <row r="31" spans="2:14">
      <c r="B31" s="269"/>
      <c r="C31" s="270"/>
      <c r="D31" s="129"/>
      <c r="E31" s="129"/>
      <c r="F31" s="129"/>
      <c r="G31" s="129" t="s">
        <v>248</v>
      </c>
      <c r="H31" s="129"/>
      <c r="I31" s="129"/>
      <c r="J31" s="129"/>
      <c r="K31" s="129"/>
      <c r="L31" s="227"/>
      <c r="M31" s="227">
        <f>M21+M28</f>
        <v>145642.55350000001</v>
      </c>
      <c r="N31" s="271"/>
    </row>
    <row r="32" spans="2:14">
      <c r="B32" s="269"/>
      <c r="C32" s="270"/>
      <c r="D32" s="129"/>
      <c r="E32" s="129"/>
      <c r="F32" s="129"/>
      <c r="G32" s="129"/>
      <c r="H32" s="129"/>
      <c r="I32" s="129"/>
      <c r="J32" s="129"/>
      <c r="K32" s="129"/>
      <c r="L32" s="227"/>
      <c r="M32" s="227"/>
      <c r="N32" s="271"/>
    </row>
    <row r="33" spans="2:17">
      <c r="B33" s="269"/>
      <c r="C33" s="270">
        <v>6</v>
      </c>
      <c r="D33" s="129"/>
      <c r="E33" s="294">
        <v>3</v>
      </c>
      <c r="F33" s="295" t="s">
        <v>158</v>
      </c>
      <c r="G33" s="296"/>
      <c r="H33" s="129"/>
      <c r="I33" s="129"/>
      <c r="J33" s="129"/>
      <c r="K33" s="129"/>
      <c r="L33" s="227"/>
      <c r="M33" s="227"/>
      <c r="N33" s="271"/>
    </row>
    <row r="34" spans="2:17">
      <c r="B34" s="269"/>
      <c r="C34" s="270"/>
      <c r="D34" s="129"/>
      <c r="E34" s="297"/>
      <c r="F34" s="298"/>
      <c r="G34" s="296"/>
      <c r="H34" s="129"/>
      <c r="I34" s="129"/>
      <c r="J34" s="129"/>
      <c r="K34" s="129"/>
      <c r="L34" s="227"/>
      <c r="M34" s="227"/>
      <c r="N34" s="271"/>
    </row>
    <row r="35" spans="2:17">
      <c r="B35" s="269"/>
      <c r="C35" s="270">
        <v>7</v>
      </c>
      <c r="D35" s="129"/>
      <c r="E35" s="299" t="s">
        <v>122</v>
      </c>
      <c r="F35" s="135" t="s">
        <v>159</v>
      </c>
      <c r="G35" s="129"/>
      <c r="H35" s="129"/>
      <c r="I35" s="129"/>
      <c r="J35" s="129"/>
      <c r="K35" s="129"/>
      <c r="L35" s="227"/>
      <c r="M35" s="227"/>
      <c r="N35" s="271"/>
    </row>
    <row r="36" spans="2:17">
      <c r="B36" s="269"/>
      <c r="C36" s="270"/>
      <c r="D36" s="129"/>
      <c r="E36" s="129"/>
      <c r="F36" s="526" t="s">
        <v>249</v>
      </c>
      <c r="G36" s="526"/>
      <c r="H36" s="129"/>
      <c r="I36" s="270" t="s">
        <v>2</v>
      </c>
      <c r="J36" s="129"/>
      <c r="K36" s="270" t="s">
        <v>250</v>
      </c>
      <c r="L36" s="263">
        <f>Aktivet!G12</f>
        <v>5429864</v>
      </c>
      <c r="M36" s="227"/>
      <c r="N36" s="271"/>
    </row>
    <row r="37" spans="2:17">
      <c r="B37" s="269"/>
      <c r="C37" s="270"/>
      <c r="D37" s="129"/>
      <c r="E37" s="129"/>
      <c r="F37" s="526" t="s">
        <v>251</v>
      </c>
      <c r="G37" s="526"/>
      <c r="H37" s="129"/>
      <c r="I37" s="270" t="s">
        <v>2</v>
      </c>
      <c r="J37" s="300"/>
      <c r="K37" s="270" t="s">
        <v>250</v>
      </c>
      <c r="L37" s="301"/>
      <c r="M37" s="227"/>
      <c r="N37" s="271"/>
    </row>
    <row r="38" spans="2:17">
      <c r="B38" s="269"/>
      <c r="C38" s="270"/>
      <c r="D38" s="129"/>
      <c r="E38" s="129"/>
      <c r="F38" s="129" t="s">
        <v>252</v>
      </c>
      <c r="G38" s="129"/>
      <c r="H38" s="129"/>
      <c r="I38" s="270" t="s">
        <v>2</v>
      </c>
      <c r="J38" s="300"/>
      <c r="K38" s="270" t="s">
        <v>250</v>
      </c>
      <c r="L38" s="301"/>
      <c r="M38" s="227"/>
      <c r="N38" s="271"/>
    </row>
    <row r="39" spans="2:17">
      <c r="B39" s="269"/>
      <c r="C39" s="270"/>
      <c r="D39" s="129"/>
      <c r="E39" s="129"/>
      <c r="F39" s="129" t="s">
        <v>253</v>
      </c>
      <c r="G39" s="129"/>
      <c r="H39" s="129"/>
      <c r="I39" s="270" t="s">
        <v>2</v>
      </c>
      <c r="J39" s="300"/>
      <c r="K39" s="270" t="s">
        <v>250</v>
      </c>
      <c r="L39" s="301"/>
      <c r="M39" s="227"/>
      <c r="N39" s="271"/>
    </row>
    <row r="40" spans="2:17">
      <c r="B40" s="269"/>
      <c r="C40" s="270"/>
      <c r="D40" s="129"/>
      <c r="E40" s="129"/>
      <c r="F40" s="129" t="s">
        <v>254</v>
      </c>
      <c r="G40" s="129"/>
      <c r="H40" s="129"/>
      <c r="I40" s="270" t="s">
        <v>2</v>
      </c>
      <c r="J40" s="300"/>
      <c r="K40" s="270" t="s">
        <v>250</v>
      </c>
      <c r="L40" s="301"/>
      <c r="M40" s="227"/>
      <c r="N40" s="271"/>
    </row>
    <row r="41" spans="2:17">
      <c r="B41" s="269"/>
      <c r="C41" s="270"/>
      <c r="D41" s="129"/>
      <c r="E41" s="129"/>
      <c r="F41" s="129" t="s">
        <v>255</v>
      </c>
      <c r="G41" s="129"/>
      <c r="H41" s="129"/>
      <c r="I41" s="270" t="s">
        <v>2</v>
      </c>
      <c r="J41" s="300"/>
      <c r="K41" s="270" t="s">
        <v>250</v>
      </c>
      <c r="L41" s="301"/>
      <c r="M41" s="227"/>
      <c r="N41" s="271"/>
      <c r="Q41" s="302"/>
    </row>
    <row r="42" spans="2:17">
      <c r="B42" s="269"/>
      <c r="C42" s="270"/>
      <c r="D42" s="129"/>
      <c r="E42" s="129"/>
      <c r="F42" s="526" t="s">
        <v>256</v>
      </c>
      <c r="G42" s="526"/>
      <c r="H42" s="129"/>
      <c r="I42" s="270" t="s">
        <v>2</v>
      </c>
      <c r="J42" s="300"/>
      <c r="K42" s="270" t="s">
        <v>250</v>
      </c>
      <c r="M42" s="227"/>
      <c r="N42" s="271"/>
    </row>
    <row r="43" spans="2:17">
      <c r="B43" s="269"/>
      <c r="C43" s="270"/>
      <c r="D43" s="129"/>
      <c r="E43" s="129"/>
      <c r="F43" s="129" t="s">
        <v>257</v>
      </c>
      <c r="G43" s="129"/>
      <c r="H43" s="129"/>
      <c r="I43" s="270" t="s">
        <v>2</v>
      </c>
      <c r="J43" s="300"/>
      <c r="K43" s="270" t="s">
        <v>250</v>
      </c>
      <c r="L43" s="301"/>
      <c r="M43" s="227"/>
      <c r="N43" s="271"/>
    </row>
    <row r="44" spans="2:17">
      <c r="B44" s="269"/>
      <c r="C44" s="270"/>
      <c r="D44" s="129"/>
      <c r="E44" s="129"/>
      <c r="F44" s="129" t="s">
        <v>258</v>
      </c>
      <c r="G44" s="129"/>
      <c r="H44" s="129"/>
      <c r="I44" s="270" t="s">
        <v>2</v>
      </c>
      <c r="J44" s="300"/>
      <c r="K44" s="270" t="s">
        <v>250</v>
      </c>
      <c r="L44" s="301"/>
      <c r="M44" s="261"/>
      <c r="N44" s="271"/>
    </row>
    <row r="45" spans="2:17">
      <c r="B45" s="269"/>
      <c r="C45" s="270"/>
      <c r="D45" s="129"/>
      <c r="E45" s="129"/>
      <c r="F45" s="129"/>
      <c r="G45" s="129"/>
      <c r="H45" s="129"/>
      <c r="I45" s="129"/>
      <c r="J45" s="129"/>
      <c r="K45" s="129"/>
      <c r="L45" s="227"/>
      <c r="M45" s="227"/>
      <c r="N45" s="271"/>
      <c r="Q45" s="173"/>
    </row>
    <row r="46" spans="2:17">
      <c r="B46" s="269"/>
      <c r="C46" s="270">
        <v>8</v>
      </c>
      <c r="D46" s="129"/>
      <c r="E46" s="299" t="s">
        <v>122</v>
      </c>
      <c r="F46" s="135" t="s">
        <v>123</v>
      </c>
      <c r="G46" s="129"/>
      <c r="H46" s="129"/>
      <c r="I46" s="129"/>
      <c r="J46" s="129"/>
      <c r="K46" s="129"/>
      <c r="L46" s="227"/>
      <c r="M46" s="227"/>
      <c r="N46" s="271"/>
      <c r="Q46" s="129"/>
    </row>
    <row r="47" spans="2:17">
      <c r="B47" s="269"/>
      <c r="C47" s="270"/>
      <c r="D47" s="129"/>
      <c r="E47" s="129"/>
      <c r="F47" s="129"/>
      <c r="G47" s="129"/>
      <c r="H47" s="129"/>
      <c r="I47" s="129"/>
      <c r="J47" s="129"/>
      <c r="K47" s="129"/>
      <c r="L47" s="227"/>
      <c r="M47" s="227"/>
      <c r="N47" s="271"/>
      <c r="Q47" s="173"/>
    </row>
    <row r="48" spans="2:17" ht="13.5" thickBot="1">
      <c r="B48" s="269"/>
      <c r="C48" s="270">
        <v>9</v>
      </c>
      <c r="D48" s="129"/>
      <c r="E48" s="299" t="s">
        <v>122</v>
      </c>
      <c r="F48" s="135" t="s">
        <v>124</v>
      </c>
      <c r="G48" s="129"/>
      <c r="H48" s="552"/>
      <c r="I48" s="552"/>
      <c r="J48" s="129"/>
      <c r="K48" s="129"/>
      <c r="L48" s="303">
        <f>L52</f>
        <v>140982.85200000092</v>
      </c>
      <c r="M48" s="227"/>
      <c r="N48" s="271"/>
    </row>
    <row r="49" spans="2:14" ht="15">
      <c r="B49" s="269"/>
      <c r="C49" s="270"/>
      <c r="D49" s="129"/>
      <c r="E49" s="299"/>
      <c r="F49" s="135"/>
      <c r="G49" s="164" t="s">
        <v>313</v>
      </c>
      <c r="H49" s="304"/>
      <c r="I49" s="304"/>
      <c r="J49" s="304"/>
      <c r="K49" s="270" t="s">
        <v>250</v>
      </c>
      <c r="L49" s="305"/>
      <c r="M49" s="227"/>
      <c r="N49" s="271"/>
    </row>
    <row r="50" spans="2:14">
      <c r="B50" s="269"/>
      <c r="C50" s="270"/>
      <c r="D50" s="129"/>
      <c r="E50" s="129"/>
      <c r="F50" s="129"/>
      <c r="G50" s="129" t="s">
        <v>259</v>
      </c>
      <c r="H50" s="129"/>
      <c r="I50" s="129"/>
      <c r="J50" s="129"/>
      <c r="K50" s="270" t="s">
        <v>250</v>
      </c>
      <c r="L50" s="227">
        <f>Aktivet!G14</f>
        <v>385828</v>
      </c>
      <c r="M50" s="227"/>
      <c r="N50" s="271"/>
    </row>
    <row r="51" spans="2:14">
      <c r="B51" s="269"/>
      <c r="C51" s="270"/>
      <c r="D51" s="129"/>
      <c r="E51" s="129"/>
      <c r="F51" s="129"/>
      <c r="G51" s="129" t="s">
        <v>260</v>
      </c>
      <c r="H51" s="129"/>
      <c r="I51" s="129"/>
      <c r="J51" s="129"/>
      <c r="K51" s="270" t="s">
        <v>250</v>
      </c>
      <c r="L51" s="301">
        <f>Rez.1!F28</f>
        <v>244845.14799999908</v>
      </c>
      <c r="M51" s="227"/>
      <c r="N51" s="271"/>
    </row>
    <row r="52" spans="2:14" s="309" customFormat="1">
      <c r="B52" s="306"/>
      <c r="C52" s="307"/>
      <c r="D52" s="164"/>
      <c r="E52" s="164"/>
      <c r="F52" s="164"/>
      <c r="G52" s="164" t="s">
        <v>261</v>
      </c>
      <c r="H52" s="164"/>
      <c r="I52" s="164"/>
      <c r="J52" s="164"/>
      <c r="K52" s="270" t="s">
        <v>250</v>
      </c>
      <c r="L52" s="301">
        <f>L49+L50-L51</f>
        <v>140982.85200000092</v>
      </c>
      <c r="M52" s="261"/>
      <c r="N52" s="308"/>
    </row>
    <row r="53" spans="2:14" s="309" customFormat="1">
      <c r="B53" s="306"/>
      <c r="C53" s="307"/>
      <c r="D53" s="164"/>
      <c r="E53" s="164"/>
      <c r="F53" s="164"/>
      <c r="G53" s="164" t="s">
        <v>262</v>
      </c>
      <c r="H53" s="164"/>
      <c r="I53" s="164"/>
      <c r="J53" s="164"/>
      <c r="K53" s="270" t="s">
        <v>250</v>
      </c>
      <c r="L53" s="310"/>
      <c r="M53" s="261"/>
      <c r="N53" s="308"/>
    </row>
    <row r="54" spans="2:14" s="309" customFormat="1" ht="15.75" thickBot="1">
      <c r="B54" s="306"/>
      <c r="C54" s="307">
        <v>10</v>
      </c>
      <c r="D54" s="164"/>
      <c r="E54" s="299" t="s">
        <v>122</v>
      </c>
      <c r="F54" s="135" t="s">
        <v>125</v>
      </c>
      <c r="G54" s="304"/>
      <c r="H54" s="304"/>
      <c r="I54" s="304"/>
      <c r="J54" s="304"/>
      <c r="K54" s="304"/>
      <c r="L54" s="311">
        <f>L58</f>
        <v>1624479.0399999972</v>
      </c>
      <c r="M54" s="261"/>
      <c r="N54" s="308"/>
    </row>
    <row r="55" spans="2:14" s="309" customFormat="1">
      <c r="B55" s="306"/>
      <c r="C55" s="307"/>
      <c r="D55" s="164"/>
      <c r="E55" s="164"/>
      <c r="F55" s="164"/>
      <c r="G55" s="164" t="s">
        <v>263</v>
      </c>
      <c r="H55" s="164"/>
      <c r="I55" s="164"/>
      <c r="J55" s="164"/>
      <c r="K55" s="270" t="s">
        <v>250</v>
      </c>
      <c r="L55" s="227">
        <f>3547110</f>
        <v>3547110</v>
      </c>
      <c r="M55" s="261"/>
      <c r="N55" s="308"/>
    </row>
    <row r="56" spans="2:14" s="309" customFormat="1">
      <c r="B56" s="306"/>
      <c r="C56" s="307"/>
      <c r="D56" s="164"/>
      <c r="E56" s="164"/>
      <c r="F56" s="164"/>
      <c r="G56" s="164" t="s">
        <v>264</v>
      </c>
      <c r="H56" s="164"/>
      <c r="I56" s="164"/>
      <c r="J56" s="164"/>
      <c r="K56" s="270" t="s">
        <v>250</v>
      </c>
      <c r="L56" s="301">
        <v>13795811.76</v>
      </c>
      <c r="M56" s="261"/>
      <c r="N56" s="308"/>
    </row>
    <row r="57" spans="2:14" s="309" customFormat="1">
      <c r="B57" s="306"/>
      <c r="C57" s="307"/>
      <c r="D57" s="164"/>
      <c r="E57" s="164"/>
      <c r="F57" s="164"/>
      <c r="G57" s="312" t="s">
        <v>265</v>
      </c>
      <c r="H57" s="164"/>
      <c r="I57" s="164"/>
      <c r="J57" s="164"/>
      <c r="K57" s="270" t="s">
        <v>250</v>
      </c>
      <c r="L57" s="301">
        <v>15718442.720000001</v>
      </c>
      <c r="M57" s="261"/>
      <c r="N57" s="308"/>
    </row>
    <row r="58" spans="2:14" s="309" customFormat="1" ht="13.5" thickBot="1">
      <c r="B58" s="306"/>
      <c r="C58" s="307"/>
      <c r="D58" s="164"/>
      <c r="E58" s="164"/>
      <c r="F58" s="164"/>
      <c r="G58" s="164" t="s">
        <v>266</v>
      </c>
      <c r="H58" s="164"/>
      <c r="I58" s="164"/>
      <c r="J58" s="164"/>
      <c r="K58" s="270" t="s">
        <v>250</v>
      </c>
      <c r="L58" s="313">
        <f>L55+L56-L57</f>
        <v>1624479.0399999972</v>
      </c>
      <c r="M58" s="261"/>
      <c r="N58" s="308"/>
    </row>
    <row r="59" spans="2:14" s="309" customFormat="1">
      <c r="B59" s="306"/>
      <c r="C59" s="307"/>
      <c r="D59" s="164"/>
      <c r="E59" s="164"/>
      <c r="F59" s="136"/>
      <c r="G59" s="136"/>
      <c r="H59" s="136"/>
      <c r="I59" s="136"/>
      <c r="J59" s="136"/>
      <c r="K59" s="307"/>
      <c r="L59" s="314"/>
      <c r="M59" s="261"/>
      <c r="N59" s="308"/>
    </row>
    <row r="60" spans="2:14">
      <c r="B60" s="306"/>
      <c r="C60" s="307"/>
      <c r="D60" s="164"/>
      <c r="E60" s="164"/>
      <c r="F60" s="136"/>
      <c r="G60" s="136"/>
      <c r="H60" s="136"/>
      <c r="I60" s="136"/>
      <c r="J60" s="136"/>
      <c r="K60" s="307"/>
      <c r="L60" s="314"/>
      <c r="M60" s="261"/>
      <c r="N60" s="308"/>
    </row>
    <row r="61" spans="2:14">
      <c r="B61" s="306"/>
      <c r="C61" s="297">
        <v>11</v>
      </c>
      <c r="D61" s="315"/>
      <c r="E61" s="299" t="s">
        <v>122</v>
      </c>
      <c r="F61" s="135" t="s">
        <v>128</v>
      </c>
      <c r="G61" s="279"/>
      <c r="H61" s="280"/>
      <c r="I61" s="129"/>
      <c r="K61" s="270" t="s">
        <v>267</v>
      </c>
      <c r="L61" s="227"/>
      <c r="M61" s="261"/>
      <c r="N61" s="308"/>
    </row>
    <row r="62" spans="2:14">
      <c r="B62" s="306"/>
      <c r="C62" s="282"/>
      <c r="D62" s="120"/>
      <c r="F62" s="135"/>
      <c r="G62" s="285"/>
      <c r="H62" s="129"/>
      <c r="I62" s="129"/>
      <c r="K62" s="270"/>
      <c r="L62" s="227"/>
      <c r="M62" s="261"/>
      <c r="N62" s="308"/>
    </row>
    <row r="63" spans="2:14">
      <c r="B63" s="306"/>
      <c r="C63" s="270">
        <v>12</v>
      </c>
      <c r="D63" s="129"/>
      <c r="E63" s="299" t="s">
        <v>122</v>
      </c>
      <c r="F63" s="135"/>
      <c r="G63" s="131"/>
      <c r="H63" s="131"/>
      <c r="I63" s="131"/>
      <c r="K63" s="270" t="s">
        <v>267</v>
      </c>
      <c r="L63" s="277"/>
      <c r="M63" s="261"/>
      <c r="N63" s="308"/>
    </row>
    <row r="64" spans="2:14">
      <c r="B64" s="306"/>
      <c r="C64" s="270"/>
      <c r="D64" s="129"/>
      <c r="F64" s="134"/>
      <c r="G64" s="134"/>
      <c r="H64" s="134"/>
      <c r="I64" s="134"/>
      <c r="K64" s="270"/>
      <c r="L64" s="316"/>
      <c r="M64" s="261"/>
      <c r="N64" s="308"/>
    </row>
    <row r="65" spans="2:14">
      <c r="B65" s="306"/>
      <c r="C65" s="270">
        <v>13</v>
      </c>
      <c r="D65" s="129"/>
      <c r="E65" s="299" t="s">
        <v>122</v>
      </c>
      <c r="F65" s="134"/>
      <c r="G65" s="134"/>
      <c r="H65" s="134"/>
      <c r="I65" s="134"/>
      <c r="K65" s="270" t="s">
        <v>267</v>
      </c>
      <c r="L65" s="316"/>
      <c r="M65" s="261"/>
      <c r="N65" s="308"/>
    </row>
    <row r="66" spans="2:14">
      <c r="B66" s="306"/>
      <c r="C66" s="270"/>
      <c r="D66" s="129"/>
      <c r="F66" s="131"/>
      <c r="G66" s="131"/>
      <c r="H66" s="131"/>
      <c r="I66" s="131"/>
      <c r="K66" s="270"/>
      <c r="L66" s="277"/>
      <c r="M66" s="261"/>
      <c r="N66" s="308"/>
    </row>
    <row r="67" spans="2:14">
      <c r="B67" s="306"/>
      <c r="C67" s="270">
        <v>14</v>
      </c>
      <c r="D67" s="129"/>
      <c r="E67" s="278">
        <v>4</v>
      </c>
      <c r="F67" s="317" t="s">
        <v>11</v>
      </c>
      <c r="G67" s="131"/>
      <c r="H67" s="131"/>
      <c r="I67" s="131"/>
      <c r="K67" s="270" t="s">
        <v>250</v>
      </c>
      <c r="L67" s="262">
        <f>L77</f>
        <v>24430649</v>
      </c>
      <c r="M67" s="261"/>
      <c r="N67" s="308"/>
    </row>
    <row r="68" spans="2:14">
      <c r="B68" s="306"/>
      <c r="C68" s="270"/>
      <c r="D68" s="129"/>
      <c r="E68" s="129"/>
      <c r="F68" s="131"/>
      <c r="G68" s="131"/>
      <c r="H68" s="131"/>
      <c r="I68" s="131"/>
      <c r="K68" s="270"/>
      <c r="L68" s="227"/>
      <c r="M68" s="261"/>
      <c r="N68" s="308"/>
    </row>
    <row r="69" spans="2:14">
      <c r="B69" s="306"/>
      <c r="C69" s="270">
        <v>15</v>
      </c>
      <c r="D69" s="129"/>
      <c r="E69" s="120" t="s">
        <v>122</v>
      </c>
      <c r="F69" s="132" t="s">
        <v>12</v>
      </c>
      <c r="G69" s="131"/>
      <c r="H69" s="131"/>
      <c r="I69" s="131"/>
      <c r="K69" s="270" t="s">
        <v>267</v>
      </c>
      <c r="L69" s="227"/>
      <c r="M69" s="261"/>
      <c r="N69" s="308"/>
    </row>
    <row r="70" spans="2:14">
      <c r="B70" s="306"/>
      <c r="D70" s="129"/>
      <c r="E70" s="319"/>
      <c r="F70" s="320"/>
      <c r="G70" s="131"/>
      <c r="H70" s="131"/>
      <c r="I70" s="131"/>
      <c r="K70" s="270"/>
      <c r="L70" s="321"/>
      <c r="M70" s="261"/>
      <c r="N70" s="308"/>
    </row>
    <row r="71" spans="2:14">
      <c r="B71" s="306"/>
      <c r="C71" s="270">
        <v>16</v>
      </c>
      <c r="D71" s="134"/>
      <c r="E71" s="120" t="s">
        <v>122</v>
      </c>
      <c r="F71" s="132" t="s">
        <v>127</v>
      </c>
      <c r="G71" s="134"/>
      <c r="H71" s="134"/>
      <c r="I71" s="134"/>
      <c r="K71" s="270" t="s">
        <v>267</v>
      </c>
      <c r="L71" s="226"/>
      <c r="M71" s="261"/>
      <c r="N71" s="308"/>
    </row>
    <row r="72" spans="2:14">
      <c r="B72" s="306"/>
      <c r="D72" s="129"/>
      <c r="E72" s="319"/>
      <c r="F72" s="320"/>
      <c r="G72" s="107"/>
      <c r="H72" s="107"/>
      <c r="I72" s="107"/>
      <c r="K72" s="270"/>
      <c r="L72" s="292"/>
      <c r="M72" s="261"/>
      <c r="N72" s="308"/>
    </row>
    <row r="73" spans="2:14">
      <c r="B73" s="306"/>
      <c r="C73" s="289">
        <v>17</v>
      </c>
      <c r="D73" s="129"/>
      <c r="E73" s="285" t="s">
        <v>122</v>
      </c>
      <c r="F73" s="135" t="s">
        <v>13</v>
      </c>
      <c r="G73" s="107"/>
      <c r="H73" s="107"/>
      <c r="I73" s="107"/>
      <c r="K73" s="270" t="s">
        <v>267</v>
      </c>
      <c r="L73" s="292"/>
      <c r="M73" s="261"/>
      <c r="N73" s="308"/>
    </row>
    <row r="74" spans="2:14">
      <c r="B74" s="306"/>
      <c r="C74" s="270"/>
      <c r="D74" s="129"/>
      <c r="E74" s="319"/>
      <c r="F74" s="320"/>
      <c r="G74" s="134"/>
      <c r="H74" s="134"/>
      <c r="I74" s="134"/>
      <c r="K74" s="270"/>
      <c r="L74" s="316"/>
      <c r="M74" s="261"/>
      <c r="N74" s="308"/>
    </row>
    <row r="75" spans="2:14">
      <c r="B75" s="306"/>
      <c r="C75" s="270">
        <v>18</v>
      </c>
      <c r="D75" s="129"/>
      <c r="E75" s="120" t="s">
        <v>122</v>
      </c>
      <c r="F75" s="322" t="s">
        <v>160</v>
      </c>
      <c r="G75" s="134"/>
      <c r="H75" s="134"/>
      <c r="I75" s="134"/>
      <c r="K75" s="270" t="s">
        <v>267</v>
      </c>
      <c r="L75" s="316"/>
      <c r="M75" s="261"/>
      <c r="N75" s="308"/>
    </row>
    <row r="76" spans="2:14">
      <c r="B76" s="306"/>
      <c r="C76" s="270"/>
      <c r="D76" s="129"/>
      <c r="E76" s="319"/>
      <c r="F76" s="320"/>
      <c r="G76" s="131"/>
      <c r="H76" s="131"/>
      <c r="I76" s="131"/>
      <c r="K76" s="270"/>
      <c r="L76" s="277"/>
      <c r="M76" s="261"/>
      <c r="N76" s="308"/>
    </row>
    <row r="77" spans="2:14">
      <c r="B77" s="306"/>
      <c r="C77" s="270">
        <v>19</v>
      </c>
      <c r="D77" s="129"/>
      <c r="E77" s="120" t="s">
        <v>122</v>
      </c>
      <c r="F77" s="323" t="s">
        <v>14</v>
      </c>
      <c r="G77" s="131"/>
      <c r="H77" s="131"/>
      <c r="I77" s="131"/>
      <c r="K77" s="270" t="s">
        <v>250</v>
      </c>
      <c r="L77" s="227">
        <f>Aktivet!G24</f>
        <v>24430649</v>
      </c>
      <c r="M77" s="261"/>
      <c r="N77" s="308"/>
    </row>
    <row r="78" spans="2:14">
      <c r="B78" s="306"/>
      <c r="C78" s="270"/>
      <c r="D78" s="129"/>
      <c r="E78" s="319"/>
      <c r="F78" s="320"/>
      <c r="G78" s="131"/>
      <c r="H78" s="131"/>
      <c r="I78" s="131"/>
      <c r="K78" s="270"/>
      <c r="L78" s="227"/>
      <c r="M78" s="261"/>
      <c r="N78" s="308"/>
    </row>
    <row r="79" spans="2:14">
      <c r="B79" s="306"/>
      <c r="C79" s="270">
        <v>20</v>
      </c>
      <c r="D79" s="129"/>
      <c r="E79" s="285" t="s">
        <v>122</v>
      </c>
      <c r="F79" s="135" t="s">
        <v>15</v>
      </c>
      <c r="G79" s="131"/>
      <c r="H79" s="131"/>
      <c r="I79" s="131"/>
      <c r="K79" s="270" t="s">
        <v>267</v>
      </c>
      <c r="L79" s="227"/>
      <c r="M79" s="261"/>
      <c r="N79" s="308"/>
    </row>
    <row r="80" spans="2:14">
      <c r="B80" s="306"/>
      <c r="C80" s="270"/>
      <c r="D80" s="129"/>
      <c r="E80" s="319"/>
      <c r="F80" s="320"/>
      <c r="G80" s="134"/>
      <c r="H80" s="134"/>
      <c r="I80" s="134"/>
      <c r="K80" s="270"/>
      <c r="L80" s="226"/>
      <c r="M80" s="261"/>
      <c r="N80" s="308"/>
    </row>
    <row r="81" spans="2:14">
      <c r="B81" s="306"/>
      <c r="C81" s="270">
        <v>21</v>
      </c>
      <c r="D81" s="129"/>
      <c r="E81" s="285" t="s">
        <v>122</v>
      </c>
      <c r="F81" s="135"/>
      <c r="G81" s="129"/>
      <c r="H81" s="129"/>
      <c r="I81" s="129"/>
      <c r="K81" s="270" t="s">
        <v>267</v>
      </c>
      <c r="L81" s="227"/>
      <c r="M81" s="261"/>
      <c r="N81" s="308"/>
    </row>
    <row r="82" spans="2:14">
      <c r="B82" s="306"/>
      <c r="C82" s="270"/>
      <c r="D82" s="129"/>
      <c r="E82" s="297"/>
      <c r="F82" s="298"/>
      <c r="G82" s="296"/>
      <c r="H82" s="129"/>
      <c r="I82" s="129"/>
      <c r="K82" s="270"/>
      <c r="L82" s="227"/>
      <c r="M82" s="261"/>
      <c r="N82" s="308"/>
    </row>
    <row r="83" spans="2:14">
      <c r="B83" s="306"/>
      <c r="C83" s="270">
        <v>22</v>
      </c>
      <c r="D83" s="129"/>
      <c r="E83" s="278">
        <v>5</v>
      </c>
      <c r="F83" s="317" t="s">
        <v>161</v>
      </c>
      <c r="G83" s="285"/>
      <c r="H83" s="129"/>
      <c r="I83" s="129"/>
      <c r="K83" s="270" t="s">
        <v>267</v>
      </c>
      <c r="L83" s="227"/>
      <c r="M83" s="261"/>
      <c r="N83" s="308"/>
    </row>
    <row r="84" spans="2:14">
      <c r="B84" s="306"/>
      <c r="C84" s="270"/>
      <c r="D84" s="129"/>
      <c r="E84" s="129"/>
      <c r="F84" s="129"/>
      <c r="G84" s="129"/>
      <c r="H84" s="129"/>
      <c r="I84" s="129"/>
      <c r="K84" s="270"/>
      <c r="L84" s="227"/>
      <c r="M84" s="261"/>
      <c r="N84" s="308"/>
    </row>
    <row r="85" spans="2:14">
      <c r="B85" s="306"/>
      <c r="C85" s="270">
        <v>23</v>
      </c>
      <c r="D85" s="129"/>
      <c r="E85" s="278">
        <v>6</v>
      </c>
      <c r="F85" s="317" t="s">
        <v>162</v>
      </c>
      <c r="G85" s="285"/>
      <c r="H85" s="129"/>
      <c r="I85" s="129"/>
      <c r="K85" s="270" t="s">
        <v>267</v>
      </c>
      <c r="L85" s="227"/>
      <c r="M85" s="261"/>
      <c r="N85" s="308"/>
    </row>
    <row r="86" spans="2:14">
      <c r="B86" s="306"/>
      <c r="C86" s="270"/>
      <c r="D86" s="129"/>
      <c r="H86" s="129"/>
      <c r="I86" s="129"/>
      <c r="K86" s="270"/>
      <c r="L86" s="227"/>
      <c r="M86" s="261"/>
      <c r="N86" s="308"/>
    </row>
    <row r="87" spans="2:14">
      <c r="B87" s="306"/>
      <c r="C87" s="270">
        <v>24</v>
      </c>
      <c r="D87" s="129"/>
      <c r="E87" s="278">
        <v>7</v>
      </c>
      <c r="F87" s="317" t="s">
        <v>16</v>
      </c>
      <c r="G87" s="285"/>
      <c r="H87" s="129"/>
      <c r="I87" s="129"/>
      <c r="K87" s="270" t="s">
        <v>267</v>
      </c>
      <c r="L87" s="227"/>
      <c r="M87" s="261"/>
      <c r="N87" s="308"/>
    </row>
    <row r="88" spans="2:14">
      <c r="B88" s="306"/>
      <c r="C88" s="270"/>
      <c r="H88" s="129"/>
      <c r="I88" s="270"/>
      <c r="K88" s="270"/>
      <c r="L88" s="227"/>
      <c r="M88" s="261"/>
      <c r="N88" s="308"/>
    </row>
    <row r="89" spans="2:14">
      <c r="B89" s="306"/>
      <c r="C89" s="270">
        <v>25</v>
      </c>
      <c r="D89" s="129"/>
      <c r="E89" s="299" t="s">
        <v>122</v>
      </c>
      <c r="F89" s="285" t="s">
        <v>163</v>
      </c>
      <c r="H89" s="129"/>
      <c r="I89" s="270"/>
      <c r="K89" s="270" t="s">
        <v>267</v>
      </c>
      <c r="L89" s="227"/>
      <c r="M89" s="261"/>
      <c r="N89" s="308"/>
    </row>
    <row r="90" spans="2:14">
      <c r="B90" s="306"/>
      <c r="D90" s="129"/>
      <c r="E90" s="129"/>
      <c r="F90" s="129"/>
      <c r="G90" s="129"/>
      <c r="H90" s="129"/>
      <c r="I90" s="270"/>
      <c r="K90" s="270"/>
      <c r="L90" s="227"/>
      <c r="M90" s="261"/>
      <c r="N90" s="308"/>
    </row>
    <row r="91" spans="2:14">
      <c r="B91" s="306"/>
      <c r="C91" s="318">
        <v>26</v>
      </c>
      <c r="D91" s="129"/>
      <c r="E91" s="299" t="s">
        <v>122</v>
      </c>
      <c r="F91" s="129"/>
      <c r="G91" s="129"/>
      <c r="H91" s="129"/>
      <c r="I91" s="270"/>
      <c r="K91" s="270" t="s">
        <v>267</v>
      </c>
      <c r="L91" s="227"/>
      <c r="M91" s="261"/>
      <c r="N91" s="308"/>
    </row>
    <row r="92" spans="2:14">
      <c r="B92" s="306"/>
      <c r="C92" s="270"/>
      <c r="D92" s="129"/>
      <c r="F92" s="285"/>
      <c r="G92" s="129"/>
      <c r="H92" s="129"/>
      <c r="I92" s="270"/>
      <c r="K92" s="270"/>
      <c r="L92" s="227"/>
      <c r="M92" s="261"/>
      <c r="N92" s="308"/>
    </row>
    <row r="93" spans="2:14">
      <c r="B93" s="306"/>
      <c r="C93" s="270">
        <v>27</v>
      </c>
      <c r="D93" s="129"/>
      <c r="E93" s="136" t="s">
        <v>4</v>
      </c>
      <c r="F93" s="136" t="s">
        <v>268</v>
      </c>
      <c r="G93" s="129"/>
      <c r="H93" s="129"/>
      <c r="I93" s="270"/>
      <c r="K93" s="270" t="s">
        <v>267</v>
      </c>
      <c r="L93" s="227"/>
      <c r="M93" s="261"/>
      <c r="N93" s="308"/>
    </row>
    <row r="94" spans="2:14">
      <c r="B94" s="306"/>
      <c r="C94" s="270"/>
      <c r="D94" s="129"/>
      <c r="E94" s="129"/>
      <c r="F94" s="131"/>
      <c r="G94" s="131"/>
      <c r="H94" s="129"/>
      <c r="I94" s="270"/>
      <c r="K94" s="270"/>
      <c r="L94" s="227"/>
      <c r="M94" s="261"/>
      <c r="N94" s="308"/>
    </row>
    <row r="95" spans="2:14">
      <c r="B95" s="306"/>
      <c r="C95" s="270">
        <v>28</v>
      </c>
      <c r="D95" s="129"/>
      <c r="E95" s="136">
        <v>1</v>
      </c>
      <c r="F95" s="136" t="s">
        <v>18</v>
      </c>
      <c r="G95" s="129"/>
      <c r="H95" s="129"/>
      <c r="I95" s="270"/>
      <c r="K95" s="270" t="s">
        <v>267</v>
      </c>
      <c r="L95" s="227"/>
      <c r="M95" s="261"/>
      <c r="N95" s="308"/>
    </row>
    <row r="96" spans="2:14">
      <c r="B96" s="306"/>
      <c r="C96" s="270"/>
      <c r="D96" s="129"/>
      <c r="E96" s="136"/>
      <c r="F96" s="136"/>
      <c r="G96" s="129"/>
      <c r="H96" s="129"/>
      <c r="I96" s="270"/>
      <c r="K96" s="270"/>
      <c r="L96" s="227"/>
      <c r="M96" s="261"/>
      <c r="N96" s="308"/>
    </row>
    <row r="97" spans="2:14">
      <c r="B97" s="306"/>
      <c r="C97" s="270">
        <v>29</v>
      </c>
      <c r="D97" s="129"/>
      <c r="E97" s="136">
        <v>2</v>
      </c>
      <c r="F97" s="136" t="s">
        <v>19</v>
      </c>
      <c r="G97" s="129"/>
      <c r="H97" s="129"/>
      <c r="I97" s="129"/>
      <c r="K97" s="270" t="s">
        <v>267</v>
      </c>
      <c r="L97" s="227"/>
      <c r="M97" s="261"/>
      <c r="N97" s="308"/>
    </row>
    <row r="98" spans="2:14">
      <c r="B98" s="306"/>
      <c r="C98" s="270"/>
      <c r="D98" s="129"/>
      <c r="E98" s="129"/>
      <c r="F98" s="129"/>
      <c r="G98" s="129"/>
      <c r="H98" s="129"/>
      <c r="I98" s="129"/>
      <c r="J98" s="129"/>
      <c r="K98" s="129"/>
      <c r="L98" s="227"/>
      <c r="M98" s="261"/>
      <c r="N98" s="308"/>
    </row>
    <row r="99" spans="2:14">
      <c r="B99" s="306"/>
      <c r="C99" s="270"/>
      <c r="D99" s="129"/>
      <c r="E99" s="129"/>
      <c r="F99" s="129"/>
      <c r="G99" s="129" t="s">
        <v>269</v>
      </c>
      <c r="H99" s="129"/>
      <c r="I99" s="129"/>
      <c r="J99" s="129"/>
      <c r="K99" s="129"/>
      <c r="L99" s="227"/>
      <c r="M99" s="261"/>
      <c r="N99" s="308"/>
    </row>
    <row r="100" spans="2:14">
      <c r="B100" s="306"/>
      <c r="C100" s="270"/>
      <c r="D100" s="129"/>
      <c r="E100" s="548" t="s">
        <v>2</v>
      </c>
      <c r="F100" s="548" t="s">
        <v>66</v>
      </c>
      <c r="G100" s="549" t="s">
        <v>270</v>
      </c>
      <c r="H100" s="550"/>
      <c r="I100" s="551"/>
      <c r="J100" s="549" t="s">
        <v>271</v>
      </c>
      <c r="K100" s="550"/>
      <c r="L100" s="551"/>
      <c r="M100" s="261"/>
      <c r="N100" s="308"/>
    </row>
    <row r="101" spans="2:14">
      <c r="B101" s="306"/>
      <c r="C101" s="270"/>
      <c r="D101" s="129"/>
      <c r="E101" s="548"/>
      <c r="F101" s="548"/>
      <c r="G101" s="324" t="s">
        <v>272</v>
      </c>
      <c r="H101" s="324" t="s">
        <v>273</v>
      </c>
      <c r="I101" s="324" t="s">
        <v>274</v>
      </c>
      <c r="J101" s="324" t="s">
        <v>272</v>
      </c>
      <c r="K101" s="324" t="s">
        <v>273</v>
      </c>
      <c r="L101" s="325" t="s">
        <v>274</v>
      </c>
      <c r="M101" s="261"/>
      <c r="N101" s="308"/>
    </row>
    <row r="102" spans="2:14">
      <c r="B102" s="306"/>
      <c r="C102" s="270">
        <v>30</v>
      </c>
      <c r="D102" s="129"/>
      <c r="E102" s="326"/>
      <c r="F102" s="268" t="s">
        <v>24</v>
      </c>
      <c r="G102" s="326"/>
      <c r="H102" s="326"/>
      <c r="I102" s="326"/>
      <c r="J102" s="326"/>
      <c r="K102" s="326"/>
      <c r="L102" s="327"/>
      <c r="M102" s="261"/>
      <c r="N102" s="308"/>
    </row>
    <row r="103" spans="2:14">
      <c r="B103" s="306"/>
      <c r="C103" s="270">
        <v>31</v>
      </c>
      <c r="D103" s="129"/>
      <c r="E103" s="326"/>
      <c r="F103" s="328" t="s">
        <v>5</v>
      </c>
      <c r="G103" s="326"/>
      <c r="H103" s="326"/>
      <c r="I103" s="326"/>
      <c r="J103" s="326"/>
      <c r="K103" s="326"/>
      <c r="L103" s="327"/>
      <c r="M103" s="261"/>
      <c r="N103" s="308"/>
    </row>
    <row r="104" spans="2:14">
      <c r="B104" s="306"/>
      <c r="C104" s="270">
        <v>32</v>
      </c>
      <c r="D104" s="129"/>
      <c r="E104" s="326"/>
      <c r="F104" s="328" t="s">
        <v>275</v>
      </c>
      <c r="G104" s="329">
        <f>'Pasq.per AAM 1'!G8</f>
        <v>332678</v>
      </c>
      <c r="H104" s="329">
        <f>'Pasq.per AAM 1'!G24</f>
        <v>5066</v>
      </c>
      <c r="I104" s="329">
        <f>G104-H104</f>
        <v>327612</v>
      </c>
      <c r="J104" s="326"/>
      <c r="K104" s="326"/>
      <c r="L104" s="327">
        <f>J104-K104</f>
        <v>0</v>
      </c>
      <c r="M104" s="261"/>
      <c r="N104" s="308"/>
    </row>
    <row r="105" spans="2:14">
      <c r="B105" s="306"/>
      <c r="C105" s="270"/>
      <c r="D105" s="129"/>
      <c r="E105" s="326"/>
      <c r="F105" s="330" t="s">
        <v>315</v>
      </c>
      <c r="G105" s="329">
        <f>'Pasq.per AAM 1'!G9</f>
        <v>480000</v>
      </c>
      <c r="H105" s="329">
        <f>'Pasq.per AAM 1'!G25</f>
        <v>48000</v>
      </c>
      <c r="I105" s="329">
        <f>G105-H105</f>
        <v>432000</v>
      </c>
      <c r="J105" s="326"/>
      <c r="K105" s="326">
        <f>J105*0.2</f>
        <v>0</v>
      </c>
      <c r="L105" s="327">
        <f>J105-K105</f>
        <v>0</v>
      </c>
      <c r="M105" s="261"/>
      <c r="N105" s="308"/>
    </row>
    <row r="106" spans="2:14">
      <c r="B106" s="306"/>
      <c r="C106" s="270">
        <v>33</v>
      </c>
      <c r="D106" s="129"/>
      <c r="E106" s="127"/>
      <c r="F106" s="328" t="s">
        <v>276</v>
      </c>
      <c r="G106" s="331">
        <f>'Pasq.per AAM 1'!G10</f>
        <v>248776</v>
      </c>
      <c r="H106" s="329">
        <f>'Pasq.per AAM 1'!G26</f>
        <v>16440</v>
      </c>
      <c r="I106" s="329">
        <f>G106-H106</f>
        <v>232336</v>
      </c>
      <c r="J106" s="127"/>
      <c r="K106" s="127"/>
      <c r="L106" s="260">
        <f>J106-K106</f>
        <v>0</v>
      </c>
      <c r="M106" s="261"/>
      <c r="N106" s="308"/>
    </row>
    <row r="107" spans="2:14">
      <c r="B107" s="306"/>
      <c r="C107" s="270"/>
      <c r="D107" s="129"/>
      <c r="E107" s="127"/>
      <c r="F107" s="330" t="s">
        <v>359</v>
      </c>
      <c r="G107" s="331">
        <f>'Pasq.per AAM 1'!G11</f>
        <v>66255</v>
      </c>
      <c r="H107" s="329">
        <f>'Pasq.per AAM 1'!G27</f>
        <v>6626</v>
      </c>
      <c r="I107" s="329">
        <f>G107-H107</f>
        <v>59629</v>
      </c>
      <c r="J107" s="127"/>
      <c r="K107" s="127"/>
      <c r="L107" s="260"/>
      <c r="M107" s="261"/>
      <c r="N107" s="308"/>
    </row>
    <row r="108" spans="2:14">
      <c r="B108" s="306"/>
      <c r="C108" s="270"/>
      <c r="D108" s="129"/>
      <c r="E108" s="127"/>
      <c r="F108" s="127"/>
      <c r="G108" s="331">
        <f>SUM(G104:G107)</f>
        <v>1127709</v>
      </c>
      <c r="H108" s="331">
        <f>SUM(H104:H107)</f>
        <v>76132</v>
      </c>
      <c r="I108" s="329">
        <f>G108-H108</f>
        <v>1051577</v>
      </c>
      <c r="J108" s="127">
        <f>SUM(J104:J106)</f>
        <v>0</v>
      </c>
      <c r="K108" s="127">
        <f>SUM(K104:K106)</f>
        <v>0</v>
      </c>
      <c r="L108" s="260">
        <f>SUM(L104:L106)</f>
        <v>0</v>
      </c>
      <c r="M108" s="261"/>
      <c r="N108" s="308"/>
    </row>
    <row r="109" spans="2:14">
      <c r="B109" s="306"/>
      <c r="C109" s="307"/>
      <c r="D109" s="164"/>
      <c r="E109" s="164"/>
      <c r="F109" s="136"/>
      <c r="G109" s="136"/>
      <c r="H109" s="136"/>
      <c r="I109" s="136"/>
      <c r="J109" s="136"/>
      <c r="K109" s="307"/>
      <c r="L109" s="314"/>
      <c r="M109" s="261"/>
      <c r="N109" s="308"/>
    </row>
    <row r="110" spans="2:14">
      <c r="B110" s="306"/>
      <c r="C110" s="307"/>
      <c r="D110" s="164"/>
      <c r="E110" s="164"/>
      <c r="F110" s="136"/>
      <c r="G110" s="136"/>
      <c r="H110" s="136"/>
      <c r="I110" s="136"/>
      <c r="J110" s="136"/>
      <c r="K110" s="307"/>
      <c r="L110" s="314"/>
      <c r="M110" s="261"/>
      <c r="N110" s="308"/>
    </row>
    <row r="111" spans="2:14">
      <c r="B111" s="306"/>
      <c r="C111" s="270">
        <v>34</v>
      </c>
      <c r="D111" s="129"/>
      <c r="E111" s="136">
        <v>3</v>
      </c>
      <c r="F111" s="136" t="s">
        <v>20</v>
      </c>
      <c r="G111" s="129"/>
      <c r="H111" s="129"/>
      <c r="I111" s="129"/>
      <c r="K111" s="129" t="s">
        <v>267</v>
      </c>
      <c r="L111" s="314"/>
      <c r="M111" s="261"/>
      <c r="N111" s="308"/>
    </row>
    <row r="112" spans="2:14">
      <c r="B112" s="306"/>
      <c r="C112" s="270"/>
      <c r="D112" s="129"/>
      <c r="E112" s="136"/>
      <c r="F112" s="136"/>
      <c r="G112" s="129"/>
      <c r="H112" s="129"/>
      <c r="I112" s="129"/>
      <c r="K112" s="129"/>
      <c r="L112" s="314"/>
      <c r="M112" s="261"/>
      <c r="N112" s="308"/>
    </row>
    <row r="113" spans="2:14">
      <c r="B113" s="306"/>
      <c r="C113" s="270">
        <v>35</v>
      </c>
      <c r="D113" s="164"/>
      <c r="E113" s="136">
        <v>4</v>
      </c>
      <c r="F113" s="136" t="s">
        <v>21</v>
      </c>
      <c r="G113" s="164"/>
      <c r="H113" s="164"/>
      <c r="I113" s="164"/>
      <c r="K113" s="164" t="s">
        <v>267</v>
      </c>
      <c r="L113" s="314"/>
      <c r="M113" s="261"/>
      <c r="N113" s="308"/>
    </row>
    <row r="114" spans="2:14">
      <c r="B114" s="306"/>
      <c r="C114" s="270"/>
      <c r="D114" s="164"/>
      <c r="E114" s="136"/>
      <c r="F114" s="136"/>
      <c r="G114" s="164"/>
      <c r="H114" s="164"/>
      <c r="I114" s="164"/>
      <c r="K114" s="164"/>
      <c r="L114" s="314"/>
      <c r="M114" s="261"/>
      <c r="N114" s="308"/>
    </row>
    <row r="115" spans="2:14" ht="15">
      <c r="B115" s="306"/>
      <c r="C115" s="270">
        <v>36</v>
      </c>
      <c r="D115" s="164"/>
      <c r="E115" s="136">
        <v>5</v>
      </c>
      <c r="F115" s="136" t="s">
        <v>22</v>
      </c>
      <c r="G115" s="164"/>
      <c r="H115" s="304"/>
      <c r="I115" s="304"/>
      <c r="K115" s="164" t="s">
        <v>267</v>
      </c>
      <c r="L115" s="314"/>
      <c r="M115" s="261"/>
      <c r="N115" s="308"/>
    </row>
    <row r="116" spans="2:14" ht="15">
      <c r="B116" s="306"/>
      <c r="C116" s="270"/>
      <c r="D116" s="164"/>
      <c r="E116" s="136"/>
      <c r="F116" s="136"/>
      <c r="G116" s="164"/>
      <c r="H116" s="304"/>
      <c r="I116" s="304"/>
      <c r="K116" s="164"/>
      <c r="L116" s="314"/>
      <c r="M116" s="261"/>
      <c r="N116" s="308"/>
    </row>
    <row r="117" spans="2:14" ht="15">
      <c r="B117" s="306"/>
      <c r="C117" s="270">
        <v>37</v>
      </c>
      <c r="D117" s="164"/>
      <c r="E117" s="136">
        <v>6</v>
      </c>
      <c r="F117" s="136" t="s">
        <v>23</v>
      </c>
      <c r="G117" s="304"/>
      <c r="H117" s="304"/>
      <c r="I117" s="304"/>
      <c r="K117" s="164" t="s">
        <v>267</v>
      </c>
      <c r="L117" s="314"/>
      <c r="M117" s="261"/>
      <c r="N117" s="308"/>
    </row>
    <row r="118" spans="2:14" ht="15">
      <c r="B118" s="306"/>
      <c r="C118" s="270"/>
      <c r="D118" s="164"/>
      <c r="E118" s="136"/>
      <c r="F118" s="136"/>
      <c r="G118" s="304"/>
      <c r="H118" s="304"/>
      <c r="I118" s="304"/>
      <c r="K118" s="164"/>
      <c r="L118" s="314"/>
      <c r="M118" s="261"/>
      <c r="N118" s="308"/>
    </row>
    <row r="119" spans="2:14" ht="15">
      <c r="B119" s="306"/>
      <c r="C119" s="270"/>
      <c r="D119" s="164"/>
      <c r="E119" s="136"/>
      <c r="F119" s="136"/>
      <c r="G119" s="304"/>
      <c r="H119" s="304"/>
      <c r="I119" s="304"/>
      <c r="J119" s="164"/>
      <c r="K119" s="307"/>
      <c r="L119" s="314"/>
      <c r="M119" s="261"/>
      <c r="N119" s="308"/>
    </row>
    <row r="120" spans="2:14">
      <c r="B120" s="306"/>
      <c r="C120" s="307"/>
      <c r="D120" s="120"/>
      <c r="E120" s="332" t="s">
        <v>3</v>
      </c>
      <c r="F120" s="279" t="s">
        <v>277</v>
      </c>
      <c r="G120" s="279"/>
      <c r="H120" s="333"/>
      <c r="I120" s="333"/>
      <c r="J120" s="164"/>
      <c r="K120" s="307"/>
      <c r="L120" s="314"/>
      <c r="M120" s="261"/>
      <c r="N120" s="308"/>
    </row>
    <row r="121" spans="2:14">
      <c r="B121" s="306"/>
      <c r="C121" s="307"/>
      <c r="D121" s="120"/>
      <c r="E121" s="332"/>
      <c r="F121" s="279"/>
      <c r="G121" s="279"/>
      <c r="H121" s="333"/>
      <c r="I121" s="333"/>
      <c r="J121" s="164"/>
      <c r="K121" s="307"/>
      <c r="L121" s="314"/>
      <c r="M121" s="261"/>
      <c r="N121" s="308"/>
    </row>
    <row r="122" spans="2:14">
      <c r="B122" s="306"/>
      <c r="C122" s="307">
        <v>40</v>
      </c>
      <c r="D122" s="120"/>
      <c r="E122" s="278">
        <v>1</v>
      </c>
      <c r="F122" s="317" t="s">
        <v>25</v>
      </c>
      <c r="G122" s="285"/>
      <c r="H122" s="334"/>
      <c r="I122" s="334"/>
      <c r="J122" s="129"/>
      <c r="K122" s="164" t="s">
        <v>267</v>
      </c>
      <c r="L122" s="314"/>
      <c r="M122" s="261"/>
      <c r="N122" s="308"/>
    </row>
    <row r="123" spans="2:14">
      <c r="B123" s="306"/>
      <c r="C123" s="307"/>
      <c r="D123" s="120"/>
      <c r="E123" s="278"/>
      <c r="F123" s="317"/>
      <c r="G123" s="285"/>
      <c r="H123" s="334"/>
      <c r="I123" s="334"/>
      <c r="J123" s="129"/>
      <c r="K123" s="164"/>
      <c r="L123" s="314"/>
      <c r="M123" s="261"/>
      <c r="N123" s="308"/>
    </row>
    <row r="124" spans="2:14">
      <c r="B124" s="269"/>
      <c r="C124" s="307">
        <v>41</v>
      </c>
      <c r="D124" s="120"/>
      <c r="E124" s="278">
        <v>2</v>
      </c>
      <c r="F124" s="317" t="s">
        <v>26</v>
      </c>
      <c r="G124" s="285"/>
      <c r="H124" s="120"/>
      <c r="I124" s="120"/>
      <c r="J124" s="129"/>
      <c r="K124" s="164" t="s">
        <v>267</v>
      </c>
      <c r="L124" s="227"/>
      <c r="M124" s="227"/>
      <c r="N124" s="271"/>
    </row>
    <row r="125" spans="2:14">
      <c r="B125" s="269"/>
      <c r="C125" s="307"/>
      <c r="D125" s="120"/>
      <c r="E125" s="278"/>
      <c r="F125" s="317"/>
      <c r="G125" s="285"/>
      <c r="H125" s="120"/>
      <c r="I125" s="120"/>
      <c r="J125" s="129"/>
      <c r="K125" s="164"/>
      <c r="L125" s="227"/>
      <c r="M125" s="227"/>
      <c r="N125" s="271"/>
    </row>
    <row r="126" spans="2:14">
      <c r="B126" s="269"/>
      <c r="C126" s="307">
        <v>42</v>
      </c>
      <c r="D126" s="120"/>
      <c r="E126" s="299" t="s">
        <v>122</v>
      </c>
      <c r="F126" s="135" t="s">
        <v>129</v>
      </c>
      <c r="G126" s="120"/>
      <c r="H126" s="120"/>
      <c r="I126" s="120"/>
      <c r="J126" s="129"/>
      <c r="K126" s="164" t="s">
        <v>267</v>
      </c>
      <c r="L126" s="227"/>
      <c r="M126" s="227"/>
      <c r="N126" s="271"/>
    </row>
    <row r="127" spans="2:14">
      <c r="B127" s="269"/>
      <c r="C127" s="307"/>
      <c r="D127" s="120"/>
      <c r="E127" s="299"/>
      <c r="F127" s="135"/>
      <c r="G127" s="120"/>
      <c r="H127" s="120"/>
      <c r="I127" s="120"/>
      <c r="J127" s="129"/>
      <c r="K127" s="164"/>
      <c r="L127" s="227"/>
      <c r="M127" s="227"/>
      <c r="N127" s="271"/>
    </row>
    <row r="128" spans="2:14">
      <c r="B128" s="269"/>
      <c r="C128" s="307">
        <v>43</v>
      </c>
      <c r="D128" s="120"/>
      <c r="E128" s="299" t="s">
        <v>122</v>
      </c>
      <c r="F128" s="135" t="s">
        <v>156</v>
      </c>
      <c r="G128" s="120"/>
      <c r="H128" s="120"/>
      <c r="I128" s="120"/>
      <c r="J128" s="129"/>
      <c r="K128" s="164" t="s">
        <v>267</v>
      </c>
      <c r="L128" s="227"/>
      <c r="M128" s="227"/>
      <c r="N128" s="271"/>
    </row>
    <row r="129" spans="2:14">
      <c r="B129" s="269"/>
      <c r="C129" s="307"/>
      <c r="D129" s="120"/>
      <c r="E129" s="299"/>
      <c r="F129" s="135"/>
      <c r="G129" s="120"/>
      <c r="H129" s="120"/>
      <c r="I129" s="120"/>
      <c r="J129" s="129"/>
      <c r="K129" s="164"/>
      <c r="L129" s="227"/>
      <c r="M129" s="227"/>
      <c r="N129" s="271"/>
    </row>
    <row r="130" spans="2:14">
      <c r="B130" s="269"/>
      <c r="C130" s="307">
        <v>44</v>
      </c>
      <c r="D130" s="120"/>
      <c r="E130" s="278">
        <v>3</v>
      </c>
      <c r="F130" s="317" t="s">
        <v>27</v>
      </c>
      <c r="G130" s="285"/>
      <c r="H130" s="120"/>
      <c r="I130" s="120"/>
      <c r="J130" s="129"/>
      <c r="K130" s="164" t="s">
        <v>267</v>
      </c>
      <c r="L130" s="227"/>
      <c r="M130" s="227"/>
      <c r="N130" s="271"/>
    </row>
    <row r="131" spans="2:14">
      <c r="B131" s="269"/>
      <c r="C131" s="307"/>
      <c r="D131" s="120"/>
      <c r="E131" s="278"/>
      <c r="F131" s="317"/>
      <c r="G131" s="285"/>
      <c r="H131" s="120"/>
      <c r="I131" s="120"/>
      <c r="J131" s="129"/>
      <c r="K131" s="164"/>
      <c r="L131" s="227"/>
      <c r="M131" s="227"/>
      <c r="N131" s="271"/>
    </row>
    <row r="132" spans="2:14">
      <c r="B132" s="269"/>
      <c r="C132" s="307">
        <v>45</v>
      </c>
      <c r="D132" s="120"/>
      <c r="E132" s="299" t="s">
        <v>122</v>
      </c>
      <c r="F132" s="135" t="s">
        <v>164</v>
      </c>
      <c r="G132" s="120"/>
      <c r="H132" s="120"/>
      <c r="I132" s="120"/>
      <c r="J132" s="129"/>
      <c r="K132" s="164"/>
      <c r="L132" s="227"/>
      <c r="M132" s="227"/>
      <c r="N132" s="271"/>
    </row>
    <row r="133" spans="2:14">
      <c r="B133" s="269"/>
      <c r="C133" s="307"/>
      <c r="D133" s="120"/>
      <c r="E133" s="299"/>
      <c r="F133" s="526" t="s">
        <v>249</v>
      </c>
      <c r="G133" s="526"/>
      <c r="H133" s="129"/>
      <c r="I133" s="270" t="s">
        <v>2</v>
      </c>
      <c r="J133" s="129"/>
      <c r="K133" s="270" t="s">
        <v>250</v>
      </c>
      <c r="L133" s="263">
        <f>Pasivet!G13</f>
        <v>20496575</v>
      </c>
      <c r="M133" s="227"/>
      <c r="N133" s="271"/>
    </row>
    <row r="134" spans="2:14">
      <c r="B134" s="269"/>
      <c r="C134" s="307"/>
      <c r="D134" s="120"/>
      <c r="E134" s="299"/>
      <c r="F134" s="526" t="s">
        <v>251</v>
      </c>
      <c r="G134" s="526"/>
      <c r="H134" s="129"/>
      <c r="I134" s="270" t="s">
        <v>2</v>
      </c>
      <c r="J134" s="300"/>
      <c r="K134" s="270" t="s">
        <v>250</v>
      </c>
      <c r="L134" s="301"/>
      <c r="M134" s="227"/>
      <c r="N134" s="271"/>
    </row>
    <row r="135" spans="2:14">
      <c r="B135" s="269"/>
      <c r="C135" s="307"/>
      <c r="D135" s="120"/>
      <c r="E135" s="299"/>
      <c r="F135" s="129" t="s">
        <v>252</v>
      </c>
      <c r="G135" s="129"/>
      <c r="H135" s="129"/>
      <c r="I135" s="270" t="s">
        <v>2</v>
      </c>
      <c r="J135" s="300"/>
      <c r="K135" s="270" t="s">
        <v>250</v>
      </c>
      <c r="L135" s="301"/>
      <c r="M135" s="227"/>
      <c r="N135" s="271"/>
    </row>
    <row r="136" spans="2:14">
      <c r="B136" s="269"/>
      <c r="C136" s="307"/>
      <c r="D136" s="120"/>
      <c r="E136" s="299"/>
      <c r="F136" s="129" t="s">
        <v>253</v>
      </c>
      <c r="G136" s="129"/>
      <c r="H136" s="129"/>
      <c r="I136" s="270" t="s">
        <v>2</v>
      </c>
      <c r="J136" s="300"/>
      <c r="K136" s="270" t="s">
        <v>250</v>
      </c>
      <c r="L136" s="301"/>
      <c r="M136" s="227"/>
      <c r="N136" s="271"/>
    </row>
    <row r="137" spans="2:14">
      <c r="B137" s="269"/>
      <c r="C137" s="307"/>
      <c r="D137" s="120"/>
      <c r="E137" s="299"/>
      <c r="F137" s="129" t="s">
        <v>254</v>
      </c>
      <c r="G137" s="129"/>
      <c r="H137" s="129"/>
      <c r="I137" s="270" t="s">
        <v>2</v>
      </c>
      <c r="J137" s="300"/>
      <c r="K137" s="270" t="s">
        <v>250</v>
      </c>
      <c r="L137" s="301"/>
      <c r="M137" s="227"/>
      <c r="N137" s="271"/>
    </row>
    <row r="138" spans="2:14">
      <c r="B138" s="269"/>
      <c r="C138" s="307"/>
      <c r="D138" s="120"/>
      <c r="E138" s="299"/>
      <c r="F138" s="129" t="s">
        <v>350</v>
      </c>
      <c r="G138" s="129"/>
      <c r="H138" s="129"/>
      <c r="I138" s="270" t="s">
        <v>2</v>
      </c>
      <c r="J138" s="300"/>
      <c r="K138" s="270" t="s">
        <v>250</v>
      </c>
      <c r="L138" s="301"/>
      <c r="M138" s="227"/>
      <c r="N138" s="271"/>
    </row>
    <row r="139" spans="2:14">
      <c r="B139" s="269"/>
      <c r="C139" s="307"/>
      <c r="D139" s="120"/>
      <c r="E139" s="299"/>
      <c r="F139" s="129" t="s">
        <v>255</v>
      </c>
      <c r="G139" s="129"/>
      <c r="H139" s="129"/>
      <c r="I139" s="270" t="s">
        <v>2</v>
      </c>
      <c r="J139" s="300"/>
      <c r="K139" s="270" t="s">
        <v>250</v>
      </c>
      <c r="L139" s="301"/>
      <c r="M139" s="227"/>
      <c r="N139" s="271"/>
    </row>
    <row r="140" spans="2:14">
      <c r="B140" s="269"/>
      <c r="C140" s="307"/>
      <c r="D140" s="120"/>
      <c r="E140" s="299"/>
      <c r="F140" s="526" t="s">
        <v>256</v>
      </c>
      <c r="G140" s="526"/>
      <c r="H140" s="129"/>
      <c r="I140" s="270" t="s">
        <v>2</v>
      </c>
      <c r="J140" s="300"/>
      <c r="K140" s="270" t="s">
        <v>250</v>
      </c>
      <c r="M140" s="227"/>
      <c r="N140" s="271"/>
    </row>
    <row r="141" spans="2:14">
      <c r="B141" s="269"/>
      <c r="C141" s="307"/>
      <c r="D141" s="120"/>
      <c r="E141" s="299"/>
      <c r="F141" s="129" t="s">
        <v>278</v>
      </c>
      <c r="G141" s="129"/>
      <c r="H141" s="129"/>
      <c r="I141" s="270" t="s">
        <v>2</v>
      </c>
      <c r="J141" s="300"/>
      <c r="K141" s="270" t="s">
        <v>250</v>
      </c>
      <c r="L141" s="301"/>
      <c r="M141" s="227"/>
      <c r="N141" s="271"/>
    </row>
    <row r="142" spans="2:14">
      <c r="B142" s="269"/>
      <c r="C142" s="307"/>
      <c r="D142" s="120"/>
      <c r="E142" s="299"/>
      <c r="F142" s="129" t="s">
        <v>258</v>
      </c>
      <c r="G142" s="129"/>
      <c r="H142" s="129"/>
      <c r="I142" s="270" t="s">
        <v>2</v>
      </c>
      <c r="J142" s="300"/>
      <c r="K142" s="270" t="s">
        <v>250</v>
      </c>
      <c r="L142" s="301"/>
      <c r="M142" s="227"/>
      <c r="N142" s="271"/>
    </row>
    <row r="143" spans="2:14">
      <c r="B143" s="269"/>
      <c r="C143" s="307"/>
      <c r="D143" s="120"/>
      <c r="E143" s="299"/>
      <c r="F143" s="135"/>
      <c r="G143" s="120"/>
      <c r="H143" s="120"/>
      <c r="I143" s="120"/>
      <c r="J143" s="129"/>
      <c r="K143" s="164"/>
      <c r="L143" s="227"/>
      <c r="M143" s="227"/>
      <c r="N143" s="271"/>
    </row>
    <row r="144" spans="2:14">
      <c r="B144" s="269"/>
      <c r="C144" s="307">
        <v>46</v>
      </c>
      <c r="D144" s="120"/>
      <c r="E144" s="299" t="s">
        <v>122</v>
      </c>
      <c r="F144" s="135" t="s">
        <v>165</v>
      </c>
      <c r="G144" s="120"/>
      <c r="H144" s="120"/>
      <c r="I144" s="120"/>
      <c r="J144" s="129"/>
      <c r="K144" s="270" t="s">
        <v>250</v>
      </c>
      <c r="L144" s="227">
        <f>Pasivet!G14</f>
        <v>0</v>
      </c>
      <c r="M144" s="227"/>
      <c r="N144" s="271"/>
    </row>
    <row r="145" spans="2:14">
      <c r="B145" s="269"/>
      <c r="C145" s="307"/>
      <c r="D145" s="120"/>
      <c r="E145" s="299"/>
      <c r="F145" s="135"/>
      <c r="G145" s="120"/>
      <c r="H145" s="120"/>
      <c r="I145" s="120"/>
      <c r="J145" s="129"/>
      <c r="K145" s="164"/>
      <c r="L145" s="227"/>
      <c r="M145" s="227"/>
      <c r="N145" s="271"/>
    </row>
    <row r="146" spans="2:14">
      <c r="B146" s="269"/>
      <c r="C146" s="307">
        <v>47</v>
      </c>
      <c r="D146" s="120"/>
      <c r="E146" s="299" t="s">
        <v>122</v>
      </c>
      <c r="F146" s="135" t="s">
        <v>130</v>
      </c>
      <c r="G146" s="120"/>
      <c r="H146" s="120"/>
      <c r="I146" s="120"/>
      <c r="J146" s="129"/>
      <c r="K146" s="270" t="s">
        <v>250</v>
      </c>
      <c r="L146" s="227">
        <f>Pasivet!G15</f>
        <v>86419</v>
      </c>
      <c r="M146" s="227"/>
      <c r="N146" s="271"/>
    </row>
    <row r="147" spans="2:14">
      <c r="B147" s="269"/>
      <c r="C147" s="307"/>
      <c r="D147" s="120"/>
      <c r="E147" s="299"/>
      <c r="F147" s="135"/>
      <c r="G147" s="120"/>
      <c r="H147" s="120"/>
      <c r="I147" s="120"/>
      <c r="J147" s="129"/>
      <c r="K147" s="164"/>
      <c r="L147" s="227"/>
      <c r="M147" s="227"/>
      <c r="N147" s="271"/>
    </row>
    <row r="148" spans="2:14">
      <c r="B148" s="269"/>
      <c r="C148" s="307">
        <v>48</v>
      </c>
      <c r="D148" s="120"/>
      <c r="E148" s="299" t="s">
        <v>122</v>
      </c>
      <c r="F148" s="135" t="s">
        <v>131</v>
      </c>
      <c r="G148" s="120"/>
      <c r="H148" s="120"/>
      <c r="I148" s="120"/>
      <c r="J148" s="129"/>
      <c r="K148" s="270" t="s">
        <v>250</v>
      </c>
      <c r="L148" s="227">
        <f>Pasivet!G16</f>
        <v>22977</v>
      </c>
      <c r="M148" s="227"/>
      <c r="N148" s="271"/>
    </row>
    <row r="149" spans="2:14">
      <c r="B149" s="269"/>
      <c r="C149" s="307"/>
      <c r="D149" s="120"/>
      <c r="E149" s="299"/>
      <c r="F149" s="135"/>
      <c r="G149" s="120"/>
      <c r="H149" s="120"/>
      <c r="I149" s="120"/>
      <c r="J149" s="129"/>
      <c r="K149" s="164"/>
      <c r="L149" s="227"/>
      <c r="M149" s="227"/>
      <c r="N149" s="271"/>
    </row>
    <row r="150" spans="2:14">
      <c r="B150" s="269"/>
      <c r="C150" s="307">
        <v>49</v>
      </c>
      <c r="D150" s="120"/>
      <c r="E150" s="299" t="s">
        <v>122</v>
      </c>
      <c r="F150" s="135" t="s">
        <v>132</v>
      </c>
      <c r="G150" s="120"/>
      <c r="H150" s="120"/>
      <c r="I150" s="120"/>
      <c r="J150" s="129"/>
      <c r="K150" s="164" t="s">
        <v>267</v>
      </c>
      <c r="L150" s="227"/>
      <c r="M150" s="227"/>
      <c r="N150" s="271"/>
    </row>
    <row r="151" spans="2:14">
      <c r="B151" s="269"/>
      <c r="C151" s="307"/>
      <c r="D151" s="120"/>
      <c r="E151" s="299"/>
      <c r="F151" s="135"/>
      <c r="G151" s="120"/>
      <c r="H151" s="120"/>
      <c r="I151" s="120"/>
      <c r="J151" s="129"/>
      <c r="K151" s="164"/>
      <c r="L151" s="227"/>
      <c r="M151" s="227"/>
      <c r="N151" s="271"/>
    </row>
    <row r="152" spans="2:14">
      <c r="B152" s="269"/>
      <c r="C152" s="307">
        <v>50</v>
      </c>
      <c r="D152" s="120"/>
      <c r="E152" s="299" t="s">
        <v>122</v>
      </c>
      <c r="F152" s="135" t="s">
        <v>133</v>
      </c>
      <c r="G152" s="120"/>
      <c r="H152" s="120"/>
      <c r="I152" s="120"/>
      <c r="J152" s="129"/>
      <c r="K152" s="270" t="s">
        <v>250</v>
      </c>
      <c r="L152" s="227">
        <v>0</v>
      </c>
      <c r="M152" s="227"/>
      <c r="N152" s="271"/>
    </row>
    <row r="153" spans="2:14">
      <c r="B153" s="269"/>
      <c r="C153" s="307"/>
      <c r="D153" s="120"/>
      <c r="E153" s="299"/>
      <c r="F153" s="135"/>
      <c r="G153" s="120"/>
      <c r="H153" s="120"/>
      <c r="I153" s="120"/>
      <c r="J153" s="129"/>
      <c r="K153" s="164"/>
      <c r="L153" s="227"/>
      <c r="M153" s="227"/>
      <c r="N153" s="271"/>
    </row>
    <row r="154" spans="2:14">
      <c r="B154" s="269"/>
      <c r="C154" s="307">
        <v>51</v>
      </c>
      <c r="D154" s="120"/>
      <c r="E154" s="299" t="s">
        <v>122</v>
      </c>
      <c r="F154" s="135" t="s">
        <v>134</v>
      </c>
      <c r="G154" s="120"/>
      <c r="H154" s="120"/>
      <c r="I154" s="120"/>
      <c r="J154" s="129"/>
      <c r="K154" s="164" t="s">
        <v>267</v>
      </c>
      <c r="L154" s="227"/>
      <c r="M154" s="227"/>
      <c r="N154" s="271"/>
    </row>
    <row r="155" spans="2:14">
      <c r="B155" s="269"/>
      <c r="C155" s="307"/>
      <c r="D155" s="120"/>
      <c r="E155" s="299"/>
      <c r="F155" s="135"/>
      <c r="G155" s="120"/>
      <c r="H155" s="120"/>
      <c r="I155" s="120"/>
      <c r="J155" s="129"/>
      <c r="K155" s="164"/>
      <c r="L155" s="227"/>
      <c r="M155" s="227"/>
      <c r="N155" s="271"/>
    </row>
    <row r="156" spans="2:14">
      <c r="B156" s="269"/>
      <c r="C156" s="307">
        <v>52</v>
      </c>
      <c r="D156" s="120"/>
      <c r="E156" s="299" t="s">
        <v>122</v>
      </c>
      <c r="F156" s="135" t="s">
        <v>128</v>
      </c>
      <c r="G156" s="120"/>
      <c r="H156" s="120"/>
      <c r="I156" s="120"/>
      <c r="J156" s="129"/>
      <c r="K156" s="270" t="s">
        <v>250</v>
      </c>
      <c r="L156" s="227">
        <f>Pasivet!G20</f>
        <v>4111166</v>
      </c>
      <c r="M156" s="227"/>
      <c r="N156" s="271"/>
    </row>
    <row r="157" spans="2:14">
      <c r="B157" s="269"/>
      <c r="C157" s="307"/>
      <c r="D157" s="120"/>
      <c r="E157" s="299"/>
      <c r="F157" s="135"/>
      <c r="G157" s="120"/>
      <c r="H157" s="120"/>
      <c r="I157" s="120"/>
      <c r="J157" s="129"/>
      <c r="K157" s="164"/>
      <c r="L157" s="227"/>
      <c r="M157" s="227"/>
      <c r="N157" s="271"/>
    </row>
    <row r="158" spans="2:14">
      <c r="B158" s="269"/>
      <c r="C158" s="307">
        <v>53</v>
      </c>
      <c r="D158" s="120"/>
      <c r="E158" s="299" t="s">
        <v>122</v>
      </c>
      <c r="F158" s="135" t="s">
        <v>136</v>
      </c>
      <c r="G158" s="120"/>
      <c r="H158" s="120"/>
      <c r="I158" s="120"/>
      <c r="J158" s="129"/>
      <c r="K158" s="270" t="s">
        <v>250</v>
      </c>
      <c r="L158" s="227"/>
      <c r="M158" s="227"/>
      <c r="N158" s="271"/>
    </row>
    <row r="159" spans="2:14">
      <c r="B159" s="269"/>
      <c r="C159" s="307"/>
      <c r="D159" s="120"/>
      <c r="E159" s="299"/>
      <c r="F159" s="135"/>
      <c r="G159" s="120"/>
      <c r="H159" s="120"/>
      <c r="I159" s="120"/>
      <c r="J159" s="129"/>
      <c r="K159" s="164"/>
      <c r="L159" s="227"/>
      <c r="M159" s="227"/>
      <c r="N159" s="271"/>
    </row>
    <row r="160" spans="2:14">
      <c r="B160" s="269"/>
      <c r="C160" s="307">
        <v>54</v>
      </c>
      <c r="D160" s="120"/>
      <c r="E160" s="299" t="s">
        <v>122</v>
      </c>
      <c r="F160" s="135" t="s">
        <v>135</v>
      </c>
      <c r="G160" s="120"/>
      <c r="H160" s="120"/>
      <c r="I160" s="120"/>
      <c r="J160" s="129"/>
      <c r="K160" s="270" t="s">
        <v>250</v>
      </c>
      <c r="L160" s="227">
        <f>Pasivet!G22-Aktivet!G13</f>
        <v>66548</v>
      </c>
      <c r="M160" s="227"/>
      <c r="N160" s="271"/>
    </row>
    <row r="161" spans="2:14">
      <c r="B161" s="269"/>
      <c r="C161" s="307"/>
      <c r="D161" s="120"/>
      <c r="E161" s="299"/>
      <c r="F161" s="135"/>
      <c r="G161" s="120"/>
      <c r="H161" s="120"/>
      <c r="I161" s="120"/>
      <c r="J161" s="129"/>
      <c r="K161" s="164"/>
      <c r="L161" s="227"/>
      <c r="M161" s="227"/>
      <c r="N161" s="271"/>
    </row>
    <row r="162" spans="2:14">
      <c r="B162" s="269"/>
      <c r="C162" s="307">
        <v>55</v>
      </c>
      <c r="D162" s="120"/>
      <c r="E162" s="278">
        <v>4</v>
      </c>
      <c r="F162" s="317" t="s">
        <v>28</v>
      </c>
      <c r="G162" s="285"/>
      <c r="H162" s="120"/>
      <c r="I162" s="120"/>
      <c r="J162" s="129"/>
      <c r="K162" s="164" t="s">
        <v>267</v>
      </c>
      <c r="L162" s="227"/>
      <c r="M162" s="227"/>
      <c r="N162" s="271"/>
    </row>
    <row r="163" spans="2:14">
      <c r="B163" s="269"/>
      <c r="C163" s="307"/>
      <c r="D163" s="120"/>
      <c r="E163" s="278"/>
      <c r="F163" s="317"/>
      <c r="G163" s="285"/>
      <c r="H163" s="120"/>
      <c r="I163" s="120"/>
      <c r="J163" s="129"/>
      <c r="K163" s="164"/>
      <c r="L163" s="227"/>
      <c r="M163" s="227"/>
      <c r="N163" s="271"/>
    </row>
    <row r="164" spans="2:14">
      <c r="B164" s="269"/>
      <c r="C164" s="307">
        <v>56</v>
      </c>
      <c r="D164" s="120"/>
      <c r="E164" s="278">
        <v>5</v>
      </c>
      <c r="F164" s="317" t="s">
        <v>166</v>
      </c>
      <c r="G164" s="285"/>
      <c r="H164" s="120"/>
      <c r="I164" s="120"/>
      <c r="J164" s="129"/>
      <c r="K164" s="164" t="s">
        <v>267</v>
      </c>
      <c r="L164" s="227"/>
      <c r="M164" s="227"/>
      <c r="N164" s="271"/>
    </row>
    <row r="165" spans="2:14">
      <c r="B165" s="269"/>
      <c r="C165" s="307"/>
      <c r="D165" s="120"/>
      <c r="E165" s="278"/>
      <c r="F165" s="317"/>
      <c r="G165" s="285"/>
      <c r="H165" s="120"/>
      <c r="I165" s="120"/>
      <c r="J165" s="129"/>
      <c r="K165" s="164"/>
      <c r="L165" s="227"/>
      <c r="M165" s="227"/>
      <c r="N165" s="271"/>
    </row>
    <row r="166" spans="2:14">
      <c r="B166" s="269"/>
      <c r="C166" s="307"/>
      <c r="D166" s="120"/>
      <c r="E166" s="334" t="s">
        <v>4</v>
      </c>
      <c r="F166" s="279" t="s">
        <v>279</v>
      </c>
      <c r="G166" s="279"/>
      <c r="H166" s="120"/>
      <c r="I166" s="120"/>
      <c r="J166" s="129"/>
      <c r="K166" s="164" t="s">
        <v>267</v>
      </c>
      <c r="L166" s="227"/>
      <c r="M166" s="227"/>
      <c r="N166" s="271"/>
    </row>
    <row r="167" spans="2:14">
      <c r="B167" s="269"/>
      <c r="C167" s="307"/>
      <c r="D167" s="120"/>
      <c r="E167" s="334"/>
      <c r="F167" s="279"/>
      <c r="G167" s="279"/>
      <c r="H167" s="120"/>
      <c r="I167" s="120"/>
      <c r="J167" s="129"/>
      <c r="K167" s="164"/>
      <c r="L167" s="227"/>
      <c r="M167" s="227"/>
      <c r="N167" s="271"/>
    </row>
    <row r="168" spans="2:14">
      <c r="B168" s="269"/>
      <c r="C168" s="307">
        <v>58</v>
      </c>
      <c r="D168" s="120"/>
      <c r="E168" s="278">
        <v>1</v>
      </c>
      <c r="F168" s="317" t="s">
        <v>33</v>
      </c>
      <c r="G168" s="279"/>
      <c r="H168" s="120"/>
      <c r="I168" s="120"/>
      <c r="J168" s="129"/>
      <c r="K168" s="164" t="s">
        <v>267</v>
      </c>
      <c r="L168" s="227"/>
      <c r="M168" s="227"/>
      <c r="N168" s="271"/>
    </row>
    <row r="169" spans="2:14">
      <c r="B169" s="269"/>
      <c r="C169" s="307"/>
      <c r="D169" s="120"/>
      <c r="E169" s="278"/>
      <c r="F169" s="317"/>
      <c r="G169" s="279"/>
      <c r="H169" s="120"/>
      <c r="I169" s="120"/>
      <c r="J169" s="129"/>
      <c r="K169" s="164"/>
      <c r="L169" s="227"/>
      <c r="M169" s="227"/>
      <c r="N169" s="271"/>
    </row>
    <row r="170" spans="2:14">
      <c r="B170" s="269"/>
      <c r="C170" s="307">
        <v>59</v>
      </c>
      <c r="D170" s="120"/>
      <c r="E170" s="299" t="s">
        <v>122</v>
      </c>
      <c r="F170" s="135" t="s">
        <v>34</v>
      </c>
      <c r="G170" s="120"/>
      <c r="H170" s="120"/>
      <c r="I170" s="120"/>
      <c r="J170" s="129"/>
      <c r="K170" s="164" t="s">
        <v>267</v>
      </c>
      <c r="L170" s="227"/>
      <c r="M170" s="227"/>
      <c r="N170" s="271"/>
    </row>
    <row r="171" spans="2:14">
      <c r="B171" s="269"/>
      <c r="C171" s="307"/>
      <c r="D171" s="120"/>
      <c r="E171" s="299"/>
      <c r="F171" s="135"/>
      <c r="G171" s="120"/>
      <c r="H171" s="120"/>
      <c r="I171" s="120"/>
      <c r="J171" s="129"/>
      <c r="K171" s="164"/>
      <c r="L171" s="227"/>
      <c r="M171" s="227"/>
      <c r="N171" s="271"/>
    </row>
    <row r="172" spans="2:14">
      <c r="B172" s="269"/>
      <c r="C172" s="307">
        <v>60</v>
      </c>
      <c r="D172" s="120"/>
      <c r="E172" s="299" t="s">
        <v>122</v>
      </c>
      <c r="F172" s="135" t="s">
        <v>31</v>
      </c>
      <c r="G172" s="120"/>
      <c r="H172" s="120"/>
      <c r="I172" s="120"/>
      <c r="J172" s="129"/>
      <c r="K172" s="164" t="s">
        <v>267</v>
      </c>
      <c r="L172" s="227"/>
      <c r="M172" s="227"/>
      <c r="N172" s="271"/>
    </row>
    <row r="173" spans="2:14">
      <c r="B173" s="269"/>
      <c r="C173" s="307"/>
      <c r="D173" s="120"/>
      <c r="E173" s="299"/>
      <c r="F173" s="135"/>
      <c r="G173" s="120"/>
      <c r="H173" s="120"/>
      <c r="I173" s="120"/>
      <c r="J173" s="129"/>
      <c r="K173" s="164"/>
      <c r="L173" s="227"/>
      <c r="M173" s="227"/>
      <c r="N173" s="271"/>
    </row>
    <row r="174" spans="2:14">
      <c r="B174" s="269"/>
      <c r="C174" s="307">
        <v>61</v>
      </c>
      <c r="D174" s="120"/>
      <c r="E174" s="278">
        <v>2</v>
      </c>
      <c r="F174" s="317" t="s">
        <v>35</v>
      </c>
      <c r="G174" s="285"/>
      <c r="H174" s="120"/>
      <c r="I174" s="120"/>
      <c r="J174" s="129"/>
      <c r="K174" s="164" t="s">
        <v>267</v>
      </c>
      <c r="L174" s="227"/>
      <c r="M174" s="227"/>
      <c r="N174" s="271"/>
    </row>
    <row r="175" spans="2:14">
      <c r="B175" s="269"/>
      <c r="C175" s="307"/>
      <c r="D175" s="120"/>
      <c r="E175" s="278"/>
      <c r="F175" s="317"/>
      <c r="G175" s="285"/>
      <c r="H175" s="120"/>
      <c r="I175" s="120"/>
      <c r="J175" s="129"/>
      <c r="K175" s="164"/>
      <c r="L175" s="227"/>
      <c r="M175" s="227"/>
      <c r="N175" s="271"/>
    </row>
    <row r="176" spans="2:14">
      <c r="B176" s="269"/>
      <c r="C176" s="307">
        <v>62</v>
      </c>
      <c r="D176" s="120"/>
      <c r="E176" s="278">
        <v>3</v>
      </c>
      <c r="F176" s="317" t="s">
        <v>28</v>
      </c>
      <c r="G176" s="285"/>
      <c r="H176" s="120"/>
      <c r="I176" s="120"/>
      <c r="J176" s="129"/>
      <c r="K176" s="164" t="s">
        <v>267</v>
      </c>
      <c r="L176" s="227"/>
      <c r="M176" s="227"/>
      <c r="N176" s="271"/>
    </row>
    <row r="177" spans="2:14">
      <c r="B177" s="269"/>
      <c r="C177" s="307"/>
      <c r="D177" s="120"/>
      <c r="E177" s="278"/>
      <c r="F177" s="317"/>
      <c r="G177" s="285"/>
      <c r="H177" s="120"/>
      <c r="I177" s="120"/>
      <c r="J177" s="129"/>
      <c r="K177" s="164"/>
      <c r="L177" s="227"/>
      <c r="M177" s="227"/>
      <c r="N177" s="271"/>
    </row>
    <row r="178" spans="2:14">
      <c r="B178" s="269"/>
      <c r="C178" s="307">
        <v>63</v>
      </c>
      <c r="D178" s="120"/>
      <c r="E178" s="278">
        <v>4</v>
      </c>
      <c r="F178" s="317" t="s">
        <v>36</v>
      </c>
      <c r="G178" s="285"/>
      <c r="H178" s="120"/>
      <c r="I178" s="120"/>
      <c r="J178" s="129"/>
      <c r="K178" s="164" t="s">
        <v>267</v>
      </c>
      <c r="L178" s="227"/>
      <c r="M178" s="227"/>
      <c r="N178" s="271"/>
    </row>
    <row r="179" spans="2:14">
      <c r="B179" s="269"/>
      <c r="C179" s="307"/>
      <c r="D179" s="120"/>
      <c r="E179" s="278"/>
      <c r="F179" s="317"/>
      <c r="G179" s="285"/>
      <c r="H179" s="120"/>
      <c r="I179" s="120"/>
      <c r="J179" s="129"/>
      <c r="K179" s="164"/>
      <c r="L179" s="227"/>
      <c r="M179" s="227"/>
      <c r="N179" s="271"/>
    </row>
    <row r="180" spans="2:14">
      <c r="B180" s="269"/>
      <c r="C180" s="307"/>
      <c r="D180" s="120"/>
      <c r="E180" s="278"/>
      <c r="F180" s="317"/>
      <c r="G180" s="285"/>
      <c r="H180" s="120"/>
      <c r="I180" s="120"/>
      <c r="J180" s="129"/>
      <c r="K180" s="164"/>
      <c r="L180" s="227"/>
      <c r="M180" s="227"/>
      <c r="N180" s="271"/>
    </row>
    <row r="181" spans="2:14">
      <c r="B181" s="269"/>
      <c r="C181" s="307"/>
      <c r="D181" s="120"/>
      <c r="E181" s="278"/>
      <c r="F181" s="317"/>
      <c r="G181" s="285"/>
      <c r="H181" s="120"/>
      <c r="I181" s="120"/>
      <c r="J181" s="129"/>
      <c r="K181" s="164"/>
      <c r="L181" s="227"/>
      <c r="M181" s="227"/>
      <c r="N181" s="271"/>
    </row>
    <row r="182" spans="2:14">
      <c r="B182" s="269"/>
      <c r="C182" s="307"/>
      <c r="D182" s="120"/>
      <c r="E182" s="278"/>
      <c r="F182" s="317"/>
      <c r="G182" s="285"/>
      <c r="H182" s="120"/>
      <c r="I182" s="120"/>
      <c r="J182" s="129"/>
      <c r="K182" s="164"/>
      <c r="L182" s="227"/>
      <c r="M182" s="227"/>
      <c r="N182" s="271"/>
    </row>
    <row r="183" spans="2:14">
      <c r="B183" s="269"/>
      <c r="C183" s="307"/>
      <c r="D183" s="120"/>
      <c r="E183" s="278"/>
      <c r="F183" s="317"/>
      <c r="G183" s="285"/>
      <c r="H183" s="120"/>
      <c r="I183" s="120"/>
      <c r="J183" s="129"/>
      <c r="K183" s="164"/>
      <c r="L183" s="227"/>
      <c r="M183" s="227"/>
      <c r="N183" s="271"/>
    </row>
    <row r="184" spans="2:14">
      <c r="B184" s="269"/>
      <c r="C184" s="307"/>
      <c r="D184" s="120"/>
      <c r="E184" s="334" t="s">
        <v>37</v>
      </c>
      <c r="F184" s="279" t="s">
        <v>280</v>
      </c>
      <c r="G184" s="279"/>
      <c r="H184" s="120"/>
      <c r="I184" s="120"/>
      <c r="J184" s="129"/>
      <c r="K184" s="164" t="s">
        <v>267</v>
      </c>
      <c r="L184" s="227"/>
      <c r="M184" s="227"/>
      <c r="N184" s="271"/>
    </row>
    <row r="185" spans="2:14">
      <c r="B185" s="269"/>
      <c r="C185" s="307"/>
      <c r="D185" s="120"/>
      <c r="E185" s="334"/>
      <c r="F185" s="279"/>
      <c r="G185" s="279"/>
      <c r="H185" s="120"/>
      <c r="I185" s="120"/>
      <c r="J185" s="129"/>
      <c r="K185" s="164"/>
      <c r="L185" s="227"/>
      <c r="M185" s="227"/>
      <c r="N185" s="271"/>
    </row>
    <row r="186" spans="2:14">
      <c r="B186" s="269"/>
      <c r="C186" s="307">
        <v>66</v>
      </c>
      <c r="D186" s="120"/>
      <c r="E186" s="278">
        <v>1</v>
      </c>
      <c r="F186" s="317" t="s">
        <v>39</v>
      </c>
      <c r="G186" s="285"/>
      <c r="H186" s="120"/>
      <c r="I186" s="120"/>
      <c r="J186" s="129"/>
      <c r="K186" s="164" t="s">
        <v>267</v>
      </c>
      <c r="L186" s="227"/>
      <c r="M186" s="227"/>
      <c r="N186" s="271"/>
    </row>
    <row r="187" spans="2:14">
      <c r="B187" s="269"/>
      <c r="C187" s="307"/>
      <c r="D187" s="120"/>
      <c r="E187" s="278"/>
      <c r="F187" s="317"/>
      <c r="G187" s="285"/>
      <c r="H187" s="120"/>
      <c r="I187" s="120"/>
      <c r="J187" s="129"/>
      <c r="K187" s="164"/>
      <c r="L187" s="227"/>
      <c r="M187" s="227"/>
      <c r="N187" s="271"/>
    </row>
    <row r="188" spans="2:14">
      <c r="B188" s="269"/>
      <c r="C188" s="307">
        <v>67</v>
      </c>
      <c r="D188" s="120"/>
      <c r="E188" s="278">
        <v>2</v>
      </c>
      <c r="F188" s="317" t="s">
        <v>40</v>
      </c>
      <c r="G188" s="285"/>
      <c r="H188" s="120"/>
      <c r="I188" s="120"/>
      <c r="J188" s="129"/>
      <c r="K188" s="164" t="s">
        <v>267</v>
      </c>
      <c r="L188" s="227"/>
      <c r="M188" s="227"/>
      <c r="N188" s="271"/>
    </row>
    <row r="189" spans="2:14">
      <c r="B189" s="269"/>
      <c r="C189" s="307"/>
      <c r="D189" s="120"/>
      <c r="E189" s="278"/>
      <c r="F189" s="317"/>
      <c r="G189" s="285"/>
      <c r="H189" s="120"/>
      <c r="I189" s="120"/>
      <c r="J189" s="129"/>
      <c r="K189" s="164"/>
      <c r="L189" s="227"/>
      <c r="M189" s="227"/>
      <c r="N189" s="271"/>
    </row>
    <row r="190" spans="2:14">
      <c r="B190" s="269"/>
      <c r="C190" s="307">
        <v>68</v>
      </c>
      <c r="D190" s="120"/>
      <c r="E190" s="278">
        <v>3</v>
      </c>
      <c r="F190" s="317" t="s">
        <v>41</v>
      </c>
      <c r="G190" s="285"/>
      <c r="H190" s="120"/>
      <c r="I190" s="120"/>
      <c r="J190" s="129"/>
      <c r="K190" s="164" t="s">
        <v>267</v>
      </c>
      <c r="L190" s="227">
        <v>100000</v>
      </c>
      <c r="M190" s="227"/>
      <c r="N190" s="271"/>
    </row>
    <row r="191" spans="2:14">
      <c r="B191" s="269"/>
      <c r="C191" s="307"/>
      <c r="D191" s="120"/>
      <c r="E191" s="278"/>
      <c r="F191" s="317"/>
      <c r="G191" s="285"/>
      <c r="H191" s="120"/>
      <c r="I191" s="120"/>
      <c r="J191" s="129"/>
      <c r="K191" s="164"/>
      <c r="L191" s="227"/>
      <c r="M191" s="227"/>
      <c r="N191" s="271"/>
    </row>
    <row r="192" spans="2:14">
      <c r="B192" s="269"/>
      <c r="C192" s="307">
        <v>69</v>
      </c>
      <c r="D192" s="120"/>
      <c r="E192" s="278">
        <v>4</v>
      </c>
      <c r="F192" s="317" t="s">
        <v>42</v>
      </c>
      <c r="G192" s="285"/>
      <c r="H192" s="120"/>
      <c r="I192" s="120"/>
      <c r="J192" s="129"/>
      <c r="K192" s="164" t="s">
        <v>267</v>
      </c>
      <c r="L192" s="227"/>
      <c r="M192" s="227"/>
      <c r="N192" s="271"/>
    </row>
    <row r="193" spans="2:14">
      <c r="B193" s="269"/>
      <c r="C193" s="307"/>
      <c r="D193" s="120"/>
      <c r="E193" s="278"/>
      <c r="F193" s="317"/>
      <c r="G193" s="285"/>
      <c r="H193" s="120"/>
      <c r="I193" s="120"/>
      <c r="J193" s="129"/>
      <c r="K193" s="164"/>
      <c r="L193" s="227"/>
      <c r="M193" s="227"/>
      <c r="N193" s="271"/>
    </row>
    <row r="194" spans="2:14">
      <c r="B194" s="269"/>
      <c r="C194" s="307">
        <v>70</v>
      </c>
      <c r="D194" s="120"/>
      <c r="E194" s="278">
        <v>5</v>
      </c>
      <c r="F194" s="317" t="s">
        <v>137</v>
      </c>
      <c r="G194" s="285"/>
      <c r="H194" s="120"/>
      <c r="I194" s="120"/>
      <c r="J194" s="129"/>
      <c r="K194" s="164" t="s">
        <v>267</v>
      </c>
      <c r="L194" s="227"/>
      <c r="M194" s="227"/>
      <c r="N194" s="271"/>
    </row>
    <row r="195" spans="2:14">
      <c r="B195" s="269"/>
      <c r="C195" s="307"/>
      <c r="D195" s="120"/>
      <c r="E195" s="278"/>
      <c r="F195" s="317"/>
      <c r="G195" s="285"/>
      <c r="H195" s="120"/>
      <c r="I195" s="120"/>
      <c r="J195" s="129"/>
      <c r="K195" s="164"/>
      <c r="L195" s="227"/>
      <c r="M195" s="227"/>
      <c r="N195" s="271"/>
    </row>
    <row r="196" spans="2:14">
      <c r="B196" s="269"/>
      <c r="C196" s="307">
        <v>71</v>
      </c>
      <c r="D196" s="120"/>
      <c r="E196" s="278">
        <v>6</v>
      </c>
      <c r="F196" s="317" t="s">
        <v>43</v>
      </c>
      <c r="G196" s="285"/>
      <c r="H196" s="120"/>
      <c r="I196" s="120"/>
      <c r="J196" s="129"/>
      <c r="K196" s="164" t="s">
        <v>267</v>
      </c>
      <c r="L196" s="227"/>
      <c r="M196" s="227"/>
      <c r="N196" s="271"/>
    </row>
    <row r="197" spans="2:14">
      <c r="B197" s="269"/>
      <c r="C197" s="307"/>
      <c r="D197" s="120"/>
      <c r="E197" s="278"/>
      <c r="F197" s="317"/>
      <c r="G197" s="285"/>
      <c r="H197" s="120"/>
      <c r="I197" s="120"/>
      <c r="J197" s="129"/>
      <c r="K197" s="164"/>
      <c r="L197" s="227"/>
      <c r="M197" s="227"/>
      <c r="N197" s="271"/>
    </row>
    <row r="198" spans="2:14">
      <c r="B198" s="269"/>
      <c r="C198" s="307">
        <v>72</v>
      </c>
      <c r="D198" s="120"/>
      <c r="E198" s="278">
        <v>7</v>
      </c>
      <c r="F198" s="317" t="s">
        <v>44</v>
      </c>
      <c r="G198" s="285"/>
      <c r="H198" s="120"/>
      <c r="I198" s="120"/>
      <c r="J198" s="129"/>
      <c r="K198" s="164" t="s">
        <v>267</v>
      </c>
      <c r="L198" s="227"/>
      <c r="M198" s="227"/>
      <c r="N198" s="271"/>
    </row>
    <row r="199" spans="2:14">
      <c r="B199" s="269"/>
      <c r="C199" s="307"/>
      <c r="D199" s="120"/>
      <c r="E199" s="278"/>
      <c r="F199" s="317"/>
      <c r="G199" s="285"/>
      <c r="H199" s="120"/>
      <c r="I199" s="120"/>
      <c r="J199" s="129"/>
      <c r="K199" s="164"/>
      <c r="L199" s="227"/>
      <c r="M199" s="227"/>
      <c r="N199" s="271"/>
    </row>
    <row r="200" spans="2:14">
      <c r="B200" s="269"/>
      <c r="C200" s="307">
        <v>73</v>
      </c>
      <c r="D200" s="120"/>
      <c r="E200" s="278">
        <v>8</v>
      </c>
      <c r="F200" s="317" t="s">
        <v>45</v>
      </c>
      <c r="G200" s="285"/>
      <c r="H200" s="120"/>
      <c r="I200" s="120"/>
      <c r="J200" s="129"/>
      <c r="K200" s="164" t="s">
        <v>267</v>
      </c>
      <c r="L200" s="227"/>
      <c r="M200" s="227"/>
      <c r="N200" s="271"/>
    </row>
    <row r="201" spans="2:14">
      <c r="B201" s="269"/>
      <c r="C201" s="307"/>
      <c r="D201" s="120"/>
      <c r="E201" s="278"/>
      <c r="F201" s="317"/>
      <c r="G201" s="285"/>
      <c r="H201" s="120"/>
      <c r="I201" s="120"/>
      <c r="J201" s="129"/>
      <c r="K201" s="164"/>
      <c r="L201" s="227"/>
      <c r="M201" s="227"/>
      <c r="N201" s="271"/>
    </row>
    <row r="202" spans="2:14">
      <c r="B202" s="269"/>
      <c r="C202" s="307">
        <v>74</v>
      </c>
      <c r="D202" s="120"/>
      <c r="E202" s="278">
        <v>9</v>
      </c>
      <c r="F202" s="317" t="s">
        <v>46</v>
      </c>
      <c r="G202" s="285"/>
      <c r="H202" s="120"/>
      <c r="I202" s="120"/>
      <c r="J202" s="129"/>
      <c r="K202" s="164" t="s">
        <v>267</v>
      </c>
      <c r="L202" s="227"/>
      <c r="M202" s="227"/>
      <c r="N202" s="271"/>
    </row>
    <row r="203" spans="2:14">
      <c r="B203" s="269"/>
      <c r="C203" s="307"/>
      <c r="D203" s="120"/>
      <c r="E203" s="278"/>
      <c r="F203" s="317"/>
      <c r="G203" s="285"/>
      <c r="H203" s="120"/>
      <c r="I203" s="120"/>
      <c r="J203" s="129"/>
      <c r="K203" s="164"/>
      <c r="L203" s="227"/>
      <c r="M203" s="227"/>
      <c r="N203" s="271"/>
    </row>
    <row r="204" spans="2:14">
      <c r="B204" s="269"/>
      <c r="C204" s="307">
        <v>75</v>
      </c>
      <c r="D204" s="120"/>
      <c r="E204" s="278">
        <v>10</v>
      </c>
      <c r="F204" s="317" t="s">
        <v>47</v>
      </c>
      <c r="G204" s="285"/>
      <c r="H204" s="120"/>
      <c r="I204" s="120"/>
      <c r="J204" s="129"/>
      <c r="K204" s="164"/>
      <c r="L204" s="227"/>
      <c r="M204" s="227"/>
      <c r="N204" s="271"/>
    </row>
    <row r="205" spans="2:14">
      <c r="B205" s="269"/>
      <c r="C205" s="270"/>
      <c r="D205" s="129"/>
      <c r="E205" s="129"/>
      <c r="F205" s="129"/>
      <c r="G205" s="129"/>
      <c r="H205" s="129"/>
      <c r="I205" s="129"/>
      <c r="J205" s="129"/>
      <c r="K205" s="129"/>
      <c r="L205" s="227"/>
      <c r="M205" s="227"/>
      <c r="N205" s="271"/>
    </row>
    <row r="206" spans="2:14">
      <c r="B206" s="269"/>
      <c r="C206" s="270"/>
      <c r="D206" s="129"/>
      <c r="E206" s="129"/>
      <c r="F206" s="335" t="s">
        <v>281</v>
      </c>
      <c r="G206" s="131" t="s">
        <v>282</v>
      </c>
      <c r="H206" s="129"/>
      <c r="I206" s="129"/>
      <c r="J206" s="129"/>
      <c r="K206" s="270" t="s">
        <v>250</v>
      </c>
      <c r="L206" s="263">
        <f>Rez.1!F27</f>
        <v>2448451.4799999907</v>
      </c>
      <c r="M206" s="227"/>
      <c r="N206" s="271"/>
    </row>
    <row r="207" spans="2:14">
      <c r="B207" s="269"/>
      <c r="C207" s="270"/>
      <c r="D207" s="129"/>
      <c r="E207" s="129"/>
      <c r="F207" s="335" t="s">
        <v>281</v>
      </c>
      <c r="G207" s="129" t="s">
        <v>283</v>
      </c>
      <c r="H207" s="129"/>
      <c r="I207" s="129"/>
      <c r="J207" s="129"/>
      <c r="K207" s="270" t="s">
        <v>250</v>
      </c>
      <c r="L207" s="301"/>
      <c r="M207" s="227"/>
      <c r="N207" s="271"/>
    </row>
    <row r="208" spans="2:14">
      <c r="B208" s="269"/>
      <c r="C208" s="270"/>
      <c r="D208" s="129"/>
      <c r="E208" s="129"/>
      <c r="F208" s="335" t="s">
        <v>281</v>
      </c>
      <c r="G208" s="129" t="s">
        <v>99</v>
      </c>
      <c r="H208" s="129"/>
      <c r="I208" s="129"/>
      <c r="J208" s="129"/>
      <c r="K208" s="270" t="s">
        <v>250</v>
      </c>
      <c r="L208" s="301">
        <f>L207+L206</f>
        <v>2448451.4799999907</v>
      </c>
      <c r="M208" s="227"/>
      <c r="N208" s="271"/>
    </row>
    <row r="209" spans="2:14">
      <c r="B209" s="269"/>
      <c r="C209" s="270"/>
      <c r="D209" s="129"/>
      <c r="E209" s="129"/>
      <c r="F209" s="335" t="s">
        <v>281</v>
      </c>
      <c r="G209" s="129" t="s">
        <v>284</v>
      </c>
      <c r="H209" s="129"/>
      <c r="I209" s="129"/>
      <c r="J209" s="129"/>
      <c r="K209" s="270" t="s">
        <v>250</v>
      </c>
      <c r="L209" s="301">
        <f>L208*0.1</f>
        <v>244845.14799999908</v>
      </c>
      <c r="M209" s="227"/>
      <c r="N209" s="271"/>
    </row>
    <row r="210" spans="2:14">
      <c r="B210" s="269"/>
      <c r="C210" s="270"/>
      <c r="D210" s="129"/>
      <c r="E210" s="129"/>
      <c r="F210" s="335"/>
      <c r="G210" s="129"/>
      <c r="H210" s="129"/>
      <c r="I210" s="129"/>
      <c r="J210" s="129"/>
      <c r="K210" s="270"/>
      <c r="L210" s="227"/>
      <c r="M210" s="227"/>
      <c r="N210" s="271"/>
    </row>
    <row r="211" spans="2:14">
      <c r="B211" s="269"/>
      <c r="C211" s="270"/>
      <c r="D211" s="129"/>
      <c r="E211" s="129"/>
      <c r="F211" s="335"/>
      <c r="G211" s="129"/>
      <c r="H211" s="129"/>
      <c r="I211" s="129"/>
      <c r="J211" s="129"/>
      <c r="K211" s="270"/>
      <c r="L211" s="227"/>
      <c r="M211" s="227"/>
      <c r="N211" s="271"/>
    </row>
    <row r="212" spans="2:14" ht="15">
      <c r="B212" s="269"/>
      <c r="C212" s="336" t="s">
        <v>285</v>
      </c>
      <c r="D212" s="337"/>
      <c r="E212" s="337"/>
      <c r="F212" s="338"/>
      <c r="G212" s="159" t="s">
        <v>300</v>
      </c>
      <c r="H212" s="159"/>
      <c r="I212" s="159"/>
      <c r="J212" s="129"/>
      <c r="K212" s="270"/>
      <c r="L212" s="227"/>
      <c r="M212" s="227"/>
      <c r="N212" s="271"/>
    </row>
    <row r="213" spans="2:14">
      <c r="B213" s="269"/>
      <c r="C213" s="270"/>
      <c r="D213" s="129"/>
      <c r="E213" s="129"/>
      <c r="F213" s="339"/>
      <c r="G213" s="158"/>
      <c r="H213" s="158"/>
      <c r="I213" s="158"/>
      <c r="J213" s="129"/>
      <c r="K213" s="270"/>
      <c r="L213" s="227"/>
      <c r="M213" s="227"/>
      <c r="N213" s="271"/>
    </row>
    <row r="214" spans="2:14" ht="15.75">
      <c r="B214" s="269"/>
      <c r="C214" s="340" t="s">
        <v>3</v>
      </c>
      <c r="D214" s="129"/>
      <c r="E214" s="129"/>
      <c r="F214" s="341" t="s">
        <v>301</v>
      </c>
      <c r="G214" s="129"/>
      <c r="H214" s="129"/>
      <c r="I214" s="129"/>
      <c r="J214" s="129"/>
      <c r="K214" s="270" t="s">
        <v>250</v>
      </c>
      <c r="L214" s="227"/>
      <c r="M214" s="262">
        <f>L216+L223+L225</f>
        <v>78596068.889999986</v>
      </c>
      <c r="N214" s="271"/>
    </row>
    <row r="215" spans="2:14" ht="15.75">
      <c r="B215" s="269"/>
      <c r="C215" s="340"/>
      <c r="D215" s="129"/>
      <c r="E215" s="129"/>
      <c r="F215" s="341"/>
      <c r="G215" s="129"/>
      <c r="H215" s="129"/>
      <c r="I215" s="129"/>
      <c r="J215" s="129"/>
      <c r="K215" s="270"/>
      <c r="L215" s="227"/>
      <c r="M215" s="227"/>
      <c r="N215" s="271"/>
    </row>
    <row r="216" spans="2:14">
      <c r="B216" s="269"/>
      <c r="C216" s="332" t="s">
        <v>316</v>
      </c>
      <c r="D216" s="129"/>
      <c r="E216" s="129"/>
      <c r="F216" s="312" t="s">
        <v>53</v>
      </c>
      <c r="G216" s="129"/>
      <c r="H216" s="129"/>
      <c r="I216" s="129"/>
      <c r="J216" s="129"/>
      <c r="K216" s="270" t="s">
        <v>250</v>
      </c>
      <c r="L216" s="227">
        <f>Rez.1!F8</f>
        <v>78592191.149999991</v>
      </c>
      <c r="M216" s="227"/>
      <c r="N216" s="271"/>
    </row>
    <row r="217" spans="2:14">
      <c r="B217" s="269"/>
      <c r="C217" s="340"/>
      <c r="D217" s="129"/>
      <c r="E217" s="129"/>
      <c r="F217" s="312" t="s">
        <v>317</v>
      </c>
      <c r="G217" s="164"/>
      <c r="H217" s="164"/>
      <c r="I217" s="164"/>
      <c r="J217" s="164"/>
      <c r="K217" s="270"/>
      <c r="L217" s="227"/>
      <c r="M217" s="227"/>
      <c r="N217" s="271"/>
    </row>
    <row r="218" spans="2:14">
      <c r="B218" s="269"/>
      <c r="C218" s="340"/>
      <c r="D218" s="129"/>
      <c r="E218" s="129"/>
      <c r="F218" s="312" t="s">
        <v>318</v>
      </c>
      <c r="G218" s="164"/>
      <c r="H218" s="164"/>
      <c r="I218" s="164"/>
      <c r="J218" s="164"/>
      <c r="K218" s="270"/>
      <c r="L218" s="227"/>
      <c r="M218" s="227"/>
      <c r="N218" s="271"/>
    </row>
    <row r="219" spans="2:14">
      <c r="B219" s="269"/>
      <c r="C219" s="340"/>
      <c r="D219" s="129"/>
      <c r="E219" s="129"/>
      <c r="F219" s="312" t="s">
        <v>319</v>
      </c>
      <c r="G219" s="164"/>
      <c r="H219" s="164"/>
      <c r="I219" s="164"/>
      <c r="J219" s="164"/>
      <c r="K219" s="270"/>
      <c r="L219" s="227"/>
      <c r="M219" s="227"/>
      <c r="N219" s="271"/>
    </row>
    <row r="220" spans="2:14">
      <c r="B220" s="269"/>
      <c r="C220" s="340"/>
      <c r="D220" s="129"/>
      <c r="E220" s="129"/>
      <c r="F220" s="312"/>
      <c r="G220" s="164"/>
      <c r="H220" s="164"/>
      <c r="I220" s="164"/>
      <c r="J220" s="164"/>
      <c r="K220" s="270"/>
      <c r="L220" s="227"/>
      <c r="M220" s="227"/>
      <c r="N220" s="271"/>
    </row>
    <row r="221" spans="2:14">
      <c r="B221" s="269"/>
      <c r="C221" s="332" t="s">
        <v>320</v>
      </c>
      <c r="D221" s="129"/>
      <c r="E221" s="129"/>
      <c r="F221" s="312" t="s">
        <v>321</v>
      </c>
      <c r="G221" s="164"/>
      <c r="H221" s="164"/>
      <c r="I221" s="164"/>
      <c r="J221" s="164"/>
      <c r="K221" s="270" t="s">
        <v>250</v>
      </c>
      <c r="L221" s="342" t="s">
        <v>314</v>
      </c>
      <c r="M221" s="227"/>
      <c r="N221" s="271"/>
    </row>
    <row r="222" spans="2:14">
      <c r="B222" s="269"/>
      <c r="C222" s="340"/>
      <c r="D222" s="129"/>
      <c r="E222" s="129"/>
      <c r="F222" s="312"/>
      <c r="G222" s="164"/>
      <c r="H222" s="164"/>
      <c r="I222" s="164"/>
      <c r="J222" s="164"/>
      <c r="K222" s="270"/>
      <c r="L222" s="227"/>
      <c r="M222" s="227"/>
      <c r="N222" s="271"/>
    </row>
    <row r="223" spans="2:14">
      <c r="B223" s="269"/>
      <c r="C223" s="332" t="s">
        <v>322</v>
      </c>
      <c r="D223" s="129"/>
      <c r="E223" s="129"/>
      <c r="F223" s="312" t="s">
        <v>323</v>
      </c>
      <c r="G223" s="164"/>
      <c r="H223" s="164"/>
      <c r="I223" s="164"/>
      <c r="J223" s="164"/>
      <c r="K223" s="270" t="s">
        <v>250</v>
      </c>
      <c r="L223" s="227">
        <f>Rez.1!F24</f>
        <v>3877.74</v>
      </c>
      <c r="M223" s="227"/>
      <c r="N223" s="271"/>
    </row>
    <row r="224" spans="2:14">
      <c r="B224" s="269"/>
      <c r="C224" s="332"/>
      <c r="D224" s="129"/>
      <c r="E224" s="129"/>
      <c r="F224" s="312"/>
      <c r="G224" s="164"/>
      <c r="H224" s="164"/>
      <c r="I224" s="164"/>
      <c r="J224" s="164"/>
      <c r="K224" s="270"/>
      <c r="L224" s="227"/>
      <c r="M224" s="227"/>
      <c r="N224" s="271"/>
    </row>
    <row r="225" spans="2:14">
      <c r="B225" s="269"/>
      <c r="C225" s="332" t="s">
        <v>324</v>
      </c>
      <c r="D225" s="129"/>
      <c r="E225" s="129"/>
      <c r="F225" s="312" t="s">
        <v>325</v>
      </c>
      <c r="G225" s="164"/>
      <c r="H225" s="164"/>
      <c r="I225" s="164"/>
      <c r="J225" s="164"/>
      <c r="K225" s="270" t="s">
        <v>250</v>
      </c>
      <c r="L225" s="227">
        <f>Rez.1!F25</f>
        <v>0</v>
      </c>
      <c r="M225" s="227"/>
      <c r="N225" s="271"/>
    </row>
    <row r="226" spans="2:14">
      <c r="B226" s="269"/>
      <c r="C226" s="332"/>
      <c r="D226" s="129"/>
      <c r="E226" s="129"/>
      <c r="F226" s="312"/>
      <c r="G226" s="164"/>
      <c r="H226" s="164"/>
      <c r="I226" s="164"/>
      <c r="J226" s="164"/>
      <c r="K226" s="270"/>
      <c r="L226" s="227"/>
      <c r="M226" s="227"/>
      <c r="N226" s="271"/>
    </row>
    <row r="227" spans="2:14" ht="15.75">
      <c r="B227" s="269"/>
      <c r="C227" s="340"/>
      <c r="D227" s="129"/>
      <c r="E227" s="129"/>
      <c r="F227" s="341"/>
      <c r="G227" s="129"/>
      <c r="H227" s="129"/>
      <c r="I227" s="129"/>
      <c r="J227" s="129"/>
      <c r="K227" s="270"/>
      <c r="L227" s="227"/>
      <c r="M227" s="227"/>
      <c r="N227" s="271"/>
    </row>
    <row r="228" spans="2:14" ht="15.75">
      <c r="B228" s="269"/>
      <c r="C228" s="340" t="s">
        <v>4</v>
      </c>
      <c r="D228" s="129"/>
      <c r="E228" s="129"/>
      <c r="F228" s="341" t="s">
        <v>302</v>
      </c>
      <c r="G228" s="129"/>
      <c r="H228" s="129"/>
      <c r="I228" s="129"/>
      <c r="J228" s="129"/>
      <c r="K228" s="270"/>
      <c r="L228" s="227"/>
      <c r="M228" s="262">
        <f>L230+J235+J241+J242+J243+J244+J245+J246+J247+J248+J250+J249+J237</f>
        <v>76392774.999999985</v>
      </c>
      <c r="N228" s="271"/>
    </row>
    <row r="229" spans="2:14" ht="15.75">
      <c r="B229" s="269"/>
      <c r="C229" s="340"/>
      <c r="D229" s="129"/>
      <c r="E229" s="129"/>
      <c r="F229" s="341"/>
      <c r="G229" s="129"/>
      <c r="H229" s="129"/>
      <c r="I229" s="129"/>
      <c r="J229" s="129"/>
      <c r="K229" s="270"/>
      <c r="L229" s="227"/>
      <c r="M229" s="224"/>
      <c r="N229" s="271"/>
    </row>
    <row r="230" spans="2:14">
      <c r="B230" s="269"/>
      <c r="C230" s="332" t="s">
        <v>316</v>
      </c>
      <c r="D230" s="129"/>
      <c r="E230" s="129"/>
      <c r="F230" s="312" t="s">
        <v>326</v>
      </c>
      <c r="G230" s="164"/>
      <c r="H230" s="164"/>
      <c r="I230" s="164"/>
      <c r="J230" s="164"/>
      <c r="K230" s="270" t="s">
        <v>250</v>
      </c>
      <c r="L230" s="261">
        <f>J232+J233</f>
        <v>64944162.659999996</v>
      </c>
      <c r="M230" s="227"/>
      <c r="N230" s="271"/>
    </row>
    <row r="231" spans="2:14">
      <c r="B231" s="269"/>
      <c r="C231" s="340"/>
      <c r="D231" s="129"/>
      <c r="E231" s="129"/>
      <c r="F231" s="312" t="s">
        <v>327</v>
      </c>
      <c r="G231" s="164"/>
      <c r="H231" s="164"/>
      <c r="I231" s="164"/>
      <c r="J231" s="164"/>
      <c r="K231" s="307"/>
      <c r="L231" s="261"/>
      <c r="M231" s="227"/>
      <c r="N231" s="271"/>
    </row>
    <row r="232" spans="2:14">
      <c r="B232" s="269"/>
      <c r="C232" s="340"/>
      <c r="D232" s="129"/>
      <c r="E232" s="129"/>
      <c r="F232" s="312" t="s">
        <v>328</v>
      </c>
      <c r="G232" s="164"/>
      <c r="H232" s="164"/>
      <c r="I232" s="164" t="s">
        <v>250</v>
      </c>
      <c r="J232" s="228">
        <v>56917899.659999996</v>
      </c>
      <c r="K232" s="307"/>
      <c r="L232" s="261"/>
      <c r="M232" s="227"/>
      <c r="N232" s="271"/>
    </row>
    <row r="233" spans="2:14">
      <c r="B233" s="269"/>
      <c r="C233" s="340"/>
      <c r="D233" s="129"/>
      <c r="E233" s="129"/>
      <c r="F233" s="312" t="s">
        <v>329</v>
      </c>
      <c r="G233" s="164"/>
      <c r="H233" s="164"/>
      <c r="I233" s="164" t="s">
        <v>250</v>
      </c>
      <c r="J233" s="228">
        <v>8026263</v>
      </c>
      <c r="K233" s="307"/>
      <c r="L233" s="261"/>
      <c r="M233" s="227"/>
      <c r="N233" s="271"/>
    </row>
    <row r="234" spans="2:14">
      <c r="B234" s="269"/>
      <c r="C234" s="340"/>
      <c r="D234" s="129"/>
      <c r="E234" s="129"/>
      <c r="F234" s="312"/>
      <c r="G234" s="164"/>
      <c r="H234" s="164"/>
      <c r="I234" s="164"/>
      <c r="J234" s="228"/>
      <c r="K234" s="307"/>
      <c r="L234" s="261"/>
      <c r="M234" s="227"/>
      <c r="N234" s="271"/>
    </row>
    <row r="235" spans="2:14">
      <c r="B235" s="269"/>
      <c r="C235" s="332" t="s">
        <v>320</v>
      </c>
      <c r="D235" s="129"/>
      <c r="E235" s="164" t="s">
        <v>330</v>
      </c>
      <c r="F235" s="312" t="s">
        <v>331</v>
      </c>
      <c r="G235" s="164"/>
      <c r="H235" s="164"/>
      <c r="I235" s="164" t="s">
        <v>250</v>
      </c>
      <c r="J235" s="228">
        <f>Rez.1!F12</f>
        <v>3819092</v>
      </c>
      <c r="K235" s="307"/>
      <c r="L235" s="261"/>
      <c r="M235" s="227"/>
      <c r="N235" s="271"/>
    </row>
    <row r="236" spans="2:14">
      <c r="B236" s="269"/>
      <c r="C236" s="340"/>
      <c r="D236" s="129"/>
      <c r="E236" s="129"/>
      <c r="F236" s="312"/>
      <c r="G236" s="164"/>
      <c r="H236" s="164"/>
      <c r="I236" s="164"/>
      <c r="J236" s="228"/>
      <c r="K236" s="307"/>
      <c r="L236" s="261"/>
      <c r="M236" s="227"/>
      <c r="N236" s="271"/>
    </row>
    <row r="237" spans="2:14">
      <c r="B237" s="269"/>
      <c r="C237" s="332" t="s">
        <v>322</v>
      </c>
      <c r="D237" s="129"/>
      <c r="E237" s="129"/>
      <c r="F237" s="312" t="s">
        <v>332</v>
      </c>
      <c r="G237" s="164"/>
      <c r="H237" s="164"/>
      <c r="I237" s="164" t="s">
        <v>250</v>
      </c>
      <c r="J237" s="228">
        <f>'[1]Pasq.per AAM 1'!E33</f>
        <v>0</v>
      </c>
      <c r="K237" s="307"/>
      <c r="L237" s="261"/>
      <c r="M237" s="227"/>
      <c r="N237" s="271"/>
    </row>
    <row r="238" spans="2:14">
      <c r="B238" s="269"/>
      <c r="C238" s="340"/>
      <c r="D238" s="129"/>
      <c r="E238" s="129"/>
      <c r="F238" s="312"/>
      <c r="G238" s="164"/>
      <c r="H238" s="164"/>
      <c r="I238" s="164"/>
      <c r="J238" s="228"/>
      <c r="K238" s="307"/>
      <c r="L238" s="261"/>
      <c r="M238" s="227"/>
      <c r="N238" s="271"/>
    </row>
    <row r="239" spans="2:14">
      <c r="B239" s="269"/>
      <c r="C239" s="332" t="s">
        <v>324</v>
      </c>
      <c r="D239" s="129"/>
      <c r="E239" s="129"/>
      <c r="F239" s="312" t="s">
        <v>143</v>
      </c>
      <c r="G239" s="164"/>
      <c r="H239" s="164"/>
      <c r="I239" s="164"/>
      <c r="J239" s="228"/>
      <c r="K239" s="307"/>
      <c r="L239" s="261"/>
      <c r="M239" s="227"/>
      <c r="N239" s="271"/>
    </row>
    <row r="240" spans="2:14">
      <c r="B240" s="269"/>
      <c r="C240" s="340"/>
      <c r="D240" s="129"/>
      <c r="E240" s="129"/>
      <c r="F240" s="312" t="s">
        <v>333</v>
      </c>
      <c r="G240" s="164"/>
      <c r="H240" s="164"/>
      <c r="I240" s="164"/>
      <c r="J240" s="228"/>
      <c r="K240" s="307"/>
      <c r="L240" s="261"/>
      <c r="M240" s="227"/>
      <c r="N240" s="271"/>
    </row>
    <row r="241" spans="2:14">
      <c r="B241" s="269"/>
      <c r="C241" s="340"/>
      <c r="D241" s="129"/>
      <c r="E241" s="129"/>
      <c r="F241" s="312" t="s">
        <v>334</v>
      </c>
      <c r="G241" s="164"/>
      <c r="H241" s="164"/>
      <c r="I241" s="164" t="s">
        <v>250</v>
      </c>
      <c r="J241" s="228"/>
      <c r="K241" s="307"/>
      <c r="L241" s="261"/>
      <c r="M241" s="227"/>
      <c r="N241" s="271"/>
    </row>
    <row r="242" spans="2:14">
      <c r="B242" s="269"/>
      <c r="C242" s="340"/>
      <c r="D242" s="129"/>
      <c r="E242" s="129"/>
      <c r="F242" s="312" t="s">
        <v>335</v>
      </c>
      <c r="G242" s="164"/>
      <c r="H242" s="164"/>
      <c r="I242" s="164" t="s">
        <v>250</v>
      </c>
      <c r="J242" s="228">
        <v>0</v>
      </c>
      <c r="K242" s="307"/>
      <c r="L242" s="261"/>
      <c r="M242" s="227"/>
      <c r="N242" s="271"/>
    </row>
    <row r="243" spans="2:14">
      <c r="B243" s="269"/>
      <c r="C243" s="340"/>
      <c r="D243" s="129"/>
      <c r="E243" s="129"/>
      <c r="F243" s="312" t="s">
        <v>336</v>
      </c>
      <c r="G243" s="164"/>
      <c r="H243" s="164"/>
      <c r="I243" s="164" t="s">
        <v>250</v>
      </c>
      <c r="J243" s="228">
        <v>476000</v>
      </c>
      <c r="K243" s="307"/>
      <c r="L243" s="261"/>
      <c r="M243" s="227"/>
      <c r="N243" s="271"/>
    </row>
    <row r="244" spans="2:14">
      <c r="B244" s="269"/>
      <c r="C244" s="340"/>
      <c r="D244" s="129"/>
      <c r="E244" s="129"/>
      <c r="F244" s="312" t="s">
        <v>337</v>
      </c>
      <c r="G244" s="164"/>
      <c r="H244" s="164"/>
      <c r="I244" s="164" t="s">
        <v>250</v>
      </c>
      <c r="J244" s="228">
        <v>0</v>
      </c>
      <c r="K244" s="307"/>
      <c r="L244" s="261"/>
      <c r="M244" s="227"/>
      <c r="N244" s="271"/>
    </row>
    <row r="245" spans="2:14">
      <c r="B245" s="269"/>
      <c r="C245" s="340"/>
      <c r="D245" s="129"/>
      <c r="E245" s="129"/>
      <c r="F245" s="312" t="s">
        <v>338</v>
      </c>
      <c r="G245" s="164"/>
      <c r="H245" s="164"/>
      <c r="I245" s="164" t="s">
        <v>250</v>
      </c>
      <c r="J245" s="228">
        <v>342187.46</v>
      </c>
      <c r="K245" s="307"/>
      <c r="L245" s="261"/>
      <c r="M245" s="227"/>
      <c r="N245" s="271"/>
    </row>
    <row r="246" spans="2:14">
      <c r="B246" s="269"/>
      <c r="C246" s="340"/>
      <c r="D246" s="129"/>
      <c r="E246" s="129"/>
      <c r="F246" s="312" t="s">
        <v>339</v>
      </c>
      <c r="G246" s="164"/>
      <c r="H246" s="164"/>
      <c r="I246" s="164" t="s">
        <v>250</v>
      </c>
      <c r="J246" s="228">
        <v>3691846</v>
      </c>
      <c r="K246" s="307"/>
      <c r="L246" s="261"/>
      <c r="M246" s="227"/>
      <c r="N246" s="271"/>
    </row>
    <row r="247" spans="2:14">
      <c r="B247" s="269"/>
      <c r="C247" s="340"/>
      <c r="D247" s="129"/>
      <c r="E247" s="129"/>
      <c r="F247" s="312" t="s">
        <v>340</v>
      </c>
      <c r="G247" s="164"/>
      <c r="H247" s="164"/>
      <c r="I247" s="164" t="s">
        <v>250</v>
      </c>
      <c r="J247" s="228">
        <f>53321.59+60810.98</f>
        <v>114132.57</v>
      </c>
      <c r="K247" s="450"/>
      <c r="L247" s="261"/>
      <c r="M247" s="227"/>
      <c r="N247" s="271"/>
    </row>
    <row r="248" spans="2:14">
      <c r="B248" s="269"/>
      <c r="C248" s="340"/>
      <c r="D248" s="129"/>
      <c r="E248" s="129"/>
      <c r="F248" s="312" t="s">
        <v>341</v>
      </c>
      <c r="G248" s="164"/>
      <c r="H248" s="164"/>
      <c r="I248" s="164" t="s">
        <v>250</v>
      </c>
      <c r="J248" s="228">
        <f>153011.66</f>
        <v>153011.66</v>
      </c>
      <c r="K248" s="307"/>
      <c r="L248" s="261"/>
      <c r="M248" s="227"/>
      <c r="N248" s="271"/>
    </row>
    <row r="249" spans="2:14">
      <c r="B249" s="269"/>
      <c r="C249" s="340"/>
      <c r="D249" s="129"/>
      <c r="E249" s="129"/>
      <c r="F249" s="312" t="s">
        <v>344</v>
      </c>
      <c r="G249" s="164"/>
      <c r="H249" s="164"/>
      <c r="I249" s="164" t="s">
        <v>250</v>
      </c>
      <c r="J249" s="228">
        <v>0</v>
      </c>
      <c r="K249" s="307"/>
      <c r="L249" s="261"/>
      <c r="M249" s="227"/>
      <c r="N249" s="271"/>
    </row>
    <row r="250" spans="2:14">
      <c r="B250" s="269"/>
      <c r="C250" s="340"/>
      <c r="D250" s="129"/>
      <c r="E250" s="129"/>
      <c r="F250" s="312" t="s">
        <v>143</v>
      </c>
      <c r="G250" s="164"/>
      <c r="H250" s="164"/>
      <c r="I250" s="164" t="s">
        <v>250</v>
      </c>
      <c r="J250" s="228">
        <f>6600+16755+236631.28+2291333+14915+41239+13.26+244845+13.26-2.15</f>
        <v>2852342.6499999994</v>
      </c>
      <c r="K250" s="307"/>
      <c r="L250" s="261"/>
      <c r="M250" s="227"/>
      <c r="N250" s="271"/>
    </row>
    <row r="251" spans="2:14">
      <c r="B251" s="269"/>
      <c r="C251" s="340"/>
      <c r="D251" s="129"/>
      <c r="E251" s="129"/>
      <c r="F251" s="312"/>
      <c r="G251" s="164"/>
      <c r="H251" s="164"/>
      <c r="I251" s="164"/>
      <c r="J251" s="451"/>
      <c r="K251" s="307"/>
      <c r="L251" s="261"/>
      <c r="M251" s="227"/>
      <c r="N251" s="271"/>
    </row>
    <row r="252" spans="2:14">
      <c r="B252" s="269"/>
      <c r="C252" s="332" t="s">
        <v>342</v>
      </c>
      <c r="D252" s="129"/>
      <c r="E252" s="129"/>
      <c r="F252" s="312" t="s">
        <v>112</v>
      </c>
      <c r="G252" s="164"/>
      <c r="H252" s="164"/>
      <c r="I252" s="164"/>
      <c r="J252" s="164"/>
      <c r="K252" s="164" t="s">
        <v>267</v>
      </c>
      <c r="L252" s="261">
        <v>0</v>
      </c>
      <c r="M252" s="227"/>
      <c r="N252" s="271"/>
    </row>
    <row r="253" spans="2:14">
      <c r="B253" s="269"/>
      <c r="C253" s="340"/>
      <c r="D253" s="129"/>
      <c r="E253" s="129"/>
      <c r="F253" s="312"/>
      <c r="G253" s="164"/>
      <c r="H253" s="164"/>
      <c r="I253" s="164"/>
      <c r="J253" s="164"/>
      <c r="K253" s="307"/>
      <c r="L253" s="261"/>
      <c r="M253" s="227"/>
      <c r="N253" s="271"/>
    </row>
    <row r="254" spans="2:14">
      <c r="B254" s="269"/>
      <c r="C254" s="340"/>
      <c r="D254" s="129"/>
      <c r="E254" s="129"/>
      <c r="F254" s="312"/>
      <c r="G254" s="164"/>
      <c r="H254" s="164"/>
      <c r="I254" s="164"/>
      <c r="J254" s="164"/>
      <c r="K254" s="307"/>
      <c r="L254" s="261"/>
      <c r="M254" s="227"/>
      <c r="N254" s="271"/>
    </row>
    <row r="255" spans="2:14" ht="15.75">
      <c r="B255" s="269"/>
      <c r="C255" s="332" t="s">
        <v>37</v>
      </c>
      <c r="D255" s="129"/>
      <c r="E255" s="129"/>
      <c r="F255" s="341" t="s">
        <v>343</v>
      </c>
      <c r="G255" s="164"/>
      <c r="H255" s="164"/>
      <c r="I255" s="164"/>
      <c r="J255" s="164"/>
      <c r="K255" s="270" t="s">
        <v>250</v>
      </c>
      <c r="L255" s="261"/>
      <c r="M255" s="262">
        <f>Rez.1!F27</f>
        <v>2448451.4799999907</v>
      </c>
      <c r="N255" s="271"/>
    </row>
    <row r="256" spans="2:14">
      <c r="B256" s="269"/>
      <c r="C256" s="270"/>
      <c r="D256" s="129"/>
      <c r="E256" s="129"/>
      <c r="F256" s="335"/>
      <c r="G256" s="129"/>
      <c r="H256" s="129"/>
      <c r="I256" s="129"/>
      <c r="J256" s="129"/>
      <c r="K256" s="270"/>
      <c r="L256" s="227"/>
      <c r="M256" s="227"/>
      <c r="N256" s="271"/>
    </row>
    <row r="257" spans="2:14" ht="15.75">
      <c r="B257" s="269"/>
      <c r="C257" s="332" t="s">
        <v>345</v>
      </c>
      <c r="D257" s="129"/>
      <c r="E257" s="129"/>
      <c r="F257" s="341" t="s">
        <v>99</v>
      </c>
      <c r="G257" s="164"/>
      <c r="H257" s="129"/>
      <c r="I257" s="129"/>
      <c r="J257" s="129"/>
      <c r="K257" s="270" t="s">
        <v>250</v>
      </c>
      <c r="L257" s="227"/>
      <c r="M257" s="262">
        <f>M255</f>
        <v>2448451.4799999907</v>
      </c>
      <c r="N257" s="271"/>
    </row>
    <row r="258" spans="2:14">
      <c r="B258" s="269"/>
      <c r="C258" s="270"/>
      <c r="D258" s="129"/>
      <c r="E258" s="129"/>
      <c r="F258" s="335"/>
      <c r="G258" s="129"/>
      <c r="H258" s="129"/>
      <c r="I258" s="129"/>
      <c r="J258" s="129"/>
      <c r="K258" s="270"/>
      <c r="L258" s="227"/>
      <c r="M258" s="262"/>
      <c r="N258" s="271"/>
    </row>
    <row r="259" spans="2:14" ht="15.75">
      <c r="B259" s="269"/>
      <c r="C259" s="332" t="s">
        <v>346</v>
      </c>
      <c r="D259" s="129"/>
      <c r="E259" s="129"/>
      <c r="F259" s="341" t="s">
        <v>347</v>
      </c>
      <c r="G259" s="164"/>
      <c r="H259" s="129"/>
      <c r="I259" s="129"/>
      <c r="J259" s="129"/>
      <c r="K259" s="270" t="s">
        <v>250</v>
      </c>
      <c r="L259" s="227"/>
      <c r="M259" s="262">
        <f>M257*0.1</f>
        <v>244845.14799999908</v>
      </c>
      <c r="N259" s="271"/>
    </row>
    <row r="260" spans="2:14">
      <c r="B260" s="269"/>
      <c r="C260" s="270"/>
      <c r="D260" s="129"/>
      <c r="E260" s="129"/>
      <c r="F260" s="335"/>
      <c r="G260" s="129"/>
      <c r="H260" s="129"/>
      <c r="I260" s="129"/>
      <c r="J260" s="129"/>
      <c r="K260" s="270"/>
      <c r="L260" s="227"/>
      <c r="M260" s="262"/>
      <c r="N260" s="271"/>
    </row>
    <row r="261" spans="2:14" ht="15.75">
      <c r="B261" s="269"/>
      <c r="C261" s="332" t="s">
        <v>348</v>
      </c>
      <c r="D261" s="129"/>
      <c r="E261" s="129"/>
      <c r="F261" s="341" t="s">
        <v>349</v>
      </c>
      <c r="G261" s="164"/>
      <c r="H261" s="129"/>
      <c r="I261" s="129"/>
      <c r="J261" s="129"/>
      <c r="K261" s="270" t="s">
        <v>250</v>
      </c>
      <c r="L261" s="227"/>
      <c r="M261" s="262">
        <f>M257-M259</f>
        <v>2203606.3319999916</v>
      </c>
      <c r="N261" s="271"/>
    </row>
    <row r="262" spans="2:14">
      <c r="B262" s="269"/>
      <c r="C262" s="270"/>
      <c r="D262" s="129"/>
      <c r="E262" s="129"/>
      <c r="F262" s="335"/>
      <c r="G262" s="129"/>
      <c r="H262" s="129"/>
      <c r="I262" s="129"/>
      <c r="J262" s="129"/>
      <c r="K262" s="270"/>
      <c r="L262" s="227"/>
      <c r="M262" s="227"/>
      <c r="N262" s="271"/>
    </row>
    <row r="263" spans="2:14">
      <c r="B263" s="269"/>
      <c r="C263" s="270"/>
      <c r="D263" s="129"/>
      <c r="E263" s="129"/>
      <c r="F263" s="129"/>
      <c r="G263" s="129"/>
      <c r="H263" s="129"/>
      <c r="I263" s="129"/>
      <c r="J263" s="129"/>
      <c r="K263" s="129"/>
      <c r="L263" s="227"/>
      <c r="M263" s="227"/>
      <c r="N263" s="271"/>
    </row>
    <row r="264" spans="2:14" ht="15.75">
      <c r="B264" s="269"/>
      <c r="C264" s="270"/>
      <c r="D264" s="527" t="s">
        <v>299</v>
      </c>
      <c r="E264" s="527"/>
      <c r="F264" s="343" t="s">
        <v>286</v>
      </c>
      <c r="G264" s="129"/>
      <c r="H264" s="129"/>
      <c r="I264" s="129"/>
      <c r="J264" s="129"/>
      <c r="K264" s="129"/>
      <c r="L264" s="227"/>
      <c r="M264" s="227"/>
      <c r="N264" s="271"/>
    </row>
    <row r="265" spans="2:14">
      <c r="B265" s="269"/>
      <c r="C265" s="270"/>
      <c r="D265" s="129"/>
      <c r="E265" s="129"/>
      <c r="F265" s="129"/>
      <c r="G265" s="129"/>
      <c r="H265" s="129"/>
      <c r="I265" s="129"/>
      <c r="J265" s="129"/>
      <c r="K265" s="129"/>
      <c r="L265" s="227"/>
      <c r="M265" s="227"/>
      <c r="N265" s="271"/>
    </row>
    <row r="266" spans="2:14">
      <c r="B266" s="269"/>
      <c r="C266" s="270"/>
      <c r="D266" s="129"/>
      <c r="E266" s="120"/>
      <c r="F266" s="120" t="s">
        <v>287</v>
      </c>
      <c r="G266" s="129"/>
      <c r="H266" s="129"/>
      <c r="I266" s="129"/>
      <c r="J266" s="129"/>
      <c r="K266" s="129"/>
      <c r="L266" s="227"/>
      <c r="M266" s="227"/>
      <c r="N266" s="271"/>
    </row>
    <row r="267" spans="2:14">
      <c r="B267" s="269"/>
      <c r="C267" s="270"/>
      <c r="D267" s="129"/>
      <c r="E267" s="120" t="s">
        <v>288</v>
      </c>
      <c r="F267" s="120"/>
      <c r="G267" s="129"/>
      <c r="H267" s="129"/>
      <c r="I267" s="129"/>
      <c r="J267" s="129"/>
      <c r="K267" s="129"/>
      <c r="L267" s="227"/>
      <c r="M267" s="227"/>
      <c r="N267" s="271"/>
    </row>
    <row r="268" spans="2:14">
      <c r="B268" s="269"/>
      <c r="C268" s="270"/>
      <c r="D268" s="129"/>
      <c r="E268" s="120"/>
      <c r="F268" s="120" t="s">
        <v>289</v>
      </c>
      <c r="G268" s="129"/>
      <c r="H268" s="129"/>
      <c r="I268" s="129"/>
      <c r="J268" s="129"/>
      <c r="K268" s="129"/>
      <c r="L268" s="227"/>
      <c r="M268" s="227"/>
      <c r="N268" s="271"/>
    </row>
    <row r="269" spans="2:14">
      <c r="B269" s="269"/>
      <c r="C269" s="270"/>
      <c r="D269" s="129"/>
      <c r="E269" s="120" t="s">
        <v>290</v>
      </c>
      <c r="F269" s="120"/>
      <c r="G269" s="129"/>
      <c r="H269" s="129"/>
      <c r="I269" s="129"/>
      <c r="J269" s="129"/>
      <c r="K269" s="129"/>
      <c r="L269" s="227"/>
      <c r="M269" s="227"/>
      <c r="N269" s="271"/>
    </row>
    <row r="270" spans="2:14">
      <c r="B270" s="269"/>
      <c r="C270" s="270"/>
      <c r="D270" s="129"/>
      <c r="E270" s="129"/>
      <c r="F270" s="129"/>
      <c r="G270" s="129"/>
      <c r="H270" s="129"/>
      <c r="I270" s="129"/>
      <c r="J270" s="129"/>
      <c r="K270" s="129"/>
      <c r="L270" s="227"/>
      <c r="M270" s="227"/>
      <c r="N270" s="271"/>
    </row>
    <row r="271" spans="2:14">
      <c r="B271" s="269"/>
      <c r="C271" s="270"/>
      <c r="D271" s="129"/>
      <c r="E271" s="129"/>
      <c r="F271" s="129"/>
      <c r="G271" s="129"/>
      <c r="H271" s="129"/>
      <c r="I271" s="129"/>
      <c r="J271" s="129"/>
      <c r="K271" s="129"/>
      <c r="L271" s="227"/>
      <c r="M271" s="227"/>
      <c r="N271" s="271"/>
    </row>
    <row r="272" spans="2:14">
      <c r="B272" s="269"/>
      <c r="C272" s="270"/>
      <c r="D272" s="129"/>
      <c r="E272" s="129"/>
      <c r="F272" s="129"/>
      <c r="G272" s="129"/>
      <c r="H272" s="129"/>
      <c r="I272" s="129"/>
      <c r="J272" s="129"/>
      <c r="K272" s="129"/>
      <c r="L272" s="227"/>
      <c r="M272" s="227"/>
      <c r="N272" s="271"/>
    </row>
    <row r="273" spans="2:14" ht="15">
      <c r="B273" s="269"/>
      <c r="C273" s="270"/>
      <c r="D273" s="129"/>
      <c r="E273" s="129"/>
      <c r="F273" s="129"/>
      <c r="G273" s="129"/>
      <c r="H273" s="129"/>
      <c r="I273" s="528" t="s">
        <v>78</v>
      </c>
      <c r="J273" s="528"/>
      <c r="K273" s="528"/>
      <c r="L273" s="528"/>
      <c r="M273" s="528"/>
      <c r="N273" s="271"/>
    </row>
    <row r="274" spans="2:14" ht="15">
      <c r="I274" s="525" t="s">
        <v>75</v>
      </c>
      <c r="J274" s="525"/>
      <c r="K274" s="525"/>
      <c r="L274" s="525"/>
      <c r="M274" s="525"/>
    </row>
  </sheetData>
  <sheetProtection password="CC43" sheet="1" objects="1" scenarios="1"/>
  <mergeCells count="41">
    <mergeCell ref="F16:G16"/>
    <mergeCell ref="F17:G17"/>
    <mergeCell ref="I16:J16"/>
    <mergeCell ref="I17:J17"/>
    <mergeCell ref="I20:J20"/>
    <mergeCell ref="F23:J24"/>
    <mergeCell ref="F25:J25"/>
    <mergeCell ref="F26:J26"/>
    <mergeCell ref="E100:E101"/>
    <mergeCell ref="F100:F101"/>
    <mergeCell ref="G100:I100"/>
    <mergeCell ref="J100:L100"/>
    <mergeCell ref="E23:E24"/>
    <mergeCell ref="H48:I48"/>
    <mergeCell ref="F36:G36"/>
    <mergeCell ref="F37:G37"/>
    <mergeCell ref="F42:G42"/>
    <mergeCell ref="F27:J27"/>
    <mergeCell ref="F28:L28"/>
    <mergeCell ref="B4:N4"/>
    <mergeCell ref="F12:G13"/>
    <mergeCell ref="D6:E6"/>
    <mergeCell ref="E12:E13"/>
    <mergeCell ref="F21:L21"/>
    <mergeCell ref="H12:H13"/>
    <mergeCell ref="I12:J13"/>
    <mergeCell ref="I14:J14"/>
    <mergeCell ref="I15:J15"/>
    <mergeCell ref="F14:G14"/>
    <mergeCell ref="F15:G15"/>
    <mergeCell ref="F19:G19"/>
    <mergeCell ref="I19:J19"/>
    <mergeCell ref="F18:G18"/>
    <mergeCell ref="F20:G20"/>
    <mergeCell ref="I18:J18"/>
    <mergeCell ref="I274:M274"/>
    <mergeCell ref="F133:G133"/>
    <mergeCell ref="F134:G134"/>
    <mergeCell ref="F140:G140"/>
    <mergeCell ref="D264:E264"/>
    <mergeCell ref="I273:M273"/>
  </mergeCells>
  <phoneticPr fontId="0" type="noConversion"/>
  <printOptions horizontalCentered="1" verticalCentered="1"/>
  <pageMargins left="0" right="0" top="0" bottom="0" header="0.22" footer="0.22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2:M53"/>
  <sheetViews>
    <sheetView workbookViewId="0">
      <selection activeCell="K50" sqref="K50"/>
    </sheetView>
  </sheetViews>
  <sheetFormatPr defaultRowHeight="12.75"/>
  <cols>
    <col min="1" max="1" width="3.5703125" customWidth="1"/>
    <col min="2" max="2" width="23.5703125" customWidth="1"/>
    <col min="3" max="3" width="6.85546875" customWidth="1"/>
    <col min="4" max="4" width="11.5703125" customWidth="1"/>
    <col min="5" max="5" width="11" customWidth="1"/>
    <col min="6" max="6" width="12" customWidth="1"/>
    <col min="7" max="7" width="13.42578125" customWidth="1"/>
    <col min="8" max="8" width="6.28515625" customWidth="1"/>
    <col min="9" max="9" width="19.85546875" customWidth="1"/>
    <col min="10" max="10" width="6.5703125" customWidth="1"/>
    <col min="11" max="11" width="10" customWidth="1"/>
    <col min="14" max="14" width="10.5703125" customWidth="1"/>
    <col min="15" max="17" width="10.85546875" customWidth="1"/>
    <col min="18" max="18" width="11.28515625" customWidth="1"/>
    <col min="19" max="19" width="10.42578125" customWidth="1"/>
    <col min="21" max="21" width="7.28515625" customWidth="1"/>
    <col min="22" max="22" width="19" customWidth="1"/>
    <col min="28" max="28" width="10.42578125" customWidth="1"/>
    <col min="29" max="29" width="10.7109375" customWidth="1"/>
    <col min="30" max="30" width="10.42578125" customWidth="1"/>
    <col min="31" max="31" width="11.140625" customWidth="1"/>
    <col min="32" max="32" width="13.7109375" customWidth="1"/>
  </cols>
  <sheetData>
    <row r="2" spans="1:13" ht="15.75">
      <c r="B2" s="168" t="s">
        <v>361</v>
      </c>
    </row>
    <row r="3" spans="1:13" ht="18.75">
      <c r="B3" s="167" t="s">
        <v>360</v>
      </c>
    </row>
    <row r="4" spans="1:13" ht="18" customHeight="1">
      <c r="B4" s="554" t="s">
        <v>535</v>
      </c>
      <c r="C4" s="554"/>
      <c r="D4" s="554"/>
      <c r="E4" s="554"/>
      <c r="F4" s="554"/>
      <c r="G4" s="554"/>
    </row>
    <row r="6" spans="1:13" s="18" customFormat="1" ht="15" customHeight="1">
      <c r="A6" s="555" t="s">
        <v>2</v>
      </c>
      <c r="B6" s="557" t="s">
        <v>66</v>
      </c>
      <c r="C6" s="555" t="s">
        <v>291</v>
      </c>
      <c r="D6" s="218" t="s">
        <v>292</v>
      </c>
      <c r="E6" s="555" t="s">
        <v>293</v>
      </c>
      <c r="F6" s="555" t="s">
        <v>294</v>
      </c>
      <c r="G6" s="218" t="s">
        <v>292</v>
      </c>
    </row>
    <row r="7" spans="1:13" s="18" customFormat="1" ht="15" customHeight="1">
      <c r="A7" s="556"/>
      <c r="B7" s="558"/>
      <c r="C7" s="556"/>
      <c r="D7" s="219">
        <v>4.2488425925925923E-2</v>
      </c>
      <c r="E7" s="556"/>
      <c r="F7" s="556"/>
      <c r="G7" s="220" t="s">
        <v>517</v>
      </c>
    </row>
    <row r="8" spans="1:13">
      <c r="A8" s="139">
        <v>1</v>
      </c>
      <c r="B8" s="137" t="s">
        <v>309</v>
      </c>
      <c r="C8" s="139"/>
      <c r="D8" s="140">
        <v>322872</v>
      </c>
      <c r="E8" s="140">
        <v>9806</v>
      </c>
      <c r="F8" s="140"/>
      <c r="G8" s="140">
        <f t="shared" ref="G8:G16" si="0">D8+E8-F8</f>
        <v>332678</v>
      </c>
    </row>
    <row r="9" spans="1:13">
      <c r="A9" s="139">
        <v>2</v>
      </c>
      <c r="B9" s="137" t="s">
        <v>311</v>
      </c>
      <c r="C9" s="139"/>
      <c r="D9" s="140">
        <v>480000</v>
      </c>
      <c r="E9" s="140"/>
      <c r="F9" s="140"/>
      <c r="G9" s="140">
        <f t="shared" si="0"/>
        <v>480000</v>
      </c>
    </row>
    <row r="10" spans="1:13">
      <c r="A10" s="139">
        <v>3</v>
      </c>
      <c r="B10" s="137" t="s">
        <v>310</v>
      </c>
      <c r="C10" s="139"/>
      <c r="D10" s="140">
        <v>248776</v>
      </c>
      <c r="E10" s="140"/>
      <c r="F10" s="140"/>
      <c r="G10" s="140">
        <f t="shared" si="0"/>
        <v>248776</v>
      </c>
    </row>
    <row r="11" spans="1:13">
      <c r="A11" s="139">
        <v>4</v>
      </c>
      <c r="B11" s="128" t="s">
        <v>359</v>
      </c>
      <c r="C11" s="139"/>
      <c r="D11" s="140">
        <v>66255</v>
      </c>
      <c r="E11" s="140"/>
      <c r="F11" s="140"/>
      <c r="G11" s="140">
        <f t="shared" si="0"/>
        <v>66255</v>
      </c>
    </row>
    <row r="12" spans="1:13">
      <c r="A12" s="139">
        <v>5</v>
      </c>
      <c r="B12" s="128"/>
      <c r="C12" s="139"/>
      <c r="D12" s="140"/>
      <c r="E12" s="140"/>
      <c r="F12" s="140"/>
      <c r="G12" s="140">
        <f t="shared" si="0"/>
        <v>0</v>
      </c>
      <c r="M12" s="165"/>
    </row>
    <row r="13" spans="1:13">
      <c r="A13" s="139">
        <v>1</v>
      </c>
      <c r="B13" s="128"/>
      <c r="C13" s="139"/>
      <c r="D13" s="140"/>
      <c r="E13" s="140"/>
      <c r="F13" s="140"/>
      <c r="G13" s="140">
        <f t="shared" si="0"/>
        <v>0</v>
      </c>
      <c r="I13" s="144"/>
    </row>
    <row r="14" spans="1:13">
      <c r="A14" s="139">
        <v>2</v>
      </c>
      <c r="B14" s="128"/>
      <c r="C14" s="139"/>
      <c r="D14" s="140"/>
      <c r="E14" s="140"/>
      <c r="F14" s="140"/>
      <c r="G14" s="140">
        <f t="shared" si="0"/>
        <v>0</v>
      </c>
    </row>
    <row r="15" spans="1:13">
      <c r="A15" s="139">
        <v>3</v>
      </c>
      <c r="B15" s="128"/>
      <c r="C15" s="139"/>
      <c r="D15" s="140"/>
      <c r="E15" s="140"/>
      <c r="F15" s="140"/>
      <c r="G15" s="140">
        <f t="shared" si="0"/>
        <v>0</v>
      </c>
    </row>
    <row r="16" spans="1:13" ht="13.5" thickBot="1">
      <c r="A16" s="139">
        <v>4</v>
      </c>
      <c r="B16" s="128"/>
      <c r="C16" s="139"/>
      <c r="D16" s="140"/>
      <c r="E16" s="140"/>
      <c r="F16" s="140"/>
      <c r="G16" s="140">
        <f t="shared" si="0"/>
        <v>0</v>
      </c>
    </row>
    <row r="17" spans="1:10" s="143" customFormat="1" ht="30" customHeight="1" thickBot="1">
      <c r="A17" s="221"/>
      <c r="B17" s="166" t="s">
        <v>295</v>
      </c>
      <c r="C17" s="141"/>
      <c r="D17" s="142">
        <f>SUM(D8:D16)</f>
        <v>1117903</v>
      </c>
      <c r="E17" s="142">
        <f>SUM(E8:E16)</f>
        <v>9806</v>
      </c>
      <c r="F17" s="142">
        <f>SUM(F8:F16)</f>
        <v>0</v>
      </c>
      <c r="G17" s="142">
        <f>SUM(G8:G16)</f>
        <v>1127709</v>
      </c>
      <c r="I17" s="235"/>
    </row>
    <row r="20" spans="1:10" ht="15.75">
      <c r="B20" s="554" t="s">
        <v>536</v>
      </c>
      <c r="C20" s="554"/>
      <c r="D20" s="554"/>
      <c r="E20" s="554"/>
      <c r="F20" s="554"/>
      <c r="G20" s="554"/>
    </row>
    <row r="22" spans="1:10" ht="12.75" customHeight="1">
      <c r="A22" s="555" t="s">
        <v>2</v>
      </c>
      <c r="B22" s="557" t="s">
        <v>66</v>
      </c>
      <c r="C22" s="555" t="s">
        <v>291</v>
      </c>
      <c r="D22" s="218" t="s">
        <v>292</v>
      </c>
      <c r="E22" s="555" t="s">
        <v>293</v>
      </c>
      <c r="F22" s="555" t="s">
        <v>294</v>
      </c>
      <c r="G22" s="218" t="s">
        <v>292</v>
      </c>
    </row>
    <row r="23" spans="1:10" ht="12.75" customHeight="1">
      <c r="A23" s="556"/>
      <c r="B23" s="558"/>
      <c r="C23" s="556"/>
      <c r="D23" s="222">
        <v>40544</v>
      </c>
      <c r="E23" s="556"/>
      <c r="F23" s="556"/>
      <c r="G23" s="222">
        <v>40908</v>
      </c>
    </row>
    <row r="24" spans="1:10">
      <c r="A24" s="139">
        <v>1</v>
      </c>
      <c r="B24" s="137" t="s">
        <v>309</v>
      </c>
      <c r="C24" s="139"/>
      <c r="D24" s="140">
        <v>5066</v>
      </c>
      <c r="E24" s="140"/>
      <c r="F24" s="140"/>
      <c r="G24" s="140">
        <f>D24+E24-F24</f>
        <v>5066</v>
      </c>
    </row>
    <row r="25" spans="1:10">
      <c r="A25" s="139">
        <v>2</v>
      </c>
      <c r="B25" s="137" t="s">
        <v>311</v>
      </c>
      <c r="C25" s="139"/>
      <c r="D25" s="140">
        <v>48000</v>
      </c>
      <c r="E25" s="140">
        <v>0</v>
      </c>
      <c r="F25" s="140"/>
      <c r="G25" s="140">
        <f t="shared" ref="G25:G32" si="1">D25+E25-F25</f>
        <v>48000</v>
      </c>
    </row>
    <row r="26" spans="1:10">
      <c r="A26" s="139">
        <v>3</v>
      </c>
      <c r="B26" s="137" t="s">
        <v>310</v>
      </c>
      <c r="C26" s="139"/>
      <c r="D26" s="140">
        <v>16440</v>
      </c>
      <c r="E26" s="140"/>
      <c r="F26" s="140"/>
      <c r="G26" s="140">
        <f t="shared" si="1"/>
        <v>16440</v>
      </c>
    </row>
    <row r="27" spans="1:10">
      <c r="A27" s="139">
        <v>4</v>
      </c>
      <c r="B27" s="128" t="s">
        <v>359</v>
      </c>
      <c r="C27" s="139"/>
      <c r="D27" s="140">
        <v>6626</v>
      </c>
      <c r="E27" s="140"/>
      <c r="F27" s="140"/>
      <c r="G27" s="140">
        <f t="shared" si="1"/>
        <v>6626</v>
      </c>
      <c r="I27" s="144"/>
    </row>
    <row r="28" spans="1:10">
      <c r="A28" s="139">
        <v>5</v>
      </c>
      <c r="B28" s="128"/>
      <c r="C28" s="139"/>
      <c r="D28" s="140"/>
      <c r="E28" s="140"/>
      <c r="F28" s="140"/>
      <c r="G28" s="140">
        <f t="shared" si="1"/>
        <v>0</v>
      </c>
      <c r="J28" s="144"/>
    </row>
    <row r="29" spans="1:10">
      <c r="A29" s="139">
        <v>1</v>
      </c>
      <c r="B29" s="128"/>
      <c r="C29" s="139"/>
      <c r="D29" s="140"/>
      <c r="E29" s="140"/>
      <c r="F29" s="140"/>
      <c r="G29" s="140">
        <f t="shared" si="1"/>
        <v>0</v>
      </c>
    </row>
    <row r="30" spans="1:10">
      <c r="A30" s="139">
        <v>2</v>
      </c>
      <c r="B30" s="128"/>
      <c r="C30" s="139"/>
      <c r="D30" s="140"/>
      <c r="E30" s="140"/>
      <c r="F30" s="140"/>
      <c r="G30" s="140">
        <f t="shared" si="1"/>
        <v>0</v>
      </c>
    </row>
    <row r="31" spans="1:10">
      <c r="A31" s="139">
        <v>3</v>
      </c>
      <c r="B31" s="128"/>
      <c r="C31" s="139"/>
      <c r="D31" s="140"/>
      <c r="E31" s="140"/>
      <c r="F31" s="140"/>
      <c r="G31" s="140">
        <f t="shared" si="1"/>
        <v>0</v>
      </c>
    </row>
    <row r="32" spans="1:10" ht="13.5" thickBot="1">
      <c r="A32" s="139">
        <v>4</v>
      </c>
      <c r="B32" s="128"/>
      <c r="C32" s="139"/>
      <c r="D32" s="140"/>
      <c r="E32" s="140"/>
      <c r="F32" s="140"/>
      <c r="G32" s="140">
        <f t="shared" si="1"/>
        <v>0</v>
      </c>
    </row>
    <row r="33" spans="1:7" ht="30" customHeight="1" thickBot="1">
      <c r="A33" s="221"/>
      <c r="B33" s="166" t="s">
        <v>295</v>
      </c>
      <c r="C33" s="141"/>
      <c r="D33" s="142">
        <f>SUM(D24:D32)</f>
        <v>76132</v>
      </c>
      <c r="E33" s="142">
        <f>SUM(E24:E32)</f>
        <v>0</v>
      </c>
      <c r="F33" s="142">
        <f>SUM(F24:F32)</f>
        <v>0</v>
      </c>
      <c r="G33" s="142">
        <f>SUM(G24:G32)</f>
        <v>76132</v>
      </c>
    </row>
    <row r="36" spans="1:7" ht="15.75">
      <c r="B36" s="554" t="s">
        <v>537</v>
      </c>
      <c r="C36" s="554"/>
      <c r="D36" s="554"/>
      <c r="E36" s="554"/>
      <c r="F36" s="554"/>
      <c r="G36" s="554"/>
    </row>
    <row r="38" spans="1:7" ht="12.75" customHeight="1">
      <c r="A38" s="555" t="s">
        <v>2</v>
      </c>
      <c r="B38" s="557" t="s">
        <v>66</v>
      </c>
      <c r="C38" s="555" t="s">
        <v>291</v>
      </c>
      <c r="D38" s="218" t="s">
        <v>292</v>
      </c>
      <c r="E38" s="555" t="s">
        <v>293</v>
      </c>
      <c r="F38" s="555" t="s">
        <v>294</v>
      </c>
      <c r="G38" s="218" t="s">
        <v>292</v>
      </c>
    </row>
    <row r="39" spans="1:7" ht="12.75" customHeight="1">
      <c r="A39" s="556"/>
      <c r="B39" s="558"/>
      <c r="C39" s="556"/>
      <c r="D39" s="222">
        <v>40544</v>
      </c>
      <c r="E39" s="556"/>
      <c r="F39" s="556"/>
      <c r="G39" s="222">
        <v>40908</v>
      </c>
    </row>
    <row r="40" spans="1:7">
      <c r="A40" s="139">
        <v>1</v>
      </c>
      <c r="B40" s="137" t="s">
        <v>309</v>
      </c>
      <c r="C40" s="139"/>
      <c r="D40" s="140">
        <f t="shared" ref="D40:E42" si="2">D8-D24</f>
        <v>317806</v>
      </c>
      <c r="E40" s="140">
        <f t="shared" si="2"/>
        <v>9806</v>
      </c>
      <c r="F40" s="140"/>
      <c r="G40" s="140">
        <f>D40+E40-F40</f>
        <v>327612</v>
      </c>
    </row>
    <row r="41" spans="1:7">
      <c r="A41" s="139">
        <v>2</v>
      </c>
      <c r="B41" s="137" t="s">
        <v>311</v>
      </c>
      <c r="C41" s="139"/>
      <c r="D41" s="140">
        <f t="shared" si="2"/>
        <v>432000</v>
      </c>
      <c r="E41" s="140">
        <f t="shared" si="2"/>
        <v>0</v>
      </c>
      <c r="F41" s="140"/>
      <c r="G41" s="140">
        <f t="shared" ref="G41:G48" si="3">D41+E41-F41</f>
        <v>432000</v>
      </c>
    </row>
    <row r="42" spans="1:7">
      <c r="A42" s="139">
        <v>3</v>
      </c>
      <c r="B42" s="137" t="s">
        <v>310</v>
      </c>
      <c r="C42" s="139"/>
      <c r="D42" s="140">
        <f>D10-D26</f>
        <v>232336</v>
      </c>
      <c r="E42" s="140">
        <f t="shared" si="2"/>
        <v>0</v>
      </c>
      <c r="F42" s="140"/>
      <c r="G42" s="140">
        <f>D42+E42-F42</f>
        <v>232336</v>
      </c>
    </row>
    <row r="43" spans="1:7">
      <c r="A43" s="139">
        <v>4</v>
      </c>
      <c r="B43" s="137" t="s">
        <v>359</v>
      </c>
      <c r="C43" s="139"/>
      <c r="D43" s="140">
        <f t="shared" ref="D43:E48" si="4">D11-D27</f>
        <v>59629</v>
      </c>
      <c r="E43" s="140">
        <f t="shared" si="4"/>
        <v>0</v>
      </c>
      <c r="F43" s="140"/>
      <c r="G43" s="140">
        <f t="shared" si="3"/>
        <v>59629</v>
      </c>
    </row>
    <row r="44" spans="1:7">
      <c r="A44" s="139">
        <v>5</v>
      </c>
      <c r="B44" s="128"/>
      <c r="C44" s="139"/>
      <c r="D44" s="140">
        <f t="shared" si="4"/>
        <v>0</v>
      </c>
      <c r="E44" s="140">
        <f t="shared" si="4"/>
        <v>0</v>
      </c>
      <c r="F44" s="140"/>
      <c r="G44" s="140">
        <f t="shared" si="3"/>
        <v>0</v>
      </c>
    </row>
    <row r="45" spans="1:7">
      <c r="A45" s="139">
        <v>1</v>
      </c>
      <c r="B45" s="128"/>
      <c r="C45" s="139"/>
      <c r="D45" s="140">
        <f t="shared" si="4"/>
        <v>0</v>
      </c>
      <c r="E45" s="140">
        <f t="shared" si="4"/>
        <v>0</v>
      </c>
      <c r="F45" s="140"/>
      <c r="G45" s="140">
        <f t="shared" si="3"/>
        <v>0</v>
      </c>
    </row>
    <row r="46" spans="1:7">
      <c r="A46" s="139">
        <v>2</v>
      </c>
      <c r="B46" s="128"/>
      <c r="C46" s="139"/>
      <c r="D46" s="140">
        <f t="shared" si="4"/>
        <v>0</v>
      </c>
      <c r="E46" s="140">
        <f t="shared" si="4"/>
        <v>0</v>
      </c>
      <c r="F46" s="140"/>
      <c r="G46" s="140">
        <f t="shared" si="3"/>
        <v>0</v>
      </c>
    </row>
    <row r="47" spans="1:7">
      <c r="A47" s="139">
        <v>3</v>
      </c>
      <c r="B47" s="128"/>
      <c r="C47" s="139"/>
      <c r="D47" s="140">
        <f t="shared" si="4"/>
        <v>0</v>
      </c>
      <c r="E47" s="140">
        <f t="shared" si="4"/>
        <v>0</v>
      </c>
      <c r="F47" s="140"/>
      <c r="G47" s="140">
        <f t="shared" si="3"/>
        <v>0</v>
      </c>
    </row>
    <row r="48" spans="1:7" ht="13.5" thickBot="1">
      <c r="A48" s="139">
        <v>4</v>
      </c>
      <c r="B48" s="128"/>
      <c r="C48" s="139"/>
      <c r="D48" s="140">
        <f t="shared" si="4"/>
        <v>0</v>
      </c>
      <c r="E48" s="140">
        <f t="shared" si="4"/>
        <v>0</v>
      </c>
      <c r="F48" s="140"/>
      <c r="G48" s="140">
        <f t="shared" si="3"/>
        <v>0</v>
      </c>
    </row>
    <row r="49" spans="1:7" ht="30" customHeight="1" thickBot="1">
      <c r="A49" s="221"/>
      <c r="B49" s="166" t="s">
        <v>295</v>
      </c>
      <c r="C49" s="141"/>
      <c r="D49" s="142">
        <f>SUM(D40:D48)</f>
        <v>1041771</v>
      </c>
      <c r="E49" s="142">
        <f>SUM(E40:E48)</f>
        <v>9806</v>
      </c>
      <c r="F49" s="142">
        <f>SUM(F40:F48)</f>
        <v>0</v>
      </c>
      <c r="G49" s="142">
        <f>SUM(G40:G48)</f>
        <v>1051577</v>
      </c>
    </row>
    <row r="53" spans="1:7" ht="15">
      <c r="F53" s="112" t="s">
        <v>296</v>
      </c>
    </row>
  </sheetData>
  <sheetProtection password="CC43" sheet="1" objects="1" scenarios="1"/>
  <mergeCells count="18">
    <mergeCell ref="F38:F39"/>
    <mergeCell ref="A6:A7"/>
    <mergeCell ref="B6:B7"/>
    <mergeCell ref="C6:C7"/>
    <mergeCell ref="E6:E7"/>
    <mergeCell ref="A22:A23"/>
    <mergeCell ref="B22:B23"/>
    <mergeCell ref="A38:A39"/>
    <mergeCell ref="B38:B39"/>
    <mergeCell ref="C38:C39"/>
    <mergeCell ref="E38:E39"/>
    <mergeCell ref="B4:G4"/>
    <mergeCell ref="B20:G20"/>
    <mergeCell ref="B36:G36"/>
    <mergeCell ref="F22:F23"/>
    <mergeCell ref="F6:F7"/>
    <mergeCell ref="C22:C23"/>
    <mergeCell ref="E22:E23"/>
  </mergeCells>
  <phoneticPr fontId="0" type="noConversion"/>
  <printOptions horizontalCentered="1"/>
  <pageMargins left="0" right="0" top="0.25" bottom="0.19685039370078741" header="0.32" footer="0.2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K58"/>
  <sheetViews>
    <sheetView topLeftCell="A22" workbookViewId="0">
      <selection activeCell="G63" sqref="G63"/>
    </sheetView>
  </sheetViews>
  <sheetFormatPr defaultRowHeight="12.75"/>
  <cols>
    <col min="1" max="1" width="1.28515625" style="24" customWidth="1"/>
    <col min="2" max="3" width="9.140625" style="24"/>
    <col min="4" max="4" width="9.28515625" style="24" customWidth="1"/>
    <col min="5" max="5" width="11.42578125" style="24" customWidth="1"/>
    <col min="6" max="6" width="12.85546875" style="24" customWidth="1"/>
    <col min="7" max="7" width="5.42578125" style="24" customWidth="1"/>
    <col min="8" max="9" width="9.140625" style="24"/>
    <col min="10" max="10" width="3.7109375" style="24" customWidth="1"/>
    <col min="11" max="11" width="9.140625" style="24"/>
    <col min="12" max="12" width="1.85546875" style="24" customWidth="1"/>
    <col min="13" max="16384" width="9.140625" style="24"/>
  </cols>
  <sheetData>
    <row r="1" spans="2:11" s="20" customFormat="1" ht="6.75" customHeight="1"/>
    <row r="2" spans="2:11" s="20" customFormat="1">
      <c r="B2" s="25"/>
      <c r="C2" s="26"/>
      <c r="D2" s="26"/>
      <c r="E2" s="26"/>
      <c r="F2" s="26"/>
      <c r="G2" s="26"/>
      <c r="H2" s="26"/>
      <c r="I2" s="26"/>
      <c r="J2" s="26"/>
      <c r="K2" s="27"/>
    </row>
    <row r="3" spans="2:11" s="21" customFormat="1" ht="14.1" customHeight="1">
      <c r="B3" s="28"/>
      <c r="C3" s="29" t="s">
        <v>173</v>
      </c>
      <c r="D3" s="29"/>
      <c r="E3" s="29"/>
      <c r="F3" s="145" t="s">
        <v>354</v>
      </c>
      <c r="G3" s="146"/>
      <c r="H3" s="147"/>
      <c r="I3" s="145"/>
      <c r="J3" s="148"/>
      <c r="K3" s="149"/>
    </row>
    <row r="4" spans="2:11" s="21" customFormat="1" ht="14.1" customHeight="1">
      <c r="B4" s="28"/>
      <c r="C4" s="29" t="s">
        <v>113</v>
      </c>
      <c r="D4" s="29"/>
      <c r="E4" s="29"/>
      <c r="F4" s="145" t="s">
        <v>355</v>
      </c>
      <c r="G4" s="150"/>
      <c r="H4" s="151"/>
      <c r="I4" s="152"/>
      <c r="J4" s="152"/>
      <c r="K4" s="149"/>
    </row>
    <row r="5" spans="2:11" s="21" customFormat="1" ht="14.1" customHeight="1">
      <c r="B5" s="28"/>
      <c r="C5" s="29" t="s">
        <v>6</v>
      </c>
      <c r="D5" s="29"/>
      <c r="E5" s="29"/>
      <c r="F5" s="153" t="s">
        <v>356</v>
      </c>
      <c r="G5" s="145"/>
      <c r="H5" s="145"/>
      <c r="I5" s="145"/>
      <c r="J5" s="145"/>
      <c r="K5" s="149"/>
    </row>
    <row r="6" spans="2:11" s="21" customFormat="1" ht="14.1" customHeight="1">
      <c r="B6" s="28"/>
      <c r="C6" s="29"/>
      <c r="D6" s="29"/>
      <c r="E6" s="29"/>
      <c r="F6" s="148"/>
      <c r="G6" s="148"/>
      <c r="H6" s="154" t="s">
        <v>308</v>
      </c>
      <c r="I6" s="154"/>
      <c r="J6" s="152"/>
      <c r="K6" s="149"/>
    </row>
    <row r="7" spans="2:11" s="21" customFormat="1" ht="14.1" customHeight="1">
      <c r="B7" s="28"/>
      <c r="C7" s="29" t="s">
        <v>0</v>
      </c>
      <c r="D7" s="29"/>
      <c r="E7" s="29"/>
      <c r="F7" s="145" t="s">
        <v>358</v>
      </c>
      <c r="G7" s="155"/>
      <c r="H7" s="148"/>
      <c r="I7" s="148"/>
      <c r="J7" s="148"/>
      <c r="K7" s="149"/>
    </row>
    <row r="8" spans="2:11" s="21" customFormat="1" ht="14.1" customHeight="1">
      <c r="B8" s="28"/>
      <c r="C8" s="29" t="s">
        <v>1</v>
      </c>
      <c r="D8" s="29"/>
      <c r="E8" s="29"/>
      <c r="F8" s="162"/>
      <c r="G8" s="156"/>
      <c r="H8" s="148"/>
      <c r="I8" s="148"/>
      <c r="J8" s="148"/>
      <c r="K8" s="149"/>
    </row>
    <row r="9" spans="2:11" s="21" customFormat="1" ht="14.1" customHeight="1">
      <c r="B9" s="28"/>
      <c r="C9" s="29"/>
      <c r="D9" s="29"/>
      <c r="E9" s="29"/>
      <c r="F9" s="148"/>
      <c r="G9" s="148"/>
      <c r="H9" s="148"/>
      <c r="I9" s="148"/>
      <c r="J9" s="148"/>
      <c r="K9" s="149"/>
    </row>
    <row r="10" spans="2:11" s="21" customFormat="1" ht="14.1" customHeight="1">
      <c r="B10" s="28"/>
      <c r="C10" s="29" t="s">
        <v>32</v>
      </c>
      <c r="D10" s="29"/>
      <c r="E10" s="29"/>
      <c r="F10" s="145" t="s">
        <v>524</v>
      </c>
      <c r="G10" s="145"/>
      <c r="H10" s="145"/>
      <c r="I10" s="145"/>
      <c r="J10" s="145"/>
      <c r="K10" s="149"/>
    </row>
    <row r="11" spans="2:11" s="21" customFormat="1" ht="14.1" customHeight="1">
      <c r="B11" s="28"/>
      <c r="C11" s="29"/>
      <c r="D11" s="29"/>
      <c r="E11" s="29"/>
      <c r="F11" s="153"/>
      <c r="G11" s="153"/>
      <c r="H11" s="153"/>
      <c r="I11" s="153"/>
      <c r="J11" s="153"/>
      <c r="K11" s="149"/>
    </row>
    <row r="12" spans="2:11" s="21" customFormat="1" ht="14.1" customHeight="1">
      <c r="B12" s="28"/>
      <c r="C12" s="29"/>
      <c r="D12" s="29"/>
      <c r="E12" s="29"/>
      <c r="F12" s="153"/>
      <c r="G12" s="153"/>
      <c r="H12" s="153"/>
      <c r="I12" s="153"/>
      <c r="J12" s="153"/>
      <c r="K12" s="149"/>
    </row>
    <row r="13" spans="2:11" s="22" customFormat="1">
      <c r="B13" s="33"/>
      <c r="C13" s="34"/>
      <c r="D13" s="34"/>
      <c r="E13" s="34"/>
      <c r="F13" s="130"/>
      <c r="G13" s="130"/>
      <c r="H13" s="130"/>
      <c r="I13" s="130"/>
      <c r="J13" s="130"/>
      <c r="K13" s="157"/>
    </row>
    <row r="14" spans="2:11" s="22" customFormat="1">
      <c r="B14" s="33"/>
      <c r="C14" s="34"/>
      <c r="D14" s="34"/>
      <c r="E14" s="34"/>
      <c r="F14" s="34"/>
      <c r="G14" s="34"/>
      <c r="H14" s="34"/>
      <c r="I14" s="34"/>
      <c r="J14" s="34"/>
      <c r="K14" s="35"/>
    </row>
    <row r="15" spans="2:11" s="22" customFormat="1">
      <c r="B15" s="33"/>
      <c r="C15" s="34"/>
      <c r="D15" s="34"/>
      <c r="E15" s="34"/>
      <c r="F15" s="34"/>
      <c r="G15" s="34"/>
      <c r="H15" s="34"/>
      <c r="I15" s="34"/>
      <c r="J15" s="34"/>
      <c r="K15" s="35"/>
    </row>
    <row r="16" spans="2:11" s="22" customFormat="1">
      <c r="B16" s="33"/>
      <c r="C16" s="34"/>
      <c r="D16" s="34"/>
      <c r="E16" s="34"/>
      <c r="F16" s="34"/>
      <c r="G16" s="34"/>
      <c r="H16" s="34"/>
      <c r="I16" s="34"/>
      <c r="J16" s="34"/>
      <c r="K16" s="35"/>
    </row>
    <row r="17" spans="1:11" s="22" customFormat="1">
      <c r="B17" s="33"/>
      <c r="C17" s="34"/>
      <c r="D17" s="34"/>
      <c r="E17" s="34"/>
      <c r="F17" s="34"/>
      <c r="G17" s="34"/>
      <c r="H17" s="34"/>
      <c r="I17" s="34"/>
      <c r="J17" s="34"/>
      <c r="K17" s="35"/>
    </row>
    <row r="18" spans="1:11" s="22" customFormat="1">
      <c r="B18" s="33"/>
      <c r="C18" s="34"/>
      <c r="D18" s="34"/>
      <c r="E18" s="34"/>
      <c r="F18" s="34"/>
      <c r="G18" s="34"/>
      <c r="H18" s="34"/>
      <c r="I18" s="34"/>
      <c r="J18" s="34"/>
      <c r="K18" s="35"/>
    </row>
    <row r="19" spans="1:11" s="22" customFormat="1">
      <c r="B19" s="33"/>
      <c r="C19" s="34"/>
      <c r="D19" s="34"/>
      <c r="E19" s="34"/>
      <c r="F19" s="34"/>
      <c r="G19" s="34"/>
      <c r="H19" s="34"/>
      <c r="I19" s="34"/>
      <c r="J19" s="34"/>
      <c r="K19" s="35"/>
    </row>
    <row r="20" spans="1:11" s="22" customFormat="1">
      <c r="B20" s="33"/>
      <c r="C20" s="34"/>
      <c r="D20" s="34"/>
      <c r="E20" s="34"/>
      <c r="F20" s="34"/>
      <c r="G20" s="34"/>
      <c r="H20" s="34"/>
      <c r="I20" s="34"/>
      <c r="J20" s="34"/>
      <c r="K20" s="35"/>
    </row>
    <row r="21" spans="1:11" s="22" customFormat="1">
      <c r="B21" s="33"/>
      <c r="D21" s="34"/>
      <c r="E21" s="34"/>
      <c r="F21" s="34"/>
      <c r="G21" s="34"/>
      <c r="H21" s="34"/>
      <c r="I21" s="34"/>
      <c r="J21" s="34"/>
      <c r="K21" s="35"/>
    </row>
    <row r="22" spans="1:11" s="22" customFormat="1">
      <c r="B22" s="33"/>
      <c r="C22" s="34"/>
      <c r="D22" s="34"/>
      <c r="E22" s="34"/>
      <c r="F22" s="34"/>
      <c r="G22" s="34"/>
      <c r="H22" s="34"/>
      <c r="I22" s="34"/>
      <c r="J22" s="34"/>
      <c r="K22" s="35"/>
    </row>
    <row r="23" spans="1:11" s="22" customFormat="1">
      <c r="B23" s="33"/>
      <c r="C23" s="34"/>
      <c r="D23" s="34"/>
      <c r="E23" s="34"/>
      <c r="F23" s="34"/>
      <c r="G23" s="34"/>
      <c r="H23" s="34"/>
      <c r="I23" s="34"/>
      <c r="J23" s="34"/>
      <c r="K23" s="35"/>
    </row>
    <row r="24" spans="1:11" s="22" customFormat="1">
      <c r="B24" s="33"/>
      <c r="C24" s="34"/>
      <c r="D24" s="34"/>
      <c r="E24" s="34"/>
      <c r="F24" s="34"/>
      <c r="G24" s="34"/>
      <c r="H24" s="34"/>
      <c r="I24" s="34"/>
      <c r="J24" s="34"/>
      <c r="K24" s="35"/>
    </row>
    <row r="25" spans="1:11" s="36" customFormat="1" ht="33.75">
      <c r="A25" s="22"/>
      <c r="B25" s="559" t="s">
        <v>7</v>
      </c>
      <c r="C25" s="560"/>
      <c r="D25" s="560"/>
      <c r="E25" s="560"/>
      <c r="F25" s="560"/>
      <c r="G25" s="560"/>
      <c r="H25" s="560"/>
      <c r="I25" s="560"/>
      <c r="J25" s="560"/>
      <c r="K25" s="561"/>
    </row>
    <row r="26" spans="1:11" s="22" customFormat="1">
      <c r="A26" s="36"/>
      <c r="B26" s="37"/>
      <c r="C26" s="562" t="s">
        <v>79</v>
      </c>
      <c r="D26" s="562"/>
      <c r="E26" s="562"/>
      <c r="F26" s="562"/>
      <c r="G26" s="562"/>
      <c r="H26" s="562"/>
      <c r="I26" s="562"/>
      <c r="J26" s="562"/>
      <c r="K26" s="35"/>
    </row>
    <row r="27" spans="1:11" s="22" customFormat="1">
      <c r="B27" s="33"/>
      <c r="C27" s="562" t="s">
        <v>80</v>
      </c>
      <c r="D27" s="562"/>
      <c r="E27" s="562"/>
      <c r="F27" s="562"/>
      <c r="G27" s="562"/>
      <c r="H27" s="562"/>
      <c r="I27" s="562"/>
      <c r="J27" s="562"/>
      <c r="K27" s="35"/>
    </row>
    <row r="28" spans="1:11" s="22" customFormat="1">
      <c r="B28" s="33"/>
      <c r="C28" s="34"/>
      <c r="D28" s="34"/>
      <c r="E28" s="34"/>
      <c r="F28" s="34"/>
      <c r="G28" s="34"/>
      <c r="H28" s="34"/>
      <c r="I28" s="34"/>
      <c r="J28" s="34"/>
      <c r="K28" s="35"/>
    </row>
    <row r="29" spans="1:11" s="22" customFormat="1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1:11" s="41" customFormat="1" ht="33.75">
      <c r="A30" s="22"/>
      <c r="B30" s="33"/>
      <c r="C30" s="34"/>
      <c r="D30" s="34"/>
      <c r="E30" s="34"/>
      <c r="F30" s="38" t="s">
        <v>523</v>
      </c>
      <c r="G30" s="39"/>
      <c r="H30" s="39"/>
      <c r="I30" s="39"/>
      <c r="J30" s="39"/>
      <c r="K30" s="40"/>
    </row>
    <row r="31" spans="1:11" s="41" customFormat="1">
      <c r="B31" s="42"/>
      <c r="C31" s="39"/>
      <c r="D31" s="39"/>
      <c r="E31" s="39"/>
      <c r="F31" s="39"/>
      <c r="G31" s="39"/>
      <c r="H31" s="39"/>
      <c r="I31" s="39"/>
      <c r="J31" s="39"/>
      <c r="K31" s="40"/>
    </row>
    <row r="32" spans="1:11" s="41" customFormat="1">
      <c r="B32" s="42"/>
      <c r="C32" s="39"/>
      <c r="D32" s="39"/>
      <c r="E32" s="39"/>
      <c r="F32" s="39"/>
      <c r="G32" s="39"/>
      <c r="H32" s="39"/>
      <c r="I32" s="39"/>
      <c r="J32" s="39"/>
      <c r="K32" s="40"/>
    </row>
    <row r="33" spans="2:11" s="41" customFormat="1">
      <c r="B33" s="42"/>
      <c r="C33" s="39"/>
      <c r="D33" s="39"/>
      <c r="E33" s="39"/>
      <c r="F33" s="39"/>
      <c r="G33" s="39"/>
      <c r="H33" s="39"/>
      <c r="I33" s="39"/>
      <c r="J33" s="39"/>
      <c r="K33" s="40"/>
    </row>
    <row r="34" spans="2:11" s="41" customFormat="1">
      <c r="B34" s="42"/>
      <c r="C34" s="39"/>
      <c r="D34" s="39"/>
      <c r="E34" s="39"/>
      <c r="F34" s="39"/>
      <c r="G34" s="39"/>
      <c r="H34" s="39"/>
      <c r="I34" s="39"/>
      <c r="J34" s="39"/>
      <c r="K34" s="40"/>
    </row>
    <row r="35" spans="2:11" s="41" customFormat="1">
      <c r="B35" s="42"/>
      <c r="C35" s="39"/>
      <c r="D35" s="39"/>
      <c r="E35" s="39"/>
      <c r="F35" s="39"/>
      <c r="G35" s="39"/>
      <c r="H35" s="39"/>
      <c r="I35" s="39"/>
      <c r="J35" s="39"/>
      <c r="K35" s="40"/>
    </row>
    <row r="36" spans="2:11" s="41" customFormat="1">
      <c r="B36" s="42"/>
      <c r="C36" s="39"/>
      <c r="D36" s="39"/>
      <c r="E36" s="39"/>
      <c r="F36" s="39"/>
      <c r="G36" s="39"/>
      <c r="H36" s="39"/>
      <c r="I36" s="39"/>
      <c r="J36" s="39"/>
      <c r="K36" s="40"/>
    </row>
    <row r="37" spans="2:11" s="41" customFormat="1">
      <c r="B37" s="42"/>
      <c r="C37" s="39"/>
      <c r="D37" s="39"/>
      <c r="E37" s="39"/>
      <c r="F37" s="39"/>
      <c r="G37" s="39"/>
      <c r="H37" s="39"/>
      <c r="I37" s="39"/>
      <c r="J37" s="39"/>
      <c r="K37" s="40"/>
    </row>
    <row r="38" spans="2:11" s="41" customFormat="1">
      <c r="B38" s="42"/>
      <c r="C38" s="39"/>
      <c r="D38" s="39"/>
      <c r="E38" s="39"/>
      <c r="F38" s="39"/>
      <c r="G38" s="39"/>
      <c r="H38" s="39"/>
      <c r="I38" s="39"/>
      <c r="J38" s="39"/>
      <c r="K38" s="40"/>
    </row>
    <row r="39" spans="2:11" s="41" customFormat="1">
      <c r="B39" s="42"/>
      <c r="C39" s="39"/>
      <c r="D39" s="39"/>
      <c r="E39" s="39"/>
      <c r="F39" s="39"/>
      <c r="G39" s="39"/>
      <c r="H39" s="39"/>
      <c r="I39" s="39"/>
      <c r="J39" s="39"/>
      <c r="K39" s="40"/>
    </row>
    <row r="40" spans="2:11" s="41" customFormat="1">
      <c r="B40" s="42"/>
      <c r="C40" s="39"/>
      <c r="D40" s="39"/>
      <c r="E40" s="39"/>
      <c r="F40" s="39"/>
      <c r="G40" s="39"/>
      <c r="H40" s="39"/>
      <c r="I40" s="39"/>
      <c r="J40" s="39"/>
      <c r="K40" s="40"/>
    </row>
    <row r="41" spans="2:11" s="41" customFormat="1">
      <c r="B41" s="42"/>
      <c r="C41" s="39"/>
      <c r="D41" s="39"/>
      <c r="E41" s="39"/>
      <c r="F41" s="39"/>
      <c r="G41" s="39"/>
      <c r="H41" s="39"/>
      <c r="I41" s="39"/>
      <c r="J41" s="39"/>
      <c r="K41" s="40"/>
    </row>
    <row r="42" spans="2:11" s="41" customFormat="1">
      <c r="B42" s="42"/>
      <c r="C42" s="39"/>
      <c r="D42" s="39"/>
      <c r="E42" s="39"/>
      <c r="F42" s="39"/>
      <c r="G42" s="39"/>
      <c r="H42" s="39"/>
      <c r="I42" s="39"/>
      <c r="J42" s="39"/>
      <c r="K42" s="40"/>
    </row>
    <row r="43" spans="2:11" s="41" customFormat="1">
      <c r="B43" s="42"/>
      <c r="C43" s="39"/>
      <c r="D43" s="39"/>
      <c r="E43" s="39"/>
      <c r="F43" s="39"/>
      <c r="G43" s="39"/>
      <c r="H43" s="39"/>
      <c r="I43" s="39"/>
      <c r="J43" s="39"/>
      <c r="K43" s="40"/>
    </row>
    <row r="44" spans="2:11" s="41" customFormat="1">
      <c r="B44" s="42"/>
      <c r="C44" s="39"/>
      <c r="D44" s="39"/>
      <c r="E44" s="39"/>
      <c r="F44" s="39"/>
      <c r="G44" s="39"/>
      <c r="H44" s="39"/>
      <c r="I44" s="39"/>
      <c r="J44" s="39"/>
      <c r="K44" s="40"/>
    </row>
    <row r="45" spans="2:11" s="41" customFormat="1" ht="9" customHeight="1">
      <c r="B45" s="42"/>
      <c r="C45" s="39"/>
      <c r="D45" s="39"/>
      <c r="E45" s="39"/>
      <c r="F45" s="39"/>
      <c r="G45" s="39"/>
      <c r="H45" s="39"/>
      <c r="I45" s="39"/>
      <c r="J45" s="39"/>
      <c r="K45" s="40"/>
    </row>
    <row r="46" spans="2:11" s="41" customFormat="1">
      <c r="B46" s="42"/>
      <c r="C46" s="39"/>
      <c r="D46" s="39"/>
      <c r="E46" s="39"/>
      <c r="F46" s="39"/>
      <c r="G46" s="39"/>
      <c r="H46" s="39"/>
      <c r="I46" s="39"/>
      <c r="J46" s="39"/>
      <c r="K46" s="40"/>
    </row>
    <row r="47" spans="2:11" s="41" customFormat="1">
      <c r="B47" s="42"/>
      <c r="C47" s="39"/>
      <c r="D47" s="39"/>
      <c r="E47" s="39"/>
      <c r="F47" s="39"/>
      <c r="G47" s="39"/>
      <c r="H47" s="39"/>
      <c r="I47" s="39"/>
      <c r="J47" s="39"/>
      <c r="K47" s="40"/>
    </row>
    <row r="48" spans="2:11" s="21" customFormat="1" ht="12.95" customHeight="1">
      <c r="B48" s="28"/>
      <c r="C48" s="29" t="s">
        <v>119</v>
      </c>
      <c r="D48" s="29"/>
      <c r="E48" s="29"/>
      <c r="F48" s="29"/>
      <c r="G48" s="29"/>
      <c r="H48" s="563" t="s">
        <v>297</v>
      </c>
      <c r="I48" s="563"/>
      <c r="J48" s="29"/>
      <c r="K48" s="31"/>
    </row>
    <row r="49" spans="2:11" s="21" customFormat="1" ht="12.95" customHeight="1">
      <c r="B49" s="28"/>
      <c r="C49" s="29" t="s">
        <v>120</v>
      </c>
      <c r="D49" s="29"/>
      <c r="E49" s="29"/>
      <c r="F49" s="29"/>
      <c r="G49" s="29"/>
      <c r="H49" s="566" t="s">
        <v>298</v>
      </c>
      <c r="I49" s="566"/>
      <c r="J49" s="29"/>
      <c r="K49" s="31"/>
    </row>
    <row r="50" spans="2:11" s="21" customFormat="1" ht="12.95" customHeight="1">
      <c r="B50" s="28"/>
      <c r="C50" s="29" t="s">
        <v>114</v>
      </c>
      <c r="D50" s="29"/>
      <c r="E50" s="29"/>
      <c r="F50" s="29"/>
      <c r="G50" s="29"/>
      <c r="H50" s="566" t="s">
        <v>250</v>
      </c>
      <c r="I50" s="566"/>
      <c r="J50" s="29"/>
      <c r="K50" s="31"/>
    </row>
    <row r="51" spans="2:11" s="21" customFormat="1" ht="12.95" customHeight="1">
      <c r="B51" s="28"/>
      <c r="C51" s="29" t="s">
        <v>115</v>
      </c>
      <c r="D51" s="29"/>
      <c r="E51" s="29"/>
      <c r="F51" s="29"/>
      <c r="G51" s="29"/>
      <c r="H51" s="566" t="s">
        <v>298</v>
      </c>
      <c r="I51" s="566"/>
      <c r="J51" s="29"/>
      <c r="K51" s="31"/>
    </row>
    <row r="52" spans="2:11" s="22" customFormat="1">
      <c r="B52" s="33"/>
      <c r="C52" s="34"/>
      <c r="D52" s="34"/>
      <c r="E52" s="34"/>
      <c r="F52" s="34"/>
      <c r="G52" s="34"/>
      <c r="H52" s="138"/>
      <c r="I52" s="138"/>
      <c r="J52" s="34"/>
      <c r="K52" s="35"/>
    </row>
    <row r="53" spans="2:11" s="23" customFormat="1" ht="12.95" customHeight="1">
      <c r="B53" s="43"/>
      <c r="C53" s="29" t="s">
        <v>121</v>
      </c>
      <c r="D53" s="29"/>
      <c r="E53" s="29"/>
      <c r="F53" s="29"/>
      <c r="G53" s="32" t="s">
        <v>116</v>
      </c>
      <c r="H53" s="567" t="s">
        <v>525</v>
      </c>
      <c r="I53" s="565"/>
      <c r="J53" s="44"/>
      <c r="K53" s="45"/>
    </row>
    <row r="54" spans="2:11" s="23" customFormat="1" ht="12.95" customHeight="1">
      <c r="B54" s="43"/>
      <c r="C54" s="29"/>
      <c r="D54" s="29"/>
      <c r="E54" s="29"/>
      <c r="F54" s="29"/>
      <c r="G54" s="32" t="s">
        <v>117</v>
      </c>
      <c r="H54" s="564" t="s">
        <v>526</v>
      </c>
      <c r="I54" s="565"/>
      <c r="J54" s="44"/>
      <c r="K54" s="45"/>
    </row>
    <row r="55" spans="2:11" s="23" customFormat="1" ht="7.5" customHeight="1">
      <c r="B55" s="43"/>
      <c r="C55" s="29"/>
      <c r="D55" s="29"/>
      <c r="E55" s="29"/>
      <c r="F55" s="29"/>
      <c r="G55" s="32"/>
      <c r="H55" s="32"/>
      <c r="I55" s="32"/>
      <c r="J55" s="44"/>
      <c r="K55" s="45"/>
    </row>
    <row r="56" spans="2:11" s="23" customFormat="1" ht="12.95" customHeight="1">
      <c r="B56" s="43"/>
      <c r="C56" s="29" t="s">
        <v>118</v>
      </c>
      <c r="D56" s="29"/>
      <c r="E56" s="29"/>
      <c r="F56" s="32"/>
      <c r="G56" s="29"/>
      <c r="H56" s="30"/>
      <c r="I56" s="30"/>
      <c r="J56" s="44"/>
      <c r="K56" s="45"/>
    </row>
    <row r="57" spans="2:11" ht="22.5" customHeight="1">
      <c r="B57" s="46"/>
      <c r="C57" s="47"/>
      <c r="D57" s="47"/>
      <c r="E57" s="47"/>
      <c r="F57" s="47"/>
      <c r="G57" s="47"/>
      <c r="H57" s="47"/>
      <c r="I57" s="47"/>
      <c r="J57" s="47"/>
      <c r="K57" s="48"/>
    </row>
    <row r="58" spans="2:11" ht="6.75" customHeight="1"/>
  </sheetData>
  <sheetProtection password="CC43" sheet="1" objects="1" scenarios="1"/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25" footer="0.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L60"/>
  <sheetViews>
    <sheetView topLeftCell="A34" workbookViewId="0">
      <selection activeCell="H4" sqref="H4"/>
    </sheetView>
  </sheetViews>
  <sheetFormatPr defaultRowHeight="12.75"/>
  <cols>
    <col min="1" max="1" width="5.42578125" style="251" customWidth="1"/>
    <col min="2" max="2" width="3.7109375" style="378" customWidth="1"/>
    <col min="3" max="3" width="2.7109375" style="378" customWidth="1"/>
    <col min="4" max="4" width="4" style="378" customWidth="1"/>
    <col min="5" max="5" width="40.5703125" style="251" customWidth="1"/>
    <col min="6" max="6" width="8.28515625" style="251" customWidth="1"/>
    <col min="7" max="7" width="15.7109375" style="345" customWidth="1"/>
    <col min="8" max="8" width="18.140625" style="379" customWidth="1"/>
    <col min="9" max="9" width="1.42578125" style="251" customWidth="1"/>
    <col min="10" max="10" width="10.7109375" style="251" bestFit="1" customWidth="1"/>
    <col min="11" max="11" width="11.28515625" style="251" bestFit="1" customWidth="1"/>
    <col min="12" max="12" width="13.7109375" style="251" customWidth="1"/>
    <col min="13" max="16384" width="9.140625" style="251"/>
  </cols>
  <sheetData>
    <row r="1" spans="2:12" s="319" customFormat="1" ht="17.25" customHeight="1">
      <c r="B1" s="344"/>
      <c r="C1" s="344"/>
      <c r="D1" s="344"/>
      <c r="G1" s="345"/>
      <c r="H1" s="346"/>
    </row>
    <row r="2" spans="2:12" s="347" customFormat="1" ht="18" customHeight="1">
      <c r="B2" s="568" t="s">
        <v>538</v>
      </c>
      <c r="C2" s="568"/>
      <c r="D2" s="568"/>
      <c r="E2" s="568"/>
      <c r="F2" s="568"/>
      <c r="G2" s="568"/>
      <c r="H2" s="568"/>
    </row>
    <row r="3" spans="2:12" s="349" customFormat="1" ht="6.75" customHeight="1">
      <c r="B3" s="348"/>
      <c r="C3" s="348"/>
      <c r="D3" s="348"/>
      <c r="G3" s="345"/>
      <c r="H3" s="350"/>
    </row>
    <row r="4" spans="2:12" s="349" customFormat="1" ht="12" customHeight="1">
      <c r="B4" s="572" t="s">
        <v>2</v>
      </c>
      <c r="C4" s="574" t="s">
        <v>8</v>
      </c>
      <c r="D4" s="575"/>
      <c r="E4" s="576"/>
      <c r="F4" s="572" t="s">
        <v>9</v>
      </c>
      <c r="G4" s="351" t="s">
        <v>153</v>
      </c>
      <c r="H4" s="352" t="s">
        <v>153</v>
      </c>
    </row>
    <row r="5" spans="2:12" s="349" customFormat="1" ht="22.5" customHeight="1">
      <c r="B5" s="573"/>
      <c r="C5" s="577"/>
      <c r="D5" s="578"/>
      <c r="E5" s="579"/>
      <c r="F5" s="573"/>
      <c r="G5" s="353" t="s">
        <v>528</v>
      </c>
      <c r="H5" s="354" t="s">
        <v>529</v>
      </c>
    </row>
    <row r="6" spans="2:12" s="243" customFormat="1" ht="24.95" customHeight="1">
      <c r="B6" s="355" t="s">
        <v>3</v>
      </c>
      <c r="C6" s="569" t="s">
        <v>172</v>
      </c>
      <c r="D6" s="570"/>
      <c r="E6" s="571"/>
      <c r="F6" s="356"/>
      <c r="G6" s="234">
        <f>G7+G10+G11+G19+G27+G28+G29</f>
        <v>33870627.543499999</v>
      </c>
      <c r="H6" s="217">
        <f>H7+H10+H11+H19+H27+H28+H29</f>
        <v>38835417</v>
      </c>
    </row>
    <row r="7" spans="2:12" s="243" customFormat="1" ht="17.100000000000001" customHeight="1">
      <c r="B7" s="229"/>
      <c r="C7" s="230">
        <v>1</v>
      </c>
      <c r="D7" s="231" t="s">
        <v>10</v>
      </c>
      <c r="E7" s="232"/>
      <c r="F7" s="233"/>
      <c r="G7" s="234">
        <f>G8+G9</f>
        <v>145642.55350000001</v>
      </c>
      <c r="H7" s="217">
        <f>H8+H9</f>
        <v>62768</v>
      </c>
    </row>
    <row r="8" spans="2:12" s="248" customFormat="1" ht="17.100000000000001" customHeight="1">
      <c r="B8" s="229"/>
      <c r="C8" s="230"/>
      <c r="D8" s="357" t="s">
        <v>122</v>
      </c>
      <c r="E8" s="358" t="s">
        <v>29</v>
      </c>
      <c r="F8" s="359"/>
      <c r="G8" s="360">
        <f>'Shen.Spjeg.ne vazhdim'!M21</f>
        <v>40962.833500000001</v>
      </c>
      <c r="H8" s="361">
        <v>56869</v>
      </c>
    </row>
    <row r="9" spans="2:12" s="248" customFormat="1" ht="17.100000000000001" customHeight="1">
      <c r="B9" s="362"/>
      <c r="C9" s="230"/>
      <c r="D9" s="357" t="s">
        <v>122</v>
      </c>
      <c r="E9" s="358" t="s">
        <v>30</v>
      </c>
      <c r="F9" s="359"/>
      <c r="G9" s="360">
        <f>'Shen.Spjeg.ne vazhdim'!M28</f>
        <v>104679.72</v>
      </c>
      <c r="H9" s="363">
        <v>5899</v>
      </c>
    </row>
    <row r="10" spans="2:12" s="243" customFormat="1" ht="17.100000000000001" customHeight="1">
      <c r="B10" s="362"/>
      <c r="C10" s="230">
        <v>2</v>
      </c>
      <c r="D10" s="231" t="s">
        <v>157</v>
      </c>
      <c r="E10" s="232"/>
      <c r="F10" s="233"/>
      <c r="G10" s="234">
        <v>0</v>
      </c>
      <c r="H10" s="217">
        <v>0</v>
      </c>
    </row>
    <row r="11" spans="2:12" s="243" customFormat="1" ht="17.100000000000001" customHeight="1">
      <c r="B11" s="229"/>
      <c r="C11" s="230">
        <v>3</v>
      </c>
      <c r="D11" s="231" t="s">
        <v>158</v>
      </c>
      <c r="E11" s="232"/>
      <c r="F11" s="233"/>
      <c r="G11" s="234">
        <f>SUM(G12:G18)</f>
        <v>7440171</v>
      </c>
      <c r="H11" s="217">
        <f>SUM(H12:H18)</f>
        <v>6315737</v>
      </c>
      <c r="J11" s="364"/>
    </row>
    <row r="12" spans="2:12" s="248" customFormat="1" ht="17.100000000000001" customHeight="1">
      <c r="B12" s="229"/>
      <c r="C12" s="365"/>
      <c r="D12" s="357" t="s">
        <v>122</v>
      </c>
      <c r="E12" s="358" t="s">
        <v>159</v>
      </c>
      <c r="F12" s="359"/>
      <c r="G12" s="360">
        <v>5429864</v>
      </c>
      <c r="H12" s="361">
        <f>2460638</f>
        <v>2460638</v>
      </c>
      <c r="J12" s="364"/>
      <c r="K12" s="366"/>
      <c r="L12" s="364"/>
    </row>
    <row r="13" spans="2:12" s="248" customFormat="1" ht="17.100000000000001" customHeight="1">
      <c r="B13" s="362"/>
      <c r="C13" s="367"/>
      <c r="D13" s="368" t="s">
        <v>122</v>
      </c>
      <c r="E13" s="358" t="s">
        <v>123</v>
      </c>
      <c r="F13" s="359"/>
      <c r="G13" s="360">
        <v>0</v>
      </c>
      <c r="H13" s="363"/>
      <c r="J13" s="364"/>
      <c r="L13" s="369"/>
    </row>
    <row r="14" spans="2:12" s="248" customFormat="1" ht="17.100000000000001" customHeight="1">
      <c r="B14" s="362"/>
      <c r="C14" s="367"/>
      <c r="D14" s="368" t="s">
        <v>122</v>
      </c>
      <c r="E14" s="358" t="s">
        <v>124</v>
      </c>
      <c r="F14" s="359"/>
      <c r="G14" s="360">
        <v>385828</v>
      </c>
      <c r="H14" s="361">
        <v>323144</v>
      </c>
      <c r="L14" s="369"/>
    </row>
    <row r="15" spans="2:12" s="248" customFormat="1" ht="17.100000000000001" customHeight="1">
      <c r="B15" s="362"/>
      <c r="C15" s="367"/>
      <c r="D15" s="368" t="s">
        <v>122</v>
      </c>
      <c r="E15" s="358" t="s">
        <v>125</v>
      </c>
      <c r="F15" s="359"/>
      <c r="G15" s="360">
        <v>1624479</v>
      </c>
      <c r="H15" s="361">
        <f>3531955</f>
        <v>3531955</v>
      </c>
      <c r="J15" s="364"/>
    </row>
    <row r="16" spans="2:12" s="248" customFormat="1" ht="17.100000000000001" customHeight="1">
      <c r="B16" s="362"/>
      <c r="C16" s="367"/>
      <c r="D16" s="368" t="s">
        <v>122</v>
      </c>
      <c r="E16" s="358" t="s">
        <v>128</v>
      </c>
      <c r="F16" s="359"/>
      <c r="G16" s="360"/>
      <c r="H16" s="361"/>
    </row>
    <row r="17" spans="2:11" s="248" customFormat="1" ht="17.100000000000001" customHeight="1">
      <c r="B17" s="362"/>
      <c r="C17" s="367"/>
      <c r="D17" s="381" t="s">
        <v>122</v>
      </c>
      <c r="E17" s="358" t="s">
        <v>530</v>
      </c>
      <c r="F17" s="359"/>
      <c r="G17" s="360"/>
      <c r="H17" s="361"/>
    </row>
    <row r="18" spans="2:11" s="248" customFormat="1" ht="17.100000000000001" customHeight="1">
      <c r="B18" s="362"/>
      <c r="C18" s="367"/>
      <c r="D18" s="368" t="s">
        <v>122</v>
      </c>
      <c r="E18" s="358"/>
      <c r="F18" s="359"/>
      <c r="G18" s="360"/>
      <c r="H18" s="361"/>
    </row>
    <row r="19" spans="2:11" s="243" customFormat="1" ht="17.100000000000001" customHeight="1">
      <c r="B19" s="362"/>
      <c r="C19" s="230">
        <v>4</v>
      </c>
      <c r="D19" s="231" t="s">
        <v>11</v>
      </c>
      <c r="E19" s="232"/>
      <c r="F19" s="233"/>
      <c r="G19" s="234">
        <f>SUM(G20:G26)</f>
        <v>24430649</v>
      </c>
      <c r="H19" s="217">
        <f>SUM(H20:H26)</f>
        <v>32456912</v>
      </c>
      <c r="J19" s="364"/>
    </row>
    <row r="20" spans="2:11" s="248" customFormat="1" ht="17.100000000000001" customHeight="1">
      <c r="B20" s="229"/>
      <c r="C20" s="365"/>
      <c r="D20" s="357" t="s">
        <v>122</v>
      </c>
      <c r="E20" s="358" t="s">
        <v>12</v>
      </c>
      <c r="F20" s="359"/>
      <c r="G20" s="360"/>
      <c r="H20" s="361"/>
    </row>
    <row r="21" spans="2:11" s="248" customFormat="1" ht="17.100000000000001" customHeight="1">
      <c r="B21" s="362"/>
      <c r="C21" s="367"/>
      <c r="D21" s="368" t="s">
        <v>122</v>
      </c>
      <c r="E21" s="358" t="s">
        <v>127</v>
      </c>
      <c r="F21" s="359"/>
      <c r="G21" s="360"/>
      <c r="H21" s="361"/>
    </row>
    <row r="22" spans="2:11" s="248" customFormat="1" ht="17.100000000000001" customHeight="1">
      <c r="B22" s="362"/>
      <c r="C22" s="367"/>
      <c r="D22" s="368" t="s">
        <v>122</v>
      </c>
      <c r="E22" s="358" t="s">
        <v>13</v>
      </c>
      <c r="F22" s="359"/>
      <c r="G22" s="360"/>
      <c r="H22" s="361"/>
    </row>
    <row r="23" spans="2:11" s="248" customFormat="1" ht="17.100000000000001" customHeight="1">
      <c r="B23" s="362"/>
      <c r="C23" s="367"/>
      <c r="D23" s="368" t="s">
        <v>122</v>
      </c>
      <c r="E23" s="358" t="s">
        <v>160</v>
      </c>
      <c r="F23" s="359"/>
      <c r="G23" s="360"/>
      <c r="H23" s="361"/>
    </row>
    <row r="24" spans="2:11" s="248" customFormat="1" ht="17.100000000000001" customHeight="1">
      <c r="B24" s="362"/>
      <c r="C24" s="367"/>
      <c r="D24" s="368" t="s">
        <v>122</v>
      </c>
      <c r="E24" s="358" t="s">
        <v>14</v>
      </c>
      <c r="F24" s="359"/>
      <c r="G24" s="360">
        <v>24430649</v>
      </c>
      <c r="H24" s="361">
        <v>32456912</v>
      </c>
      <c r="J24" s="366"/>
      <c r="K24" s="366"/>
    </row>
    <row r="25" spans="2:11" s="248" customFormat="1" ht="17.100000000000001" customHeight="1">
      <c r="B25" s="362"/>
      <c r="C25" s="367"/>
      <c r="D25" s="368" t="s">
        <v>122</v>
      </c>
      <c r="E25" s="358" t="s">
        <v>15</v>
      </c>
      <c r="F25" s="359"/>
      <c r="G25" s="360"/>
      <c r="H25" s="361"/>
    </row>
    <row r="26" spans="2:11" s="248" customFormat="1" ht="17.100000000000001" customHeight="1">
      <c r="B26" s="362"/>
      <c r="C26" s="367"/>
      <c r="D26" s="368" t="s">
        <v>122</v>
      </c>
      <c r="E26" s="358"/>
      <c r="F26" s="359"/>
      <c r="G26" s="360"/>
      <c r="H26" s="361"/>
    </row>
    <row r="27" spans="2:11" s="243" customFormat="1" ht="17.100000000000001" customHeight="1">
      <c r="B27" s="362"/>
      <c r="C27" s="230">
        <v>5</v>
      </c>
      <c r="D27" s="231" t="s">
        <v>161</v>
      </c>
      <c r="E27" s="232"/>
      <c r="F27" s="233"/>
      <c r="G27" s="234">
        <v>0</v>
      </c>
      <c r="H27" s="217">
        <v>0</v>
      </c>
    </row>
    <row r="28" spans="2:11" s="243" customFormat="1" ht="17.100000000000001" customHeight="1">
      <c r="B28" s="229"/>
      <c r="C28" s="230">
        <v>6</v>
      </c>
      <c r="D28" s="231" t="s">
        <v>162</v>
      </c>
      <c r="E28" s="232"/>
      <c r="F28" s="233"/>
      <c r="G28" s="234">
        <v>0</v>
      </c>
      <c r="H28" s="217">
        <v>0</v>
      </c>
    </row>
    <row r="29" spans="2:11" s="243" customFormat="1" ht="17.100000000000001" customHeight="1">
      <c r="B29" s="229"/>
      <c r="C29" s="230">
        <v>7</v>
      </c>
      <c r="D29" s="231" t="s">
        <v>16</v>
      </c>
      <c r="E29" s="232"/>
      <c r="F29" s="233"/>
      <c r="G29" s="234">
        <f>SUM(G30:G31)</f>
        <v>1854164.99</v>
      </c>
      <c r="H29" s="217">
        <f>SUM(H30:H31)</f>
        <v>0</v>
      </c>
    </row>
    <row r="30" spans="2:11" s="243" customFormat="1" ht="17.100000000000001" customHeight="1">
      <c r="B30" s="229"/>
      <c r="C30" s="230"/>
      <c r="D30" s="357" t="s">
        <v>122</v>
      </c>
      <c r="E30" s="232" t="s">
        <v>163</v>
      </c>
      <c r="F30" s="233"/>
      <c r="G30" s="360">
        <f>462474.44+1391690.55</f>
        <v>1854164.99</v>
      </c>
      <c r="H30" s="370"/>
    </row>
    <row r="31" spans="2:11" s="243" customFormat="1" ht="17.100000000000001" customHeight="1">
      <c r="B31" s="229"/>
      <c r="C31" s="230"/>
      <c r="D31" s="357" t="s">
        <v>122</v>
      </c>
      <c r="E31" s="232"/>
      <c r="F31" s="233"/>
      <c r="G31" s="360"/>
      <c r="H31" s="370"/>
    </row>
    <row r="32" spans="2:11" s="243" customFormat="1" ht="24.95" customHeight="1">
      <c r="B32" s="371" t="s">
        <v>4</v>
      </c>
      <c r="C32" s="569" t="s">
        <v>17</v>
      </c>
      <c r="D32" s="570"/>
      <c r="E32" s="571"/>
      <c r="F32" s="233"/>
      <c r="G32" s="234">
        <f>G33+G34+G41+G42+G43+G44</f>
        <v>1051577</v>
      </c>
      <c r="H32" s="217">
        <f>H33+H34+H41+H42+H43+H44</f>
        <v>1041771</v>
      </c>
    </row>
    <row r="33" spans="2:10" s="243" customFormat="1" ht="17.100000000000001" customHeight="1">
      <c r="B33" s="229"/>
      <c r="C33" s="230">
        <v>1</v>
      </c>
      <c r="D33" s="231" t="s">
        <v>18</v>
      </c>
      <c r="E33" s="232"/>
      <c r="F33" s="233"/>
      <c r="G33" s="234">
        <v>0</v>
      </c>
      <c r="H33" s="217">
        <v>0</v>
      </c>
    </row>
    <row r="34" spans="2:10" s="243" customFormat="1" ht="17.100000000000001" customHeight="1">
      <c r="B34" s="229"/>
      <c r="C34" s="230">
        <v>2</v>
      </c>
      <c r="D34" s="231" t="s">
        <v>19</v>
      </c>
      <c r="E34" s="372"/>
      <c r="F34" s="233"/>
      <c r="G34" s="234">
        <f>SUM(G35:G40)</f>
        <v>1051577</v>
      </c>
      <c r="H34" s="217">
        <f>SUM(H35:H40)</f>
        <v>1041771</v>
      </c>
    </row>
    <row r="35" spans="2:10" s="248" customFormat="1" ht="17.100000000000001" customHeight="1">
      <c r="B35" s="229"/>
      <c r="C35" s="365"/>
      <c r="D35" s="357" t="s">
        <v>122</v>
      </c>
      <c r="E35" s="358" t="s">
        <v>24</v>
      </c>
      <c r="F35" s="359"/>
      <c r="G35" s="360"/>
      <c r="H35" s="361"/>
    </row>
    <row r="36" spans="2:10" s="248" customFormat="1" ht="17.100000000000001" customHeight="1">
      <c r="B36" s="362"/>
      <c r="C36" s="367"/>
      <c r="D36" s="368" t="s">
        <v>122</v>
      </c>
      <c r="E36" s="358" t="s">
        <v>5</v>
      </c>
      <c r="F36" s="359"/>
      <c r="G36" s="360"/>
      <c r="H36" s="361"/>
    </row>
    <row r="37" spans="2:10" s="248" customFormat="1" ht="17.100000000000001" customHeight="1">
      <c r="B37" s="362"/>
      <c r="C37" s="367"/>
      <c r="D37" s="368" t="s">
        <v>122</v>
      </c>
      <c r="E37" s="358" t="s">
        <v>126</v>
      </c>
      <c r="F37" s="359"/>
      <c r="G37" s="360">
        <f>'Pasq.per AAM 1'!G40</f>
        <v>327612</v>
      </c>
      <c r="H37" s="361">
        <v>317806</v>
      </c>
    </row>
    <row r="38" spans="2:10" s="248" customFormat="1" ht="17.100000000000001" customHeight="1">
      <c r="B38" s="362"/>
      <c r="C38" s="367"/>
      <c r="D38" s="368" t="s">
        <v>122</v>
      </c>
      <c r="E38" s="358" t="s">
        <v>305</v>
      </c>
      <c r="F38" s="359"/>
      <c r="G38" s="360">
        <f>'Pasq.per AAM 1'!G41</f>
        <v>432000</v>
      </c>
      <c r="H38" s="361">
        <v>432000</v>
      </c>
    </row>
    <row r="39" spans="2:10" s="248" customFormat="1" ht="17.100000000000001" customHeight="1">
      <c r="B39" s="362"/>
      <c r="C39" s="367"/>
      <c r="D39" s="368" t="s">
        <v>122</v>
      </c>
      <c r="E39" s="358" t="s">
        <v>359</v>
      </c>
      <c r="F39" s="359"/>
      <c r="G39" s="360">
        <f>'Pasq.per AAM 1'!G43</f>
        <v>59629</v>
      </c>
      <c r="H39" s="361">
        <v>59629</v>
      </c>
    </row>
    <row r="40" spans="2:10" s="248" customFormat="1" ht="17.100000000000001" customHeight="1">
      <c r="B40" s="362"/>
      <c r="C40" s="367"/>
      <c r="D40" s="368" t="s">
        <v>122</v>
      </c>
      <c r="E40" s="358" t="s">
        <v>306</v>
      </c>
      <c r="F40" s="359"/>
      <c r="G40" s="360">
        <f>'Pasq.per AAM 1'!G42</f>
        <v>232336</v>
      </c>
      <c r="H40" s="361">
        <v>232336</v>
      </c>
    </row>
    <row r="41" spans="2:10" s="243" customFormat="1" ht="17.100000000000001" customHeight="1">
      <c r="B41" s="362"/>
      <c r="C41" s="230">
        <v>3</v>
      </c>
      <c r="D41" s="231" t="s">
        <v>20</v>
      </c>
      <c r="E41" s="232"/>
      <c r="F41" s="233"/>
      <c r="G41" s="234">
        <v>0</v>
      </c>
      <c r="H41" s="217">
        <v>0</v>
      </c>
    </row>
    <row r="42" spans="2:10" s="243" customFormat="1" ht="17.100000000000001" customHeight="1">
      <c r="B42" s="229"/>
      <c r="C42" s="230">
        <v>4</v>
      </c>
      <c r="D42" s="231" t="s">
        <v>21</v>
      </c>
      <c r="E42" s="232"/>
      <c r="F42" s="233"/>
      <c r="G42" s="234">
        <v>0</v>
      </c>
      <c r="H42" s="217">
        <v>0</v>
      </c>
    </row>
    <row r="43" spans="2:10" s="243" customFormat="1" ht="17.100000000000001" customHeight="1">
      <c r="B43" s="229"/>
      <c r="C43" s="230">
        <v>5</v>
      </c>
      <c r="D43" s="231" t="s">
        <v>22</v>
      </c>
      <c r="E43" s="232"/>
      <c r="F43" s="233"/>
      <c r="G43" s="234">
        <v>0</v>
      </c>
      <c r="H43" s="217">
        <v>0</v>
      </c>
    </row>
    <row r="44" spans="2:10" s="243" customFormat="1" ht="17.100000000000001" customHeight="1">
      <c r="B44" s="229"/>
      <c r="C44" s="230">
        <v>6</v>
      </c>
      <c r="D44" s="231" t="s">
        <v>23</v>
      </c>
      <c r="E44" s="232"/>
      <c r="F44" s="233"/>
      <c r="G44" s="234">
        <v>0</v>
      </c>
      <c r="H44" s="217">
        <v>0</v>
      </c>
    </row>
    <row r="45" spans="2:10" s="243" customFormat="1" ht="30" customHeight="1">
      <c r="B45" s="233"/>
      <c r="C45" s="569" t="s">
        <v>52</v>
      </c>
      <c r="D45" s="570"/>
      <c r="E45" s="571"/>
      <c r="F45" s="233"/>
      <c r="G45" s="373">
        <f>G6+G32</f>
        <v>34922204.543499999</v>
      </c>
      <c r="H45" s="217">
        <f>H6+H32</f>
        <v>39877188</v>
      </c>
      <c r="J45" s="443"/>
    </row>
    <row r="46" spans="2:10" s="243" customFormat="1" ht="9.75" customHeight="1">
      <c r="B46" s="374"/>
      <c r="C46" s="374"/>
      <c r="D46" s="374"/>
      <c r="E46" s="374"/>
      <c r="F46" s="245"/>
      <c r="G46" s="375"/>
      <c r="H46" s="376"/>
    </row>
    <row r="47" spans="2:10" s="245" customFormat="1" ht="15.95" customHeight="1">
      <c r="B47" s="374"/>
      <c r="C47" s="374"/>
      <c r="D47" s="374"/>
      <c r="E47" s="374"/>
      <c r="F47" s="285"/>
      <c r="G47" s="455"/>
      <c r="H47" s="377"/>
    </row>
    <row r="48" spans="2:10" s="457" customFormat="1">
      <c r="B48" s="456"/>
      <c r="C48" s="456"/>
      <c r="D48" s="456"/>
      <c r="F48" s="120"/>
      <c r="G48" s="459"/>
      <c r="H48" s="458"/>
    </row>
    <row r="49" spans="2:8" s="457" customFormat="1">
      <c r="B49" s="456"/>
      <c r="C49" s="456"/>
      <c r="D49" s="456"/>
      <c r="F49" s="120"/>
      <c r="G49" s="459"/>
      <c r="H49" s="458"/>
    </row>
    <row r="50" spans="2:8" s="457" customFormat="1">
      <c r="B50" s="456"/>
      <c r="C50" s="456"/>
      <c r="D50" s="456"/>
      <c r="F50" s="285"/>
      <c r="G50" s="460"/>
      <c r="H50" s="458"/>
    </row>
    <row r="51" spans="2:8" s="457" customFormat="1">
      <c r="B51" s="456"/>
      <c r="C51" s="456"/>
      <c r="D51" s="456"/>
      <c r="F51" s="120"/>
      <c r="G51" s="459"/>
      <c r="H51" s="458"/>
    </row>
    <row r="52" spans="2:8" s="457" customFormat="1">
      <c r="B52" s="456"/>
      <c r="C52" s="456"/>
      <c r="D52" s="456"/>
      <c r="G52" s="461"/>
      <c r="H52" s="458"/>
    </row>
    <row r="53" spans="2:8" s="457" customFormat="1">
      <c r="B53" s="456"/>
      <c r="C53" s="456"/>
      <c r="D53" s="456"/>
      <c r="G53" s="461"/>
      <c r="H53" s="458"/>
    </row>
    <row r="54" spans="2:8" s="457" customFormat="1">
      <c r="B54" s="456"/>
      <c r="C54" s="456"/>
      <c r="D54" s="456"/>
      <c r="G54" s="461"/>
      <c r="H54" s="458"/>
    </row>
    <row r="60" spans="2:8">
      <c r="H60" s="380"/>
    </row>
  </sheetData>
  <sheetProtection password="CC43" sheet="1" objects="1" scenarios="1"/>
  <mergeCells count="7">
    <mergeCell ref="B2:H2"/>
    <mergeCell ref="C32:E32"/>
    <mergeCell ref="C45:E45"/>
    <mergeCell ref="F4:F5"/>
    <mergeCell ref="C4:E5"/>
    <mergeCell ref="B4:B5"/>
    <mergeCell ref="C6:E6"/>
  </mergeCells>
  <phoneticPr fontId="0" type="noConversion"/>
  <printOptions horizontalCentered="1" verticalCentered="1"/>
  <pageMargins left="0" right="0" top="0" bottom="0" header="0.2" footer="0.2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1:N55"/>
  <sheetViews>
    <sheetView topLeftCell="A22" workbookViewId="0">
      <selection activeCell="J36" sqref="J36"/>
    </sheetView>
  </sheetViews>
  <sheetFormatPr defaultRowHeight="12.75"/>
  <cols>
    <col min="1" max="1" width="2.42578125" style="251" customWidth="1"/>
    <col min="2" max="2" width="3.7109375" style="378" customWidth="1"/>
    <col min="3" max="3" width="2.7109375" style="378" customWidth="1"/>
    <col min="4" max="4" width="4" style="378" customWidth="1"/>
    <col min="5" max="5" width="40.5703125" style="251" customWidth="1"/>
    <col min="6" max="6" width="8.28515625" style="251" customWidth="1"/>
    <col min="7" max="7" width="15.7109375" style="345" customWidth="1"/>
    <col min="8" max="8" width="15.7109375" style="379" customWidth="1"/>
    <col min="9" max="9" width="1.42578125" style="251" customWidth="1"/>
    <col min="10" max="10" width="10.7109375" style="251" bestFit="1" customWidth="1"/>
    <col min="11" max="11" width="10.140625" style="251" bestFit="1" customWidth="1"/>
    <col min="12" max="16384" width="9.140625" style="251"/>
  </cols>
  <sheetData>
    <row r="1" spans="2:13">
      <c r="M1" s="462"/>
    </row>
    <row r="2" spans="2:13" s="237" customFormat="1" ht="6" customHeight="1">
      <c r="B2" s="463"/>
      <c r="C2" s="464"/>
      <c r="D2" s="464"/>
      <c r="E2" s="465"/>
      <c r="G2" s="466"/>
      <c r="H2" s="467"/>
    </row>
    <row r="3" spans="2:13" s="468" customFormat="1" ht="18" customHeight="1">
      <c r="B3" s="568" t="s">
        <v>538</v>
      </c>
      <c r="C3" s="568"/>
      <c r="D3" s="568"/>
      <c r="E3" s="568"/>
      <c r="F3" s="568"/>
      <c r="G3" s="568"/>
      <c r="H3" s="568"/>
    </row>
    <row r="4" spans="2:13" s="470" customFormat="1" ht="6.75" customHeight="1">
      <c r="B4" s="469"/>
      <c r="C4" s="469"/>
      <c r="D4" s="469"/>
      <c r="G4" s="345"/>
      <c r="H4" s="471"/>
    </row>
    <row r="5" spans="2:13" s="468" customFormat="1" ht="15.95" customHeight="1">
      <c r="B5" s="580" t="s">
        <v>2</v>
      </c>
      <c r="C5" s="582" t="s">
        <v>48</v>
      </c>
      <c r="D5" s="583"/>
      <c r="E5" s="584"/>
      <c r="F5" s="580" t="s">
        <v>9</v>
      </c>
      <c r="G5" s="351" t="s">
        <v>153</v>
      </c>
      <c r="H5" s="472" t="s">
        <v>153</v>
      </c>
    </row>
    <row r="6" spans="2:13" s="468" customFormat="1" ht="15.95" customHeight="1">
      <c r="B6" s="581"/>
      <c r="C6" s="585"/>
      <c r="D6" s="586"/>
      <c r="E6" s="587"/>
      <c r="F6" s="581"/>
      <c r="G6" s="353" t="s">
        <v>154</v>
      </c>
      <c r="H6" s="473" t="s">
        <v>171</v>
      </c>
    </row>
    <row r="7" spans="2:13" s="243" customFormat="1" ht="24.95" customHeight="1">
      <c r="B7" s="371" t="s">
        <v>3</v>
      </c>
      <c r="C7" s="569" t="s">
        <v>155</v>
      </c>
      <c r="D7" s="570"/>
      <c r="E7" s="571"/>
      <c r="F7" s="233"/>
      <c r="G7" s="234">
        <f>G8+G9+G12+G23+G24</f>
        <v>24783685</v>
      </c>
      <c r="H7" s="217">
        <f>H8+H9+H12+H23+H24</f>
        <v>31942275</v>
      </c>
    </row>
    <row r="8" spans="2:13" s="243" customFormat="1" ht="15.95" customHeight="1">
      <c r="B8" s="229"/>
      <c r="C8" s="448">
        <v>1</v>
      </c>
      <c r="D8" s="231" t="s">
        <v>25</v>
      </c>
      <c r="E8" s="232"/>
      <c r="F8" s="233"/>
      <c r="G8" s="234">
        <v>0</v>
      </c>
      <c r="H8" s="217">
        <v>0</v>
      </c>
    </row>
    <row r="9" spans="2:13" s="243" customFormat="1" ht="15.95" customHeight="1">
      <c r="B9" s="229"/>
      <c r="C9" s="448">
        <v>2</v>
      </c>
      <c r="D9" s="231" t="s">
        <v>26</v>
      </c>
      <c r="E9" s="232"/>
      <c r="F9" s="233"/>
      <c r="G9" s="234">
        <f>SUM(G10:G11)</f>
        <v>0</v>
      </c>
      <c r="H9" s="217">
        <f>SUM(H10:H11)</f>
        <v>0</v>
      </c>
    </row>
    <row r="10" spans="2:13" s="248" customFormat="1" ht="15.95" customHeight="1">
      <c r="B10" s="229"/>
      <c r="C10" s="365"/>
      <c r="D10" s="357" t="s">
        <v>122</v>
      </c>
      <c r="E10" s="358" t="s">
        <v>129</v>
      </c>
      <c r="F10" s="359"/>
      <c r="G10" s="360"/>
      <c r="H10" s="361"/>
    </row>
    <row r="11" spans="2:13" s="248" customFormat="1" ht="15.95" customHeight="1">
      <c r="B11" s="362"/>
      <c r="C11" s="367"/>
      <c r="D11" s="368" t="s">
        <v>122</v>
      </c>
      <c r="E11" s="358" t="s">
        <v>156</v>
      </c>
      <c r="F11" s="359"/>
      <c r="G11" s="360"/>
      <c r="H11" s="361"/>
    </row>
    <row r="12" spans="2:13" s="243" customFormat="1" ht="15.95" customHeight="1">
      <c r="B12" s="362"/>
      <c r="C12" s="448">
        <v>3</v>
      </c>
      <c r="D12" s="231" t="s">
        <v>27</v>
      </c>
      <c r="E12" s="232"/>
      <c r="F12" s="233"/>
      <c r="G12" s="234">
        <f>SUM(G13:G22)</f>
        <v>24783685</v>
      </c>
      <c r="H12" s="217">
        <f>SUM(H13:H22)</f>
        <v>31942275</v>
      </c>
      <c r="J12" s="364"/>
    </row>
    <row r="13" spans="2:13" s="248" customFormat="1" ht="15.95" customHeight="1">
      <c r="B13" s="229"/>
      <c r="C13" s="365"/>
      <c r="D13" s="357" t="s">
        <v>122</v>
      </c>
      <c r="E13" s="358" t="s">
        <v>164</v>
      </c>
      <c r="F13" s="359"/>
      <c r="G13" s="360">
        <f>20496575</f>
        <v>20496575</v>
      </c>
      <c r="H13" s="363">
        <v>16593543</v>
      </c>
      <c r="K13" s="366"/>
    </row>
    <row r="14" spans="2:13" s="248" customFormat="1" ht="15.95" customHeight="1">
      <c r="B14" s="362"/>
      <c r="C14" s="367"/>
      <c r="D14" s="368" t="s">
        <v>122</v>
      </c>
      <c r="E14" s="358" t="s">
        <v>165</v>
      </c>
      <c r="F14" s="359"/>
      <c r="G14" s="360">
        <v>0</v>
      </c>
      <c r="H14" s="363">
        <v>460463</v>
      </c>
    </row>
    <row r="15" spans="2:13" s="248" customFormat="1" ht="15.95" customHeight="1">
      <c r="B15" s="362"/>
      <c r="C15" s="367"/>
      <c r="D15" s="368" t="s">
        <v>122</v>
      </c>
      <c r="E15" s="358" t="s">
        <v>130</v>
      </c>
      <c r="F15" s="359"/>
      <c r="G15" s="360">
        <v>86419</v>
      </c>
      <c r="H15" s="363">
        <v>100423</v>
      </c>
    </row>
    <row r="16" spans="2:13" s="248" customFormat="1" ht="15.95" customHeight="1">
      <c r="B16" s="362"/>
      <c r="C16" s="367"/>
      <c r="D16" s="368" t="s">
        <v>122</v>
      </c>
      <c r="E16" s="358" t="s">
        <v>131</v>
      </c>
      <c r="F16" s="359"/>
      <c r="G16" s="360">
        <v>22977</v>
      </c>
      <c r="H16" s="363">
        <v>21994</v>
      </c>
    </row>
    <row r="17" spans="2:14" s="248" customFormat="1" ht="15.95" customHeight="1">
      <c r="B17" s="362"/>
      <c r="C17" s="367"/>
      <c r="D17" s="368" t="s">
        <v>122</v>
      </c>
      <c r="E17" s="358" t="s">
        <v>132</v>
      </c>
      <c r="F17" s="359"/>
      <c r="G17" s="360">
        <v>0</v>
      </c>
      <c r="H17" s="361">
        <v>729870</v>
      </c>
      <c r="J17" s="366"/>
      <c r="N17" s="474"/>
    </row>
    <row r="18" spans="2:14" s="248" customFormat="1" ht="15.95" customHeight="1">
      <c r="B18" s="362"/>
      <c r="C18" s="367"/>
      <c r="D18" s="368" t="s">
        <v>122</v>
      </c>
      <c r="E18" s="358" t="s">
        <v>133</v>
      </c>
      <c r="F18" s="359"/>
      <c r="G18" s="360"/>
      <c r="H18" s="361"/>
    </row>
    <row r="19" spans="2:14" s="248" customFormat="1" ht="15.95" customHeight="1">
      <c r="B19" s="362"/>
      <c r="C19" s="367"/>
      <c r="D19" s="368" t="s">
        <v>122</v>
      </c>
      <c r="E19" s="358" t="s">
        <v>134</v>
      </c>
      <c r="F19" s="359"/>
      <c r="G19" s="360"/>
      <c r="H19" s="361"/>
    </row>
    <row r="20" spans="2:14" s="248" customFormat="1" ht="15.95" customHeight="1">
      <c r="B20" s="362"/>
      <c r="C20" s="367"/>
      <c r="D20" s="368" t="s">
        <v>122</v>
      </c>
      <c r="E20" s="358" t="s">
        <v>128</v>
      </c>
      <c r="F20" s="359"/>
      <c r="G20" s="360">
        <v>4111166</v>
      </c>
      <c r="H20" s="361">
        <v>13961166</v>
      </c>
      <c r="J20" s="366"/>
    </row>
    <row r="21" spans="2:14" s="248" customFormat="1" ht="15.95" customHeight="1">
      <c r="B21" s="362"/>
      <c r="C21" s="367"/>
      <c r="D21" s="368" t="s">
        <v>122</v>
      </c>
      <c r="E21" s="358" t="s">
        <v>136</v>
      </c>
      <c r="F21" s="359"/>
      <c r="G21" s="360"/>
      <c r="H21" s="475"/>
    </row>
    <row r="22" spans="2:14" s="248" customFormat="1" ht="15.95" customHeight="1">
      <c r="B22" s="362"/>
      <c r="C22" s="367"/>
      <c r="D22" s="368" t="s">
        <v>122</v>
      </c>
      <c r="E22" s="358" t="s">
        <v>135</v>
      </c>
      <c r="F22" s="359"/>
      <c r="G22" s="360">
        <v>66548</v>
      </c>
      <c r="H22" s="363">
        <v>74816</v>
      </c>
    </row>
    <row r="23" spans="2:14" s="243" customFormat="1" ht="15.95" customHeight="1">
      <c r="B23" s="362"/>
      <c r="C23" s="448">
        <v>4</v>
      </c>
      <c r="D23" s="231" t="s">
        <v>28</v>
      </c>
      <c r="E23" s="232"/>
      <c r="F23" s="233"/>
      <c r="G23" s="234">
        <v>0</v>
      </c>
      <c r="H23" s="217">
        <v>0</v>
      </c>
    </row>
    <row r="24" spans="2:14" s="243" customFormat="1" ht="15.95" customHeight="1">
      <c r="B24" s="229"/>
      <c r="C24" s="448">
        <v>5</v>
      </c>
      <c r="D24" s="231" t="s">
        <v>166</v>
      </c>
      <c r="E24" s="232"/>
      <c r="F24" s="233"/>
      <c r="G24" s="234">
        <v>0</v>
      </c>
      <c r="H24" s="217">
        <v>0</v>
      </c>
    </row>
    <row r="25" spans="2:14" s="243" customFormat="1" ht="24.75" customHeight="1">
      <c r="B25" s="371" t="s">
        <v>4</v>
      </c>
      <c r="C25" s="569" t="s">
        <v>49</v>
      </c>
      <c r="D25" s="570"/>
      <c r="E25" s="571"/>
      <c r="F25" s="233"/>
      <c r="G25" s="234">
        <f>G26+G29+G30+G31</f>
        <v>0</v>
      </c>
      <c r="H25" s="217">
        <f>H26+H29+H30+H31</f>
        <v>0</v>
      </c>
    </row>
    <row r="26" spans="2:14" s="243" customFormat="1" ht="15.95" customHeight="1">
      <c r="B26" s="229"/>
      <c r="C26" s="448">
        <v>1</v>
      </c>
      <c r="D26" s="231" t="s">
        <v>33</v>
      </c>
      <c r="E26" s="372"/>
      <c r="F26" s="233"/>
      <c r="G26" s="234">
        <f>SUM(G27:G28)</f>
        <v>0</v>
      </c>
      <c r="H26" s="217">
        <f>SUM(H27:H28)</f>
        <v>0</v>
      </c>
    </row>
    <row r="27" spans="2:14" s="248" customFormat="1" ht="15.95" customHeight="1">
      <c r="B27" s="229"/>
      <c r="C27" s="365"/>
      <c r="D27" s="357" t="s">
        <v>122</v>
      </c>
      <c r="E27" s="358" t="s">
        <v>34</v>
      </c>
      <c r="F27" s="359"/>
      <c r="G27" s="360"/>
      <c r="H27" s="361"/>
    </row>
    <row r="28" spans="2:14" s="248" customFormat="1" ht="15.95" customHeight="1">
      <c r="B28" s="362"/>
      <c r="C28" s="367"/>
      <c r="D28" s="368" t="s">
        <v>122</v>
      </c>
      <c r="E28" s="358" t="s">
        <v>31</v>
      </c>
      <c r="F28" s="359"/>
      <c r="G28" s="360"/>
      <c r="H28" s="361"/>
    </row>
    <row r="29" spans="2:14" s="243" customFormat="1" ht="15.95" customHeight="1">
      <c r="B29" s="362"/>
      <c r="C29" s="448">
        <v>2</v>
      </c>
      <c r="D29" s="231" t="s">
        <v>35</v>
      </c>
      <c r="E29" s="232"/>
      <c r="F29" s="233"/>
      <c r="G29" s="234">
        <v>0</v>
      </c>
      <c r="H29" s="217">
        <v>0</v>
      </c>
    </row>
    <row r="30" spans="2:14" s="243" customFormat="1" ht="15.95" customHeight="1">
      <c r="B30" s="229"/>
      <c r="C30" s="448">
        <v>3</v>
      </c>
      <c r="D30" s="231" t="s">
        <v>28</v>
      </c>
      <c r="E30" s="232"/>
      <c r="F30" s="233"/>
      <c r="G30" s="234">
        <v>0</v>
      </c>
      <c r="H30" s="217">
        <v>0</v>
      </c>
    </row>
    <row r="31" spans="2:14" s="243" customFormat="1" ht="15.95" customHeight="1">
      <c r="B31" s="229"/>
      <c r="C31" s="448">
        <v>4</v>
      </c>
      <c r="D31" s="231" t="s">
        <v>36</v>
      </c>
      <c r="E31" s="232"/>
      <c r="F31" s="233"/>
      <c r="G31" s="234">
        <v>0</v>
      </c>
      <c r="H31" s="217">
        <v>0</v>
      </c>
    </row>
    <row r="32" spans="2:14" s="243" customFormat="1" ht="24.75" customHeight="1">
      <c r="B32" s="229"/>
      <c r="C32" s="569" t="s">
        <v>51</v>
      </c>
      <c r="D32" s="570"/>
      <c r="E32" s="571"/>
      <c r="F32" s="233"/>
      <c r="G32" s="234">
        <f>G7+G25</f>
        <v>24783685</v>
      </c>
      <c r="H32" s="217">
        <f>H7+H25</f>
        <v>31942275</v>
      </c>
      <c r="J32" s="364"/>
      <c r="K32" s="364"/>
    </row>
    <row r="33" spans="2:8" s="243" customFormat="1" ht="24.75" customHeight="1">
      <c r="B33" s="371" t="s">
        <v>37</v>
      </c>
      <c r="C33" s="569" t="s">
        <v>38</v>
      </c>
      <c r="D33" s="570"/>
      <c r="E33" s="571"/>
      <c r="F33" s="233"/>
      <c r="G33" s="234">
        <f>SUM(G34:G43)</f>
        <v>10138519.331999991</v>
      </c>
      <c r="H33" s="217">
        <f>SUM(H34:H43)</f>
        <v>6668828.2000000002</v>
      </c>
    </row>
    <row r="34" spans="2:8" s="243" customFormat="1" ht="15.95" customHeight="1">
      <c r="B34" s="229"/>
      <c r="C34" s="448">
        <v>1</v>
      </c>
      <c r="D34" s="231" t="s">
        <v>39</v>
      </c>
      <c r="E34" s="232"/>
      <c r="F34" s="233"/>
      <c r="G34" s="360"/>
      <c r="H34" s="370"/>
    </row>
    <row r="35" spans="2:8" s="243" customFormat="1" ht="15.95" customHeight="1">
      <c r="B35" s="229"/>
      <c r="C35" s="476">
        <v>2</v>
      </c>
      <c r="D35" s="231" t="s">
        <v>40</v>
      </c>
      <c r="E35" s="232"/>
      <c r="F35" s="233"/>
      <c r="G35" s="360"/>
      <c r="H35" s="370"/>
    </row>
    <row r="36" spans="2:8" s="243" customFormat="1" ht="15.95" customHeight="1">
      <c r="B36" s="229"/>
      <c r="C36" s="448">
        <v>3</v>
      </c>
      <c r="D36" s="231" t="s">
        <v>41</v>
      </c>
      <c r="E36" s="232"/>
      <c r="F36" s="233"/>
      <c r="G36" s="360">
        <v>100000</v>
      </c>
      <c r="H36" s="363">
        <v>100000</v>
      </c>
    </row>
    <row r="37" spans="2:8" s="243" customFormat="1" ht="15.95" customHeight="1">
      <c r="B37" s="229"/>
      <c r="C37" s="476">
        <v>4</v>
      </c>
      <c r="D37" s="231" t="s">
        <v>42</v>
      </c>
      <c r="E37" s="232"/>
      <c r="F37" s="233"/>
      <c r="G37" s="360"/>
      <c r="H37" s="370"/>
    </row>
    <row r="38" spans="2:8" s="243" customFormat="1" ht="15.95" customHeight="1">
      <c r="B38" s="229"/>
      <c r="C38" s="448">
        <v>5</v>
      </c>
      <c r="D38" s="231" t="s">
        <v>137</v>
      </c>
      <c r="E38" s="232"/>
      <c r="F38" s="233"/>
      <c r="G38" s="360"/>
      <c r="H38" s="370"/>
    </row>
    <row r="39" spans="2:8" s="243" customFormat="1" ht="15.95" customHeight="1">
      <c r="B39" s="229"/>
      <c r="C39" s="476">
        <v>6</v>
      </c>
      <c r="D39" s="231" t="s">
        <v>43</v>
      </c>
      <c r="E39" s="232"/>
      <c r="F39" s="233"/>
      <c r="G39" s="360"/>
      <c r="H39" s="370"/>
    </row>
    <row r="40" spans="2:8" s="243" customFormat="1" ht="15.95" customHeight="1">
      <c r="B40" s="229"/>
      <c r="C40" s="448">
        <v>7</v>
      </c>
      <c r="D40" s="231" t="s">
        <v>44</v>
      </c>
      <c r="E40" s="232"/>
      <c r="F40" s="233"/>
      <c r="G40" s="360"/>
      <c r="H40" s="363"/>
    </row>
    <row r="41" spans="2:8" s="243" customFormat="1" ht="15.95" customHeight="1">
      <c r="B41" s="229"/>
      <c r="C41" s="476">
        <v>8</v>
      </c>
      <c r="D41" s="231" t="s">
        <v>45</v>
      </c>
      <c r="E41" s="232"/>
      <c r="F41" s="233"/>
      <c r="G41" s="360"/>
      <c r="H41" s="370"/>
    </row>
    <row r="42" spans="2:8" s="243" customFormat="1" ht="15.95" customHeight="1">
      <c r="B42" s="229"/>
      <c r="C42" s="448">
        <v>9</v>
      </c>
      <c r="D42" s="231" t="s">
        <v>46</v>
      </c>
      <c r="E42" s="232"/>
      <c r="F42" s="233"/>
      <c r="G42" s="477">
        <v>7834913</v>
      </c>
      <c r="H42" s="370">
        <f>I42+I43</f>
        <v>0</v>
      </c>
    </row>
    <row r="43" spans="2:8" s="243" customFormat="1" ht="15.95" customHeight="1">
      <c r="B43" s="229"/>
      <c r="C43" s="476">
        <v>10</v>
      </c>
      <c r="D43" s="231" t="s">
        <v>47</v>
      </c>
      <c r="E43" s="232"/>
      <c r="F43" s="233"/>
      <c r="G43" s="360">
        <f>Rez.1!F29</f>
        <v>2203606.3319999916</v>
      </c>
      <c r="H43" s="363">
        <f>Rez.1!G29</f>
        <v>6568828.2000000002</v>
      </c>
    </row>
    <row r="44" spans="2:8" s="243" customFormat="1" ht="24.75" customHeight="1">
      <c r="B44" s="229"/>
      <c r="C44" s="569" t="s">
        <v>50</v>
      </c>
      <c r="D44" s="570"/>
      <c r="E44" s="571"/>
      <c r="F44" s="233"/>
      <c r="G44" s="373">
        <f>G32+G33</f>
        <v>34922204.331999987</v>
      </c>
      <c r="H44" s="217">
        <f>H32+H33</f>
        <v>38611103.200000003</v>
      </c>
    </row>
    <row r="45" spans="2:8" s="243" customFormat="1" ht="15.95" customHeight="1">
      <c r="B45" s="374"/>
      <c r="C45" s="374"/>
      <c r="D45" s="478"/>
      <c r="E45" s="245"/>
      <c r="F45" s="245"/>
      <c r="G45" s="455"/>
      <c r="H45" s="376"/>
    </row>
    <row r="46" spans="2:8" s="243" customFormat="1" ht="15.95" customHeight="1">
      <c r="B46" s="374"/>
      <c r="C46" s="374"/>
      <c r="D46" s="478"/>
      <c r="E46" s="245"/>
      <c r="F46" s="245"/>
      <c r="G46" s="375"/>
      <c r="H46" s="376"/>
    </row>
    <row r="47" spans="2:8" s="243" customFormat="1" ht="15.95" customHeight="1">
      <c r="B47" s="374"/>
      <c r="C47" s="374"/>
      <c r="D47" s="478"/>
      <c r="E47" s="245"/>
      <c r="F47" s="245"/>
      <c r="G47" s="455"/>
      <c r="H47" s="376"/>
    </row>
    <row r="48" spans="2:8" s="243" customFormat="1" ht="15.95" customHeight="1">
      <c r="B48" s="374"/>
      <c r="C48" s="374"/>
      <c r="D48" s="478"/>
      <c r="E48" s="245"/>
      <c r="F48" s="245"/>
      <c r="G48" s="375"/>
      <c r="H48" s="376"/>
    </row>
    <row r="49" spans="2:8" s="243" customFormat="1" ht="15.95" customHeight="1">
      <c r="B49" s="374"/>
      <c r="C49" s="374"/>
      <c r="D49" s="478"/>
      <c r="E49" s="245"/>
      <c r="F49" s="245"/>
      <c r="G49" s="375"/>
      <c r="H49" s="376"/>
    </row>
    <row r="50" spans="2:8" s="243" customFormat="1" ht="15.95" customHeight="1">
      <c r="B50" s="374"/>
      <c r="C50" s="374"/>
      <c r="D50" s="478"/>
      <c r="E50" s="245"/>
      <c r="F50" s="245"/>
      <c r="G50" s="375"/>
      <c r="H50" s="376"/>
    </row>
    <row r="51" spans="2:8" s="243" customFormat="1" ht="15.95" customHeight="1">
      <c r="B51" s="374"/>
      <c r="C51" s="374"/>
      <c r="D51" s="478"/>
      <c r="E51" s="245"/>
      <c r="F51" s="245"/>
      <c r="G51" s="375"/>
      <c r="H51" s="376"/>
    </row>
    <row r="52" spans="2:8" s="243" customFormat="1" ht="15.95" customHeight="1">
      <c r="B52" s="374"/>
      <c r="C52" s="374"/>
      <c r="D52" s="478"/>
      <c r="E52" s="245"/>
      <c r="F52" s="245"/>
      <c r="G52" s="375"/>
      <c r="H52" s="376"/>
    </row>
    <row r="53" spans="2:8" s="243" customFormat="1" ht="15.95" customHeight="1">
      <c r="B53" s="374"/>
      <c r="C53" s="374"/>
      <c r="D53" s="478"/>
      <c r="E53" s="245"/>
      <c r="F53" s="245"/>
      <c r="G53" s="375"/>
      <c r="H53" s="376"/>
    </row>
    <row r="54" spans="2:8" s="243" customFormat="1" ht="15.95" customHeight="1">
      <c r="B54" s="374"/>
      <c r="C54" s="374"/>
      <c r="D54" s="374"/>
      <c r="E54" s="374"/>
      <c r="F54" s="245"/>
      <c r="G54" s="375"/>
      <c r="H54" s="376"/>
    </row>
    <row r="55" spans="2:8">
      <c r="B55" s="456"/>
      <c r="C55" s="456"/>
      <c r="D55" s="479"/>
      <c r="E55" s="457"/>
      <c r="F55" s="457"/>
      <c r="G55" s="461"/>
      <c r="H55" s="458"/>
    </row>
  </sheetData>
  <sheetProtection password="CC43" sheet="1" objects="1" scenarios="1"/>
  <mergeCells count="9">
    <mergeCell ref="C44:E44"/>
    <mergeCell ref="B5:B6"/>
    <mergeCell ref="C5:E6"/>
    <mergeCell ref="C25:E25"/>
    <mergeCell ref="B3:H3"/>
    <mergeCell ref="C32:E32"/>
    <mergeCell ref="C7:E7"/>
    <mergeCell ref="F5:F6"/>
    <mergeCell ref="C33:E33"/>
  </mergeCells>
  <phoneticPr fontId="0" type="noConversion"/>
  <printOptions horizontalCentered="1" verticalCentered="1"/>
  <pageMargins left="0" right="0" top="0" bottom="0" header="0.27" footer="0.26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B2:K41"/>
  <sheetViews>
    <sheetView topLeftCell="A19" workbookViewId="0">
      <selection activeCell="F27" sqref="F27"/>
    </sheetView>
  </sheetViews>
  <sheetFormatPr defaultRowHeight="12.75"/>
  <cols>
    <col min="1" max="1" width="3.140625" style="22" customWidth="1"/>
    <col min="2" max="2" width="3.7109375" style="68" customWidth="1"/>
    <col min="3" max="3" width="5.28515625" style="68" customWidth="1"/>
    <col min="4" max="4" width="2.7109375" style="68" customWidth="1"/>
    <col min="5" max="5" width="51.7109375" style="22" customWidth="1"/>
    <col min="6" max="6" width="14.85546875" style="345" customWidth="1"/>
    <col min="7" max="7" width="14" style="345" customWidth="1"/>
    <col min="8" max="8" width="1.42578125" style="22" customWidth="1"/>
    <col min="9" max="9" width="9.140625" style="22"/>
    <col min="10" max="10" width="18" style="71" customWidth="1"/>
    <col min="11" max="16384" width="9.140625" style="22"/>
  </cols>
  <sheetData>
    <row r="2" spans="2:10" s="67" customFormat="1" ht="7.5" customHeight="1">
      <c r="B2" s="50"/>
      <c r="C2" s="50"/>
      <c r="D2" s="51"/>
      <c r="E2" s="52"/>
      <c r="F2" s="466"/>
      <c r="G2" s="480"/>
      <c r="H2" s="53"/>
      <c r="I2" s="53"/>
      <c r="J2" s="69"/>
    </row>
    <row r="3" spans="2:10" s="67" customFormat="1" ht="29.25" customHeight="1">
      <c r="B3" s="588" t="s">
        <v>539</v>
      </c>
      <c r="C3" s="588"/>
      <c r="D3" s="588"/>
      <c r="E3" s="588"/>
      <c r="F3" s="588"/>
      <c r="G3" s="588"/>
      <c r="H3" s="70"/>
      <c r="I3" s="70"/>
      <c r="J3" s="69"/>
    </row>
    <row r="4" spans="2:10" s="67" customFormat="1" ht="18.75" customHeight="1">
      <c r="B4" s="606" t="s">
        <v>151</v>
      </c>
      <c r="C4" s="606"/>
      <c r="D4" s="606"/>
      <c r="E4" s="606"/>
      <c r="F4" s="606"/>
      <c r="G4" s="606"/>
      <c r="H4" s="54"/>
      <c r="I4" s="54"/>
      <c r="J4" s="69"/>
    </row>
    <row r="5" spans="2:10" ht="7.5" customHeight="1"/>
    <row r="6" spans="2:10" s="67" customFormat="1" ht="15.95" customHeight="1">
      <c r="B6" s="598" t="s">
        <v>2</v>
      </c>
      <c r="C6" s="592" t="s">
        <v>152</v>
      </c>
      <c r="D6" s="593"/>
      <c r="E6" s="594"/>
      <c r="F6" s="481" t="s">
        <v>153</v>
      </c>
      <c r="G6" s="481" t="s">
        <v>153</v>
      </c>
      <c r="H6" s="55"/>
      <c r="I6" s="55"/>
      <c r="J6" s="69"/>
    </row>
    <row r="7" spans="2:10" s="67" customFormat="1" ht="15.95" customHeight="1">
      <c r="B7" s="599"/>
      <c r="C7" s="595"/>
      <c r="D7" s="596"/>
      <c r="E7" s="597"/>
      <c r="F7" s="482" t="s">
        <v>154</v>
      </c>
      <c r="G7" s="483" t="s">
        <v>171</v>
      </c>
      <c r="H7" s="55"/>
      <c r="I7" s="55"/>
      <c r="J7" s="69"/>
    </row>
    <row r="8" spans="2:10" s="67" customFormat="1" ht="24.95" customHeight="1">
      <c r="B8" s="72">
        <v>1</v>
      </c>
      <c r="C8" s="603" t="s">
        <v>53</v>
      </c>
      <c r="D8" s="604"/>
      <c r="E8" s="605"/>
      <c r="F8" s="484">
        <f>78044759.55+130009.1+417422.5</f>
        <v>78592191.149999991</v>
      </c>
      <c r="G8" s="484">
        <f>68305145+851100+16900</f>
        <v>69173145</v>
      </c>
      <c r="J8" s="69"/>
    </row>
    <row r="9" spans="2:10" s="67" customFormat="1" ht="24.95" customHeight="1">
      <c r="B9" s="72">
        <v>2</v>
      </c>
      <c r="C9" s="603" t="s">
        <v>54</v>
      </c>
      <c r="D9" s="604"/>
      <c r="E9" s="605"/>
      <c r="F9" s="484"/>
      <c r="G9" s="484"/>
      <c r="J9" s="69"/>
    </row>
    <row r="10" spans="2:10" s="67" customFormat="1" ht="24.95" customHeight="1">
      <c r="B10" s="65">
        <v>3</v>
      </c>
      <c r="C10" s="603" t="s">
        <v>167</v>
      </c>
      <c r="D10" s="604"/>
      <c r="E10" s="605"/>
      <c r="F10" s="485"/>
      <c r="G10" s="485"/>
      <c r="J10" s="169"/>
    </row>
    <row r="11" spans="2:10" s="67" customFormat="1" ht="24.95" customHeight="1">
      <c r="B11" s="65">
        <v>4</v>
      </c>
      <c r="C11" s="603" t="s">
        <v>138</v>
      </c>
      <c r="D11" s="604"/>
      <c r="E11" s="605"/>
      <c r="F11" s="485">
        <f>56917899.66+8026289.03+2291333+3691846</f>
        <v>70927367.689999998</v>
      </c>
      <c r="G11" s="485">
        <f>52040160-334386+87772</f>
        <v>51793546</v>
      </c>
      <c r="J11" s="5"/>
    </row>
    <row r="12" spans="2:10" s="67" customFormat="1" ht="24.95" customHeight="1">
      <c r="B12" s="65">
        <v>5</v>
      </c>
      <c r="C12" s="603" t="s">
        <v>139</v>
      </c>
      <c r="D12" s="604"/>
      <c r="E12" s="605"/>
      <c r="F12" s="486">
        <f>SUM(F13:F14)</f>
        <v>3819092</v>
      </c>
      <c r="G12" s="486">
        <f>SUM(G13:G14)</f>
        <v>2566578</v>
      </c>
      <c r="J12" s="69"/>
    </row>
    <row r="13" spans="2:10" s="67" customFormat="1" ht="24.95" customHeight="1">
      <c r="B13" s="65"/>
      <c r="C13" s="73"/>
      <c r="D13" s="607" t="s">
        <v>140</v>
      </c>
      <c r="E13" s="608"/>
      <c r="F13" s="485">
        <v>3272566</v>
      </c>
      <c r="G13" s="485">
        <v>2199295</v>
      </c>
      <c r="H13" s="59"/>
      <c r="I13" s="59"/>
      <c r="J13" s="69"/>
    </row>
    <row r="14" spans="2:10" s="67" customFormat="1" ht="24.95" customHeight="1">
      <c r="B14" s="65"/>
      <c r="C14" s="73"/>
      <c r="D14" s="607" t="s">
        <v>141</v>
      </c>
      <c r="E14" s="608"/>
      <c r="F14" s="485">
        <v>546526</v>
      </c>
      <c r="G14" s="485">
        <v>367283</v>
      </c>
      <c r="H14" s="59"/>
      <c r="I14" s="59"/>
      <c r="J14" s="69"/>
    </row>
    <row r="15" spans="2:10" s="67" customFormat="1" ht="24.95" customHeight="1">
      <c r="B15" s="72">
        <v>6</v>
      </c>
      <c r="C15" s="603" t="s">
        <v>142</v>
      </c>
      <c r="D15" s="604"/>
      <c r="E15" s="605"/>
      <c r="F15" s="484">
        <f>'Shen.Spjeg.ne vazhdim'!J237</f>
        <v>0</v>
      </c>
      <c r="G15" s="484">
        <v>71090</v>
      </c>
      <c r="J15" s="169"/>
    </row>
    <row r="16" spans="2:10" s="67" customFormat="1" ht="24.95" customHeight="1">
      <c r="B16" s="72">
        <v>7</v>
      </c>
      <c r="C16" s="603" t="s">
        <v>143</v>
      </c>
      <c r="D16" s="604"/>
      <c r="E16" s="605"/>
      <c r="F16" s="484">
        <f>6600+476000+16755+236631.28+342187.46+53321+60810.58+153011.66+41239.22+14915</f>
        <v>1401471.2</v>
      </c>
      <c r="G16" s="484">
        <f>1468158+500000+513+301980+3357516+192849+15700+16667+1605089+150000</f>
        <v>7608472</v>
      </c>
      <c r="J16" s="69"/>
    </row>
    <row r="17" spans="2:11" s="67" customFormat="1" ht="39.950000000000003" customHeight="1">
      <c r="B17" s="72">
        <v>8</v>
      </c>
      <c r="C17" s="600" t="s">
        <v>144</v>
      </c>
      <c r="D17" s="601"/>
      <c r="E17" s="602"/>
      <c r="F17" s="487">
        <f>F11+F12+F15+F16</f>
        <v>76147930.890000001</v>
      </c>
      <c r="G17" s="487">
        <f>G11+G12+G15+G16</f>
        <v>62039686</v>
      </c>
      <c r="H17" s="171"/>
      <c r="I17" s="171"/>
      <c r="J17" s="169"/>
    </row>
    <row r="18" spans="2:11" s="67" customFormat="1" ht="39.950000000000003" customHeight="1">
      <c r="B18" s="72">
        <v>9</v>
      </c>
      <c r="C18" s="589" t="s">
        <v>145</v>
      </c>
      <c r="D18" s="590"/>
      <c r="E18" s="591"/>
      <c r="F18" s="487">
        <f>F8+F9+F10-F17</f>
        <v>2444260.2599999905</v>
      </c>
      <c r="G18" s="487">
        <f>G8+G9+G10-G17</f>
        <v>7133459</v>
      </c>
      <c r="H18" s="55"/>
      <c r="I18" s="55"/>
      <c r="J18" s="169"/>
      <c r="K18" s="172"/>
    </row>
    <row r="19" spans="2:11" s="67" customFormat="1" ht="24.95" customHeight="1">
      <c r="B19" s="72">
        <v>10</v>
      </c>
      <c r="C19" s="603" t="s">
        <v>55</v>
      </c>
      <c r="D19" s="604"/>
      <c r="E19" s="605"/>
      <c r="F19" s="484">
        <v>0</v>
      </c>
      <c r="G19" s="484">
        <v>0</v>
      </c>
      <c r="J19" s="169"/>
    </row>
    <row r="20" spans="2:11" s="67" customFormat="1" ht="24.95" customHeight="1">
      <c r="B20" s="72">
        <v>11</v>
      </c>
      <c r="C20" s="603" t="s">
        <v>146</v>
      </c>
      <c r="D20" s="604"/>
      <c r="E20" s="605"/>
      <c r="F20" s="484">
        <v>0</v>
      </c>
      <c r="G20" s="484">
        <v>0</v>
      </c>
      <c r="J20" s="69"/>
    </row>
    <row r="21" spans="2:11" s="67" customFormat="1" ht="24.95" customHeight="1">
      <c r="B21" s="72">
        <v>12</v>
      </c>
      <c r="C21" s="603" t="s">
        <v>56</v>
      </c>
      <c r="D21" s="604"/>
      <c r="E21" s="605"/>
      <c r="F21" s="484">
        <f>SUM(F22:F25)</f>
        <v>4191.2199999999993</v>
      </c>
      <c r="G21" s="484">
        <f>SUM(G22:G25)</f>
        <v>165239</v>
      </c>
      <c r="J21" s="69"/>
    </row>
    <row r="22" spans="2:11" s="67" customFormat="1" ht="24.95" customHeight="1">
      <c r="B22" s="72"/>
      <c r="C22" s="75">
        <v>121</v>
      </c>
      <c r="D22" s="607" t="s">
        <v>57</v>
      </c>
      <c r="E22" s="608"/>
      <c r="F22" s="484"/>
      <c r="G22" s="484"/>
      <c r="H22" s="59"/>
      <c r="I22" s="59"/>
      <c r="J22" s="69"/>
    </row>
    <row r="23" spans="2:11" s="67" customFormat="1" ht="24.95" customHeight="1">
      <c r="B23" s="72"/>
      <c r="C23" s="73">
        <v>122</v>
      </c>
      <c r="D23" s="607" t="s">
        <v>147</v>
      </c>
      <c r="E23" s="608"/>
      <c r="F23" s="484">
        <f>313.6-0.12</f>
        <v>313.48</v>
      </c>
      <c r="G23" s="484"/>
      <c r="H23" s="59"/>
      <c r="I23" s="59"/>
      <c r="J23" s="69"/>
    </row>
    <row r="24" spans="2:11" s="67" customFormat="1" ht="24.95" customHeight="1">
      <c r="B24" s="72"/>
      <c r="C24" s="73">
        <v>123</v>
      </c>
      <c r="D24" s="607" t="s">
        <v>58</v>
      </c>
      <c r="E24" s="608"/>
      <c r="F24" s="484">
        <f>3891-13.26</f>
        <v>3877.74</v>
      </c>
      <c r="G24" s="484">
        <f>189933+-24694</f>
        <v>165239</v>
      </c>
      <c r="H24" s="59"/>
      <c r="I24" s="59"/>
      <c r="J24" s="69"/>
    </row>
    <row r="25" spans="2:11" s="67" customFormat="1" ht="24.95" customHeight="1">
      <c r="B25" s="72"/>
      <c r="C25" s="73">
        <v>124</v>
      </c>
      <c r="D25" s="607" t="s">
        <v>59</v>
      </c>
      <c r="E25" s="608"/>
      <c r="F25" s="484"/>
      <c r="G25" s="484"/>
      <c r="H25" s="59"/>
      <c r="I25" s="59"/>
      <c r="J25" s="69"/>
    </row>
    <row r="26" spans="2:11" s="67" customFormat="1" ht="39.950000000000003" customHeight="1">
      <c r="B26" s="72">
        <v>13</v>
      </c>
      <c r="C26" s="589" t="s">
        <v>60</v>
      </c>
      <c r="D26" s="590"/>
      <c r="E26" s="591"/>
      <c r="F26" s="487">
        <f>F19+F20+F21</f>
        <v>4191.2199999999993</v>
      </c>
      <c r="G26" s="487">
        <f>G19+G20+G21</f>
        <v>165239</v>
      </c>
      <c r="H26" s="55"/>
      <c r="I26" s="55"/>
      <c r="J26" s="69"/>
    </row>
    <row r="27" spans="2:11" s="67" customFormat="1" ht="39.950000000000003" customHeight="1">
      <c r="B27" s="72">
        <v>14</v>
      </c>
      <c r="C27" s="589" t="s">
        <v>149</v>
      </c>
      <c r="D27" s="590"/>
      <c r="E27" s="591"/>
      <c r="F27" s="487">
        <f>F18+F26</f>
        <v>2448451.4799999907</v>
      </c>
      <c r="G27" s="487">
        <f>G18+G26</f>
        <v>7298698</v>
      </c>
      <c r="H27" s="55"/>
      <c r="I27" s="55"/>
      <c r="J27" s="69"/>
    </row>
    <row r="28" spans="2:11" s="67" customFormat="1" ht="24.95" customHeight="1">
      <c r="B28" s="72">
        <v>15</v>
      </c>
      <c r="C28" s="603" t="s">
        <v>61</v>
      </c>
      <c r="D28" s="604"/>
      <c r="E28" s="605"/>
      <c r="F28" s="484">
        <f>F27*0.1</f>
        <v>244845.14799999908</v>
      </c>
      <c r="G28" s="484">
        <f>G27*0.1</f>
        <v>729869.8</v>
      </c>
    </row>
    <row r="29" spans="2:11" s="67" customFormat="1" ht="39.950000000000003" customHeight="1">
      <c r="B29" s="72">
        <v>16</v>
      </c>
      <c r="C29" s="589" t="s">
        <v>150</v>
      </c>
      <c r="D29" s="590"/>
      <c r="E29" s="591"/>
      <c r="F29" s="487">
        <f>F27-F28</f>
        <v>2203606.3319999916</v>
      </c>
      <c r="G29" s="487">
        <f>G27-G28</f>
        <v>6568828.2000000002</v>
      </c>
      <c r="H29" s="55"/>
      <c r="I29" s="55"/>
      <c r="J29" s="69"/>
    </row>
    <row r="30" spans="2:11" s="67" customFormat="1" ht="24.95" customHeight="1">
      <c r="B30" s="72">
        <v>17</v>
      </c>
      <c r="C30" s="603" t="s">
        <v>148</v>
      </c>
      <c r="D30" s="604"/>
      <c r="E30" s="605"/>
      <c r="F30" s="484"/>
      <c r="G30" s="484"/>
      <c r="J30" s="69"/>
      <c r="K30" s="170"/>
    </row>
    <row r="31" spans="2:11" s="67" customFormat="1" ht="15.95" customHeight="1">
      <c r="B31" s="76"/>
      <c r="C31" s="76"/>
      <c r="D31" s="76"/>
      <c r="E31" s="77"/>
      <c r="F31" s="375"/>
      <c r="G31" s="375"/>
      <c r="J31" s="69"/>
    </row>
    <row r="32" spans="2:11" s="67" customFormat="1" ht="15.95" customHeight="1">
      <c r="B32" s="76"/>
      <c r="C32" s="76"/>
      <c r="D32" s="76"/>
      <c r="E32" s="77"/>
      <c r="F32" s="375"/>
      <c r="G32" s="375"/>
      <c r="J32" s="69"/>
    </row>
    <row r="33" spans="2:10" s="67" customFormat="1" ht="15.95" customHeight="1">
      <c r="B33" s="76"/>
      <c r="C33" s="76"/>
      <c r="D33" s="76"/>
      <c r="E33" s="223"/>
      <c r="F33" s="488"/>
      <c r="G33" s="375"/>
      <c r="J33" s="69"/>
    </row>
    <row r="34" spans="2:10" s="67" customFormat="1" ht="15.95" customHeight="1">
      <c r="B34" s="76"/>
      <c r="C34" s="76"/>
      <c r="D34" s="76"/>
      <c r="E34" s="77"/>
      <c r="F34" s="375"/>
      <c r="G34" s="375"/>
      <c r="J34" s="69"/>
    </row>
    <row r="35" spans="2:10" s="67" customFormat="1" ht="15.95" customHeight="1">
      <c r="B35" s="76"/>
      <c r="C35" s="76"/>
      <c r="D35" s="76"/>
      <c r="E35" s="77"/>
      <c r="F35" s="375"/>
      <c r="G35" s="375"/>
      <c r="J35" s="69"/>
    </row>
    <row r="36" spans="2:10" s="67" customFormat="1" ht="15.95" customHeight="1">
      <c r="B36" s="76"/>
      <c r="C36" s="76"/>
      <c r="D36" s="76"/>
      <c r="E36" s="77"/>
      <c r="F36" s="375"/>
      <c r="G36" s="375"/>
      <c r="J36" s="69"/>
    </row>
    <row r="37" spans="2:10" s="67" customFormat="1" ht="15.95" customHeight="1">
      <c r="B37" s="76"/>
      <c r="C37" s="76"/>
      <c r="D37" s="76"/>
      <c r="E37" s="77"/>
      <c r="F37" s="375"/>
      <c r="G37" s="375"/>
      <c r="J37" s="69"/>
    </row>
    <row r="38" spans="2:10" s="67" customFormat="1" ht="15.95" customHeight="1">
      <c r="B38" s="76"/>
      <c r="C38" s="76"/>
      <c r="D38" s="76"/>
      <c r="E38" s="77"/>
      <c r="F38" s="375"/>
      <c r="G38" s="375"/>
      <c r="J38" s="69"/>
    </row>
    <row r="39" spans="2:10" s="67" customFormat="1" ht="15.95" customHeight="1">
      <c r="B39" s="76"/>
      <c r="C39" s="76"/>
      <c r="D39" s="76"/>
      <c r="E39" s="77"/>
      <c r="F39" s="375"/>
      <c r="G39" s="375"/>
      <c r="J39" s="69"/>
    </row>
    <row r="40" spans="2:10" s="67" customFormat="1" ht="15.95" customHeight="1">
      <c r="B40" s="76"/>
      <c r="C40" s="76"/>
      <c r="D40" s="76"/>
      <c r="E40" s="76"/>
      <c r="F40" s="375"/>
      <c r="G40" s="375"/>
      <c r="J40" s="69"/>
    </row>
    <row r="41" spans="2:10">
      <c r="B41" s="78"/>
      <c r="C41" s="78"/>
      <c r="D41" s="78"/>
      <c r="E41" s="34"/>
      <c r="F41" s="461"/>
      <c r="G41" s="461"/>
    </row>
  </sheetData>
  <sheetProtection password="CC43" sheet="1" objects="1" scenarios="1"/>
  <mergeCells count="27">
    <mergeCell ref="C30:E30"/>
    <mergeCell ref="C29:E29"/>
    <mergeCell ref="C12:E12"/>
    <mergeCell ref="D13:E13"/>
    <mergeCell ref="D14:E14"/>
    <mergeCell ref="C15:E15"/>
    <mergeCell ref="D25:E25"/>
    <mergeCell ref="C27:E27"/>
    <mergeCell ref="C28:E28"/>
    <mergeCell ref="C21:E21"/>
    <mergeCell ref="D22:E22"/>
    <mergeCell ref="D23:E23"/>
    <mergeCell ref="D24:E24"/>
    <mergeCell ref="C16:E16"/>
    <mergeCell ref="C19:E19"/>
    <mergeCell ref="C20:E20"/>
    <mergeCell ref="B3:G3"/>
    <mergeCell ref="C26:E26"/>
    <mergeCell ref="C6:E7"/>
    <mergeCell ref="B6:B7"/>
    <mergeCell ref="C17:E17"/>
    <mergeCell ref="C18:E18"/>
    <mergeCell ref="C8:E8"/>
    <mergeCell ref="C9:E9"/>
    <mergeCell ref="C10:E10"/>
    <mergeCell ref="C11:E11"/>
    <mergeCell ref="B4:G4"/>
  </mergeCells>
  <phoneticPr fontId="0" type="noConversion"/>
  <printOptions horizontalCentered="1" verticalCentered="1"/>
  <pageMargins left="0" right="0" top="0" bottom="0" header="0.33" footer="0.28999999999999998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</sheetPr>
  <dimension ref="B2:J39"/>
  <sheetViews>
    <sheetView topLeftCell="A25" workbookViewId="0">
      <selection activeCell="G57" sqref="G57"/>
    </sheetView>
  </sheetViews>
  <sheetFormatPr defaultRowHeight="12.75"/>
  <cols>
    <col min="1" max="1" width="4.7109375" style="64" customWidth="1"/>
    <col min="2" max="3" width="3.7109375" style="66" customWidth="1"/>
    <col min="4" max="4" width="3.5703125" style="66" customWidth="1"/>
    <col min="5" max="5" width="44.42578125" style="64" customWidth="1"/>
    <col min="6" max="7" width="15.42578125" style="379" customWidth="1"/>
    <col min="8" max="8" width="10.140625" style="251" customWidth="1"/>
    <col min="9" max="9" width="13.5703125" style="253" bestFit="1" customWidth="1"/>
    <col min="10" max="10" width="9.140625" style="251"/>
    <col min="11" max="16384" width="9.140625" style="64"/>
  </cols>
  <sheetData>
    <row r="2" spans="2:10" s="53" customFormat="1" ht="7.5" customHeight="1">
      <c r="B2" s="50"/>
      <c r="C2" s="50"/>
      <c r="D2" s="51"/>
      <c r="E2" s="52"/>
      <c r="F2" s="489"/>
      <c r="G2" s="490"/>
      <c r="H2" s="237"/>
      <c r="I2" s="238"/>
      <c r="J2" s="237"/>
    </row>
    <row r="3" spans="2:10" s="53" customFormat="1" ht="8.25" customHeight="1">
      <c r="B3" s="50"/>
      <c r="C3" s="50"/>
      <c r="D3" s="51"/>
      <c r="E3" s="52"/>
      <c r="F3" s="467"/>
      <c r="G3" s="491"/>
      <c r="H3" s="237"/>
      <c r="I3" s="238"/>
      <c r="J3" s="237"/>
    </row>
    <row r="4" spans="2:10" s="70" customFormat="1" ht="18" customHeight="1">
      <c r="B4" s="588" t="s">
        <v>540</v>
      </c>
      <c r="C4" s="588"/>
      <c r="D4" s="588"/>
      <c r="E4" s="588"/>
      <c r="F4" s="588"/>
      <c r="G4" s="588"/>
      <c r="H4" s="239"/>
      <c r="I4" s="240"/>
      <c r="J4" s="239"/>
    </row>
    <row r="5" spans="2:10" s="82" customFormat="1" ht="6.75" customHeight="1">
      <c r="B5" s="81"/>
      <c r="C5" s="81"/>
      <c r="D5" s="81"/>
      <c r="F5" s="492"/>
      <c r="G5" s="492"/>
      <c r="H5" s="241"/>
      <c r="I5" s="242"/>
      <c r="J5" s="241"/>
    </row>
    <row r="6" spans="2:10" s="55" customFormat="1" ht="15.95" customHeight="1">
      <c r="B6" s="613" t="s">
        <v>2</v>
      </c>
      <c r="C6" s="592" t="s">
        <v>98</v>
      </c>
      <c r="D6" s="593"/>
      <c r="E6" s="594"/>
      <c r="F6" s="493" t="s">
        <v>153</v>
      </c>
      <c r="G6" s="493" t="s">
        <v>153</v>
      </c>
      <c r="H6" s="243"/>
      <c r="I6" s="244"/>
      <c r="J6" s="243"/>
    </row>
    <row r="7" spans="2:10" s="55" customFormat="1" ht="15.95" customHeight="1">
      <c r="B7" s="612"/>
      <c r="C7" s="595"/>
      <c r="D7" s="596"/>
      <c r="E7" s="597"/>
      <c r="F7" s="494" t="s">
        <v>154</v>
      </c>
      <c r="G7" s="495" t="s">
        <v>171</v>
      </c>
      <c r="H7" s="243"/>
      <c r="I7" s="244"/>
      <c r="J7" s="243"/>
    </row>
    <row r="8" spans="2:10" s="55" customFormat="1" ht="24.95" customHeight="1">
      <c r="B8" s="56"/>
      <c r="C8" s="79" t="s">
        <v>77</v>
      </c>
      <c r="D8" s="80"/>
      <c r="E8" s="62"/>
      <c r="F8" s="370"/>
      <c r="G8" s="363"/>
      <c r="H8" s="243"/>
      <c r="I8" s="244"/>
      <c r="J8" s="243"/>
    </row>
    <row r="9" spans="2:10" s="55" customFormat="1" ht="20.100000000000001" customHeight="1">
      <c r="B9" s="56"/>
      <c r="C9" s="79"/>
      <c r="D9" s="57" t="s">
        <v>99</v>
      </c>
      <c r="E9" s="57"/>
      <c r="F9" s="496">
        <f>Rez.1!F27</f>
        <v>2448451.4799999907</v>
      </c>
      <c r="G9" s="496">
        <f>Rez.1!G27</f>
        <v>7298698</v>
      </c>
      <c r="H9" s="243"/>
      <c r="I9" s="244"/>
      <c r="J9" s="243"/>
    </row>
    <row r="10" spans="2:10" s="55" customFormat="1" ht="20.100000000000001" customHeight="1">
      <c r="B10" s="56"/>
      <c r="C10" s="84"/>
      <c r="D10" s="85" t="s">
        <v>100</v>
      </c>
      <c r="F10" s="496"/>
      <c r="G10" s="496"/>
      <c r="H10" s="243"/>
      <c r="I10" s="244"/>
      <c r="J10" s="243"/>
    </row>
    <row r="11" spans="2:10" s="55" customFormat="1" ht="20.100000000000001" customHeight="1">
      <c r="B11" s="56"/>
      <c r="C11" s="79"/>
      <c r="D11" s="80"/>
      <c r="E11" s="86" t="s">
        <v>109</v>
      </c>
      <c r="F11" s="496">
        <f>Rez.1!F15</f>
        <v>0</v>
      </c>
      <c r="G11" s="496">
        <f>Rez.1!G15</f>
        <v>71090</v>
      </c>
      <c r="H11" s="243"/>
      <c r="I11" s="244"/>
      <c r="J11" s="243"/>
    </row>
    <row r="12" spans="2:10" s="55" customFormat="1" ht="20.100000000000001" customHeight="1">
      <c r="B12" s="56"/>
      <c r="C12" s="79"/>
      <c r="D12" s="80"/>
      <c r="E12" s="86" t="s">
        <v>110</v>
      </c>
      <c r="F12" s="496"/>
      <c r="G12" s="496"/>
      <c r="H12" s="243"/>
      <c r="I12" s="244"/>
      <c r="J12" s="243"/>
    </row>
    <row r="13" spans="2:10" s="55" customFormat="1" ht="20.100000000000001" customHeight="1">
      <c r="B13" s="56"/>
      <c r="C13" s="79"/>
      <c r="D13" s="80"/>
      <c r="E13" s="236" t="s">
        <v>111</v>
      </c>
      <c r="F13" s="496"/>
      <c r="G13" s="496"/>
      <c r="H13" s="243"/>
      <c r="I13" s="244"/>
      <c r="J13" s="243"/>
    </row>
    <row r="14" spans="2:10" s="55" customFormat="1" ht="20.100000000000001" customHeight="1">
      <c r="B14" s="56"/>
      <c r="C14" s="79"/>
      <c r="D14" s="80"/>
      <c r="E14" s="86" t="s">
        <v>112</v>
      </c>
      <c r="F14" s="496"/>
      <c r="G14" s="496"/>
      <c r="H14" s="243"/>
      <c r="I14" s="244"/>
      <c r="J14" s="243"/>
    </row>
    <row r="15" spans="2:10" s="63" customFormat="1" ht="20.100000000000001" customHeight="1">
      <c r="B15" s="614"/>
      <c r="C15" s="592"/>
      <c r="D15" s="87" t="s">
        <v>101</v>
      </c>
      <c r="F15" s="609">
        <f>Aktivet!H11-Aktivet!G11-Aktivet!G29-Aktivet!H29+1</f>
        <v>-2978597.99</v>
      </c>
      <c r="G15" s="609">
        <v>2864891</v>
      </c>
      <c r="H15" s="245"/>
      <c r="I15" s="246"/>
      <c r="J15" s="245"/>
    </row>
    <row r="16" spans="2:10" s="63" customFormat="1" ht="20.100000000000001" customHeight="1">
      <c r="B16" s="615"/>
      <c r="C16" s="595"/>
      <c r="D16" s="88" t="s">
        <v>102</v>
      </c>
      <c r="F16" s="610"/>
      <c r="G16" s="610"/>
      <c r="H16" s="245"/>
      <c r="I16" s="246"/>
      <c r="J16" s="245"/>
    </row>
    <row r="17" spans="2:10" s="55" customFormat="1" ht="20.100000000000001" customHeight="1">
      <c r="B17" s="83"/>
      <c r="C17" s="79"/>
      <c r="D17" s="57" t="s">
        <v>103</v>
      </c>
      <c r="E17" s="57"/>
      <c r="F17" s="497">
        <f>Aktivet!H19-Aktivet!G19</f>
        <v>8026263</v>
      </c>
      <c r="G17" s="497">
        <v>-246614</v>
      </c>
      <c r="H17" s="243"/>
      <c r="I17" s="244"/>
      <c r="J17" s="243"/>
    </row>
    <row r="18" spans="2:10" s="55" customFormat="1" ht="20.100000000000001" customHeight="1">
      <c r="B18" s="611"/>
      <c r="C18" s="592"/>
      <c r="D18" s="87" t="s">
        <v>104</v>
      </c>
      <c r="E18" s="87"/>
      <c r="F18" s="609">
        <f>Pasivet!G32-Pasivet!H32+2</f>
        <v>-7158588</v>
      </c>
      <c r="G18" s="609">
        <v>-8812151</v>
      </c>
      <c r="H18" s="243"/>
      <c r="I18" s="244"/>
      <c r="J18" s="243"/>
    </row>
    <row r="19" spans="2:10" s="55" customFormat="1" ht="20.100000000000001" customHeight="1">
      <c r="B19" s="612"/>
      <c r="C19" s="595"/>
      <c r="D19" s="85" t="s">
        <v>105</v>
      </c>
      <c r="E19" s="85"/>
      <c r="F19" s="610"/>
      <c r="G19" s="610"/>
      <c r="H19" s="243"/>
      <c r="I19" s="244"/>
      <c r="J19" s="243"/>
    </row>
    <row r="20" spans="2:10" s="55" customFormat="1" ht="20.100000000000001" customHeight="1">
      <c r="B20" s="56"/>
      <c r="C20" s="79"/>
      <c r="D20" s="113" t="s">
        <v>106</v>
      </c>
      <c r="E20" s="113"/>
      <c r="F20" s="498">
        <f>SUM(F9:F19)</f>
        <v>337528.48999999091</v>
      </c>
      <c r="G20" s="499">
        <f>SUM(G9:G19)</f>
        <v>1175914</v>
      </c>
      <c r="H20" s="247"/>
      <c r="I20" s="244"/>
      <c r="J20" s="243"/>
    </row>
    <row r="21" spans="2:10" s="55" customFormat="1" ht="20.100000000000001" customHeight="1">
      <c r="B21" s="56"/>
      <c r="C21" s="79"/>
      <c r="D21" s="57" t="s">
        <v>81</v>
      </c>
      <c r="E21" s="57"/>
      <c r="F21" s="496"/>
      <c r="G21" s="496"/>
      <c r="H21" s="243"/>
      <c r="I21" s="244"/>
      <c r="J21" s="243"/>
    </row>
    <row r="22" spans="2:10" s="55" customFormat="1" ht="20.100000000000001" customHeight="1">
      <c r="B22" s="56"/>
      <c r="C22" s="79"/>
      <c r="D22" s="57" t="s">
        <v>82</v>
      </c>
      <c r="E22" s="57"/>
      <c r="F22" s="496">
        <f>-F9*0.1-1</f>
        <v>-244846.14799999908</v>
      </c>
      <c r="G22" s="496">
        <f>-G9*0.1</f>
        <v>-729869.8</v>
      </c>
      <c r="H22" s="243"/>
      <c r="I22" s="244"/>
      <c r="J22" s="243"/>
    </row>
    <row r="23" spans="2:10" s="59" customFormat="1" ht="20.100000000000001" customHeight="1">
      <c r="B23" s="56"/>
      <c r="C23" s="79"/>
      <c r="D23" s="114" t="s">
        <v>107</v>
      </c>
      <c r="E23" s="113"/>
      <c r="F23" s="499">
        <f>SUM(F20:F22)</f>
        <v>92682.341999991826</v>
      </c>
      <c r="G23" s="499">
        <f>SUM(G20:G22)</f>
        <v>446044.19999999995</v>
      </c>
      <c r="H23" s="248"/>
      <c r="I23" s="249"/>
      <c r="J23" s="248"/>
    </row>
    <row r="24" spans="2:10" s="55" customFormat="1" ht="24.95" customHeight="1">
      <c r="B24" s="60"/>
      <c r="C24" s="90" t="s">
        <v>83</v>
      </c>
      <c r="D24" s="80"/>
      <c r="E24" s="57"/>
      <c r="F24" s="496"/>
      <c r="G24" s="496"/>
      <c r="H24" s="243"/>
      <c r="I24" s="244"/>
      <c r="J24" s="243"/>
    </row>
    <row r="25" spans="2:10" s="55" customFormat="1" ht="20.100000000000001" customHeight="1">
      <c r="B25" s="56"/>
      <c r="C25" s="79"/>
      <c r="D25" s="57" t="s">
        <v>84</v>
      </c>
      <c r="E25" s="57"/>
      <c r="F25" s="496"/>
      <c r="G25" s="496"/>
      <c r="H25" s="243"/>
      <c r="I25" s="244"/>
      <c r="J25" s="243"/>
    </row>
    <row r="26" spans="2:10" s="55" customFormat="1" ht="20.100000000000001" customHeight="1">
      <c r="B26" s="56"/>
      <c r="C26" s="79"/>
      <c r="D26" s="57" t="s">
        <v>85</v>
      </c>
      <c r="E26" s="57"/>
      <c r="F26" s="496">
        <f>-9806</f>
        <v>-9806</v>
      </c>
      <c r="G26" s="496">
        <v>-401968</v>
      </c>
      <c r="H26" s="243"/>
      <c r="I26" s="244"/>
      <c r="J26" s="243"/>
    </row>
    <row r="27" spans="2:10" s="55" customFormat="1" ht="20.100000000000001" customHeight="1">
      <c r="B27" s="56"/>
      <c r="C27" s="74"/>
      <c r="D27" s="57" t="s">
        <v>86</v>
      </c>
      <c r="E27" s="57"/>
      <c r="F27" s="496"/>
      <c r="G27" s="496"/>
      <c r="H27" s="243"/>
      <c r="I27" s="244"/>
      <c r="J27" s="243"/>
    </row>
    <row r="28" spans="2:10" s="55" customFormat="1" ht="20.100000000000001" customHeight="1">
      <c r="B28" s="56"/>
      <c r="C28" s="61"/>
      <c r="D28" s="57" t="s">
        <v>87</v>
      </c>
      <c r="E28" s="57"/>
      <c r="F28" s="496"/>
      <c r="G28" s="496"/>
      <c r="H28" s="243"/>
      <c r="I28" s="244"/>
      <c r="J28" s="243"/>
    </row>
    <row r="29" spans="2:10" s="55" customFormat="1" ht="20.100000000000001" customHeight="1">
      <c r="B29" s="56"/>
      <c r="C29" s="61"/>
      <c r="D29" s="57" t="s">
        <v>88</v>
      </c>
      <c r="E29" s="57"/>
      <c r="F29" s="496"/>
      <c r="G29" s="496"/>
      <c r="H29" s="243"/>
      <c r="I29" s="244"/>
      <c r="J29" s="243"/>
    </row>
    <row r="30" spans="2:10" s="59" customFormat="1" ht="20.100000000000001" customHeight="1">
      <c r="B30" s="56"/>
      <c r="C30" s="61"/>
      <c r="D30" s="58" t="s">
        <v>89</v>
      </c>
      <c r="E30" s="89"/>
      <c r="F30" s="499">
        <f>SUM(F25:F29)</f>
        <v>-9806</v>
      </c>
      <c r="G30" s="499">
        <f>SUM(G25:G29)</f>
        <v>-401968</v>
      </c>
      <c r="H30" s="248"/>
      <c r="I30" s="249"/>
      <c r="J30" s="248"/>
    </row>
    <row r="31" spans="2:10" s="55" customFormat="1" ht="24.95" customHeight="1">
      <c r="B31" s="60"/>
      <c r="C31" s="79" t="s">
        <v>90</v>
      </c>
      <c r="D31" s="91"/>
      <c r="E31" s="57"/>
      <c r="F31" s="496"/>
      <c r="G31" s="496"/>
      <c r="H31" s="243"/>
      <c r="I31" s="244"/>
      <c r="J31" s="243"/>
    </row>
    <row r="32" spans="2:10" s="55" customFormat="1" ht="20.100000000000001" customHeight="1">
      <c r="B32" s="56"/>
      <c r="C32" s="61"/>
      <c r="D32" s="57" t="s">
        <v>97</v>
      </c>
      <c r="E32" s="57"/>
      <c r="F32" s="496"/>
      <c r="G32" s="496"/>
      <c r="H32" s="243"/>
      <c r="I32" s="244"/>
      <c r="J32" s="243"/>
    </row>
    <row r="33" spans="2:10" s="55" customFormat="1" ht="20.100000000000001" customHeight="1">
      <c r="B33" s="56"/>
      <c r="C33" s="61"/>
      <c r="D33" s="57" t="s">
        <v>91</v>
      </c>
      <c r="E33" s="57"/>
      <c r="F33" s="496">
        <v>0.3</v>
      </c>
      <c r="G33" s="496">
        <v>0.3</v>
      </c>
      <c r="H33" s="243"/>
      <c r="I33" s="244"/>
      <c r="J33" s="243"/>
    </row>
    <row r="34" spans="2:10" s="55" customFormat="1" ht="20.100000000000001" customHeight="1">
      <c r="B34" s="56"/>
      <c r="C34" s="61"/>
      <c r="D34" s="57" t="s">
        <v>92</v>
      </c>
      <c r="E34" s="57"/>
      <c r="F34" s="496">
        <v>0</v>
      </c>
      <c r="G34" s="496">
        <v>0</v>
      </c>
      <c r="H34" s="243"/>
      <c r="I34" s="244"/>
      <c r="J34" s="243"/>
    </row>
    <row r="35" spans="2:10" s="55" customFormat="1" ht="20.100000000000001" customHeight="1">
      <c r="B35" s="56"/>
      <c r="C35" s="61"/>
      <c r="D35" s="57" t="s">
        <v>93</v>
      </c>
      <c r="E35" s="57"/>
      <c r="F35" s="496"/>
      <c r="G35" s="496"/>
      <c r="H35" s="243"/>
      <c r="I35" s="244"/>
      <c r="J35" s="243"/>
    </row>
    <row r="36" spans="2:10" s="59" customFormat="1" ht="20.100000000000001" customHeight="1">
      <c r="B36" s="56"/>
      <c r="C36" s="61"/>
      <c r="D36" s="58" t="s">
        <v>108</v>
      </c>
      <c r="E36" s="89"/>
      <c r="F36" s="499">
        <f>SUM(F32:F35)</f>
        <v>0.3</v>
      </c>
      <c r="G36" s="499">
        <f>SUM(G32:G35)</f>
        <v>0.3</v>
      </c>
      <c r="H36" s="248"/>
      <c r="I36" s="249"/>
      <c r="J36" s="248"/>
    </row>
    <row r="37" spans="2:10" ht="25.5" customHeight="1">
      <c r="B37" s="92"/>
      <c r="C37" s="90" t="s">
        <v>94</v>
      </c>
      <c r="D37" s="93"/>
      <c r="E37" s="94"/>
      <c r="F37" s="500">
        <f>F23+F30+F36</f>
        <v>82876.641999991829</v>
      </c>
      <c r="G37" s="500">
        <f>G23+G30+G36</f>
        <v>44076.499999999956</v>
      </c>
      <c r="H37" s="250"/>
      <c r="I37" s="250"/>
    </row>
    <row r="38" spans="2:10" ht="25.5" customHeight="1">
      <c r="B38" s="93"/>
      <c r="C38" s="90" t="s">
        <v>95</v>
      </c>
      <c r="D38" s="93"/>
      <c r="E38" s="94"/>
      <c r="F38" s="501">
        <f>Aktivet!H7</f>
        <v>62768</v>
      </c>
      <c r="G38" s="501">
        <v>18691</v>
      </c>
      <c r="I38" s="252"/>
    </row>
    <row r="39" spans="2:10" ht="25.5" customHeight="1">
      <c r="B39" s="93"/>
      <c r="C39" s="90" t="s">
        <v>96</v>
      </c>
      <c r="D39" s="93"/>
      <c r="E39" s="94"/>
      <c r="F39" s="500">
        <f>F37+F38</f>
        <v>145644.64199999184</v>
      </c>
      <c r="G39" s="502">
        <f>G37+G38</f>
        <v>62767.499999999956</v>
      </c>
      <c r="I39" s="252"/>
    </row>
  </sheetData>
  <sheetProtection password="CC43" sheet="1" objects="1" scenarios="1"/>
  <mergeCells count="11">
    <mergeCell ref="G18:G19"/>
    <mergeCell ref="C18:C19"/>
    <mergeCell ref="B18:B19"/>
    <mergeCell ref="F18:F19"/>
    <mergeCell ref="B4:G4"/>
    <mergeCell ref="C6:E7"/>
    <mergeCell ref="B6:B7"/>
    <mergeCell ref="F15:F16"/>
    <mergeCell ref="G15:G16"/>
    <mergeCell ref="B15:B16"/>
    <mergeCell ref="C15:C16"/>
  </mergeCells>
  <phoneticPr fontId="0" type="noConversion"/>
  <printOptions horizontalCentered="1" verticalCentered="1"/>
  <pageMargins left="0" right="0" top="0" bottom="0" header="0.24" footer="0.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7030A0"/>
  </sheetPr>
  <dimension ref="A2:H103"/>
  <sheetViews>
    <sheetView workbookViewId="0">
      <selection activeCell="J8" sqref="J8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>
      <c r="B2" s="12"/>
    </row>
    <row r="3" spans="1:8" ht="6.75" customHeight="1"/>
    <row r="4" spans="1:8" ht="25.5" customHeight="1">
      <c r="A4" s="616" t="s">
        <v>541</v>
      </c>
      <c r="B4" s="616"/>
      <c r="C4" s="616"/>
      <c r="D4" s="616"/>
      <c r="E4" s="616"/>
      <c r="F4" s="616"/>
      <c r="G4" s="616"/>
      <c r="H4" s="616"/>
    </row>
    <row r="5" spans="1:8" ht="6.75" customHeight="1"/>
    <row r="6" spans="1:8" ht="12.75" customHeight="1">
      <c r="B6" s="14" t="s">
        <v>68</v>
      </c>
      <c r="G6" s="13"/>
    </row>
    <row r="7" spans="1:8" ht="6.75" customHeight="1" thickBot="1"/>
    <row r="8" spans="1:8" s="503" customFormat="1" ht="24.95" customHeight="1">
      <c r="A8" s="617"/>
      <c r="B8" s="618"/>
      <c r="C8" s="510" t="s">
        <v>41</v>
      </c>
      <c r="D8" s="510" t="s">
        <v>42</v>
      </c>
      <c r="E8" s="511" t="s">
        <v>70</v>
      </c>
      <c r="F8" s="511" t="s">
        <v>69</v>
      </c>
      <c r="G8" s="510" t="s">
        <v>71</v>
      </c>
      <c r="H8" s="512" t="s">
        <v>63</v>
      </c>
    </row>
    <row r="9" spans="1:8" s="506" customFormat="1" ht="30" customHeight="1">
      <c r="A9" s="513" t="s">
        <v>3</v>
      </c>
      <c r="B9" s="504" t="s">
        <v>362</v>
      </c>
      <c r="C9" s="505">
        <v>100000</v>
      </c>
      <c r="D9" s="505"/>
      <c r="E9" s="505"/>
      <c r="F9" s="505"/>
      <c r="G9" s="505">
        <v>1266085</v>
      </c>
      <c r="H9" s="514">
        <v>1366085</v>
      </c>
    </row>
    <row r="10" spans="1:8" s="506" customFormat="1" ht="20.100000000000001" customHeight="1">
      <c r="A10" s="515" t="s">
        <v>168</v>
      </c>
      <c r="B10" s="507" t="s">
        <v>64</v>
      </c>
      <c r="C10" s="505"/>
      <c r="D10" s="505"/>
      <c r="E10" s="505"/>
      <c r="F10" s="505"/>
      <c r="G10" s="505"/>
      <c r="H10" s="514">
        <f t="shared" ref="H10:H20" si="0">C10+D10+E10+G10+F10</f>
        <v>0</v>
      </c>
    </row>
    <row r="11" spans="1:8" s="506" customFormat="1" ht="20.100000000000001" customHeight="1">
      <c r="A11" s="513" t="s">
        <v>169</v>
      </c>
      <c r="B11" s="504" t="s">
        <v>62</v>
      </c>
      <c r="C11" s="505">
        <f>C9+C10</f>
        <v>100000</v>
      </c>
      <c r="D11" s="505">
        <f t="shared" ref="D11:F11" si="1">D9+D10</f>
        <v>0</v>
      </c>
      <c r="E11" s="505">
        <f>E9+E10</f>
        <v>0</v>
      </c>
      <c r="F11" s="505">
        <f t="shared" si="1"/>
        <v>0</v>
      </c>
      <c r="G11" s="505">
        <f>G9+G10</f>
        <v>1266085</v>
      </c>
      <c r="H11" s="514">
        <f>H9+H10</f>
        <v>1366085</v>
      </c>
    </row>
    <row r="12" spans="1:8" s="506" customFormat="1" ht="20.100000000000001" customHeight="1">
      <c r="A12" s="516">
        <v>1</v>
      </c>
      <c r="B12" s="508" t="s">
        <v>67</v>
      </c>
      <c r="C12" s="509"/>
      <c r="D12" s="509"/>
      <c r="E12" s="509"/>
      <c r="F12" s="509"/>
      <c r="G12" s="509">
        <v>6568828</v>
      </c>
      <c r="H12" s="514">
        <f>C12+D12+E12+G12+F12</f>
        <v>6568828</v>
      </c>
    </row>
    <row r="13" spans="1:8" s="506" customFormat="1" ht="20.100000000000001" customHeight="1">
      <c r="A13" s="516">
        <v>2</v>
      </c>
      <c r="B13" s="508" t="s">
        <v>65</v>
      </c>
      <c r="C13" s="509"/>
      <c r="D13" s="509"/>
      <c r="E13" s="509"/>
      <c r="F13" s="509"/>
      <c r="G13" s="509">
        <v>0</v>
      </c>
      <c r="H13" s="514">
        <f t="shared" si="0"/>
        <v>0</v>
      </c>
    </row>
    <row r="14" spans="1:8" s="506" customFormat="1" ht="20.100000000000001" customHeight="1">
      <c r="A14" s="516">
        <v>3</v>
      </c>
      <c r="B14" s="508" t="s">
        <v>72</v>
      </c>
      <c r="C14" s="509"/>
      <c r="D14" s="509"/>
      <c r="E14" s="509"/>
      <c r="F14" s="509"/>
      <c r="G14" s="509"/>
      <c r="H14" s="514">
        <f t="shared" si="0"/>
        <v>0</v>
      </c>
    </row>
    <row r="15" spans="1:8" s="506" customFormat="1" ht="20.100000000000001" customHeight="1">
      <c r="A15" s="516">
        <v>4</v>
      </c>
      <c r="B15" s="508" t="s">
        <v>73</v>
      </c>
      <c r="C15" s="509"/>
      <c r="D15" s="509"/>
      <c r="E15" s="509"/>
      <c r="F15" s="509"/>
      <c r="G15" s="509"/>
      <c r="H15" s="514">
        <f t="shared" si="0"/>
        <v>0</v>
      </c>
    </row>
    <row r="16" spans="1:8" s="506" customFormat="1" ht="30" customHeight="1">
      <c r="A16" s="513" t="s">
        <v>4</v>
      </c>
      <c r="B16" s="504" t="s">
        <v>521</v>
      </c>
      <c r="C16" s="509">
        <f>C11+C12+C13+C14+C15</f>
        <v>100000</v>
      </c>
      <c r="D16" s="509">
        <f t="shared" ref="D16:H16" si="2">D11+D12+D13+D14+D15</f>
        <v>0</v>
      </c>
      <c r="E16" s="509">
        <f t="shared" si="2"/>
        <v>0</v>
      </c>
      <c r="F16" s="509">
        <f t="shared" si="2"/>
        <v>0</v>
      </c>
      <c r="G16" s="509">
        <f t="shared" si="2"/>
        <v>7834913</v>
      </c>
      <c r="H16" s="517">
        <f t="shared" si="2"/>
        <v>7934913</v>
      </c>
    </row>
    <row r="17" spans="1:8" s="506" customFormat="1" ht="20.100000000000001" customHeight="1">
      <c r="A17" s="515">
        <v>1</v>
      </c>
      <c r="B17" s="508" t="s">
        <v>67</v>
      </c>
      <c r="C17" s="509"/>
      <c r="D17" s="509"/>
      <c r="E17" s="509"/>
      <c r="F17" s="509"/>
      <c r="G17" s="509">
        <f>Pasivet!G43</f>
        <v>2203606.3319999916</v>
      </c>
      <c r="H17" s="514">
        <f t="shared" si="0"/>
        <v>2203606.3319999916</v>
      </c>
    </row>
    <row r="18" spans="1:8" s="506" customFormat="1" ht="20.100000000000001" customHeight="1">
      <c r="A18" s="515">
        <v>2</v>
      </c>
      <c r="B18" s="508" t="s">
        <v>72</v>
      </c>
      <c r="C18" s="509"/>
      <c r="D18" s="509"/>
      <c r="E18" s="509"/>
      <c r="F18" s="509">
        <v>0</v>
      </c>
      <c r="G18" s="509">
        <v>0</v>
      </c>
      <c r="H18" s="514">
        <f t="shared" si="0"/>
        <v>0</v>
      </c>
    </row>
    <row r="19" spans="1:8" s="506" customFormat="1" ht="20.100000000000001" customHeight="1">
      <c r="A19" s="515">
        <v>3</v>
      </c>
      <c r="B19" s="508" t="s">
        <v>74</v>
      </c>
      <c r="C19" s="509"/>
      <c r="D19" s="509"/>
      <c r="E19" s="509"/>
      <c r="F19" s="509"/>
      <c r="G19" s="509">
        <v>0</v>
      </c>
      <c r="H19" s="514">
        <f t="shared" si="0"/>
        <v>0</v>
      </c>
    </row>
    <row r="20" spans="1:8" s="506" customFormat="1" ht="20.100000000000001" customHeight="1">
      <c r="A20" s="515">
        <v>4</v>
      </c>
      <c r="B20" s="508" t="s">
        <v>170</v>
      </c>
      <c r="C20" s="509"/>
      <c r="D20" s="509"/>
      <c r="E20" s="509"/>
      <c r="F20" s="509"/>
      <c r="G20" s="509"/>
      <c r="H20" s="514">
        <f t="shared" si="0"/>
        <v>0</v>
      </c>
    </row>
    <row r="21" spans="1:8" s="506" customFormat="1" ht="30" customHeight="1" thickBot="1">
      <c r="A21" s="518" t="s">
        <v>37</v>
      </c>
      <c r="B21" s="519" t="s">
        <v>527</v>
      </c>
      <c r="C21" s="520">
        <f>C16+C17+C18+C19+C20</f>
        <v>100000</v>
      </c>
      <c r="D21" s="520">
        <f t="shared" ref="D21:G21" si="3">D16+D17+D18+D19+D20</f>
        <v>0</v>
      </c>
      <c r="E21" s="520">
        <f t="shared" si="3"/>
        <v>0</v>
      </c>
      <c r="F21" s="520">
        <f t="shared" si="3"/>
        <v>0</v>
      </c>
      <c r="G21" s="520">
        <f t="shared" si="3"/>
        <v>10038519.331999991</v>
      </c>
      <c r="H21" s="521">
        <f>H16+H17+H18+H19+H20</f>
        <v>10138519.331999991</v>
      </c>
    </row>
    <row r="22" spans="1:8" ht="14.1" customHeight="1"/>
    <row r="23" spans="1:8" ht="14.1" customHeight="1">
      <c r="H23" s="144"/>
    </row>
    <row r="24" spans="1:8" ht="14.1" customHeight="1">
      <c r="H24" s="144"/>
    </row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sheetProtection password="CC43" sheet="1" objects="1" scenarios="1"/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Shen.Spjeg.faqa 1</vt:lpstr>
      <vt:lpstr>Shen.Spjeg.ne vazhdim</vt:lpstr>
      <vt:lpstr>Pasq.per AAM 1</vt:lpstr>
      <vt:lpstr>Kop.</vt:lpstr>
      <vt:lpstr>Aktivet</vt:lpstr>
      <vt:lpstr>Pasivet</vt:lpstr>
      <vt:lpstr>Rez.1</vt:lpstr>
      <vt:lpstr>Fluksi 2</vt:lpstr>
      <vt:lpstr>Kapitali 2</vt:lpstr>
      <vt:lpstr>Shenimet</vt:lpstr>
      <vt:lpstr>Aneks 1</vt:lpstr>
      <vt:lpstr>Aneks 2</vt:lpstr>
      <vt:lpstr>Aneks 3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A&amp;A Copy Center</cp:lastModifiedBy>
  <cp:lastPrinted>2013-03-26T10:09:13Z</cp:lastPrinted>
  <dcterms:created xsi:type="dcterms:W3CDTF">2002-02-16T18:16:52Z</dcterms:created>
  <dcterms:modified xsi:type="dcterms:W3CDTF">2013-07-22T09:02:43Z</dcterms:modified>
</cp:coreProperties>
</file>