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60" windowWidth="10965" windowHeight="9375" tabRatio="919" activeTab="2"/>
  </bookViews>
  <sheets>
    <sheet name="Aktivet" sheetId="4" r:id="rId1"/>
    <sheet name="Pasivet" sheetId="14" r:id="rId2"/>
    <sheet name="Rezultati" sheetId="15" r:id="rId3"/>
    <sheet name="Fluksi" sheetId="26" r:id="rId4"/>
    <sheet name="Kapitali" sheetId="20" r:id="rId5"/>
    <sheet name="Kopertina" sheetId="1" r:id="rId6"/>
    <sheet name="TVSH" sheetId="42" r:id="rId7"/>
    <sheet name="AAGJM" sheetId="43" r:id="rId8"/>
    <sheet name="gjendja e furnitoreve+klienteve" sheetId="44" r:id="rId9"/>
  </sheets>
  <externalReferences>
    <externalReference r:id="rId10"/>
  </externalReferences>
  <definedNames>
    <definedName name="_xlnm.Print_Area" localSheetId="5">Kopertina!$B$2:$K$57</definedName>
  </definedNames>
  <calcPr calcId="124519"/>
</workbook>
</file>

<file path=xl/calcChain.xml><?xml version="1.0" encoding="utf-8"?>
<calcChain xmlns="http://schemas.openxmlformats.org/spreadsheetml/2006/main">
  <c r="G9" i="4"/>
  <c r="C11" i="44"/>
  <c r="C27"/>
  <c r="L20" i="42"/>
  <c r="L18"/>
  <c r="L16"/>
  <c r="L15"/>
  <c r="F12" i="15"/>
  <c r="G43" i="14"/>
  <c r="H27" i="43"/>
  <c r="H29"/>
  <c r="J27"/>
  <c r="H34" i="4"/>
  <c r="S21" i="42"/>
  <c r="H31" i="43"/>
  <c r="I46"/>
  <c r="F12" i="26"/>
  <c r="G46" i="43"/>
  <c r="G32" i="26"/>
  <c r="G11"/>
  <c r="G13" i="15"/>
  <c r="G19"/>
  <c r="H34" i="14"/>
  <c r="H13"/>
  <c r="H27"/>
  <c r="H26"/>
  <c r="H10"/>
  <c r="H8"/>
  <c r="H33"/>
  <c r="H13" i="4"/>
  <c r="H21"/>
  <c r="H8"/>
  <c r="H45"/>
  <c r="C59" i="42"/>
  <c r="R21"/>
  <c r="J26" i="43"/>
  <c r="D84" i="42"/>
  <c r="C82"/>
  <c r="C84"/>
  <c r="P59"/>
  <c r="O59"/>
  <c r="N59"/>
  <c r="M59"/>
  <c r="L59"/>
  <c r="K59"/>
  <c r="J59"/>
  <c r="D36"/>
  <c r="I59"/>
  <c r="F59"/>
  <c r="E59"/>
  <c r="D59"/>
  <c r="G58"/>
  <c r="H58"/>
  <c r="G57"/>
  <c r="H57"/>
  <c r="G56"/>
  <c r="H56"/>
  <c r="G55"/>
  <c r="H55"/>
  <c r="G54"/>
  <c r="H54"/>
  <c r="G53"/>
  <c r="H53"/>
  <c r="G52"/>
  <c r="H52"/>
  <c r="G51"/>
  <c r="H51"/>
  <c r="G50"/>
  <c r="H50"/>
  <c r="G49"/>
  <c r="H49"/>
  <c r="G48"/>
  <c r="H48"/>
  <c r="G47"/>
  <c r="G59"/>
  <c r="D34"/>
  <c r="D33"/>
  <c r="D32"/>
  <c r="D31"/>
  <c r="D30"/>
  <c r="D29"/>
  <c r="D25"/>
  <c r="D24"/>
  <c r="D23"/>
  <c r="D37"/>
  <c r="N21"/>
  <c r="M21"/>
  <c r="I21"/>
  <c r="H21"/>
  <c r="H23"/>
  <c r="F9" i="15"/>
  <c r="E21" i="42"/>
  <c r="D21"/>
  <c r="C21"/>
  <c r="J20"/>
  <c r="F20"/>
  <c r="G20"/>
  <c r="J19"/>
  <c r="K19"/>
  <c r="F19"/>
  <c r="G19"/>
  <c r="J18"/>
  <c r="K18"/>
  <c r="F18"/>
  <c r="G18"/>
  <c r="J17"/>
  <c r="K17"/>
  <c r="F17"/>
  <c r="G17"/>
  <c r="J16"/>
  <c r="F16"/>
  <c r="G16"/>
  <c r="J15"/>
  <c r="K15"/>
  <c r="F15"/>
  <c r="G15"/>
  <c r="J14"/>
  <c r="F14"/>
  <c r="G14"/>
  <c r="J13"/>
  <c r="K13"/>
  <c r="F13"/>
  <c r="G13"/>
  <c r="J12"/>
  <c r="F12"/>
  <c r="G12"/>
  <c r="J11"/>
  <c r="F11"/>
  <c r="G11"/>
  <c r="J10"/>
  <c r="K10"/>
  <c r="F10"/>
  <c r="G10"/>
  <c r="J9"/>
  <c r="F9"/>
  <c r="G21" i="4"/>
  <c r="F18" i="26"/>
  <c r="F13" i="15"/>
  <c r="J44" i="43"/>
  <c r="J43"/>
  <c r="J42"/>
  <c r="J41"/>
  <c r="J40"/>
  <c r="J28"/>
  <c r="J29"/>
  <c r="G16"/>
  <c r="J9"/>
  <c r="J8"/>
  <c r="J15"/>
  <c r="J14"/>
  <c r="J13"/>
  <c r="J12"/>
  <c r="J11"/>
  <c r="J10"/>
  <c r="J25"/>
  <c r="J46"/>
  <c r="H46"/>
  <c r="J31"/>
  <c r="I31"/>
  <c r="G31"/>
  <c r="F31"/>
  <c r="I16"/>
  <c r="H16"/>
  <c r="F16"/>
  <c r="J16"/>
  <c r="H20" i="20"/>
  <c r="H19"/>
  <c r="H18"/>
  <c r="G16"/>
  <c r="F16"/>
  <c r="F21"/>
  <c r="E16"/>
  <c r="E21"/>
  <c r="D16"/>
  <c r="D21"/>
  <c r="C16"/>
  <c r="C21"/>
  <c r="H15"/>
  <c r="H14"/>
  <c r="H13"/>
  <c r="H12"/>
  <c r="H11"/>
  <c r="H10"/>
  <c r="H9"/>
  <c r="H16"/>
  <c r="F32" i="26"/>
  <c r="F25"/>
  <c r="F23" i="15"/>
  <c r="F28"/>
  <c r="G42" i="14"/>
  <c r="G30"/>
  <c r="G27"/>
  <c r="G26"/>
  <c r="G10"/>
  <c r="G37" i="4"/>
  <c r="G38"/>
  <c r="G36"/>
  <c r="G34"/>
  <c r="G9" i="42"/>
  <c r="K11"/>
  <c r="K12"/>
  <c r="K14"/>
  <c r="K16"/>
  <c r="K20"/>
  <c r="D26"/>
  <c r="D27"/>
  <c r="H47"/>
  <c r="F17" i="15"/>
  <c r="F23" i="26"/>
  <c r="L9" i="42"/>
  <c r="G13" i="4"/>
  <c r="G8"/>
  <c r="G45"/>
  <c r="L10" i="42"/>
  <c r="L11"/>
  <c r="L12"/>
  <c r="L13"/>
  <c r="L14"/>
  <c r="J21"/>
  <c r="K9"/>
  <c r="K21"/>
  <c r="F21"/>
  <c r="G20" i="15"/>
  <c r="G29"/>
  <c r="G10" i="26"/>
  <c r="G9" s="1"/>
  <c r="G38" s="1"/>
  <c r="G40" s="1"/>
  <c r="F19" i="15"/>
  <c r="H59" i="42"/>
  <c r="D28"/>
  <c r="D35"/>
  <c r="G21"/>
  <c r="D39"/>
  <c r="F20" i="15"/>
  <c r="F29"/>
  <c r="F30" s="1"/>
  <c r="L17" i="42"/>
  <c r="L19"/>
  <c r="L21"/>
  <c r="F10" i="26"/>
  <c r="H45" i="14"/>
  <c r="F13" i="26" l="1"/>
  <c r="F11" s="1"/>
  <c r="F9" s="1"/>
  <c r="F38" s="1"/>
  <c r="F40" s="1"/>
  <c r="G18" i="14"/>
  <c r="G13" s="1"/>
  <c r="G8" s="1"/>
  <c r="G33" s="1"/>
  <c r="F31" i="15"/>
  <c r="G17" i="20" l="1"/>
  <c r="G44" i="14"/>
  <c r="G34" s="1"/>
  <c r="G45" s="1"/>
  <c r="H17" i="20" l="1"/>
  <c r="H21" s="1"/>
  <c r="G21"/>
</calcChain>
</file>

<file path=xl/sharedStrings.xml><?xml version="1.0" encoding="utf-8"?>
<sst xmlns="http://schemas.openxmlformats.org/spreadsheetml/2006/main" count="434" uniqueCount="277">
  <si>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</si>
  <si>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</si>
  <si>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</si>
  <si>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</si>
  <si>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</si>
  <si>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</si>
  <si>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</si>
  <si>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</si>
  <si>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</si>
  <si>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</si>
  <si>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</si>
  <si>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</si>
  <si>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</si>
  <si>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</si>
  <si>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</si>
  <si>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</si>
  <si>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</si>
  <si>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</si>
  <si>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</si>
  <si>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</si>
  <si>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</si>
  <si>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</si>
  <si>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</si>
  <si>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</si>
  <si>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</si>
  <si>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</si>
  <si>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</si>
  <si>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</si>
  <si>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</si>
  <si>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</si>
  <si>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</si>
  <si>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</si>
  <si>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</si>
  <si>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Te pagushme ndaj furnitoreve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</si>
  <si>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</si>
  <si>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</si>
  <si>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</si>
  <si>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</si>
  <si>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</si>
  <si>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</si>
  <si>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</si>
  <si>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</si>
  <si>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</si>
  <si>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</si>
  <si>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</si>
  <si>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</si>
  <si>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</si>
  <si>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</si>
  <si>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</si>
  <si>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</si>
  <si>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S H K U R T E R A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</si>
  <si>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</si>
  <si>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</si>
  <si>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</si>
  <si>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</si>
  <si>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</si>
  <si>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</si>
  <si>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</si>
  <si>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ardh.e shpenz. financ.nga inves.te tjera financ.afatgjata </t>
  </si>
  <si>
    <t>Fitimet (Humbjet) nga kursi kembimit</t>
  </si>
  <si>
    <t>Totali i te Ardhurave dhe Shpenzimeve financiare</t>
  </si>
  <si>
    <t>Shpenzimet e tatimit mbi fitimin</t>
  </si>
  <si>
    <t>Te pagushme ndaj punonjesve</t>
  </si>
  <si>
    <t>Pozicioni i rregulluar</t>
  </si>
  <si>
    <t>TOTALI</t>
  </si>
  <si>
    <t>Efekti ndryshimeve ne politikat kontabel</t>
  </si>
  <si>
    <t>Dividentet e paguar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</si>
  <si>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</si>
  <si>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</si>
  <si>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</si>
  <si>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</si>
  <si>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</si>
  <si>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</si>
  <si>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</si>
  <si>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</si>
  <si>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</si>
  <si>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</si>
  <si>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</si>
  <si>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Tatim mbi fitimin i paguar</t>
  </si>
  <si>
    <t>Fluksi monetar nga veprimtarite investuese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</si>
  <si>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</si>
  <si>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</si>
  <si>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</si>
  <si>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</si>
  <si>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</si>
  <si>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</si>
  <si>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</si>
  <si>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</si>
  <si>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</si>
  <si>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</si>
  <si>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</si>
  <si>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</si>
  <si>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</si>
  <si>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</si>
  <si>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</si>
  <si>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</si>
  <si>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</si>
  <si>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</si>
  <si>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</si>
  <si>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</si>
  <si>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</si>
  <si>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>Leke</t>
  </si>
  <si>
    <t xml:space="preserve">  Periudha  Kontabel e Pasqyrave Financiare</t>
  </si>
  <si>
    <t>&gt;</t>
  </si>
  <si>
    <t>Kliente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</si>
  <si>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</si>
  <si>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</si>
  <si>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</si>
  <si>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</si>
  <si>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</si>
  <si>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</si>
  <si>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</si>
  <si>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</si>
  <si>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</si>
  <si>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</si>
  <si>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</si>
  <si>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</si>
  <si>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</si>
  <si>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</si>
  <si>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</si>
  <si>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</si>
  <si>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</si>
  <si>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</si>
  <si>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</si>
  <si>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</si>
  <si>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</si>
  <si>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</si>
  <si>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</si>
  <si>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</si>
  <si>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</si>
  <si>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</si>
  <si>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</si>
  <si>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</si>
  <si>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</si>
  <si>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</si>
  <si>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</si>
  <si>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</si>
  <si>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</si>
  <si>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Blerjet</t>
  </si>
  <si>
    <t>Shitjet</t>
  </si>
  <si>
    <t>Shuma</t>
  </si>
  <si>
    <t>Fitimi para tatimit</t>
  </si>
  <si>
    <t>Para ardhese</t>
  </si>
  <si>
    <t>A K T I V E T    A F A T S H K U R T R A</t>
  </si>
  <si>
    <t>Derivative dhe aktive te mbajtura per tregtim</t>
  </si>
  <si>
    <t>Aktive te tjera financiare afatshkurtra</t>
  </si>
  <si>
    <t>Aktive biologjike afatshkurtra</t>
  </si>
  <si>
    <t>Aktive afatshkurtra te mbajtura per rishitje</t>
  </si>
  <si>
    <t>Produkte te gatshme</t>
  </si>
  <si>
    <t>Shpenzime te periudhave te ardhshme</t>
  </si>
  <si>
    <t>Huamarrje afat shkuatra</t>
  </si>
  <si>
    <t>Provizionet afatshkurtra</t>
  </si>
  <si>
    <t>Ndrysh.ne invent.prod.gatshme e prodhimit ne proces</t>
  </si>
  <si>
    <t>A</t>
  </si>
  <si>
    <t>B</t>
  </si>
  <si>
    <t>Aksione te thesari te riblera</t>
  </si>
  <si>
    <t>Pasqyra e fluksit monetar - Metoda Indirekte</t>
  </si>
  <si>
    <t>Fluksi i parave nga veprimtaria e shfrytezimit</t>
  </si>
  <si>
    <t>Rregullime per :</t>
  </si>
  <si>
    <t>Amortizimin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</si>
  <si>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</si>
  <si>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</si>
  <si>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</si>
  <si>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</si>
  <si>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</si>
  <si>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</si>
  <si>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</si>
  <si>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</si>
  <si>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</si>
  <si>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Blerja e njesisese kontrolluar X minus parate e Arketuara</t>
  </si>
  <si>
    <t>MM neto e perdorur ne veprimtarite Financiare</t>
  </si>
  <si>
    <t>Emertimi dhe Forma ligjore</t>
  </si>
  <si>
    <t>Po</t>
  </si>
  <si>
    <t>Jo</t>
  </si>
  <si>
    <t>Ne   Leke</t>
  </si>
  <si>
    <t>Emertimi</t>
  </si>
  <si>
    <t>Diferenca</t>
  </si>
  <si>
    <t>Shkurt</t>
  </si>
  <si>
    <t>Tirane</t>
  </si>
  <si>
    <t>Nentor</t>
  </si>
  <si>
    <t>Janar</t>
  </si>
  <si>
    <t>Mars</t>
  </si>
  <si>
    <t>Prill</t>
  </si>
  <si>
    <t>Dhjetor</t>
  </si>
  <si>
    <t>Maj</t>
  </si>
  <si>
    <t>Qershor</t>
  </si>
  <si>
    <t>Korrik</t>
  </si>
  <si>
    <t>Gusht</t>
  </si>
  <si>
    <t>Shtator</t>
  </si>
  <si>
    <t>Tetor</t>
  </si>
  <si>
    <t>TOTALI:</t>
  </si>
  <si>
    <t>Totali</t>
  </si>
  <si>
    <t>Sasia</t>
  </si>
  <si>
    <t>Mallra</t>
  </si>
  <si>
    <t>Administratori</t>
  </si>
  <si>
    <t>tvsh</t>
  </si>
  <si>
    <t>Energji</t>
  </si>
  <si>
    <t>Telefon</t>
  </si>
  <si>
    <t>Paguar</t>
  </si>
  <si>
    <t>Perjasht</t>
  </si>
  <si>
    <t>Blerje</t>
  </si>
  <si>
    <t>shuma</t>
  </si>
  <si>
    <t>Shitje</t>
  </si>
  <si>
    <t>Tatim fitimi I njohur ne PASH</t>
  </si>
  <si>
    <t>Br.vendit</t>
  </si>
  <si>
    <t>Mallra L.P</t>
  </si>
  <si>
    <t>Totali Blerjeve</t>
  </si>
  <si>
    <t xml:space="preserve">Te tjera </t>
  </si>
  <si>
    <t>IV</t>
  </si>
  <si>
    <t>V</t>
  </si>
  <si>
    <t>Kreditimi</t>
  </si>
  <si>
    <t>VI</t>
  </si>
  <si>
    <t>Gjendja</t>
  </si>
  <si>
    <t>Shtesa</t>
  </si>
  <si>
    <t>Pakesime</t>
  </si>
  <si>
    <t>Ndertime</t>
  </si>
  <si>
    <t>Makineri, paisje, vegla</t>
  </si>
  <si>
    <t>Mjete transporti</t>
  </si>
  <si>
    <t>Kompjuterike</t>
  </si>
  <si>
    <t>Zyre</t>
  </si>
  <si>
    <t>Totali:</t>
  </si>
  <si>
    <t xml:space="preserve">Aktivet Afatgjata Materiale me Vlere Fillestare </t>
  </si>
  <si>
    <t>Vlera Kontabel e Aktivet Afatgjata Materiale</t>
  </si>
  <si>
    <t>Tel.sh.post</t>
  </si>
  <si>
    <t>Shpenzimet pa tvsh</t>
  </si>
  <si>
    <t>Tjera</t>
  </si>
  <si>
    <t xml:space="preserve">Te ardhura dhe shpenzime te tjera financiare  </t>
  </si>
  <si>
    <t>Te ardhurat dhe shpenzimet financiare paga</t>
  </si>
  <si>
    <t>Taksa</t>
  </si>
  <si>
    <t>Kancelari</t>
  </si>
  <si>
    <t>Kancelari etj.</t>
  </si>
  <si>
    <t>Shpenz.</t>
  </si>
  <si>
    <t>Te tjera</t>
  </si>
  <si>
    <t>Rimarrje Pagash</t>
  </si>
  <si>
    <t>Amortizimi i Aktivet Afatgjata Materiale</t>
  </si>
  <si>
    <t>Muaji</t>
  </si>
  <si>
    <t>Analize e Blerjeve</t>
  </si>
  <si>
    <t>Sherbime</t>
  </si>
  <si>
    <t>Mallra, LP</t>
  </si>
  <si>
    <t>Bashkia</t>
  </si>
  <si>
    <t>Tat</t>
  </si>
  <si>
    <t>Fitimi</t>
  </si>
  <si>
    <t>Paisje</t>
  </si>
  <si>
    <t xml:space="preserve">  </t>
  </si>
  <si>
    <t>L62207041G</t>
  </si>
  <si>
    <t>Import-Eksport, paisje elektromekanike etj</t>
  </si>
  <si>
    <t xml:space="preserve">Shoqeria "GMK Power Group" </t>
  </si>
  <si>
    <t>Nipt L62207041G</t>
  </si>
  <si>
    <t>Importe</t>
  </si>
  <si>
    <t xml:space="preserve">"GMK Power Group" </t>
  </si>
  <si>
    <t>Genti Konomi</t>
  </si>
  <si>
    <t>Pasqyrat    Financiare    te    Vitit   2017</t>
  </si>
  <si>
    <t>Pasqyra   e   te   Ardhurave   dhe   Shpenzimeve     2017</t>
  </si>
  <si>
    <t>Pasqyra   e   Fluksit   Monetar  -  Metoda  Indirekte   2017</t>
  </si>
  <si>
    <t>Pasqyra  e  Ndryshimeve  ne  Kapital  2017</t>
  </si>
  <si>
    <t>Viti   2017</t>
  </si>
  <si>
    <t>01.01.2017</t>
  </si>
  <si>
    <t>31.12.2017</t>
  </si>
  <si>
    <t>Perbledhese e Blerjeve dhe e Shitjeve per vitin 2017</t>
  </si>
  <si>
    <t>Imp.</t>
  </si>
  <si>
    <t>Blerjet pa tvsh</t>
  </si>
  <si>
    <t>Pozicioni me 31 dhjetor 2016</t>
  </si>
  <si>
    <t>Pozicioni me 31 dhjetor 2017</t>
  </si>
  <si>
    <t>Viti 2017</t>
  </si>
  <si>
    <t>13.03.2018</t>
  </si>
  <si>
    <t xml:space="preserve">gjendja e llogarise  411   kliednte te pa likujduar </t>
  </si>
  <si>
    <t>nr</t>
  </si>
  <si>
    <t>emertimi</t>
  </si>
  <si>
    <t xml:space="preserve">leke </t>
  </si>
  <si>
    <t>BASHKIA DIBER</t>
  </si>
  <si>
    <t>NJESIA OPERATIVE LAC</t>
  </si>
  <si>
    <t xml:space="preserve">TOTALI </t>
  </si>
  <si>
    <t>GJENDJA E LLOGARISE  401 FURNITORE TE</t>
  </si>
  <si>
    <t xml:space="preserve">PA LIKUJDUAR </t>
  </si>
  <si>
    <t>ALBUM  1</t>
  </si>
  <si>
    <t>njesia operative elbasan</t>
  </si>
  <si>
    <t>totali</t>
  </si>
</sst>
</file>

<file path=xl/styles.xml><?xml version="1.0" encoding="utf-8"?>
<styleSheet xmlns="http://schemas.openxmlformats.org/spreadsheetml/2006/main">
  <numFmts count="1">
    <numFmt numFmtId="186" formatCode="#,##0.0"/>
  </numFmts>
  <fonts count="32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6"/>
      <name val="Arial Narrow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u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7" fillId="0" borderId="10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center"/>
    </xf>
    <xf numFmtId="0" fontId="7" fillId="0" borderId="12" xfId="0" applyFont="1" applyBorder="1"/>
    <xf numFmtId="0" fontId="7" fillId="0" borderId="0" xfId="0" applyFont="1"/>
    <xf numFmtId="0" fontId="7" fillId="0" borderId="8" xfId="0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10" xfId="0" applyFont="1" applyBorder="1"/>
    <xf numFmtId="0" fontId="11" fillId="0" borderId="0" xfId="0" applyFont="1" applyBorder="1"/>
    <xf numFmtId="0" fontId="11" fillId="0" borderId="12" xfId="0" applyFont="1" applyBorder="1"/>
    <xf numFmtId="0" fontId="11" fillId="0" borderId="0" xfId="0" applyFont="1"/>
    <xf numFmtId="0" fontId="13" fillId="0" borderId="0" xfId="0" applyFont="1"/>
    <xf numFmtId="0" fontId="13" fillId="0" borderId="10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12" xfId="0" applyFont="1" applyBorder="1"/>
    <xf numFmtId="0" fontId="15" fillId="0" borderId="0" xfId="0" applyFont="1"/>
    <xf numFmtId="0" fontId="15" fillId="0" borderId="10" xfId="0" applyFont="1" applyBorder="1"/>
    <xf numFmtId="0" fontId="16" fillId="0" borderId="10" xfId="0" applyFont="1" applyBorder="1"/>
    <xf numFmtId="0" fontId="16" fillId="0" borderId="0" xfId="0" applyFont="1" applyBorder="1"/>
    <xf numFmtId="0" fontId="16" fillId="0" borderId="12" xfId="0" applyFont="1" applyBorder="1"/>
    <xf numFmtId="0" fontId="16" fillId="0" borderId="0" xfId="0" applyFont="1"/>
    <xf numFmtId="0" fontId="17" fillId="0" borderId="14" xfId="0" applyFont="1" applyBorder="1"/>
    <xf numFmtId="0" fontId="17" fillId="0" borderId="11" xfId="0" applyFont="1" applyBorder="1"/>
    <xf numFmtId="0" fontId="17" fillId="0" borderId="15" xfId="0" applyFont="1" applyBorder="1"/>
    <xf numFmtId="0" fontId="17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3" fontId="11" fillId="0" borderId="0" xfId="0" applyNumberFormat="1" applyFont="1"/>
    <xf numFmtId="0" fontId="21" fillId="0" borderId="4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17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3" fontId="22" fillId="0" borderId="0" xfId="0" applyNumberFormat="1" applyFont="1"/>
    <xf numFmtId="0" fontId="21" fillId="0" borderId="14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 applyBorder="1"/>
    <xf numFmtId="3" fontId="22" fillId="0" borderId="0" xfId="0" applyNumberFormat="1" applyFont="1" applyBorder="1"/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21" fillId="0" borderId="9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/>
    </xf>
    <xf numFmtId="3" fontId="21" fillId="0" borderId="1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21" fillId="0" borderId="4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25" fillId="0" borderId="11" xfId="0" applyFont="1" applyBorder="1"/>
    <xf numFmtId="3" fontId="7" fillId="0" borderId="18" xfId="0" applyNumberFormat="1" applyFont="1" applyBorder="1" applyAlignment="1">
      <alignment vertical="center"/>
    </xf>
    <xf numFmtId="3" fontId="26" fillId="0" borderId="0" xfId="0" applyNumberFormat="1" applyFont="1"/>
    <xf numFmtId="0" fontId="7" fillId="0" borderId="11" xfId="0" applyNumberFormat="1" applyFont="1" applyBorder="1"/>
    <xf numFmtId="0" fontId="0" fillId="0" borderId="18" xfId="0" applyBorder="1"/>
    <xf numFmtId="0" fontId="27" fillId="0" borderId="0" xfId="0" applyFont="1"/>
    <xf numFmtId="0" fontId="5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18" xfId="0" applyFont="1" applyBorder="1"/>
    <xf numFmtId="0" fontId="4" fillId="0" borderId="18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3" fontId="0" fillId="0" borderId="18" xfId="0" applyNumberFormat="1" applyBorder="1"/>
    <xf numFmtId="3" fontId="4" fillId="0" borderId="18" xfId="0" applyNumberFormat="1" applyFont="1" applyBorder="1"/>
    <xf numFmtId="0" fontId="4" fillId="0" borderId="18" xfId="0" applyFont="1" applyBorder="1" applyAlignment="1">
      <alignment horizontal="center"/>
    </xf>
    <xf numFmtId="3" fontId="4" fillId="0" borderId="0" xfId="0" applyNumberFormat="1" applyFont="1"/>
    <xf numFmtId="0" fontId="4" fillId="0" borderId="17" xfId="0" applyFont="1" applyBorder="1"/>
    <xf numFmtId="0" fontId="4" fillId="0" borderId="17" xfId="0" applyFont="1" applyBorder="1" applyAlignment="1">
      <alignment vertical="center"/>
    </xf>
    <xf numFmtId="3" fontId="21" fillId="0" borderId="18" xfId="0" applyNumberFormat="1" applyFont="1" applyBorder="1" applyAlignment="1">
      <alignment horizontal="right" vertical="center"/>
    </xf>
    <xf numFmtId="3" fontId="21" fillId="0" borderId="18" xfId="0" applyNumberFormat="1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3" fontId="21" fillId="0" borderId="19" xfId="0" applyNumberFormat="1" applyFont="1" applyBorder="1" applyAlignment="1">
      <alignment horizontal="right" vertical="center"/>
    </xf>
    <xf numFmtId="3" fontId="30" fillId="0" borderId="18" xfId="0" applyNumberFormat="1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86" fontId="4" fillId="0" borderId="4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3" fontId="7" fillId="0" borderId="22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19" xfId="0" applyNumberFormat="1" applyFont="1" applyBorder="1" applyAlignment="1">
      <alignment vertical="center"/>
    </xf>
    <xf numFmtId="3" fontId="7" fillId="0" borderId="24" xfId="0" applyNumberFormat="1" applyFont="1" applyBorder="1" applyAlignment="1">
      <alignment vertical="center"/>
    </xf>
    <xf numFmtId="3" fontId="7" fillId="0" borderId="25" xfId="0" applyNumberFormat="1" applyFont="1" applyBorder="1" applyAlignment="1">
      <alignment vertical="center"/>
    </xf>
    <xf numFmtId="3" fontId="7" fillId="0" borderId="26" xfId="0" applyNumberFormat="1" applyFont="1" applyBorder="1" applyAlignment="1">
      <alignment vertical="center"/>
    </xf>
    <xf numFmtId="0" fontId="30" fillId="0" borderId="0" xfId="0" applyFont="1"/>
    <xf numFmtId="0" fontId="4" fillId="0" borderId="19" xfId="0" applyFont="1" applyBorder="1" applyAlignment="1">
      <alignment horizontal="center"/>
    </xf>
    <xf numFmtId="14" fontId="0" fillId="0" borderId="16" xfId="0" applyNumberFormat="1" applyBorder="1"/>
    <xf numFmtId="0" fontId="5" fillId="0" borderId="0" xfId="0" applyFont="1"/>
    <xf numFmtId="0" fontId="5" fillId="0" borderId="19" xfId="0" applyFont="1" applyBorder="1"/>
    <xf numFmtId="0" fontId="5" fillId="0" borderId="16" xfId="0" applyFont="1" applyBorder="1"/>
    <xf numFmtId="3" fontId="5" fillId="0" borderId="18" xfId="0" applyNumberFormat="1" applyFont="1" applyBorder="1"/>
    <xf numFmtId="0" fontId="28" fillId="0" borderId="18" xfId="0" applyFont="1" applyBorder="1" applyAlignment="1">
      <alignment horizontal="center"/>
    </xf>
    <xf numFmtId="3" fontId="28" fillId="0" borderId="18" xfId="0" applyNumberFormat="1" applyFont="1" applyBorder="1"/>
    <xf numFmtId="0" fontId="5" fillId="0" borderId="18" xfId="0" applyFont="1" applyFill="1" applyBorder="1" applyAlignment="1">
      <alignment horizontal="center"/>
    </xf>
    <xf numFmtId="3" fontId="5" fillId="2" borderId="18" xfId="0" applyNumberFormat="1" applyFont="1" applyFill="1" applyBorder="1"/>
    <xf numFmtId="3" fontId="28" fillId="2" borderId="18" xfId="0" applyNumberFormat="1" applyFont="1" applyFill="1" applyBorder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8" fillId="0" borderId="0" xfId="0" applyFont="1"/>
    <xf numFmtId="3" fontId="30" fillId="0" borderId="0" xfId="0" applyNumberFormat="1" applyFont="1"/>
    <xf numFmtId="0" fontId="29" fillId="0" borderId="13" xfId="0" applyFont="1" applyBorder="1" applyAlignment="1">
      <alignment horizontal="center"/>
    </xf>
    <xf numFmtId="0" fontId="28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0" fillId="0" borderId="0" xfId="0" applyNumberFormat="1" applyBorder="1"/>
    <xf numFmtId="0" fontId="23" fillId="0" borderId="13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14" fontId="0" fillId="0" borderId="0" xfId="0" applyNumberFormat="1" applyBorder="1"/>
    <xf numFmtId="3" fontId="0" fillId="0" borderId="18" xfId="0" applyNumberFormat="1" applyBorder="1" applyAlignment="1">
      <alignment horizontal="right"/>
    </xf>
    <xf numFmtId="10" fontId="22" fillId="0" borderId="0" xfId="0" applyNumberFormat="1" applyFont="1" applyAlignment="1">
      <alignment vertical="center"/>
    </xf>
    <xf numFmtId="3" fontId="24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0" fillId="0" borderId="0" xfId="0" applyFill="1"/>
    <xf numFmtId="0" fontId="30" fillId="0" borderId="0" xfId="0" applyFont="1" applyAlignment="1">
      <alignment vertical="center"/>
    </xf>
    <xf numFmtId="3" fontId="30" fillId="0" borderId="0" xfId="0" applyNumberFormat="1" applyFont="1" applyBorder="1" applyAlignment="1">
      <alignment vertical="center"/>
    </xf>
    <xf numFmtId="0" fontId="21" fillId="0" borderId="0" xfId="0" applyFont="1"/>
    <xf numFmtId="3" fontId="0" fillId="0" borderId="0" xfId="0" applyNumberFormat="1"/>
    <xf numFmtId="3" fontId="1" fillId="0" borderId="0" xfId="0" applyNumberFormat="1" applyFont="1" applyAlignment="1">
      <alignment vertical="center"/>
    </xf>
    <xf numFmtId="0" fontId="5" fillId="0" borderId="17" xfId="0" applyFont="1" applyBorder="1" applyAlignment="1"/>
    <xf numFmtId="3" fontId="8" fillId="0" borderId="0" xfId="0" applyNumberFormat="1" applyFont="1" applyAlignment="1">
      <alignment vertical="center"/>
    </xf>
    <xf numFmtId="3" fontId="30" fillId="0" borderId="19" xfId="0" applyNumberFormat="1" applyFont="1" applyBorder="1" applyAlignment="1">
      <alignment horizontal="right" vertical="center"/>
    </xf>
    <xf numFmtId="0" fontId="0" fillId="0" borderId="19" xfId="0" applyBorder="1"/>
    <xf numFmtId="0" fontId="0" fillId="0" borderId="16" xfId="0" applyBorder="1"/>
    <xf numFmtId="0" fontId="0" fillId="0" borderId="18" xfId="0" applyFill="1" applyBorder="1"/>
    <xf numFmtId="3" fontId="31" fillId="0" borderId="18" xfId="0" applyNumberFormat="1" applyFont="1" applyBorder="1" applyAlignment="1">
      <alignment vertical="center"/>
    </xf>
    <xf numFmtId="3" fontId="31" fillId="3" borderId="18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/>
    </xf>
    <xf numFmtId="3" fontId="21" fillId="0" borderId="4" xfId="0" applyNumberFormat="1" applyFont="1" applyBorder="1" applyAlignment="1">
      <alignment horizontal="center"/>
    </xf>
    <xf numFmtId="3" fontId="21" fillId="0" borderId="17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4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4" xfId="0" applyFont="1" applyBorder="1" applyAlignment="1">
      <alignment horizontal="center"/>
    </xf>
    <xf numFmtId="0" fontId="21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EMP/My%20Documents/Downloads/Gjakova_%2010%20bilanci-SKK%20-%20Cop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g"/>
      <sheetName val="Anal"/>
      <sheetName val="Inv"/>
      <sheetName val="Fur"/>
      <sheetName val="Kl"/>
      <sheetName val="L_Bl"/>
      <sheetName val="L_SH"/>
      <sheetName val="DArk"/>
      <sheetName val="DShtet"/>
      <sheetName val="DBank"/>
      <sheetName val="LisPag"/>
      <sheetName val="DPag"/>
      <sheetName val="Cent"/>
      <sheetName val="Aktivet"/>
      <sheetName val="Pasivet"/>
      <sheetName val="Rezultati"/>
      <sheetName val="Fluksi"/>
      <sheetName val="Kapitali"/>
      <sheetName val="Nd.Fluksi"/>
      <sheetName val="Kopertina"/>
      <sheetName val="Shenimet"/>
      <sheetName val="PagaNeto"/>
      <sheetName val="TVSH"/>
      <sheetName val="AAGJM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5">
          <cell r="M5">
            <v>0</v>
          </cell>
        </row>
        <row r="8">
          <cell r="L8">
            <v>0</v>
          </cell>
        </row>
        <row r="9">
          <cell r="L9">
            <v>0</v>
          </cell>
        </row>
        <row r="13">
          <cell r="L13">
            <v>0</v>
          </cell>
        </row>
        <row r="30">
          <cell r="M30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7"/>
  <sheetViews>
    <sheetView topLeftCell="B15" workbookViewId="0">
      <selection activeCell="M34" sqref="M34"/>
    </sheetView>
  </sheetViews>
  <sheetFormatPr defaultRowHeight="12.75"/>
  <cols>
    <col min="1" max="1" width="13.28515625" style="71" customWidth="1"/>
    <col min="2" max="2" width="3.7109375" style="72" customWidth="1"/>
    <col min="3" max="3" width="2.7109375" style="72" customWidth="1"/>
    <col min="4" max="4" width="4" style="72" customWidth="1"/>
    <col min="5" max="5" width="40.5703125" style="71" customWidth="1"/>
    <col min="6" max="6" width="8.28515625" style="71" customWidth="1"/>
    <col min="7" max="8" width="15.7109375" style="73" customWidth="1"/>
    <col min="9" max="9" width="1.42578125" style="71" customWidth="1"/>
    <col min="10" max="10" width="9.140625" style="71"/>
    <col min="11" max="11" width="10.140625" style="71" bestFit="1" customWidth="1"/>
    <col min="12" max="16384" width="9.140625" style="71"/>
  </cols>
  <sheetData>
    <row r="1" spans="2:8" s="13" customFormat="1" ht="17.25" customHeight="1">
      <c r="B1" s="50"/>
      <c r="C1" s="50"/>
      <c r="D1" s="50"/>
      <c r="G1" s="51"/>
      <c r="H1" s="51"/>
    </row>
    <row r="2" spans="2:8" s="54" customFormat="1" ht="18">
      <c r="B2" s="133" t="s">
        <v>246</v>
      </c>
      <c r="C2" s="52"/>
      <c r="D2" s="52"/>
      <c r="E2" s="53"/>
      <c r="H2" s="55" t="s">
        <v>174</v>
      </c>
    </row>
    <row r="3" spans="2:8" s="54" customFormat="1" ht="15" customHeight="1">
      <c r="B3" s="133" t="s">
        <v>247</v>
      </c>
      <c r="C3" s="52"/>
      <c r="D3" s="52"/>
      <c r="E3" s="53"/>
      <c r="G3" s="55"/>
      <c r="H3" s="55"/>
    </row>
    <row r="4" spans="2:8" s="56" customFormat="1" ht="18" customHeight="1">
      <c r="B4" s="201" t="s">
        <v>251</v>
      </c>
      <c r="C4" s="202"/>
      <c r="D4" s="202"/>
      <c r="E4" s="202"/>
      <c r="F4" s="202"/>
      <c r="G4" s="202"/>
      <c r="H4" s="202"/>
    </row>
    <row r="5" spans="2:8" s="34" customFormat="1" ht="6.75" customHeight="1">
      <c r="B5" s="57"/>
      <c r="C5" s="57"/>
      <c r="D5" s="57"/>
      <c r="G5" s="58"/>
      <c r="H5" s="58"/>
    </row>
    <row r="6" spans="2:8" s="34" customFormat="1" ht="12" customHeight="1">
      <c r="B6" s="206" t="s">
        <v>2</v>
      </c>
      <c r="C6" s="208" t="s">
        <v>8</v>
      </c>
      <c r="D6" s="209"/>
      <c r="E6" s="210"/>
      <c r="F6" s="206" t="s">
        <v>9</v>
      </c>
      <c r="G6" s="123" t="s">
        <v>136</v>
      </c>
      <c r="H6" s="123" t="s">
        <v>136</v>
      </c>
    </row>
    <row r="7" spans="2:8" s="34" customFormat="1" ht="12" customHeight="1">
      <c r="B7" s="207"/>
      <c r="C7" s="211"/>
      <c r="D7" s="212"/>
      <c r="E7" s="213"/>
      <c r="F7" s="207"/>
      <c r="G7" s="125" t="s">
        <v>137</v>
      </c>
      <c r="H7" s="126" t="s">
        <v>142</v>
      </c>
    </row>
    <row r="8" spans="2:8" s="63" customFormat="1" ht="24.95" customHeight="1">
      <c r="B8" s="61" t="s">
        <v>3</v>
      </c>
      <c r="C8" s="203" t="s">
        <v>143</v>
      </c>
      <c r="D8" s="204"/>
      <c r="E8" s="205"/>
      <c r="F8" s="127"/>
      <c r="G8" s="117">
        <f>SUM(G9+G12+G13+G21+G29+G30+G31)</f>
        <v>4301624</v>
      </c>
      <c r="H8" s="117">
        <f>SUM(H9+H12+H13+H21+H29+H30+H31)</f>
        <v>4847146</v>
      </c>
    </row>
    <row r="9" spans="2:8" s="63" customFormat="1" ht="17.100000000000001" customHeight="1">
      <c r="B9" s="128"/>
      <c r="C9" s="62">
        <v>1</v>
      </c>
      <c r="D9" s="60" t="s">
        <v>10</v>
      </c>
      <c r="E9" s="115"/>
      <c r="F9" s="129"/>
      <c r="G9" s="130">
        <f>G11+G10</f>
        <v>1315881</v>
      </c>
      <c r="H9" s="130">
        <v>626914</v>
      </c>
    </row>
    <row r="10" spans="2:8" s="65" customFormat="1" ht="17.100000000000001" customHeight="1">
      <c r="B10" s="128"/>
      <c r="C10" s="62"/>
      <c r="D10" s="131" t="s">
        <v>103</v>
      </c>
      <c r="E10" s="64" t="s">
        <v>29</v>
      </c>
      <c r="F10" s="129"/>
      <c r="G10" s="130">
        <v>106455</v>
      </c>
      <c r="H10" s="130">
        <v>18515</v>
      </c>
    </row>
    <row r="11" spans="2:8" s="65" customFormat="1" ht="17.100000000000001" customHeight="1">
      <c r="B11" s="128"/>
      <c r="C11" s="62"/>
      <c r="D11" s="131" t="s">
        <v>103</v>
      </c>
      <c r="E11" s="64" t="s">
        <v>30</v>
      </c>
      <c r="F11" s="129"/>
      <c r="G11" s="130">
        <v>1209426</v>
      </c>
      <c r="H11" s="130">
        <v>608399</v>
      </c>
    </row>
    <row r="12" spans="2:8" s="63" customFormat="1" ht="17.100000000000001" customHeight="1">
      <c r="B12" s="128"/>
      <c r="C12" s="62">
        <v>2</v>
      </c>
      <c r="D12" s="60" t="s">
        <v>144</v>
      </c>
      <c r="E12" s="115"/>
      <c r="F12" s="129"/>
      <c r="G12" s="130"/>
      <c r="H12" s="130"/>
    </row>
    <row r="13" spans="2:8" s="63" customFormat="1" ht="17.100000000000001" customHeight="1">
      <c r="B13" s="128"/>
      <c r="C13" s="62">
        <v>3</v>
      </c>
      <c r="D13" s="60" t="s">
        <v>145</v>
      </c>
      <c r="E13" s="115"/>
      <c r="F13" s="129"/>
      <c r="G13" s="117">
        <f>SUM(G14:G20)</f>
        <v>2985743</v>
      </c>
      <c r="H13" s="117">
        <f>SUM(H14:H20)</f>
        <v>4220232</v>
      </c>
    </row>
    <row r="14" spans="2:8" s="65" customFormat="1" ht="17.100000000000001" customHeight="1">
      <c r="B14" s="128"/>
      <c r="C14" s="132"/>
      <c r="D14" s="131" t="s">
        <v>103</v>
      </c>
      <c r="E14" s="64" t="s">
        <v>104</v>
      </c>
      <c r="F14" s="129"/>
      <c r="G14" s="199">
        <v>2931600</v>
      </c>
      <c r="H14" s="200">
        <v>4220232</v>
      </c>
    </row>
    <row r="15" spans="2:8" s="65" customFormat="1" ht="17.100000000000001" customHeight="1">
      <c r="B15" s="128"/>
      <c r="C15" s="132"/>
      <c r="D15" s="131" t="s">
        <v>103</v>
      </c>
      <c r="E15" s="64" t="s">
        <v>105</v>
      </c>
      <c r="F15" s="129"/>
      <c r="G15" s="130">
        <v>0</v>
      </c>
      <c r="H15" s="130">
        <v>0</v>
      </c>
    </row>
    <row r="16" spans="2:8" s="65" customFormat="1" ht="17.100000000000001" customHeight="1">
      <c r="B16" s="128"/>
      <c r="C16" s="132"/>
      <c r="D16" s="131" t="s">
        <v>103</v>
      </c>
      <c r="E16" s="64" t="s">
        <v>106</v>
      </c>
      <c r="F16" s="129"/>
      <c r="G16" s="120">
        <v>0</v>
      </c>
      <c r="H16" s="130"/>
    </row>
    <row r="17" spans="2:11" s="65" customFormat="1" ht="17.100000000000001" customHeight="1">
      <c r="B17" s="128"/>
      <c r="C17" s="132"/>
      <c r="D17" s="131" t="s">
        <v>103</v>
      </c>
      <c r="E17" s="64" t="s">
        <v>107</v>
      </c>
      <c r="F17" s="129"/>
      <c r="G17" s="130">
        <v>54143</v>
      </c>
      <c r="H17" s="130">
        <v>0</v>
      </c>
    </row>
    <row r="18" spans="2:11" s="65" customFormat="1" ht="17.100000000000001" customHeight="1">
      <c r="B18" s="128"/>
      <c r="C18" s="132"/>
      <c r="D18" s="131" t="s">
        <v>103</v>
      </c>
      <c r="E18" s="64" t="s">
        <v>110</v>
      </c>
      <c r="F18" s="129"/>
      <c r="G18" s="130">
        <v>0</v>
      </c>
      <c r="H18" s="130">
        <v>0</v>
      </c>
    </row>
    <row r="19" spans="2:11" s="65" customFormat="1" ht="17.100000000000001" customHeight="1">
      <c r="B19" s="128"/>
      <c r="C19" s="132"/>
      <c r="D19" s="131" t="s">
        <v>103</v>
      </c>
      <c r="E19" s="64"/>
      <c r="F19" s="129"/>
      <c r="G19" s="130"/>
      <c r="H19" s="130"/>
      <c r="K19" s="184"/>
    </row>
    <row r="20" spans="2:11" s="65" customFormat="1" ht="17.100000000000001" customHeight="1">
      <c r="B20" s="128"/>
      <c r="C20" s="132"/>
      <c r="D20" s="131" t="s">
        <v>103</v>
      </c>
      <c r="E20" s="64"/>
      <c r="F20" s="129"/>
      <c r="G20" s="130"/>
      <c r="H20" s="130"/>
    </row>
    <row r="21" spans="2:11" s="63" customFormat="1" ht="17.100000000000001" customHeight="1">
      <c r="B21" s="128"/>
      <c r="C21" s="62">
        <v>4</v>
      </c>
      <c r="D21" s="60" t="s">
        <v>11</v>
      </c>
      <c r="E21" s="115"/>
      <c r="F21" s="129"/>
      <c r="G21" s="117">
        <f>SUM(G22:G28)</f>
        <v>0</v>
      </c>
      <c r="H21" s="117">
        <f>SUM(H22:H28)</f>
        <v>0</v>
      </c>
      <c r="K21" s="185"/>
    </row>
    <row r="22" spans="2:11" s="65" customFormat="1" ht="17.100000000000001" customHeight="1">
      <c r="B22" s="128"/>
      <c r="C22" s="132"/>
      <c r="D22" s="131" t="s">
        <v>103</v>
      </c>
      <c r="E22" s="64" t="s">
        <v>12</v>
      </c>
      <c r="F22" s="129"/>
      <c r="G22" s="130">
        <v>0</v>
      </c>
      <c r="H22" s="130">
        <v>0</v>
      </c>
    </row>
    <row r="23" spans="2:11" s="65" customFormat="1" ht="17.100000000000001" customHeight="1">
      <c r="B23" s="128"/>
      <c r="C23" s="132"/>
      <c r="D23" s="131" t="s">
        <v>103</v>
      </c>
      <c r="E23" s="64" t="s">
        <v>109</v>
      </c>
      <c r="F23" s="129"/>
      <c r="G23" s="130"/>
      <c r="H23" s="130"/>
    </row>
    <row r="24" spans="2:11" s="65" customFormat="1" ht="17.100000000000001" customHeight="1">
      <c r="B24" s="128"/>
      <c r="C24" s="132"/>
      <c r="D24" s="131" t="s">
        <v>103</v>
      </c>
      <c r="E24" s="64" t="s">
        <v>13</v>
      </c>
      <c r="F24" s="129"/>
      <c r="G24" s="130"/>
      <c r="H24" s="130"/>
    </row>
    <row r="25" spans="2:11" s="65" customFormat="1" ht="17.100000000000001" customHeight="1">
      <c r="B25" s="128"/>
      <c r="C25" s="132"/>
      <c r="D25" s="131" t="s">
        <v>103</v>
      </c>
      <c r="E25" s="64" t="s">
        <v>148</v>
      </c>
      <c r="F25" s="129"/>
      <c r="G25" s="130"/>
      <c r="H25" s="130"/>
    </row>
    <row r="26" spans="2:11" s="65" customFormat="1" ht="17.100000000000001" customHeight="1">
      <c r="B26" s="128"/>
      <c r="C26" s="132"/>
      <c r="D26" s="131" t="s">
        <v>103</v>
      </c>
      <c r="E26" s="64" t="s">
        <v>14</v>
      </c>
      <c r="F26" s="129"/>
      <c r="G26" s="130"/>
      <c r="H26" s="130"/>
    </row>
    <row r="27" spans="2:11" s="65" customFormat="1" ht="17.100000000000001" customHeight="1">
      <c r="B27" s="128"/>
      <c r="C27" s="132"/>
      <c r="D27" s="131" t="s">
        <v>103</v>
      </c>
      <c r="E27" s="64" t="s">
        <v>15</v>
      </c>
      <c r="F27" s="129"/>
      <c r="G27" s="130"/>
      <c r="H27" s="130"/>
    </row>
    <row r="28" spans="2:11" s="65" customFormat="1" ht="17.100000000000001" customHeight="1">
      <c r="B28" s="128"/>
      <c r="C28" s="132"/>
      <c r="D28" s="131" t="s">
        <v>103</v>
      </c>
      <c r="E28" s="64"/>
      <c r="F28" s="129"/>
      <c r="G28" s="130"/>
      <c r="H28" s="130"/>
    </row>
    <row r="29" spans="2:11" s="63" customFormat="1" ht="17.100000000000001" customHeight="1">
      <c r="B29" s="128"/>
      <c r="C29" s="62">
        <v>5</v>
      </c>
      <c r="D29" s="60" t="s">
        <v>146</v>
      </c>
      <c r="E29" s="115"/>
      <c r="F29" s="129"/>
      <c r="G29" s="130"/>
      <c r="H29" s="130"/>
    </row>
    <row r="30" spans="2:11" s="63" customFormat="1" ht="17.100000000000001" customHeight="1">
      <c r="B30" s="128"/>
      <c r="C30" s="62">
        <v>6</v>
      </c>
      <c r="D30" s="60" t="s">
        <v>147</v>
      </c>
      <c r="E30" s="115"/>
      <c r="F30" s="129"/>
      <c r="G30" s="130"/>
      <c r="H30" s="130"/>
    </row>
    <row r="31" spans="2:11" s="63" customFormat="1" ht="17.100000000000001" customHeight="1">
      <c r="B31" s="128"/>
      <c r="C31" s="62">
        <v>7</v>
      </c>
      <c r="D31" s="60" t="s">
        <v>16</v>
      </c>
      <c r="E31" s="115"/>
      <c r="F31" s="129"/>
      <c r="G31" s="130">
        <v>0</v>
      </c>
      <c r="H31" s="130">
        <v>0</v>
      </c>
    </row>
    <row r="32" spans="2:11" s="63" customFormat="1" ht="17.100000000000001" customHeight="1">
      <c r="B32" s="128"/>
      <c r="C32" s="62"/>
      <c r="D32" s="131" t="s">
        <v>103</v>
      </c>
      <c r="E32" s="115" t="s">
        <v>149</v>
      </c>
      <c r="F32" s="129"/>
      <c r="G32" s="130"/>
      <c r="H32" s="130"/>
    </row>
    <row r="33" spans="2:8" s="63" customFormat="1" ht="17.100000000000001" customHeight="1">
      <c r="B33" s="128"/>
      <c r="C33" s="62"/>
      <c r="D33" s="131" t="s">
        <v>103</v>
      </c>
      <c r="E33" s="115"/>
      <c r="F33" s="129"/>
      <c r="G33" s="130"/>
      <c r="H33" s="130"/>
    </row>
    <row r="34" spans="2:8" s="63" customFormat="1" ht="24.95" customHeight="1">
      <c r="B34" s="66" t="s">
        <v>4</v>
      </c>
      <c r="C34" s="203" t="s">
        <v>17</v>
      </c>
      <c r="D34" s="204"/>
      <c r="E34" s="205"/>
      <c r="F34" s="129"/>
      <c r="G34" s="117">
        <f>SUM(G35+G36+G41+G44)</f>
        <v>0</v>
      </c>
      <c r="H34" s="117">
        <f>SUM(H35+H36+H41+H44)</f>
        <v>0</v>
      </c>
    </row>
    <row r="35" spans="2:8" s="63" customFormat="1" ht="17.100000000000001" customHeight="1">
      <c r="B35" s="128"/>
      <c r="C35" s="62">
        <v>1</v>
      </c>
      <c r="D35" s="60" t="s">
        <v>18</v>
      </c>
      <c r="E35" s="115"/>
      <c r="F35" s="129"/>
      <c r="G35" s="130"/>
      <c r="H35" s="130"/>
    </row>
    <row r="36" spans="2:8" s="63" customFormat="1" ht="17.100000000000001" customHeight="1">
      <c r="B36" s="128"/>
      <c r="C36" s="62">
        <v>2</v>
      </c>
      <c r="D36" s="60" t="s">
        <v>19</v>
      </c>
      <c r="E36" s="67"/>
      <c r="F36" s="129"/>
      <c r="G36" s="130">
        <f>G37+G38+G39+G40</f>
        <v>0</v>
      </c>
      <c r="H36" s="130"/>
    </row>
    <row r="37" spans="2:8" s="65" customFormat="1" ht="17.100000000000001" customHeight="1">
      <c r="B37" s="128"/>
      <c r="C37" s="132"/>
      <c r="D37" s="131" t="s">
        <v>103</v>
      </c>
      <c r="E37" s="64" t="s">
        <v>24</v>
      </c>
      <c r="F37" s="129"/>
      <c r="G37" s="130">
        <f>[1]Cent!L8</f>
        <v>0</v>
      </c>
      <c r="H37" s="130">
        <v>0</v>
      </c>
    </row>
    <row r="38" spans="2:8" s="65" customFormat="1" ht="17.100000000000001" customHeight="1">
      <c r="B38" s="128"/>
      <c r="C38" s="132"/>
      <c r="D38" s="131" t="s">
        <v>103</v>
      </c>
      <c r="E38" s="64" t="s">
        <v>5</v>
      </c>
      <c r="F38" s="129"/>
      <c r="G38" s="130">
        <f>[1]Cent!L9+[1]Cent!L13</f>
        <v>0</v>
      </c>
      <c r="H38" s="130">
        <v>0</v>
      </c>
    </row>
    <row r="39" spans="2:8" s="65" customFormat="1" ht="17.100000000000001" customHeight="1">
      <c r="B39" s="128"/>
      <c r="C39" s="132"/>
      <c r="D39" s="131" t="s">
        <v>103</v>
      </c>
      <c r="E39" s="64" t="s">
        <v>108</v>
      </c>
      <c r="F39" s="129"/>
      <c r="G39" s="130"/>
      <c r="H39" s="130"/>
    </row>
    <row r="40" spans="2:8" s="65" customFormat="1" ht="17.100000000000001" customHeight="1">
      <c r="B40" s="128"/>
      <c r="C40" s="132"/>
      <c r="D40" s="131" t="s">
        <v>103</v>
      </c>
      <c r="E40" s="64" t="s">
        <v>117</v>
      </c>
      <c r="F40" s="129"/>
      <c r="G40" s="130"/>
      <c r="H40" s="130"/>
    </row>
    <row r="41" spans="2:8" s="63" customFormat="1" ht="17.100000000000001" customHeight="1">
      <c r="B41" s="128"/>
      <c r="C41" s="62">
        <v>3</v>
      </c>
      <c r="D41" s="60" t="s">
        <v>20</v>
      </c>
      <c r="E41" s="115"/>
      <c r="F41" s="129"/>
      <c r="G41" s="130"/>
      <c r="H41" s="130"/>
    </row>
    <row r="42" spans="2:8" s="63" customFormat="1" ht="17.100000000000001" customHeight="1">
      <c r="B42" s="128"/>
      <c r="C42" s="62">
        <v>4</v>
      </c>
      <c r="D42" s="60" t="s">
        <v>21</v>
      </c>
      <c r="E42" s="115"/>
      <c r="F42" s="129"/>
      <c r="G42" s="130"/>
      <c r="H42" s="130"/>
    </row>
    <row r="43" spans="2:8" s="63" customFormat="1" ht="17.100000000000001" customHeight="1">
      <c r="B43" s="128"/>
      <c r="C43" s="62">
        <v>5</v>
      </c>
      <c r="D43" s="60" t="s">
        <v>22</v>
      </c>
      <c r="E43" s="115"/>
      <c r="F43" s="129"/>
      <c r="G43" s="130"/>
      <c r="H43" s="130"/>
    </row>
    <row r="44" spans="2:8" s="63" customFormat="1" ht="17.100000000000001" customHeight="1">
      <c r="B44" s="128"/>
      <c r="C44" s="62">
        <v>6</v>
      </c>
      <c r="D44" s="60" t="s">
        <v>23</v>
      </c>
      <c r="E44" s="115"/>
      <c r="F44" s="129"/>
      <c r="G44" s="130">
        <v>0</v>
      </c>
      <c r="H44" s="130"/>
    </row>
    <row r="45" spans="2:8" s="63" customFormat="1" ht="30" customHeight="1">
      <c r="B45" s="129"/>
      <c r="C45" s="203" t="s">
        <v>54</v>
      </c>
      <c r="D45" s="204"/>
      <c r="E45" s="205"/>
      <c r="F45" s="129"/>
      <c r="G45" s="117">
        <f>G8+G34</f>
        <v>4301624</v>
      </c>
      <c r="H45" s="117">
        <f>H8+H34</f>
        <v>4847146</v>
      </c>
    </row>
    <row r="46" spans="2:8" s="63" customFormat="1" ht="9.75" customHeight="1">
      <c r="B46" s="68"/>
      <c r="C46" s="68"/>
      <c r="D46" s="68"/>
      <c r="E46" s="68"/>
      <c r="F46" s="69"/>
      <c r="G46" s="70"/>
      <c r="H46" s="70"/>
    </row>
    <row r="47" spans="2:8" s="63" customFormat="1" ht="15.95" customHeight="1">
      <c r="B47" s="68"/>
      <c r="C47" s="68"/>
      <c r="D47" s="68"/>
      <c r="E47" s="68"/>
      <c r="F47" s="69"/>
      <c r="G47" s="70"/>
      <c r="H47" s="70"/>
    </row>
  </sheetData>
  <mergeCells count="7">
    <mergeCell ref="B4:H4"/>
    <mergeCell ref="C34:E34"/>
    <mergeCell ref="C45:E45"/>
    <mergeCell ref="F6:F7"/>
    <mergeCell ref="C6:E7"/>
    <mergeCell ref="B6:B7"/>
    <mergeCell ref="C8:E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L56"/>
  <sheetViews>
    <sheetView topLeftCell="B15" workbookViewId="0">
      <selection activeCell="L38" sqref="L38"/>
    </sheetView>
  </sheetViews>
  <sheetFormatPr defaultRowHeight="12.75"/>
  <cols>
    <col min="1" max="1" width="13.28515625" style="71" customWidth="1"/>
    <col min="2" max="2" width="3.7109375" style="72" customWidth="1"/>
    <col min="3" max="3" width="2.7109375" style="72" customWidth="1"/>
    <col min="4" max="4" width="4" style="72" customWidth="1"/>
    <col min="5" max="5" width="40.5703125" style="71" customWidth="1"/>
    <col min="6" max="6" width="8.28515625" style="71" customWidth="1"/>
    <col min="7" max="8" width="15.7109375" style="73" customWidth="1"/>
    <col min="9" max="9" width="1.42578125" style="71" customWidth="1"/>
    <col min="10" max="16384" width="9.140625" style="71"/>
  </cols>
  <sheetData>
    <row r="2" spans="2:12" s="54" customFormat="1" ht="18">
      <c r="B2" s="133" t="s">
        <v>246</v>
      </c>
      <c r="C2" s="52"/>
      <c r="D2" s="52"/>
      <c r="E2" s="53"/>
      <c r="F2" s="134"/>
      <c r="G2" s="134"/>
      <c r="H2" s="135" t="s">
        <v>174</v>
      </c>
    </row>
    <row r="3" spans="2:12" s="54" customFormat="1" ht="12.75" customHeight="1">
      <c r="B3" s="133" t="s">
        <v>247</v>
      </c>
      <c r="C3" s="52"/>
      <c r="D3" s="52"/>
      <c r="E3" s="53"/>
      <c r="F3" s="134"/>
      <c r="G3" s="135"/>
      <c r="H3" s="135"/>
    </row>
    <row r="4" spans="2:12" s="56" customFormat="1" ht="18" customHeight="1">
      <c r="B4" s="201" t="s">
        <v>251</v>
      </c>
      <c r="C4" s="201"/>
      <c r="D4" s="201"/>
      <c r="E4" s="201"/>
      <c r="F4" s="201"/>
      <c r="G4" s="201"/>
      <c r="H4" s="201"/>
    </row>
    <row r="5" spans="2:12" s="34" customFormat="1" ht="6.75" customHeight="1">
      <c r="B5" s="2"/>
      <c r="C5" s="2"/>
      <c r="D5" s="2"/>
      <c r="E5" s="5"/>
      <c r="F5" s="5"/>
      <c r="G5" s="113"/>
      <c r="H5" s="113"/>
    </row>
    <row r="6" spans="2:12" s="56" customFormat="1" ht="15.95" customHeight="1">
      <c r="B6" s="206" t="s">
        <v>2</v>
      </c>
      <c r="C6" s="208" t="s">
        <v>49</v>
      </c>
      <c r="D6" s="209"/>
      <c r="E6" s="210"/>
      <c r="F6" s="206" t="s">
        <v>9</v>
      </c>
      <c r="G6" s="123" t="s">
        <v>136</v>
      </c>
      <c r="H6" s="123" t="s">
        <v>136</v>
      </c>
    </row>
    <row r="7" spans="2:12" s="56" customFormat="1" ht="15.95" customHeight="1">
      <c r="B7" s="207"/>
      <c r="C7" s="211"/>
      <c r="D7" s="212"/>
      <c r="E7" s="213"/>
      <c r="F7" s="207"/>
      <c r="G7" s="125" t="s">
        <v>137</v>
      </c>
      <c r="H7" s="126" t="s">
        <v>142</v>
      </c>
    </row>
    <row r="8" spans="2:12" s="63" customFormat="1" ht="24.95" customHeight="1">
      <c r="B8" s="66" t="s">
        <v>3</v>
      </c>
      <c r="C8" s="203" t="s">
        <v>50</v>
      </c>
      <c r="D8" s="204"/>
      <c r="E8" s="205"/>
      <c r="F8" s="129"/>
      <c r="G8" s="117">
        <f>G9+G10+G13+G24+G25</f>
        <v>3582294.05</v>
      </c>
      <c r="H8" s="117">
        <f>H9+H10+H13+H24+H25</f>
        <v>4253265</v>
      </c>
    </row>
    <row r="9" spans="2:12" s="63" customFormat="1" ht="15.95" customHeight="1">
      <c r="B9" s="128"/>
      <c r="C9" s="62">
        <v>1</v>
      </c>
      <c r="D9" s="60" t="s">
        <v>25</v>
      </c>
      <c r="E9" s="115"/>
      <c r="F9" s="129"/>
      <c r="G9" s="130"/>
      <c r="H9" s="130"/>
      <c r="L9" s="183"/>
    </row>
    <row r="10" spans="2:12" s="63" customFormat="1" ht="15.95" customHeight="1">
      <c r="B10" s="128"/>
      <c r="C10" s="62">
        <v>2</v>
      </c>
      <c r="D10" s="60" t="s">
        <v>26</v>
      </c>
      <c r="E10" s="115"/>
      <c r="F10" s="129"/>
      <c r="G10" s="117">
        <f>G11+G12</f>
        <v>1232665</v>
      </c>
      <c r="H10" s="117">
        <f>H11+H12</f>
        <v>0</v>
      </c>
    </row>
    <row r="11" spans="2:12" s="65" customFormat="1" ht="15.95" customHeight="1">
      <c r="B11" s="128"/>
      <c r="C11" s="132"/>
      <c r="D11" s="131" t="s">
        <v>103</v>
      </c>
      <c r="E11" s="64" t="s">
        <v>111</v>
      </c>
      <c r="F11" s="129"/>
      <c r="G11" s="130">
        <v>1232665</v>
      </c>
      <c r="H11" s="130"/>
    </row>
    <row r="12" spans="2:12" s="65" customFormat="1" ht="15.95" customHeight="1">
      <c r="B12" s="128"/>
      <c r="C12" s="132"/>
      <c r="D12" s="131" t="s">
        <v>103</v>
      </c>
      <c r="E12" s="64" t="s">
        <v>150</v>
      </c>
      <c r="F12" s="129"/>
      <c r="G12" s="120"/>
      <c r="H12" s="120">
        <v>0</v>
      </c>
    </row>
    <row r="13" spans="2:12" s="63" customFormat="1" ht="15.95" customHeight="1">
      <c r="B13" s="128"/>
      <c r="C13" s="62">
        <v>3</v>
      </c>
      <c r="D13" s="60" t="s">
        <v>27</v>
      </c>
      <c r="E13" s="115"/>
      <c r="F13" s="129"/>
      <c r="G13" s="117">
        <f>SUM(G14:G23)</f>
        <v>2349629.0499999998</v>
      </c>
      <c r="H13" s="117">
        <f>H14+H15+H16+H17+H18+H19+H20+H21+H22+H23</f>
        <v>4253265</v>
      </c>
    </row>
    <row r="14" spans="2:12" s="65" customFormat="1" ht="15.95" customHeight="1">
      <c r="B14" s="128"/>
      <c r="C14" s="132"/>
      <c r="D14" s="131" t="s">
        <v>103</v>
      </c>
      <c r="E14" s="64" t="s">
        <v>33</v>
      </c>
      <c r="F14" s="129"/>
      <c r="G14" s="130">
        <v>2318266</v>
      </c>
      <c r="H14" s="130">
        <v>2356112</v>
      </c>
    </row>
    <row r="15" spans="2:12" s="65" customFormat="1" ht="15.95" customHeight="1">
      <c r="B15" s="128"/>
      <c r="C15" s="132"/>
      <c r="D15" s="131" t="s">
        <v>103</v>
      </c>
      <c r="E15" s="64" t="s">
        <v>62</v>
      </c>
      <c r="F15" s="129"/>
      <c r="G15" s="130"/>
      <c r="H15" s="130"/>
    </row>
    <row r="16" spans="2:12" s="65" customFormat="1" ht="15.95" customHeight="1">
      <c r="B16" s="128"/>
      <c r="C16" s="132"/>
      <c r="D16" s="131" t="s">
        <v>103</v>
      </c>
      <c r="E16" s="64" t="s">
        <v>112</v>
      </c>
      <c r="F16" s="129"/>
      <c r="G16" s="130">
        <v>6975</v>
      </c>
      <c r="H16" s="130">
        <v>6975</v>
      </c>
    </row>
    <row r="17" spans="2:12" s="65" customFormat="1" ht="15.95" customHeight="1">
      <c r="B17" s="128"/>
      <c r="C17" s="132"/>
      <c r="D17" s="131" t="s">
        <v>103</v>
      </c>
      <c r="E17" s="64" t="s">
        <v>113</v>
      </c>
      <c r="F17" s="129"/>
      <c r="G17" s="130">
        <v>0</v>
      </c>
      <c r="H17" s="130">
        <v>0</v>
      </c>
    </row>
    <row r="18" spans="2:12" s="65" customFormat="1" ht="15.95" customHeight="1">
      <c r="B18" s="128"/>
      <c r="C18" s="132"/>
      <c r="D18" s="131" t="s">
        <v>103</v>
      </c>
      <c r="E18" s="64" t="s">
        <v>114</v>
      </c>
      <c r="F18" s="129"/>
      <c r="G18" s="130">
        <f>SUM(Rezultati!F30)</f>
        <v>22138.05</v>
      </c>
      <c r="H18" s="130"/>
      <c r="K18" s="134"/>
    </row>
    <row r="19" spans="2:12" s="65" customFormat="1" ht="15.95" customHeight="1">
      <c r="B19" s="128"/>
      <c r="C19" s="132"/>
      <c r="D19" s="131" t="s">
        <v>103</v>
      </c>
      <c r="E19" s="64" t="s">
        <v>115</v>
      </c>
      <c r="F19" s="129"/>
      <c r="G19" s="130"/>
      <c r="H19" s="130">
        <v>126058</v>
      </c>
    </row>
    <row r="20" spans="2:12" s="65" customFormat="1" ht="15.95" customHeight="1">
      <c r="B20" s="128"/>
      <c r="C20" s="132"/>
      <c r="D20" s="131" t="s">
        <v>103</v>
      </c>
      <c r="E20" s="64" t="s">
        <v>116</v>
      </c>
      <c r="F20" s="129"/>
      <c r="G20" s="130">
        <v>2250</v>
      </c>
      <c r="H20" s="130">
        <v>0</v>
      </c>
    </row>
    <row r="21" spans="2:12" s="65" customFormat="1" ht="15.95" customHeight="1">
      <c r="B21" s="128"/>
      <c r="C21" s="132"/>
      <c r="D21" s="131" t="s">
        <v>103</v>
      </c>
      <c r="E21" s="64" t="s">
        <v>110</v>
      </c>
      <c r="F21" s="129"/>
      <c r="G21" s="130"/>
      <c r="H21" s="130"/>
    </row>
    <row r="22" spans="2:12" s="65" customFormat="1" ht="15.95" customHeight="1">
      <c r="B22" s="128"/>
      <c r="C22" s="132"/>
      <c r="D22" s="131" t="s">
        <v>103</v>
      </c>
      <c r="E22" s="64" t="s">
        <v>119</v>
      </c>
      <c r="F22" s="129"/>
      <c r="G22" s="130"/>
      <c r="H22" s="130"/>
    </row>
    <row r="23" spans="2:12" s="65" customFormat="1" ht="15.95" customHeight="1">
      <c r="B23" s="128"/>
      <c r="C23" s="132"/>
      <c r="D23" s="131" t="s">
        <v>103</v>
      </c>
      <c r="E23" s="64" t="s">
        <v>118</v>
      </c>
      <c r="F23" s="129"/>
      <c r="G23" s="130"/>
      <c r="H23" s="130">
        <v>1764120</v>
      </c>
    </row>
    <row r="24" spans="2:12" s="63" customFormat="1" ht="15.95" customHeight="1">
      <c r="B24" s="128"/>
      <c r="C24" s="62">
        <v>4</v>
      </c>
      <c r="D24" s="60" t="s">
        <v>28</v>
      </c>
      <c r="E24" s="115"/>
      <c r="F24" s="129"/>
      <c r="G24" s="130"/>
      <c r="H24" s="130"/>
      <c r="L24" s="65"/>
    </row>
    <row r="25" spans="2:12" s="63" customFormat="1" ht="15.95" customHeight="1">
      <c r="B25" s="128"/>
      <c r="C25" s="62">
        <v>5</v>
      </c>
      <c r="D25" s="60" t="s">
        <v>151</v>
      </c>
      <c r="E25" s="115"/>
      <c r="F25" s="129"/>
      <c r="G25" s="130">
        <v>0</v>
      </c>
      <c r="H25" s="130">
        <v>0</v>
      </c>
      <c r="L25" s="65"/>
    </row>
    <row r="26" spans="2:12" s="63" customFormat="1" ht="24.75" customHeight="1">
      <c r="B26" s="66" t="s">
        <v>4</v>
      </c>
      <c r="C26" s="203" t="s">
        <v>51</v>
      </c>
      <c r="D26" s="204"/>
      <c r="E26" s="205"/>
      <c r="F26" s="129"/>
      <c r="G26" s="130">
        <f>G27+G30+G31+G32</f>
        <v>0</v>
      </c>
      <c r="H26" s="130">
        <f>H27+H30+H31+H32</f>
        <v>0</v>
      </c>
    </row>
    <row r="27" spans="2:12" s="63" customFormat="1" ht="15.95" customHeight="1">
      <c r="B27" s="128"/>
      <c r="C27" s="62">
        <v>1</v>
      </c>
      <c r="D27" s="60" t="s">
        <v>34</v>
      </c>
      <c r="E27" s="67"/>
      <c r="F27" s="129"/>
      <c r="G27" s="130">
        <f>G28+G29</f>
        <v>0</v>
      </c>
      <c r="H27" s="130">
        <f>H28+H29</f>
        <v>0</v>
      </c>
    </row>
    <row r="28" spans="2:12" s="65" customFormat="1" ht="15.95" customHeight="1">
      <c r="B28" s="128"/>
      <c r="C28" s="132"/>
      <c r="D28" s="131" t="s">
        <v>103</v>
      </c>
      <c r="E28" s="64" t="s">
        <v>35</v>
      </c>
      <c r="F28" s="129"/>
      <c r="G28" s="130"/>
      <c r="H28" s="130"/>
    </row>
    <row r="29" spans="2:12" s="65" customFormat="1" ht="15.95" customHeight="1">
      <c r="B29" s="128"/>
      <c r="C29" s="132"/>
      <c r="D29" s="131" t="s">
        <v>103</v>
      </c>
      <c r="E29" s="64" t="s">
        <v>31</v>
      </c>
      <c r="F29" s="129"/>
      <c r="G29" s="130"/>
      <c r="H29" s="130"/>
    </row>
    <row r="30" spans="2:12" s="63" customFormat="1" ht="15.95" customHeight="1">
      <c r="B30" s="128"/>
      <c r="C30" s="62">
        <v>2</v>
      </c>
      <c r="D30" s="60" t="s">
        <v>36</v>
      </c>
      <c r="E30" s="115"/>
      <c r="F30" s="129"/>
      <c r="G30" s="130">
        <f>[1]Cent!M30</f>
        <v>0</v>
      </c>
      <c r="H30" s="130">
        <v>0</v>
      </c>
    </row>
    <row r="31" spans="2:12" s="63" customFormat="1" ht="15.95" customHeight="1">
      <c r="B31" s="128"/>
      <c r="C31" s="62">
        <v>3</v>
      </c>
      <c r="D31" s="60" t="s">
        <v>28</v>
      </c>
      <c r="E31" s="115"/>
      <c r="F31" s="129"/>
      <c r="G31" s="130"/>
      <c r="H31" s="130"/>
    </row>
    <row r="32" spans="2:12" s="63" customFormat="1" ht="15.95" customHeight="1">
      <c r="B32" s="128"/>
      <c r="C32" s="62">
        <v>4</v>
      </c>
      <c r="D32" s="60" t="s">
        <v>37</v>
      </c>
      <c r="E32" s="115"/>
      <c r="F32" s="129"/>
      <c r="G32" s="130"/>
      <c r="H32" s="130"/>
    </row>
    <row r="33" spans="2:8" s="63" customFormat="1" ht="24.75" customHeight="1">
      <c r="B33" s="128"/>
      <c r="C33" s="203" t="s">
        <v>53</v>
      </c>
      <c r="D33" s="204"/>
      <c r="E33" s="205"/>
      <c r="F33" s="129"/>
      <c r="G33" s="117">
        <f>G8+G26</f>
        <v>3582294.05</v>
      </c>
      <c r="H33" s="117">
        <f>H8+H26</f>
        <v>4253265</v>
      </c>
    </row>
    <row r="34" spans="2:8" s="63" customFormat="1" ht="24.75" customHeight="1">
      <c r="B34" s="66" t="s">
        <v>38</v>
      </c>
      <c r="C34" s="203" t="s">
        <v>39</v>
      </c>
      <c r="D34" s="204"/>
      <c r="E34" s="205"/>
      <c r="F34" s="129"/>
      <c r="G34" s="117">
        <f>G35+G36+G37+G38+G39+G40+G41+G42+G43+G44</f>
        <v>719329.95</v>
      </c>
      <c r="H34" s="117">
        <f>H35+H36+H37+H38+H39+H40+H41+H42+H43+H44</f>
        <v>593881</v>
      </c>
    </row>
    <row r="35" spans="2:8" s="63" customFormat="1" ht="15.95" customHeight="1">
      <c r="B35" s="128"/>
      <c r="C35" s="62">
        <v>1</v>
      </c>
      <c r="D35" s="60" t="s">
        <v>40</v>
      </c>
      <c r="E35" s="115"/>
      <c r="F35" s="129"/>
      <c r="G35" s="130"/>
      <c r="H35" s="130"/>
    </row>
    <row r="36" spans="2:8" s="63" customFormat="1" ht="15.95" customHeight="1">
      <c r="B36" s="128"/>
      <c r="C36" s="74">
        <v>2</v>
      </c>
      <c r="D36" s="60" t="s">
        <v>41</v>
      </c>
      <c r="E36" s="115"/>
      <c r="F36" s="129"/>
      <c r="G36" s="130"/>
      <c r="H36" s="130"/>
    </row>
    <row r="37" spans="2:8" s="63" customFormat="1" ht="15.95" customHeight="1">
      <c r="B37" s="128"/>
      <c r="C37" s="62">
        <v>3</v>
      </c>
      <c r="D37" s="60" t="s">
        <v>42</v>
      </c>
      <c r="E37" s="115"/>
      <c r="F37" s="129"/>
      <c r="G37" s="130">
        <v>100000</v>
      </c>
      <c r="H37" s="130">
        <v>100000</v>
      </c>
    </row>
    <row r="38" spans="2:8" s="63" customFormat="1" ht="15.95" customHeight="1">
      <c r="B38" s="128"/>
      <c r="C38" s="74">
        <v>4</v>
      </c>
      <c r="D38" s="60" t="s">
        <v>43</v>
      </c>
      <c r="E38" s="115"/>
      <c r="F38" s="129"/>
      <c r="G38" s="130"/>
      <c r="H38" s="130"/>
    </row>
    <row r="39" spans="2:8" s="63" customFormat="1" ht="15.95" customHeight="1">
      <c r="B39" s="128"/>
      <c r="C39" s="62">
        <v>5</v>
      </c>
      <c r="D39" s="60" t="s">
        <v>120</v>
      </c>
      <c r="E39" s="115"/>
      <c r="F39" s="129"/>
      <c r="G39" s="130"/>
      <c r="H39" s="130"/>
    </row>
    <row r="40" spans="2:8" s="63" customFormat="1" ht="15.95" customHeight="1">
      <c r="B40" s="128"/>
      <c r="C40" s="74">
        <v>6</v>
      </c>
      <c r="D40" s="60" t="s">
        <v>44</v>
      </c>
      <c r="E40" s="115"/>
      <c r="F40" s="129"/>
      <c r="G40" s="130"/>
      <c r="H40" s="130"/>
    </row>
    <row r="41" spans="2:8" s="63" customFormat="1" ht="15.95" customHeight="1">
      <c r="B41" s="128"/>
      <c r="C41" s="62">
        <v>7</v>
      </c>
      <c r="D41" s="60" t="s">
        <v>45</v>
      </c>
      <c r="E41" s="115"/>
      <c r="F41" s="129"/>
      <c r="G41" s="130"/>
      <c r="H41" s="130"/>
    </row>
    <row r="42" spans="2:8" s="63" customFormat="1" ht="15.95" customHeight="1">
      <c r="B42" s="128"/>
      <c r="C42" s="74">
        <v>8</v>
      </c>
      <c r="D42" s="60" t="s">
        <v>46</v>
      </c>
      <c r="E42" s="115"/>
      <c r="F42" s="129"/>
      <c r="G42" s="130">
        <f>[1]Cent!M5</f>
        <v>0</v>
      </c>
      <c r="H42" s="130">
        <v>0</v>
      </c>
    </row>
    <row r="43" spans="2:8" s="63" customFormat="1" ht="15.95" customHeight="1">
      <c r="B43" s="128"/>
      <c r="C43" s="62">
        <v>9</v>
      </c>
      <c r="D43" s="60" t="s">
        <v>47</v>
      </c>
      <c r="E43" s="115"/>
      <c r="F43" s="129"/>
      <c r="G43" s="130">
        <f>SUM(H43:H44)</f>
        <v>493881</v>
      </c>
      <c r="H43" s="130">
        <v>0</v>
      </c>
    </row>
    <row r="44" spans="2:8" s="63" customFormat="1" ht="15.95" customHeight="1">
      <c r="B44" s="128"/>
      <c r="C44" s="74">
        <v>10</v>
      </c>
      <c r="D44" s="60" t="s">
        <v>48</v>
      </c>
      <c r="E44" s="115"/>
      <c r="F44" s="129"/>
      <c r="G44" s="130">
        <f>SUM(Rezultati!F31)</f>
        <v>125448.95</v>
      </c>
      <c r="H44" s="130">
        <v>493881</v>
      </c>
    </row>
    <row r="45" spans="2:8" s="63" customFormat="1" ht="24.75" customHeight="1">
      <c r="B45" s="128"/>
      <c r="C45" s="203" t="s">
        <v>52</v>
      </c>
      <c r="D45" s="204"/>
      <c r="E45" s="205"/>
      <c r="F45" s="129"/>
      <c r="G45" s="117">
        <f>G33+G34</f>
        <v>4301624</v>
      </c>
      <c r="H45" s="117">
        <f>H33+H34</f>
        <v>4847146</v>
      </c>
    </row>
    <row r="46" spans="2:8" s="63" customFormat="1" ht="15.95" customHeight="1">
      <c r="B46" s="68"/>
      <c r="C46" s="68"/>
      <c r="D46" s="75"/>
      <c r="E46" s="69"/>
      <c r="F46" s="69"/>
      <c r="G46" s="70"/>
      <c r="H46" s="70"/>
    </row>
    <row r="47" spans="2:8" s="63" customFormat="1" ht="15.95" customHeight="1">
      <c r="B47" s="68"/>
      <c r="C47" s="68"/>
      <c r="D47" s="75"/>
      <c r="E47" s="69"/>
      <c r="F47" s="69"/>
      <c r="G47" s="70"/>
      <c r="H47" s="70"/>
    </row>
    <row r="48" spans="2:8" s="63" customFormat="1" ht="15.95" customHeight="1">
      <c r="B48" s="68"/>
      <c r="C48" s="68"/>
      <c r="D48" s="75"/>
      <c r="E48" s="69"/>
      <c r="F48" s="69"/>
      <c r="G48" s="70"/>
      <c r="H48" s="70"/>
    </row>
    <row r="49" spans="2:8" s="63" customFormat="1" ht="15.95" customHeight="1">
      <c r="B49" s="68"/>
      <c r="C49" s="68"/>
      <c r="D49" s="75"/>
      <c r="E49" s="69"/>
      <c r="F49" s="69"/>
      <c r="G49" s="70"/>
      <c r="H49" s="70"/>
    </row>
    <row r="50" spans="2:8" s="63" customFormat="1" ht="15.95" customHeight="1">
      <c r="B50" s="68"/>
      <c r="C50" s="68"/>
      <c r="D50" s="75"/>
      <c r="E50" s="69"/>
      <c r="F50" s="69"/>
      <c r="G50" s="70"/>
      <c r="H50" s="70"/>
    </row>
    <row r="51" spans="2:8" s="63" customFormat="1" ht="15.95" customHeight="1">
      <c r="B51" s="68"/>
      <c r="C51" s="68"/>
      <c r="D51" s="75"/>
      <c r="E51" s="69"/>
      <c r="F51" s="69"/>
      <c r="G51" s="70"/>
      <c r="H51" s="70"/>
    </row>
    <row r="52" spans="2:8" s="63" customFormat="1" ht="15.95" customHeight="1">
      <c r="B52" s="68"/>
      <c r="C52" s="68"/>
      <c r="D52" s="75"/>
      <c r="E52" s="69"/>
      <c r="F52" s="69"/>
      <c r="G52" s="70"/>
      <c r="H52" s="70"/>
    </row>
    <row r="53" spans="2:8" s="63" customFormat="1" ht="15.95" customHeight="1">
      <c r="B53" s="68"/>
      <c r="C53" s="68"/>
      <c r="D53" s="75"/>
      <c r="E53" s="69"/>
      <c r="F53" s="69"/>
      <c r="G53" s="70"/>
      <c r="H53" s="70"/>
    </row>
    <row r="54" spans="2:8" s="63" customFormat="1" ht="15.95" customHeight="1">
      <c r="B54" s="68"/>
      <c r="C54" s="68"/>
      <c r="D54" s="75"/>
      <c r="E54" s="69"/>
      <c r="F54" s="69"/>
      <c r="G54" s="70"/>
      <c r="H54" s="70"/>
    </row>
    <row r="55" spans="2:8" s="63" customFormat="1" ht="15.95" customHeight="1">
      <c r="B55" s="68"/>
      <c r="C55" s="68"/>
      <c r="D55" s="68"/>
      <c r="E55" s="68"/>
      <c r="F55" s="69"/>
      <c r="G55" s="70"/>
      <c r="H55" s="70"/>
    </row>
    <row r="56" spans="2:8">
      <c r="B56" s="76"/>
      <c r="C56" s="76"/>
      <c r="D56" s="77"/>
      <c r="E56" s="78"/>
      <c r="F56" s="78"/>
      <c r="G56" s="79"/>
      <c r="H56" s="79"/>
    </row>
  </sheetData>
  <mergeCells count="9">
    <mergeCell ref="C34:E34"/>
    <mergeCell ref="C45:E45"/>
    <mergeCell ref="B6:B7"/>
    <mergeCell ref="C6:E7"/>
    <mergeCell ref="C26:E26"/>
    <mergeCell ref="B4:H4"/>
    <mergeCell ref="C33:E33"/>
    <mergeCell ref="C8:E8"/>
    <mergeCell ref="F6:F7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M42"/>
  <sheetViews>
    <sheetView tabSelected="1" topLeftCell="B20" workbookViewId="0">
      <selection activeCell="F29" sqref="F29"/>
    </sheetView>
  </sheetViews>
  <sheetFormatPr defaultRowHeight="12.75"/>
  <cols>
    <col min="1" max="1" width="10.42578125" style="34" customWidth="1"/>
    <col min="2" max="2" width="3.7109375" style="57" customWidth="1"/>
    <col min="3" max="3" width="5.28515625" style="57" customWidth="1"/>
    <col min="4" max="4" width="2.7109375" style="57" customWidth="1"/>
    <col min="5" max="5" width="51.7109375" style="34" customWidth="1"/>
    <col min="6" max="6" width="14.85546875" style="58" customWidth="1"/>
    <col min="7" max="7" width="14" style="58" customWidth="1"/>
    <col min="8" max="8" width="1.42578125" style="34" customWidth="1"/>
    <col min="9" max="9" width="9.140625" style="34"/>
    <col min="10" max="10" width="18" style="82" customWidth="1"/>
    <col min="11" max="11" width="13.5703125" style="34" customWidth="1"/>
    <col min="12" max="12" width="9.140625" style="34"/>
    <col min="13" max="13" width="14.85546875" style="34" customWidth="1"/>
    <col min="14" max="16384" width="9.140625" style="34"/>
  </cols>
  <sheetData>
    <row r="2" spans="2:13" s="56" customFormat="1" ht="18">
      <c r="B2" s="133" t="s">
        <v>246</v>
      </c>
      <c r="C2" s="52"/>
      <c r="D2" s="52"/>
      <c r="E2" s="53"/>
      <c r="F2" s="134"/>
      <c r="G2" s="135" t="s">
        <v>174</v>
      </c>
      <c r="H2" s="54"/>
      <c r="I2" s="54"/>
      <c r="J2" s="80"/>
    </row>
    <row r="3" spans="2:13" s="56" customFormat="1" ht="15" customHeight="1">
      <c r="B3" s="133" t="s">
        <v>247</v>
      </c>
      <c r="C3" s="52"/>
      <c r="D3" s="52"/>
      <c r="E3" s="53"/>
      <c r="F3" s="135"/>
      <c r="G3" s="136"/>
      <c r="H3" s="54"/>
      <c r="I3" s="54"/>
      <c r="J3" s="80"/>
    </row>
    <row r="4" spans="2:13" s="56" customFormat="1" ht="29.25" customHeight="1">
      <c r="B4" s="223" t="s">
        <v>252</v>
      </c>
      <c r="C4" s="223"/>
      <c r="D4" s="223"/>
      <c r="E4" s="223"/>
      <c r="F4" s="223"/>
      <c r="G4" s="223"/>
      <c r="H4" s="54"/>
      <c r="I4" s="54"/>
      <c r="J4" s="80"/>
    </row>
    <row r="5" spans="2:13" s="56" customFormat="1" ht="18.75" customHeight="1">
      <c r="B5" s="214" t="s">
        <v>134</v>
      </c>
      <c r="C5" s="214"/>
      <c r="D5" s="214"/>
      <c r="E5" s="214"/>
      <c r="F5" s="214"/>
      <c r="G5" s="214"/>
      <c r="H5" s="81"/>
      <c r="I5" s="81"/>
      <c r="J5" s="80"/>
    </row>
    <row r="6" spans="2:13" ht="7.5" customHeight="1">
      <c r="B6" s="2"/>
      <c r="C6" s="2"/>
      <c r="D6" s="2"/>
      <c r="E6" s="5"/>
      <c r="F6" s="113"/>
      <c r="G6" s="113"/>
    </row>
    <row r="7" spans="2:13" s="56" customFormat="1" ht="15.95" customHeight="1">
      <c r="B7" s="230" t="s">
        <v>2</v>
      </c>
      <c r="C7" s="224" t="s">
        <v>135</v>
      </c>
      <c r="D7" s="225"/>
      <c r="E7" s="226"/>
      <c r="F7" s="83" t="s">
        <v>136</v>
      </c>
      <c r="G7" s="83" t="s">
        <v>136</v>
      </c>
      <c r="H7" s="63"/>
      <c r="I7" s="63"/>
      <c r="J7" s="80"/>
    </row>
    <row r="8" spans="2:13" s="56" customFormat="1" ht="15.95" customHeight="1">
      <c r="B8" s="231"/>
      <c r="C8" s="227"/>
      <c r="D8" s="228"/>
      <c r="E8" s="229"/>
      <c r="F8" s="84" t="s">
        <v>137</v>
      </c>
      <c r="G8" s="85" t="s">
        <v>142</v>
      </c>
      <c r="H8" s="63"/>
      <c r="I8" s="63"/>
      <c r="J8" s="80"/>
    </row>
    <row r="9" spans="2:13" s="56" customFormat="1" ht="24.95" customHeight="1">
      <c r="B9" s="128">
        <v>1</v>
      </c>
      <c r="C9" s="220" t="s">
        <v>55</v>
      </c>
      <c r="D9" s="221"/>
      <c r="E9" s="222"/>
      <c r="F9" s="116">
        <f>SUM(TVSH!H23)</f>
        <v>8848994</v>
      </c>
      <c r="G9" s="116">
        <v>4817360</v>
      </c>
      <c r="J9" s="80"/>
    </row>
    <row r="10" spans="2:13" s="56" customFormat="1" ht="24.95" customHeight="1">
      <c r="B10" s="128">
        <v>2</v>
      </c>
      <c r="C10" s="220" t="s">
        <v>56</v>
      </c>
      <c r="D10" s="221"/>
      <c r="E10" s="222"/>
      <c r="F10" s="138"/>
      <c r="G10" s="138"/>
      <c r="J10" s="80"/>
    </row>
    <row r="11" spans="2:13" s="56" customFormat="1" ht="24.95" customHeight="1">
      <c r="B11" s="122">
        <v>3</v>
      </c>
      <c r="C11" s="220" t="s">
        <v>152</v>
      </c>
      <c r="D11" s="221"/>
      <c r="E11" s="222"/>
      <c r="F11" s="139"/>
      <c r="G11" s="139"/>
      <c r="J11" s="80"/>
    </row>
    <row r="12" spans="2:13" s="56" customFormat="1" ht="24.95" customHeight="1">
      <c r="B12" s="122">
        <v>4</v>
      </c>
      <c r="C12" s="220" t="s">
        <v>121</v>
      </c>
      <c r="D12" s="221"/>
      <c r="E12" s="222"/>
      <c r="F12" s="139">
        <f>SUM(TVSH!D39)</f>
        <v>8468907</v>
      </c>
      <c r="G12" s="139">
        <v>4187072</v>
      </c>
      <c r="J12" s="80"/>
      <c r="M12" s="195"/>
    </row>
    <row r="13" spans="2:13" s="56" customFormat="1" ht="24.95" customHeight="1">
      <c r="B13" s="122">
        <v>5</v>
      </c>
      <c r="C13" s="220" t="s">
        <v>122</v>
      </c>
      <c r="D13" s="221"/>
      <c r="E13" s="222"/>
      <c r="F13" s="119">
        <f>SUM(F14:F16)</f>
        <v>45000</v>
      </c>
      <c r="G13" s="119">
        <f>SUM(G14:G16)</f>
        <v>19251</v>
      </c>
      <c r="J13" s="80"/>
    </row>
    <row r="14" spans="2:13" s="56" customFormat="1" ht="24.95" customHeight="1">
      <c r="B14" s="122"/>
      <c r="C14" s="137"/>
      <c r="D14" s="215" t="s">
        <v>123</v>
      </c>
      <c r="E14" s="216"/>
      <c r="F14" s="139">
        <v>0</v>
      </c>
      <c r="G14" s="139"/>
      <c r="H14" s="65"/>
      <c r="I14" s="65"/>
      <c r="J14" s="80"/>
    </row>
    <row r="15" spans="2:13" s="56" customFormat="1" ht="24.95" customHeight="1">
      <c r="B15" s="122"/>
      <c r="C15" s="137"/>
      <c r="D15" s="215" t="s">
        <v>124</v>
      </c>
      <c r="E15" s="216"/>
      <c r="F15" s="139">
        <v>45000</v>
      </c>
      <c r="G15" s="139">
        <v>19251</v>
      </c>
      <c r="H15" s="65"/>
      <c r="I15" s="65"/>
      <c r="J15" s="80"/>
    </row>
    <row r="16" spans="2:13" s="56" customFormat="1" ht="18" customHeight="1">
      <c r="B16" s="122"/>
      <c r="C16" s="137"/>
      <c r="D16" s="179"/>
      <c r="E16" s="180" t="s">
        <v>233</v>
      </c>
      <c r="F16" s="139"/>
      <c r="G16" s="139">
        <v>0</v>
      </c>
      <c r="H16" s="65"/>
      <c r="I16" s="65"/>
      <c r="J16" s="80"/>
    </row>
    <row r="17" spans="2:13" s="56" customFormat="1" ht="24.95" customHeight="1">
      <c r="B17" s="128">
        <v>6</v>
      </c>
      <c r="C17" s="220" t="s">
        <v>125</v>
      </c>
      <c r="D17" s="221"/>
      <c r="E17" s="222"/>
      <c r="F17" s="138">
        <f>SUM(AAGJM!H31)</f>
        <v>0</v>
      </c>
      <c r="G17" s="138">
        <v>0</v>
      </c>
      <c r="J17" s="80"/>
    </row>
    <row r="18" spans="2:13" s="56" customFormat="1" ht="24.95" customHeight="1">
      <c r="B18" s="128">
        <v>7</v>
      </c>
      <c r="C18" s="220" t="s">
        <v>126</v>
      </c>
      <c r="D18" s="221"/>
      <c r="E18" s="222"/>
      <c r="F18" s="138">
        <v>187500</v>
      </c>
      <c r="G18" s="138">
        <v>30000</v>
      </c>
      <c r="J18" s="80"/>
      <c r="K18" s="188"/>
      <c r="L18" s="134"/>
      <c r="M18" s="186"/>
    </row>
    <row r="19" spans="2:13" s="56" customFormat="1" ht="30.75" customHeight="1">
      <c r="B19" s="128">
        <v>8</v>
      </c>
      <c r="C19" s="203" t="s">
        <v>127</v>
      </c>
      <c r="D19" s="204"/>
      <c r="E19" s="205"/>
      <c r="F19" s="116">
        <f>F12+F13+F17+F18</f>
        <v>8701407</v>
      </c>
      <c r="G19" s="116">
        <f>G12+G13+G17+G18</f>
        <v>4236323</v>
      </c>
      <c r="H19" s="63"/>
      <c r="I19" s="63"/>
      <c r="J19" s="97"/>
      <c r="K19" s="186"/>
    </row>
    <row r="20" spans="2:13" s="56" customFormat="1" ht="33.75" customHeight="1">
      <c r="B20" s="128">
        <v>9</v>
      </c>
      <c r="C20" s="217" t="s">
        <v>128</v>
      </c>
      <c r="D20" s="218"/>
      <c r="E20" s="219"/>
      <c r="F20" s="116">
        <f>(F9+F10+F11)-F19</f>
        <v>147587</v>
      </c>
      <c r="G20" s="116">
        <f>(G9+G10+G11)-G19</f>
        <v>581037</v>
      </c>
      <c r="H20" s="63"/>
      <c r="I20" s="63"/>
      <c r="J20" s="80"/>
    </row>
    <row r="21" spans="2:13" s="56" customFormat="1" ht="24.95" customHeight="1">
      <c r="B21" s="128">
        <v>10</v>
      </c>
      <c r="C21" s="220" t="s">
        <v>57</v>
      </c>
      <c r="D21" s="221"/>
      <c r="E21" s="222"/>
      <c r="F21" s="138"/>
      <c r="G21" s="138"/>
      <c r="J21" s="80"/>
    </row>
    <row r="22" spans="2:13" s="56" customFormat="1" ht="24.95" customHeight="1">
      <c r="B22" s="128">
        <v>11</v>
      </c>
      <c r="C22" s="220" t="s">
        <v>129</v>
      </c>
      <c r="D22" s="221"/>
      <c r="E22" s="222"/>
      <c r="F22" s="138"/>
      <c r="G22" s="138"/>
      <c r="J22" s="80"/>
    </row>
    <row r="23" spans="2:13" s="56" customFormat="1" ht="24.95" customHeight="1">
      <c r="B23" s="128">
        <v>12</v>
      </c>
      <c r="C23" s="220" t="s">
        <v>227</v>
      </c>
      <c r="D23" s="221"/>
      <c r="E23" s="222"/>
      <c r="F23" s="138">
        <f>F24+F25+F26+F27</f>
        <v>0</v>
      </c>
      <c r="G23" s="138">
        <v>0</v>
      </c>
      <c r="J23" s="80"/>
    </row>
    <row r="24" spans="2:13" s="56" customFormat="1" ht="24.95" customHeight="1">
      <c r="B24" s="128"/>
      <c r="C24" s="140">
        <v>121</v>
      </c>
      <c r="D24" s="215" t="s">
        <v>58</v>
      </c>
      <c r="E24" s="216"/>
      <c r="F24" s="138">
        <v>0</v>
      </c>
      <c r="G24" s="138"/>
      <c r="H24" s="65"/>
      <c r="I24" s="65"/>
      <c r="J24" s="80"/>
    </row>
    <row r="25" spans="2:13" s="56" customFormat="1" ht="24.95" customHeight="1">
      <c r="B25" s="128"/>
      <c r="C25" s="137">
        <v>122</v>
      </c>
      <c r="D25" s="215" t="s">
        <v>130</v>
      </c>
      <c r="E25" s="216"/>
      <c r="F25" s="138">
        <v>0</v>
      </c>
      <c r="G25" s="138">
        <v>0</v>
      </c>
      <c r="H25" s="65"/>
      <c r="I25" s="65"/>
      <c r="J25" s="80"/>
    </row>
    <row r="26" spans="2:13" s="56" customFormat="1" ht="24.95" customHeight="1">
      <c r="B26" s="128"/>
      <c r="C26" s="137">
        <v>123</v>
      </c>
      <c r="D26" s="215" t="s">
        <v>59</v>
      </c>
      <c r="E26" s="216"/>
      <c r="F26" s="138">
        <v>0</v>
      </c>
      <c r="G26" s="138">
        <v>0</v>
      </c>
      <c r="H26" s="65"/>
      <c r="I26" s="65"/>
      <c r="J26" s="80"/>
    </row>
    <row r="27" spans="2:13" s="56" customFormat="1" ht="24.95" customHeight="1">
      <c r="B27" s="128"/>
      <c r="C27" s="137">
        <v>124</v>
      </c>
      <c r="D27" s="215" t="s">
        <v>226</v>
      </c>
      <c r="E27" s="216"/>
      <c r="F27" s="138"/>
      <c r="G27" s="138"/>
      <c r="H27" s="65"/>
      <c r="I27" s="65"/>
      <c r="J27" s="80"/>
      <c r="K27" s="86"/>
    </row>
    <row r="28" spans="2:13" s="56" customFormat="1" ht="39.950000000000003" customHeight="1">
      <c r="B28" s="128">
        <v>13</v>
      </c>
      <c r="C28" s="217" t="s">
        <v>60</v>
      </c>
      <c r="D28" s="218"/>
      <c r="E28" s="219"/>
      <c r="F28" s="138">
        <f>F21+F22+F23</f>
        <v>0</v>
      </c>
      <c r="G28" s="138">
        <v>0</v>
      </c>
      <c r="H28" s="63"/>
      <c r="I28" s="63"/>
      <c r="J28" s="80"/>
    </row>
    <row r="29" spans="2:13" s="56" customFormat="1" ht="39.950000000000003" customHeight="1">
      <c r="B29" s="128">
        <v>14</v>
      </c>
      <c r="C29" s="217" t="s">
        <v>132</v>
      </c>
      <c r="D29" s="218"/>
      <c r="E29" s="219"/>
      <c r="F29" s="116">
        <f>F20+F28</f>
        <v>147587</v>
      </c>
      <c r="G29" s="116">
        <f>G20+G28</f>
        <v>581037</v>
      </c>
      <c r="H29" s="63"/>
      <c r="I29" s="63"/>
      <c r="J29" s="80"/>
    </row>
    <row r="30" spans="2:13" s="56" customFormat="1" ht="24.95" customHeight="1">
      <c r="B30" s="128">
        <v>15</v>
      </c>
      <c r="C30" s="220" t="s">
        <v>61</v>
      </c>
      <c r="D30" s="221"/>
      <c r="E30" s="222"/>
      <c r="F30" s="138">
        <f>SUM(F29*0.15)</f>
        <v>22138.05</v>
      </c>
      <c r="G30" s="138">
        <v>87156</v>
      </c>
      <c r="J30" s="80"/>
    </row>
    <row r="31" spans="2:13" s="56" customFormat="1" ht="39.950000000000003" customHeight="1">
      <c r="B31" s="128">
        <v>16</v>
      </c>
      <c r="C31" s="217" t="s">
        <v>133</v>
      </c>
      <c r="D31" s="218"/>
      <c r="E31" s="219"/>
      <c r="F31" s="116">
        <f>F29-F30</f>
        <v>125448.95</v>
      </c>
      <c r="G31" s="116">
        <v>493881</v>
      </c>
      <c r="H31" s="63"/>
      <c r="I31" s="63"/>
      <c r="J31" s="80"/>
    </row>
    <row r="32" spans="2:13" s="56" customFormat="1" ht="24.95" customHeight="1">
      <c r="B32" s="128">
        <v>17</v>
      </c>
      <c r="C32" s="220" t="s">
        <v>131</v>
      </c>
      <c r="D32" s="221"/>
      <c r="E32" s="222"/>
      <c r="F32" s="138"/>
      <c r="G32" s="138"/>
      <c r="J32" s="80"/>
    </row>
    <row r="33" spans="2:11" s="56" customFormat="1" ht="15.95" customHeight="1">
      <c r="B33" s="87"/>
      <c r="C33" s="87"/>
      <c r="D33" s="87"/>
      <c r="E33" s="88"/>
      <c r="F33" s="89"/>
      <c r="G33" s="89"/>
      <c r="J33" s="97"/>
    </row>
    <row r="34" spans="2:11" s="56" customFormat="1" ht="15.95" customHeight="1">
      <c r="B34" s="87"/>
      <c r="C34" s="87"/>
      <c r="D34" s="87"/>
      <c r="E34" s="88"/>
      <c r="F34" s="89"/>
      <c r="G34" s="89"/>
      <c r="J34" s="97"/>
    </row>
    <row r="35" spans="2:11" s="56" customFormat="1" ht="15.95" customHeight="1">
      <c r="B35" s="87"/>
      <c r="C35" s="87"/>
      <c r="D35" s="87"/>
      <c r="E35" s="88"/>
      <c r="F35" s="89"/>
      <c r="G35" s="89"/>
      <c r="J35" s="80"/>
    </row>
    <row r="36" spans="2:11" s="56" customFormat="1" ht="15.95" customHeight="1">
      <c r="B36" s="87"/>
      <c r="E36" s="88"/>
      <c r="G36" s="89"/>
      <c r="J36" s="80"/>
      <c r="K36" s="186"/>
    </row>
    <row r="37" spans="2:11" s="56" customFormat="1" ht="15.95" customHeight="1">
      <c r="B37" s="87"/>
      <c r="C37" s="87"/>
      <c r="E37" s="90"/>
      <c r="F37" s="186"/>
      <c r="G37" s="89"/>
      <c r="J37" s="80"/>
    </row>
    <row r="38" spans="2:11" s="56" customFormat="1" ht="15.95" customHeight="1">
      <c r="B38" s="87"/>
      <c r="C38" s="87"/>
      <c r="D38" s="87"/>
      <c r="E38" s="88"/>
      <c r="G38" s="189"/>
      <c r="J38" s="80"/>
    </row>
    <row r="39" spans="2:11" s="56" customFormat="1" ht="15.95" customHeight="1">
      <c r="B39" s="87"/>
      <c r="C39" s="87"/>
      <c r="D39" s="87"/>
      <c r="E39" s="88"/>
      <c r="F39" s="89"/>
      <c r="G39" s="89"/>
      <c r="J39" s="80"/>
    </row>
    <row r="40" spans="2:11" s="56" customFormat="1" ht="15.95" customHeight="1">
      <c r="B40" s="87"/>
      <c r="C40" s="87"/>
      <c r="D40" s="87"/>
      <c r="E40" s="88"/>
      <c r="F40" s="89"/>
      <c r="G40" s="89"/>
      <c r="J40" s="80"/>
    </row>
    <row r="41" spans="2:11" s="56" customFormat="1" ht="15.95" customHeight="1">
      <c r="B41" s="87"/>
      <c r="C41" s="87"/>
      <c r="D41" s="87"/>
      <c r="E41" s="88"/>
      <c r="F41" s="89"/>
      <c r="G41" s="89"/>
      <c r="J41" s="80"/>
    </row>
    <row r="42" spans="2:11" s="56" customFormat="1" ht="15.95" customHeight="1">
      <c r="B42" s="87"/>
      <c r="C42" s="87"/>
      <c r="D42" s="87"/>
      <c r="E42" s="87"/>
      <c r="F42" s="89"/>
      <c r="G42" s="89"/>
      <c r="J42" s="80"/>
    </row>
  </sheetData>
  <mergeCells count="27">
    <mergeCell ref="B4:G4"/>
    <mergeCell ref="C28:E28"/>
    <mergeCell ref="C7:E8"/>
    <mergeCell ref="B7:B8"/>
    <mergeCell ref="C19:E19"/>
    <mergeCell ref="C20:E20"/>
    <mergeCell ref="C9:E9"/>
    <mergeCell ref="C10:E10"/>
    <mergeCell ref="C11:E11"/>
    <mergeCell ref="C12:E12"/>
    <mergeCell ref="C22:E22"/>
    <mergeCell ref="C32:E32"/>
    <mergeCell ref="C31:E31"/>
    <mergeCell ref="C13:E13"/>
    <mergeCell ref="D14:E14"/>
    <mergeCell ref="D15:E15"/>
    <mergeCell ref="C17:E17"/>
    <mergeCell ref="B5:G5"/>
    <mergeCell ref="D27:E27"/>
    <mergeCell ref="C29:E29"/>
    <mergeCell ref="C30:E30"/>
    <mergeCell ref="C23:E23"/>
    <mergeCell ref="D24:E24"/>
    <mergeCell ref="D25:E25"/>
    <mergeCell ref="D26:E26"/>
    <mergeCell ref="C18:E18"/>
    <mergeCell ref="C21:E21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K43"/>
  <sheetViews>
    <sheetView topLeftCell="B15" workbookViewId="0">
      <selection activeCell="M32" sqref="M32"/>
    </sheetView>
  </sheetViews>
  <sheetFormatPr defaultRowHeight="12.75"/>
  <cols>
    <col min="1" max="1" width="13.28515625" style="13" customWidth="1"/>
    <col min="2" max="3" width="3.7109375" style="50" customWidth="1"/>
    <col min="4" max="4" width="3.5703125" style="50" customWidth="1"/>
    <col min="5" max="5" width="44.42578125" style="13" customWidth="1"/>
    <col min="6" max="7" width="15.42578125" style="51" customWidth="1"/>
    <col min="8" max="8" width="1.42578125" style="13" customWidth="1"/>
    <col min="9" max="10" width="9.140625" style="13"/>
    <col min="11" max="11" width="10" style="13" bestFit="1" customWidth="1"/>
    <col min="12" max="16384" width="9.140625" style="13"/>
  </cols>
  <sheetData>
    <row r="1" spans="2:7" ht="9.75" customHeight="1"/>
    <row r="2" spans="2:7" s="95" customFormat="1" ht="18">
      <c r="B2" s="133" t="s">
        <v>246</v>
      </c>
      <c r="C2" s="52"/>
      <c r="D2" s="52"/>
      <c r="E2" s="53"/>
      <c r="F2" s="134"/>
      <c r="G2" s="135" t="s">
        <v>174</v>
      </c>
    </row>
    <row r="3" spans="2:7" s="95" customFormat="1" ht="18" customHeight="1">
      <c r="B3" s="133" t="s">
        <v>247</v>
      </c>
      <c r="C3" s="52"/>
      <c r="D3" s="52"/>
      <c r="E3" s="53"/>
      <c r="F3" s="141"/>
      <c r="G3" s="142"/>
    </row>
    <row r="4" spans="2:7" s="95" customFormat="1" ht="8.25" customHeight="1">
      <c r="B4" s="133"/>
      <c r="C4" s="133"/>
      <c r="D4" s="52"/>
      <c r="E4" s="53"/>
      <c r="F4" s="135"/>
      <c r="G4" s="136"/>
    </row>
    <row r="5" spans="2:7" s="95" customFormat="1" ht="18" customHeight="1">
      <c r="B5" s="223" t="s">
        <v>253</v>
      </c>
      <c r="C5" s="223"/>
      <c r="D5" s="223"/>
      <c r="E5" s="223"/>
      <c r="F5" s="223"/>
      <c r="G5" s="223"/>
    </row>
    <row r="6" spans="2:7" ht="6.75" customHeight="1">
      <c r="B6" s="2"/>
      <c r="C6" s="2"/>
      <c r="D6" s="2"/>
      <c r="E6" s="5"/>
      <c r="F6" s="113"/>
      <c r="G6" s="113"/>
    </row>
    <row r="7" spans="2:7" s="95" customFormat="1" ht="15.95" customHeight="1">
      <c r="B7" s="206" t="s">
        <v>2</v>
      </c>
      <c r="C7" s="224" t="s">
        <v>156</v>
      </c>
      <c r="D7" s="225"/>
      <c r="E7" s="226"/>
      <c r="F7" s="123" t="s">
        <v>136</v>
      </c>
      <c r="G7" s="123" t="s">
        <v>136</v>
      </c>
    </row>
    <row r="8" spans="2:7" s="95" customFormat="1" ht="15.95" customHeight="1">
      <c r="B8" s="207"/>
      <c r="C8" s="227"/>
      <c r="D8" s="228"/>
      <c r="E8" s="229"/>
      <c r="F8" s="125" t="s">
        <v>137</v>
      </c>
      <c r="G8" s="126" t="s">
        <v>142</v>
      </c>
    </row>
    <row r="9" spans="2:7" s="95" customFormat="1" ht="24.95" customHeight="1">
      <c r="B9" s="128" t="s">
        <v>3</v>
      </c>
      <c r="C9" s="91" t="s">
        <v>157</v>
      </c>
      <c r="D9" s="92"/>
      <c r="E9" s="67"/>
      <c r="F9" s="117">
        <f>SUM(F10+F11+F16+F18+F19+F21+F22+F23+F24)</f>
        <v>582511.94999999995</v>
      </c>
      <c r="G9" s="117">
        <f>SUM(G10+G11+G16+G18+G19+G21+G22+G23+G24)</f>
        <v>626914</v>
      </c>
    </row>
    <row r="10" spans="2:7" s="95" customFormat="1" ht="20.100000000000001" customHeight="1">
      <c r="B10" s="128"/>
      <c r="C10" s="91"/>
      <c r="D10" s="115" t="s">
        <v>141</v>
      </c>
      <c r="E10" s="115"/>
      <c r="F10" s="130">
        <f>SUM(Rezultati!F29)</f>
        <v>147587</v>
      </c>
      <c r="G10" s="130">
        <f>SUM(Rezultati!G29)</f>
        <v>581037</v>
      </c>
    </row>
    <row r="11" spans="2:7" s="95" customFormat="1" ht="20.100000000000001" customHeight="1">
      <c r="B11" s="128"/>
      <c r="C11" s="93"/>
      <c r="D11" s="143" t="s">
        <v>158</v>
      </c>
      <c r="E11" s="134"/>
      <c r="F11" s="117">
        <f>SUM(F12+F13+F14+F15)</f>
        <v>-22138.05</v>
      </c>
      <c r="G11" s="117">
        <f>SUM(G12+G13+G14+G15)</f>
        <v>-87156</v>
      </c>
    </row>
    <row r="12" spans="2:7" s="95" customFormat="1" ht="20.100000000000001" customHeight="1">
      <c r="B12" s="128"/>
      <c r="C12" s="91"/>
      <c r="D12" s="92"/>
      <c r="E12" s="118" t="s">
        <v>159</v>
      </c>
      <c r="F12" s="130">
        <f>SUM(AAGJM!I46)</f>
        <v>0</v>
      </c>
      <c r="G12" s="130">
        <v>0</v>
      </c>
    </row>
    <row r="13" spans="2:7" s="95" customFormat="1" ht="20.100000000000001" customHeight="1">
      <c r="B13" s="128"/>
      <c r="C13" s="91"/>
      <c r="D13" s="92"/>
      <c r="E13" s="118" t="s">
        <v>203</v>
      </c>
      <c r="F13" s="130">
        <f>-SUM(Rezultati!F30)</f>
        <v>-22138.05</v>
      </c>
      <c r="G13" s="130">
        <v>-87156</v>
      </c>
    </row>
    <row r="14" spans="2:7" s="95" customFormat="1" ht="20.100000000000001" customHeight="1">
      <c r="B14" s="128"/>
      <c r="C14" s="91"/>
      <c r="D14" s="92"/>
      <c r="E14" s="118" t="s">
        <v>160</v>
      </c>
      <c r="F14" s="130"/>
      <c r="G14" s="130"/>
    </row>
    <row r="15" spans="2:7" s="95" customFormat="1" ht="20.100000000000001" customHeight="1">
      <c r="B15" s="128"/>
      <c r="C15" s="91"/>
      <c r="D15" s="92"/>
      <c r="E15" s="118" t="s">
        <v>161</v>
      </c>
      <c r="F15" s="130"/>
      <c r="G15" s="130"/>
    </row>
    <row r="16" spans="2:7" s="96" customFormat="1" ht="20.100000000000001" customHeight="1">
      <c r="B16" s="208"/>
      <c r="C16" s="224"/>
      <c r="D16" s="144" t="s">
        <v>162</v>
      </c>
      <c r="E16" s="108"/>
      <c r="F16" s="232">
        <v>-54143</v>
      </c>
      <c r="G16" s="232">
        <v>-4220232</v>
      </c>
    </row>
    <row r="17" spans="2:11" s="96" customFormat="1" ht="20.100000000000001" customHeight="1">
      <c r="B17" s="211"/>
      <c r="C17" s="227"/>
      <c r="D17" s="145" t="s">
        <v>163</v>
      </c>
      <c r="E17" s="108"/>
      <c r="F17" s="233"/>
      <c r="G17" s="233"/>
    </row>
    <row r="18" spans="2:11" s="95" customFormat="1" ht="20.100000000000001" customHeight="1">
      <c r="B18" s="124"/>
      <c r="C18" s="91"/>
      <c r="D18" s="115" t="s">
        <v>164</v>
      </c>
      <c r="E18" s="115"/>
      <c r="F18" s="146">
        <f>-SUM(Aktivet!G21-Aktivet!H21)</f>
        <v>0</v>
      </c>
      <c r="G18" s="146"/>
    </row>
    <row r="19" spans="2:11" s="95" customFormat="1" ht="20.100000000000001" customHeight="1">
      <c r="B19" s="206"/>
      <c r="C19" s="224"/>
      <c r="D19" s="144" t="s">
        <v>165</v>
      </c>
      <c r="E19" s="144"/>
      <c r="F19" s="232">
        <v>511206</v>
      </c>
      <c r="G19" s="232">
        <v>4353265</v>
      </c>
      <c r="J19" s="234"/>
    </row>
    <row r="20" spans="2:11" s="95" customFormat="1" ht="20.100000000000001" customHeight="1">
      <c r="B20" s="207"/>
      <c r="C20" s="227"/>
      <c r="D20" s="143" t="s">
        <v>166</v>
      </c>
      <c r="E20" s="143"/>
      <c r="F20" s="233"/>
      <c r="G20" s="233"/>
      <c r="J20" s="234"/>
    </row>
    <row r="21" spans="2:11" s="95" customFormat="1" ht="20.100000000000001" customHeight="1">
      <c r="B21" s="128"/>
      <c r="C21" s="91"/>
      <c r="D21" s="115" t="s">
        <v>167</v>
      </c>
      <c r="E21" s="115"/>
      <c r="F21" s="147"/>
      <c r="G21" s="147"/>
    </row>
    <row r="22" spans="2:11" s="95" customFormat="1" ht="20.100000000000001" customHeight="1">
      <c r="B22" s="128"/>
      <c r="C22" s="91"/>
      <c r="D22" s="115" t="s">
        <v>77</v>
      </c>
      <c r="E22" s="115"/>
      <c r="F22" s="130"/>
      <c r="G22" s="130"/>
    </row>
    <row r="23" spans="2:11" s="95" customFormat="1" ht="20.100000000000001" customHeight="1">
      <c r="B23" s="128"/>
      <c r="C23" s="91"/>
      <c r="D23" s="115" t="s">
        <v>78</v>
      </c>
      <c r="E23" s="115"/>
      <c r="F23" s="130">
        <f>-SUM(Aktivet!G16)</f>
        <v>0</v>
      </c>
      <c r="G23" s="130">
        <v>0</v>
      </c>
    </row>
    <row r="24" spans="2:11" s="95" customFormat="1" ht="20.100000000000001" customHeight="1">
      <c r="B24" s="128"/>
      <c r="C24" s="91"/>
      <c r="D24" s="64" t="s">
        <v>168</v>
      </c>
      <c r="E24" s="115"/>
      <c r="F24" s="130"/>
      <c r="G24" s="130"/>
    </row>
    <row r="25" spans="2:11" s="95" customFormat="1" ht="24.95" customHeight="1">
      <c r="B25" s="128" t="s">
        <v>4</v>
      </c>
      <c r="C25" s="94" t="s">
        <v>79</v>
      </c>
      <c r="D25" s="92"/>
      <c r="E25" s="115"/>
      <c r="F25" s="117">
        <f>SUM(F26:F31)</f>
        <v>0</v>
      </c>
      <c r="G25" s="117">
        <v>0</v>
      </c>
      <c r="K25" s="192"/>
    </row>
    <row r="26" spans="2:11" s="95" customFormat="1" ht="20.100000000000001" customHeight="1">
      <c r="B26" s="128"/>
      <c r="C26" s="91"/>
      <c r="D26" s="115" t="s">
        <v>169</v>
      </c>
      <c r="E26" s="115"/>
      <c r="F26" s="130"/>
      <c r="G26" s="130"/>
    </row>
    <row r="27" spans="2:11" s="95" customFormat="1" ht="20.100000000000001" customHeight="1">
      <c r="B27" s="128"/>
      <c r="C27" s="91"/>
      <c r="D27" s="115" t="s">
        <v>80</v>
      </c>
      <c r="E27" s="115"/>
      <c r="F27" s="130"/>
      <c r="G27" s="130">
        <v>0</v>
      </c>
    </row>
    <row r="28" spans="2:11" s="95" customFormat="1" ht="20.100000000000001" customHeight="1">
      <c r="B28" s="128"/>
      <c r="C28" s="59"/>
      <c r="D28" s="115" t="s">
        <v>81</v>
      </c>
      <c r="E28" s="115"/>
      <c r="F28" s="130"/>
      <c r="G28" s="130"/>
    </row>
    <row r="29" spans="2:11" s="95" customFormat="1" ht="20.100000000000001" customHeight="1">
      <c r="B29" s="128"/>
      <c r="C29" s="132"/>
      <c r="D29" s="115" t="s">
        <v>82</v>
      </c>
      <c r="E29" s="115"/>
      <c r="F29" s="130"/>
      <c r="G29" s="130"/>
    </row>
    <row r="30" spans="2:11" s="95" customFormat="1" ht="20.100000000000001" customHeight="1">
      <c r="B30" s="128"/>
      <c r="C30" s="132"/>
      <c r="D30" s="115" t="s">
        <v>83</v>
      </c>
      <c r="E30" s="115"/>
      <c r="F30" s="130"/>
      <c r="G30" s="130"/>
    </row>
    <row r="31" spans="2:11" s="95" customFormat="1" ht="20.100000000000001" customHeight="1">
      <c r="B31" s="128"/>
      <c r="C31" s="132"/>
      <c r="D31" s="64" t="s">
        <v>84</v>
      </c>
      <c r="E31" s="115"/>
      <c r="F31" s="130"/>
      <c r="G31" s="130"/>
    </row>
    <row r="32" spans="2:11" s="95" customFormat="1" ht="24.95" customHeight="1">
      <c r="B32" s="128" t="s">
        <v>38</v>
      </c>
      <c r="C32" s="91" t="s">
        <v>85</v>
      </c>
      <c r="D32" s="148"/>
      <c r="E32" s="115"/>
      <c r="F32" s="117">
        <f>SUM(F33:F37)</f>
        <v>0</v>
      </c>
      <c r="G32" s="117">
        <f>SUM(G33:G37)</f>
        <v>0</v>
      </c>
    </row>
    <row r="33" spans="2:7" s="95" customFormat="1" ht="20.100000000000001" customHeight="1">
      <c r="B33" s="128"/>
      <c r="C33" s="132"/>
      <c r="D33" s="115" t="s">
        <v>92</v>
      </c>
      <c r="E33" s="115"/>
      <c r="F33" s="130"/>
      <c r="G33" s="130"/>
    </row>
    <row r="34" spans="2:7" s="95" customFormat="1" ht="20.100000000000001" customHeight="1">
      <c r="B34" s="128"/>
      <c r="C34" s="132"/>
      <c r="D34" s="115" t="s">
        <v>86</v>
      </c>
      <c r="E34" s="115"/>
      <c r="F34" s="130"/>
      <c r="G34" s="130"/>
    </row>
    <row r="35" spans="2:7" s="95" customFormat="1" ht="20.100000000000001" customHeight="1">
      <c r="B35" s="128"/>
      <c r="C35" s="132"/>
      <c r="D35" s="115" t="s">
        <v>87</v>
      </c>
      <c r="E35" s="115"/>
      <c r="F35" s="130"/>
      <c r="G35" s="130"/>
    </row>
    <row r="36" spans="2:7" s="95" customFormat="1" ht="20.100000000000001" customHeight="1">
      <c r="B36" s="128"/>
      <c r="C36" s="132"/>
      <c r="D36" s="115" t="s">
        <v>88</v>
      </c>
      <c r="E36" s="115"/>
      <c r="F36" s="130" t="s">
        <v>243</v>
      </c>
      <c r="G36" s="130"/>
    </row>
    <row r="37" spans="2:7" s="95" customFormat="1" ht="20.100000000000001" customHeight="1">
      <c r="B37" s="128"/>
      <c r="C37" s="132"/>
      <c r="D37" s="64" t="s">
        <v>170</v>
      </c>
      <c r="E37" s="115"/>
      <c r="F37" s="130"/>
      <c r="G37" s="130"/>
    </row>
    <row r="38" spans="2:7" ht="25.5" customHeight="1">
      <c r="B38" s="112" t="s">
        <v>208</v>
      </c>
      <c r="C38" s="94" t="s">
        <v>89</v>
      </c>
      <c r="D38" s="112"/>
      <c r="E38" s="114"/>
      <c r="F38" s="111">
        <f>F9+F25+F32</f>
        <v>582511.94999999995</v>
      </c>
      <c r="G38" s="111">
        <f>G9+G25+G32</f>
        <v>626914</v>
      </c>
    </row>
    <row r="39" spans="2:7" ht="25.5" customHeight="1">
      <c r="B39" s="112" t="s">
        <v>209</v>
      </c>
      <c r="C39" s="94" t="s">
        <v>90</v>
      </c>
      <c r="D39" s="112"/>
      <c r="E39" s="114"/>
      <c r="F39" s="111">
        <v>626914</v>
      </c>
      <c r="G39" s="111"/>
    </row>
    <row r="40" spans="2:7" ht="25.5" customHeight="1">
      <c r="B40" s="112" t="s">
        <v>211</v>
      </c>
      <c r="C40" s="94" t="s">
        <v>91</v>
      </c>
      <c r="D40" s="112"/>
      <c r="E40" s="114"/>
      <c r="F40" s="111">
        <f>SUM(F38:F39)</f>
        <v>1209425.95</v>
      </c>
      <c r="G40" s="111">
        <f>SUM(G38:G39)</f>
        <v>626914</v>
      </c>
    </row>
    <row r="42" spans="2:7">
      <c r="G42" s="100"/>
    </row>
    <row r="43" spans="2:7">
      <c r="F43" s="173"/>
    </row>
  </sheetData>
  <mergeCells count="12">
    <mergeCell ref="B5:G5"/>
    <mergeCell ref="C7:E8"/>
    <mergeCell ref="B7:B8"/>
    <mergeCell ref="G19:G20"/>
    <mergeCell ref="C19:C20"/>
    <mergeCell ref="B19:B20"/>
    <mergeCell ref="F19:F20"/>
    <mergeCell ref="F16:F17"/>
    <mergeCell ref="G16:G17"/>
    <mergeCell ref="B16:B17"/>
    <mergeCell ref="J19:J20"/>
    <mergeCell ref="C16:C17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J103"/>
  <sheetViews>
    <sheetView workbookViewId="0">
      <selection activeCell="K14" sqref="K14"/>
    </sheetView>
  </sheetViews>
  <sheetFormatPr defaultColWidth="17.7109375" defaultRowHeight="12.75"/>
  <cols>
    <col min="1" max="1" width="2.85546875" customWidth="1"/>
    <col min="2" max="2" width="32.140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5">
      <c r="B2" s="133" t="s">
        <v>246</v>
      </c>
      <c r="C2" s="52"/>
      <c r="G2" s="134"/>
      <c r="H2" s="135" t="s">
        <v>174</v>
      </c>
    </row>
    <row r="3" spans="1:8" ht="15" customHeight="1">
      <c r="B3" s="133" t="s">
        <v>247</v>
      </c>
      <c r="C3" s="52"/>
    </row>
    <row r="4" spans="1:8" ht="25.5" customHeight="1">
      <c r="A4" s="235" t="s">
        <v>254</v>
      </c>
      <c r="B4" s="235"/>
      <c r="C4" s="235"/>
      <c r="D4" s="235"/>
      <c r="E4" s="235"/>
      <c r="F4" s="235"/>
      <c r="G4" s="235"/>
      <c r="H4" s="235"/>
    </row>
    <row r="5" spans="1:8" ht="6.75" customHeight="1"/>
    <row r="6" spans="1:8" ht="12.75" customHeight="1">
      <c r="B6" s="4" t="s">
        <v>68</v>
      </c>
      <c r="G6" s="1"/>
    </row>
    <row r="7" spans="1:8" ht="6.75" customHeight="1" thickBot="1"/>
    <row r="8" spans="1:8" s="2" customFormat="1" ht="24.95" customHeight="1" thickTop="1">
      <c r="A8" s="121"/>
      <c r="B8" s="6"/>
      <c r="C8" s="6" t="s">
        <v>42</v>
      </c>
      <c r="D8" s="6" t="s">
        <v>43</v>
      </c>
      <c r="E8" s="7" t="s">
        <v>70</v>
      </c>
      <c r="F8" s="7" t="s">
        <v>69</v>
      </c>
      <c r="G8" s="6" t="s">
        <v>71</v>
      </c>
      <c r="H8" s="8" t="s">
        <v>64</v>
      </c>
    </row>
    <row r="9" spans="1:8" s="3" customFormat="1" ht="30" customHeight="1">
      <c r="A9" s="9" t="s">
        <v>3</v>
      </c>
      <c r="B9" s="10" t="s">
        <v>261</v>
      </c>
      <c r="C9" s="99">
        <v>0</v>
      </c>
      <c r="D9" s="99"/>
      <c r="E9" s="99"/>
      <c r="F9" s="99">
        <v>0</v>
      </c>
      <c r="G9" s="99">
        <v>493881</v>
      </c>
      <c r="H9" s="149">
        <f>SUM(C9:G9)</f>
        <v>493881</v>
      </c>
    </row>
    <row r="10" spans="1:8" s="3" customFormat="1" ht="20.100000000000001" customHeight="1">
      <c r="A10" s="150" t="s">
        <v>153</v>
      </c>
      <c r="B10" s="151" t="s">
        <v>65</v>
      </c>
      <c r="C10" s="99"/>
      <c r="D10" s="99"/>
      <c r="E10" s="99"/>
      <c r="F10" s="99"/>
      <c r="G10" s="99"/>
      <c r="H10" s="149">
        <f t="shared" ref="H10:H20" si="0">SUM(C10:G10)</f>
        <v>0</v>
      </c>
    </row>
    <row r="11" spans="1:8" s="3" customFormat="1" ht="20.100000000000001" customHeight="1">
      <c r="A11" s="9" t="s">
        <v>154</v>
      </c>
      <c r="B11" s="10" t="s">
        <v>63</v>
      </c>
      <c r="C11" s="99"/>
      <c r="D11" s="99"/>
      <c r="E11" s="99"/>
      <c r="F11" s="99"/>
      <c r="G11" s="99"/>
      <c r="H11" s="149">
        <f t="shared" si="0"/>
        <v>0</v>
      </c>
    </row>
    <row r="12" spans="1:8" s="3" customFormat="1" ht="20.100000000000001" customHeight="1">
      <c r="A12" s="152">
        <v>1</v>
      </c>
      <c r="B12" s="153" t="s">
        <v>67</v>
      </c>
      <c r="C12" s="154"/>
      <c r="D12" s="154"/>
      <c r="E12" s="154"/>
      <c r="F12" s="154"/>
      <c r="G12" s="154">
        <v>0</v>
      </c>
      <c r="H12" s="149">
        <f t="shared" si="0"/>
        <v>0</v>
      </c>
    </row>
    <row r="13" spans="1:8" s="3" customFormat="1" ht="20.100000000000001" customHeight="1">
      <c r="A13" s="152">
        <v>2</v>
      </c>
      <c r="B13" s="153" t="s">
        <v>66</v>
      </c>
      <c r="C13" s="154"/>
      <c r="D13" s="154"/>
      <c r="E13" s="154"/>
      <c r="F13" s="154"/>
      <c r="G13" s="154"/>
      <c r="H13" s="149">
        <f t="shared" si="0"/>
        <v>0</v>
      </c>
    </row>
    <row r="14" spans="1:8" s="3" customFormat="1" ht="20.100000000000001" customHeight="1">
      <c r="A14" s="152">
        <v>3</v>
      </c>
      <c r="B14" s="153" t="s">
        <v>72</v>
      </c>
      <c r="C14" s="154"/>
      <c r="D14" s="154"/>
      <c r="E14" s="154"/>
      <c r="F14" s="154"/>
      <c r="G14" s="154"/>
      <c r="H14" s="149">
        <f t="shared" si="0"/>
        <v>0</v>
      </c>
    </row>
    <row r="15" spans="1:8" s="3" customFormat="1" ht="20.100000000000001" customHeight="1">
      <c r="A15" s="152">
        <v>4</v>
      </c>
      <c r="B15" s="153" t="s">
        <v>73</v>
      </c>
      <c r="C15" s="154"/>
      <c r="D15" s="154"/>
      <c r="E15" s="154"/>
      <c r="F15" s="154"/>
      <c r="G15" s="154"/>
      <c r="H15" s="149">
        <f t="shared" si="0"/>
        <v>0</v>
      </c>
    </row>
    <row r="16" spans="1:8" s="3" customFormat="1" ht="30" customHeight="1">
      <c r="A16" s="9" t="s">
        <v>4</v>
      </c>
      <c r="B16" s="10" t="s">
        <v>261</v>
      </c>
      <c r="C16" s="154">
        <f t="shared" ref="C16:H16" si="1">SUM(C9:C15)</f>
        <v>0</v>
      </c>
      <c r="D16" s="154">
        <f t="shared" si="1"/>
        <v>0</v>
      </c>
      <c r="E16" s="154">
        <f t="shared" si="1"/>
        <v>0</v>
      </c>
      <c r="F16" s="154">
        <f t="shared" si="1"/>
        <v>0</v>
      </c>
      <c r="G16" s="154">
        <f t="shared" si="1"/>
        <v>493881</v>
      </c>
      <c r="H16" s="155">
        <f t="shared" si="1"/>
        <v>493881</v>
      </c>
    </row>
    <row r="17" spans="1:10" s="3" customFormat="1" ht="20.100000000000001" customHeight="1">
      <c r="A17" s="150">
        <v>1</v>
      </c>
      <c r="B17" s="153" t="s">
        <v>67</v>
      </c>
      <c r="C17" s="154"/>
      <c r="D17" s="154"/>
      <c r="E17" s="154"/>
      <c r="F17" s="154"/>
      <c r="G17" s="154">
        <f>SUM(Rezultati!F31)</f>
        <v>125448.95</v>
      </c>
      <c r="H17" s="149">
        <f t="shared" si="0"/>
        <v>125448.95</v>
      </c>
      <c r="J17" s="194"/>
    </row>
    <row r="18" spans="1:10" s="3" customFormat="1" ht="20.100000000000001" customHeight="1">
      <c r="A18" s="150">
        <v>2</v>
      </c>
      <c r="B18" s="153" t="s">
        <v>66</v>
      </c>
      <c r="C18" s="154"/>
      <c r="D18" s="154"/>
      <c r="E18" s="154"/>
      <c r="F18" s="154"/>
      <c r="G18" s="154"/>
      <c r="H18" s="149">
        <f t="shared" si="0"/>
        <v>0</v>
      </c>
    </row>
    <row r="19" spans="1:10" s="3" customFormat="1" ht="20.100000000000001" customHeight="1">
      <c r="A19" s="150">
        <v>3</v>
      </c>
      <c r="B19" s="153" t="s">
        <v>74</v>
      </c>
      <c r="C19" s="154"/>
      <c r="D19" s="154"/>
      <c r="E19" s="154"/>
      <c r="F19" s="154"/>
      <c r="G19" s="154"/>
      <c r="H19" s="149">
        <f t="shared" si="0"/>
        <v>0</v>
      </c>
    </row>
    <row r="20" spans="1:10" s="3" customFormat="1" ht="20.100000000000001" customHeight="1">
      <c r="A20" s="150">
        <v>4</v>
      </c>
      <c r="B20" s="153" t="s">
        <v>155</v>
      </c>
      <c r="C20" s="154"/>
      <c r="D20" s="154"/>
      <c r="E20" s="154"/>
      <c r="F20" s="154"/>
      <c r="G20" s="154"/>
      <c r="H20" s="149">
        <f t="shared" si="0"/>
        <v>0</v>
      </c>
    </row>
    <row r="21" spans="1:10" s="3" customFormat="1" ht="30" customHeight="1" thickBot="1">
      <c r="A21" s="11" t="s">
        <v>38</v>
      </c>
      <c r="B21" s="12" t="s">
        <v>262</v>
      </c>
      <c r="C21" s="156">
        <f t="shared" ref="C21:H21" si="2">SUM(C16:C20)</f>
        <v>0</v>
      </c>
      <c r="D21" s="156">
        <f t="shared" si="2"/>
        <v>0</v>
      </c>
      <c r="E21" s="156">
        <f t="shared" si="2"/>
        <v>0</v>
      </c>
      <c r="F21" s="156">
        <f t="shared" si="2"/>
        <v>0</v>
      </c>
      <c r="G21" s="156">
        <f t="shared" si="2"/>
        <v>619329.94999999995</v>
      </c>
      <c r="H21" s="157">
        <f t="shared" si="2"/>
        <v>619329.94999999995</v>
      </c>
    </row>
    <row r="22" spans="1:10" ht="14.1" customHeight="1" thickTop="1"/>
    <row r="23" spans="1:10" ht="14.1" customHeight="1"/>
    <row r="24" spans="1:10" ht="14.1" customHeight="1"/>
    <row r="25" spans="1:10" ht="14.1" customHeight="1"/>
    <row r="26" spans="1:10" ht="14.1" customHeight="1"/>
    <row r="27" spans="1:10" ht="14.1" customHeight="1"/>
    <row r="28" spans="1:10" ht="14.1" customHeight="1"/>
    <row r="29" spans="1:10" ht="14.1" customHeight="1"/>
    <row r="30" spans="1:10" ht="14.1" customHeight="1"/>
    <row r="31" spans="1:10" ht="14.1" customHeight="1"/>
    <row r="32" spans="1:10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1">
    <mergeCell ref="A4:H4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1:K58"/>
  <sheetViews>
    <sheetView topLeftCell="A22" workbookViewId="0">
      <selection activeCell="C30" sqref="C30"/>
    </sheetView>
  </sheetViews>
  <sheetFormatPr defaultRowHeight="12.75"/>
  <cols>
    <col min="1" max="1" width="16.140625" style="49" customWidth="1"/>
    <col min="2" max="3" width="9.140625" style="49"/>
    <col min="4" max="4" width="9.28515625" style="49" customWidth="1"/>
    <col min="5" max="5" width="11.42578125" style="49" customWidth="1"/>
    <col min="6" max="6" width="12.85546875" style="49" customWidth="1"/>
    <col min="7" max="7" width="5.42578125" style="49" customWidth="1"/>
    <col min="8" max="9" width="9.140625" style="49"/>
    <col min="10" max="10" width="3.140625" style="49" customWidth="1"/>
    <col min="11" max="11" width="9.140625" style="49"/>
    <col min="12" max="12" width="1.85546875" style="49" customWidth="1"/>
    <col min="13" max="16384" width="9.140625" style="49"/>
  </cols>
  <sheetData>
    <row r="1" spans="2:11" s="13" customFormat="1" ht="6.75" customHeight="1"/>
    <row r="2" spans="2:11" s="13" customFormat="1">
      <c r="B2" s="14"/>
      <c r="C2" s="15"/>
      <c r="D2" s="15"/>
      <c r="E2" s="15"/>
      <c r="F2" s="15"/>
      <c r="G2" s="15"/>
      <c r="H2" s="15"/>
      <c r="I2" s="15"/>
      <c r="J2" s="15"/>
      <c r="K2" s="16"/>
    </row>
    <row r="3" spans="2:11" s="23" customFormat="1" ht="21" customHeight="1">
      <c r="B3" s="17"/>
      <c r="C3" s="18" t="s">
        <v>171</v>
      </c>
      <c r="D3" s="18"/>
      <c r="E3" s="18"/>
      <c r="F3" s="98" t="s">
        <v>249</v>
      </c>
      <c r="G3" s="20"/>
      <c r="H3" s="21"/>
      <c r="I3" s="19"/>
      <c r="J3" s="18"/>
      <c r="K3" s="22"/>
    </row>
    <row r="4" spans="2:11" s="23" customFormat="1" ht="14.1" customHeight="1">
      <c r="B4" s="17"/>
      <c r="C4" s="18" t="s">
        <v>93</v>
      </c>
      <c r="D4" s="18"/>
      <c r="E4" s="18"/>
      <c r="F4" s="19" t="s">
        <v>244</v>
      </c>
      <c r="G4" s="24"/>
      <c r="H4" s="25"/>
      <c r="I4" s="26"/>
      <c r="J4" s="26"/>
      <c r="K4" s="22"/>
    </row>
    <row r="5" spans="2:11" s="23" customFormat="1" ht="14.1" customHeight="1">
      <c r="B5" s="17"/>
      <c r="C5" s="18" t="s">
        <v>6</v>
      </c>
      <c r="D5" s="18"/>
      <c r="E5" s="18"/>
      <c r="F5" s="27"/>
      <c r="G5" s="19"/>
      <c r="H5" s="19"/>
      <c r="I5" s="19"/>
      <c r="J5" s="19"/>
      <c r="K5" s="22"/>
    </row>
    <row r="6" spans="2:11" s="23" customFormat="1" ht="14.1" customHeight="1">
      <c r="B6" s="17"/>
      <c r="C6" s="18"/>
      <c r="D6" s="18"/>
      <c r="E6" s="18"/>
      <c r="F6" s="18"/>
      <c r="G6" s="18"/>
      <c r="H6" s="28" t="s">
        <v>178</v>
      </c>
      <c r="I6" s="28"/>
      <c r="J6" s="26"/>
      <c r="K6" s="22"/>
    </row>
    <row r="7" spans="2:11" s="23" customFormat="1" ht="14.1" customHeight="1">
      <c r="B7" s="17"/>
      <c r="C7" s="18" t="s">
        <v>0</v>
      </c>
      <c r="D7" s="18"/>
      <c r="E7" s="18"/>
      <c r="F7" s="101"/>
      <c r="G7" s="29"/>
      <c r="H7" s="18"/>
      <c r="I7" s="18"/>
      <c r="J7" s="18"/>
      <c r="K7" s="22"/>
    </row>
    <row r="8" spans="2:11" s="23" customFormat="1" ht="14.1" customHeight="1">
      <c r="B8" s="17"/>
      <c r="C8" s="18" t="s">
        <v>1</v>
      </c>
      <c r="D8" s="18"/>
      <c r="E8" s="18"/>
      <c r="F8" s="174"/>
      <c r="G8" s="30"/>
      <c r="H8" s="18"/>
      <c r="I8" s="18"/>
      <c r="J8" s="18"/>
      <c r="K8" s="22"/>
    </row>
    <row r="9" spans="2:11" s="23" customFormat="1" ht="14.1" customHeight="1">
      <c r="B9" s="17"/>
      <c r="C9" s="18"/>
      <c r="D9" s="18"/>
      <c r="E9" s="18"/>
      <c r="F9" s="18"/>
      <c r="G9" s="18"/>
      <c r="H9" s="18"/>
      <c r="I9" s="18"/>
      <c r="J9" s="18"/>
      <c r="K9" s="22"/>
    </row>
    <row r="10" spans="2:11" s="23" customFormat="1" ht="14.1" customHeight="1">
      <c r="B10" s="17"/>
      <c r="C10" s="18" t="s">
        <v>32</v>
      </c>
      <c r="D10" s="18"/>
      <c r="E10" s="18"/>
      <c r="F10" s="19" t="s">
        <v>245</v>
      </c>
      <c r="G10" s="19"/>
      <c r="H10" s="19"/>
      <c r="I10" s="19"/>
      <c r="J10" s="19"/>
      <c r="K10" s="22"/>
    </row>
    <row r="11" spans="2:11" s="23" customFormat="1" ht="14.1" customHeight="1">
      <c r="B11" s="17"/>
      <c r="C11" s="18"/>
      <c r="D11" s="18"/>
      <c r="E11" s="18"/>
      <c r="F11" s="27"/>
      <c r="G11" s="27"/>
      <c r="H11" s="27"/>
      <c r="I11" s="27"/>
      <c r="J11" s="27"/>
      <c r="K11" s="22"/>
    </row>
    <row r="12" spans="2:11" s="23" customFormat="1" ht="14.1" customHeight="1">
      <c r="B12" s="17"/>
      <c r="C12" s="18"/>
      <c r="D12" s="18"/>
      <c r="E12" s="18"/>
      <c r="F12" s="27"/>
      <c r="G12" s="27"/>
      <c r="H12" s="27"/>
      <c r="I12" s="27"/>
      <c r="J12" s="27"/>
      <c r="K12" s="22"/>
    </row>
    <row r="13" spans="2:11" s="34" customFormat="1">
      <c r="B13" s="31"/>
      <c r="C13" s="32"/>
      <c r="D13" s="32"/>
      <c r="E13" s="32"/>
      <c r="F13" s="32"/>
      <c r="G13" s="32"/>
      <c r="H13" s="32"/>
      <c r="I13" s="32"/>
      <c r="J13" s="32"/>
      <c r="K13" s="33"/>
    </row>
    <row r="14" spans="2:11" s="34" customFormat="1">
      <c r="B14" s="31"/>
      <c r="C14" s="32"/>
      <c r="D14" s="32"/>
      <c r="E14" s="32"/>
      <c r="F14" s="32"/>
      <c r="G14" s="32"/>
      <c r="H14" s="32"/>
      <c r="I14" s="32"/>
      <c r="J14" s="32"/>
      <c r="K14" s="33"/>
    </row>
    <row r="15" spans="2:11" s="34" customFormat="1">
      <c r="B15" s="31"/>
      <c r="C15" s="32"/>
      <c r="D15" s="32"/>
      <c r="E15" s="32"/>
      <c r="F15" s="32"/>
      <c r="G15" s="32"/>
      <c r="H15" s="32"/>
      <c r="I15" s="32"/>
      <c r="J15" s="32"/>
      <c r="K15" s="33"/>
    </row>
    <row r="16" spans="2:11" s="34" customFormat="1">
      <c r="B16" s="31"/>
      <c r="C16" s="32"/>
      <c r="D16" s="32"/>
      <c r="E16" s="32"/>
      <c r="F16" s="32"/>
      <c r="G16" s="32"/>
      <c r="H16" s="32"/>
      <c r="I16" s="32"/>
      <c r="J16" s="32"/>
      <c r="K16" s="33"/>
    </row>
    <row r="17" spans="2:11" s="34" customFormat="1">
      <c r="B17" s="31"/>
      <c r="C17" s="32"/>
      <c r="D17" s="32"/>
      <c r="E17" s="32"/>
      <c r="F17" s="32"/>
      <c r="G17" s="32"/>
      <c r="H17" s="32"/>
      <c r="I17" s="32"/>
      <c r="J17" s="32"/>
      <c r="K17" s="33"/>
    </row>
    <row r="18" spans="2:11" s="34" customFormat="1">
      <c r="B18" s="31"/>
      <c r="C18" s="32"/>
      <c r="D18" s="32"/>
      <c r="E18" s="32"/>
      <c r="F18" s="32"/>
      <c r="G18" s="32"/>
      <c r="H18" s="32"/>
      <c r="I18" s="32"/>
      <c r="J18" s="32"/>
      <c r="K18" s="33"/>
    </row>
    <row r="19" spans="2:11" s="34" customFormat="1">
      <c r="B19" s="31"/>
      <c r="C19" s="32"/>
      <c r="D19" s="32"/>
      <c r="E19" s="32"/>
      <c r="F19" s="32"/>
      <c r="G19" s="32"/>
      <c r="H19" s="32"/>
      <c r="I19" s="32"/>
      <c r="J19" s="32"/>
      <c r="K19" s="33"/>
    </row>
    <row r="20" spans="2:11" s="34" customFormat="1">
      <c r="B20" s="31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4" customFormat="1">
      <c r="B21" s="31"/>
      <c r="D21" s="32"/>
      <c r="E21" s="32"/>
      <c r="F21" s="32"/>
      <c r="G21" s="32"/>
      <c r="H21" s="32"/>
      <c r="I21" s="32"/>
      <c r="J21" s="32"/>
      <c r="K21" s="33"/>
    </row>
    <row r="22" spans="2:11" s="34" customFormat="1">
      <c r="B22" s="31"/>
      <c r="C22" s="32"/>
      <c r="D22" s="32"/>
      <c r="E22" s="32"/>
      <c r="F22" s="32"/>
      <c r="G22" s="32"/>
      <c r="H22" s="32"/>
      <c r="I22" s="32"/>
      <c r="J22" s="32"/>
      <c r="K22" s="33"/>
    </row>
    <row r="23" spans="2:11" s="34" customFormat="1">
      <c r="B23" s="31"/>
      <c r="C23" s="32"/>
      <c r="D23" s="32"/>
      <c r="E23" s="32"/>
      <c r="F23" s="32"/>
      <c r="G23" s="32"/>
      <c r="H23" s="32"/>
      <c r="I23" s="32"/>
      <c r="J23" s="32"/>
      <c r="K23" s="33"/>
    </row>
    <row r="24" spans="2:11" s="34" customFormat="1">
      <c r="B24" s="31"/>
      <c r="C24" s="32"/>
      <c r="D24" s="32"/>
      <c r="E24" s="32"/>
      <c r="F24" s="32"/>
      <c r="G24" s="32"/>
      <c r="H24" s="32"/>
      <c r="I24" s="32"/>
      <c r="J24" s="32"/>
      <c r="K24" s="33"/>
    </row>
    <row r="25" spans="2:11" s="35" customFormat="1" ht="33.75">
      <c r="B25" s="236" t="s">
        <v>7</v>
      </c>
      <c r="C25" s="237"/>
      <c r="D25" s="237"/>
      <c r="E25" s="237"/>
      <c r="F25" s="237"/>
      <c r="G25" s="237"/>
      <c r="H25" s="237"/>
      <c r="I25" s="237"/>
      <c r="J25" s="237"/>
      <c r="K25" s="238"/>
    </row>
    <row r="26" spans="2:11" s="34" customFormat="1">
      <c r="B26" s="36"/>
      <c r="C26" s="239" t="s">
        <v>75</v>
      </c>
      <c r="D26" s="239"/>
      <c r="E26" s="239"/>
      <c r="F26" s="239"/>
      <c r="G26" s="239"/>
      <c r="H26" s="239"/>
      <c r="I26" s="239"/>
      <c r="J26" s="239"/>
      <c r="K26" s="33"/>
    </row>
    <row r="27" spans="2:11" s="34" customFormat="1">
      <c r="B27" s="31"/>
      <c r="C27" s="239" t="s">
        <v>76</v>
      </c>
      <c r="D27" s="239"/>
      <c r="E27" s="239"/>
      <c r="F27" s="239"/>
      <c r="G27" s="239"/>
      <c r="H27" s="239"/>
      <c r="I27" s="239"/>
      <c r="J27" s="239"/>
      <c r="K27" s="33"/>
    </row>
    <row r="28" spans="2:11" s="34" customFormat="1">
      <c r="B28" s="31"/>
      <c r="C28" s="32"/>
      <c r="D28" s="32"/>
      <c r="E28" s="32"/>
      <c r="F28" s="32"/>
      <c r="G28" s="32"/>
      <c r="H28" s="32"/>
      <c r="I28" s="32"/>
      <c r="J28" s="32"/>
      <c r="K28" s="33"/>
    </row>
    <row r="29" spans="2:11" s="34" customFormat="1">
      <c r="B29" s="31"/>
      <c r="C29" s="32"/>
      <c r="D29" s="32"/>
      <c r="E29" s="32"/>
      <c r="F29" s="32"/>
      <c r="G29" s="32"/>
      <c r="H29" s="32"/>
      <c r="I29" s="32"/>
      <c r="J29" s="32"/>
      <c r="K29" s="33"/>
    </row>
    <row r="30" spans="2:11" s="40" customFormat="1" ht="33.75">
      <c r="B30" s="31"/>
      <c r="C30" s="32"/>
      <c r="D30" s="32"/>
      <c r="E30" s="32"/>
      <c r="F30" s="37" t="s">
        <v>255</v>
      </c>
      <c r="G30" s="38"/>
      <c r="H30" s="38"/>
      <c r="I30" s="38"/>
      <c r="J30" s="38"/>
      <c r="K30" s="39"/>
    </row>
    <row r="31" spans="2:11" s="40" customFormat="1">
      <c r="B31" s="41"/>
      <c r="C31" s="38"/>
      <c r="D31" s="38"/>
      <c r="E31" s="38"/>
      <c r="F31" s="38"/>
      <c r="G31" s="38"/>
      <c r="H31" s="38"/>
      <c r="I31" s="38"/>
      <c r="J31" s="38"/>
      <c r="K31" s="39"/>
    </row>
    <row r="32" spans="2:11" s="40" customFormat="1">
      <c r="B32" s="41"/>
      <c r="C32" s="38"/>
      <c r="D32" s="38"/>
      <c r="E32" s="38"/>
      <c r="F32" s="38"/>
      <c r="G32" s="38"/>
      <c r="H32" s="38"/>
      <c r="I32" s="38"/>
      <c r="J32" s="38"/>
      <c r="K32" s="39"/>
    </row>
    <row r="33" spans="2:11" s="40" customFormat="1">
      <c r="B33" s="41"/>
      <c r="C33" s="38"/>
      <c r="D33" s="38"/>
      <c r="E33" s="38"/>
      <c r="F33" s="38"/>
      <c r="G33" s="38"/>
      <c r="H33" s="38"/>
      <c r="I33" s="38"/>
      <c r="J33" s="38"/>
      <c r="K33" s="39"/>
    </row>
    <row r="34" spans="2:11" s="40" customFormat="1">
      <c r="B34" s="41"/>
      <c r="C34" s="38"/>
      <c r="D34" s="38"/>
      <c r="E34" s="38"/>
      <c r="F34" s="38"/>
      <c r="G34" s="38"/>
      <c r="H34" s="38"/>
      <c r="I34" s="38"/>
      <c r="J34" s="38"/>
      <c r="K34" s="39"/>
    </row>
    <row r="35" spans="2:11" s="40" customFormat="1">
      <c r="B35" s="41"/>
      <c r="C35" s="38"/>
      <c r="D35" s="38"/>
      <c r="E35" s="38"/>
      <c r="F35" s="38"/>
      <c r="G35" s="38"/>
      <c r="H35" s="38"/>
      <c r="I35" s="38"/>
      <c r="J35" s="38"/>
      <c r="K35" s="39"/>
    </row>
    <row r="36" spans="2:11" s="40" customFormat="1">
      <c r="B36" s="41"/>
      <c r="C36" s="38"/>
      <c r="D36" s="38"/>
      <c r="E36" s="38"/>
      <c r="F36" s="38"/>
      <c r="G36" s="38"/>
      <c r="H36" s="38"/>
      <c r="I36" s="38"/>
      <c r="J36" s="38"/>
      <c r="K36" s="39"/>
    </row>
    <row r="37" spans="2:11" s="40" customFormat="1">
      <c r="B37" s="41"/>
      <c r="C37" s="38"/>
      <c r="D37" s="38"/>
      <c r="E37" s="38"/>
      <c r="F37" s="38"/>
      <c r="G37" s="38"/>
      <c r="H37" s="38"/>
      <c r="I37" s="38"/>
      <c r="J37" s="38"/>
      <c r="K37" s="39"/>
    </row>
    <row r="38" spans="2:11" s="40" customFormat="1">
      <c r="B38" s="41"/>
      <c r="C38" s="38"/>
      <c r="D38" s="38"/>
      <c r="E38" s="38"/>
      <c r="F38" s="38"/>
      <c r="G38" s="38"/>
      <c r="H38" s="38"/>
      <c r="I38" s="38"/>
      <c r="J38" s="38"/>
      <c r="K38" s="39"/>
    </row>
    <row r="39" spans="2:11" s="40" customFormat="1">
      <c r="B39" s="41"/>
      <c r="C39" s="38"/>
      <c r="D39" s="38"/>
      <c r="E39" s="38"/>
      <c r="F39" s="38"/>
      <c r="G39" s="38"/>
      <c r="H39" s="38"/>
      <c r="I39" s="38"/>
      <c r="J39" s="38"/>
      <c r="K39" s="39"/>
    </row>
    <row r="40" spans="2:11" s="40" customFormat="1">
      <c r="B40" s="41"/>
      <c r="C40" s="38"/>
      <c r="D40" s="38"/>
      <c r="E40" s="38"/>
      <c r="F40" s="38"/>
      <c r="G40" s="38"/>
      <c r="H40" s="38"/>
      <c r="I40" s="38"/>
      <c r="J40" s="38"/>
      <c r="K40" s="39"/>
    </row>
    <row r="41" spans="2:11" s="40" customFormat="1">
      <c r="B41" s="41"/>
      <c r="C41" s="38"/>
      <c r="D41" s="38"/>
      <c r="E41" s="38"/>
      <c r="F41" s="38"/>
      <c r="G41" s="38"/>
      <c r="H41" s="38"/>
      <c r="I41" s="38"/>
      <c r="J41" s="38"/>
      <c r="K41" s="39"/>
    </row>
    <row r="42" spans="2:11" s="40" customFormat="1">
      <c r="B42" s="41"/>
      <c r="C42" s="38"/>
      <c r="D42" s="38"/>
      <c r="E42" s="38"/>
      <c r="F42" s="38"/>
      <c r="G42" s="38"/>
      <c r="H42" s="38"/>
      <c r="I42" s="38"/>
      <c r="J42" s="38"/>
      <c r="K42" s="39"/>
    </row>
    <row r="43" spans="2:11" s="40" customFormat="1">
      <c r="B43" s="41"/>
      <c r="C43" s="38"/>
      <c r="D43" s="38"/>
      <c r="E43" s="38"/>
      <c r="F43" s="38"/>
      <c r="G43" s="38"/>
      <c r="H43" s="38"/>
      <c r="I43" s="38"/>
      <c r="J43" s="38"/>
      <c r="K43" s="39"/>
    </row>
    <row r="44" spans="2:11" s="40" customFormat="1">
      <c r="B44" s="41"/>
      <c r="C44" s="38"/>
      <c r="D44" s="38"/>
      <c r="E44" s="38"/>
      <c r="F44" s="38"/>
      <c r="G44" s="38"/>
      <c r="H44" s="38"/>
      <c r="I44" s="38"/>
      <c r="J44" s="38"/>
      <c r="K44" s="39"/>
    </row>
    <row r="45" spans="2:11" s="40" customFormat="1" ht="9" customHeight="1">
      <c r="B45" s="41"/>
      <c r="C45" s="38"/>
      <c r="D45" s="38"/>
      <c r="E45" s="38"/>
      <c r="F45" s="38"/>
      <c r="G45" s="38"/>
      <c r="H45" s="38"/>
      <c r="I45" s="38"/>
      <c r="J45" s="38"/>
      <c r="K45" s="39"/>
    </row>
    <row r="46" spans="2:11" s="40" customFormat="1">
      <c r="B46" s="41"/>
      <c r="C46" s="38"/>
      <c r="D46" s="38"/>
      <c r="E46" s="38"/>
      <c r="F46" s="38"/>
      <c r="G46" s="38"/>
      <c r="H46" s="38"/>
      <c r="I46" s="38"/>
      <c r="J46" s="38"/>
      <c r="K46" s="39"/>
    </row>
    <row r="47" spans="2:11" s="40" customFormat="1">
      <c r="B47" s="41"/>
      <c r="C47" s="38"/>
      <c r="D47" s="38"/>
      <c r="E47" s="38"/>
      <c r="F47" s="38"/>
      <c r="G47" s="38"/>
      <c r="H47" s="38"/>
      <c r="I47" s="38"/>
      <c r="J47" s="38"/>
      <c r="K47" s="39"/>
    </row>
    <row r="48" spans="2:11" s="23" customFormat="1" ht="12.95" customHeight="1">
      <c r="B48" s="17"/>
      <c r="C48" s="18" t="s">
        <v>99</v>
      </c>
      <c r="D48" s="18"/>
      <c r="E48" s="18"/>
      <c r="F48" s="18"/>
      <c r="G48" s="18"/>
      <c r="H48" s="240" t="s">
        <v>172</v>
      </c>
      <c r="I48" s="240"/>
      <c r="J48" s="18"/>
      <c r="K48" s="22"/>
    </row>
    <row r="49" spans="2:11" s="23" customFormat="1" ht="12.95" customHeight="1">
      <c r="B49" s="17"/>
      <c r="C49" s="18" t="s">
        <v>100</v>
      </c>
      <c r="D49" s="18"/>
      <c r="E49" s="18"/>
      <c r="F49" s="18"/>
      <c r="G49" s="18"/>
      <c r="H49" s="241" t="s">
        <v>173</v>
      </c>
      <c r="I49" s="241"/>
      <c r="J49" s="18"/>
      <c r="K49" s="22"/>
    </row>
    <row r="50" spans="2:11" s="23" customFormat="1" ht="12.95" customHeight="1">
      <c r="B50" s="17"/>
      <c r="C50" s="18" t="s">
        <v>94</v>
      </c>
      <c r="D50" s="18"/>
      <c r="E50" s="18"/>
      <c r="F50" s="18"/>
      <c r="G50" s="18"/>
      <c r="H50" s="241" t="s">
        <v>101</v>
      </c>
      <c r="I50" s="241"/>
      <c r="J50" s="18"/>
      <c r="K50" s="22"/>
    </row>
    <row r="51" spans="2:11" s="23" customFormat="1" ht="12.95" customHeight="1">
      <c r="B51" s="17"/>
      <c r="C51" s="18" t="s">
        <v>95</v>
      </c>
      <c r="D51" s="18"/>
      <c r="E51" s="18"/>
      <c r="F51" s="18"/>
      <c r="G51" s="18"/>
      <c r="H51" s="241" t="s">
        <v>101</v>
      </c>
      <c r="I51" s="241"/>
      <c r="J51" s="18"/>
      <c r="K51" s="22"/>
    </row>
    <row r="52" spans="2:11" s="34" customFormat="1">
      <c r="B52" s="31"/>
      <c r="C52" s="32"/>
      <c r="D52" s="32"/>
      <c r="E52" s="32"/>
      <c r="F52" s="32"/>
      <c r="G52" s="32"/>
      <c r="H52" s="32"/>
      <c r="I52" s="32"/>
      <c r="J52" s="32"/>
      <c r="K52" s="33"/>
    </row>
    <row r="53" spans="2:11" s="45" customFormat="1" ht="12.95" customHeight="1">
      <c r="B53" s="42"/>
      <c r="C53" s="18" t="s">
        <v>102</v>
      </c>
      <c r="D53" s="18"/>
      <c r="E53" s="18"/>
      <c r="F53" s="18"/>
      <c r="G53" s="30" t="s">
        <v>96</v>
      </c>
      <c r="H53" s="240" t="s">
        <v>256</v>
      </c>
      <c r="I53" s="240"/>
      <c r="J53" s="43"/>
      <c r="K53" s="44"/>
    </row>
    <row r="54" spans="2:11" s="45" customFormat="1" ht="12.95" customHeight="1">
      <c r="B54" s="42"/>
      <c r="C54" s="18"/>
      <c r="D54" s="18"/>
      <c r="E54" s="18"/>
      <c r="F54" s="18"/>
      <c r="G54" s="30" t="s">
        <v>97</v>
      </c>
      <c r="H54" s="241" t="s">
        <v>257</v>
      </c>
      <c r="I54" s="241"/>
      <c r="J54" s="43"/>
      <c r="K54" s="44"/>
    </row>
    <row r="55" spans="2:11" s="45" customFormat="1" ht="7.5" customHeight="1">
      <c r="B55" s="42"/>
      <c r="C55" s="18"/>
      <c r="D55" s="18"/>
      <c r="E55" s="18"/>
      <c r="F55" s="18"/>
      <c r="G55" s="30"/>
      <c r="H55" s="30"/>
      <c r="I55" s="30"/>
      <c r="J55" s="43"/>
      <c r="K55" s="44"/>
    </row>
    <row r="56" spans="2:11" s="45" customFormat="1" ht="12.95" customHeight="1">
      <c r="B56" s="42"/>
      <c r="C56" s="18" t="s">
        <v>98</v>
      </c>
      <c r="D56" s="18"/>
      <c r="E56" s="18"/>
      <c r="F56" s="30"/>
      <c r="G56" s="18"/>
      <c r="H56" s="19" t="s">
        <v>264</v>
      </c>
      <c r="I56" s="19"/>
      <c r="J56" s="43"/>
      <c r="K56" s="44"/>
    </row>
    <row r="57" spans="2:11" ht="22.5" customHeight="1">
      <c r="B57" s="46"/>
      <c r="C57" s="47"/>
      <c r="D57" s="47"/>
      <c r="E57" s="47"/>
      <c r="F57" s="47"/>
      <c r="G57" s="47"/>
      <c r="H57" s="47"/>
      <c r="I57" s="47"/>
      <c r="J57" s="47"/>
      <c r="K57" s="48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S84"/>
  <sheetViews>
    <sheetView topLeftCell="A33" workbookViewId="0">
      <selection activeCell="W56" sqref="W56"/>
    </sheetView>
  </sheetViews>
  <sheetFormatPr defaultRowHeight="12.75"/>
  <cols>
    <col min="1" max="1" width="5.28515625" customWidth="1"/>
    <col min="2" max="2" width="6.85546875" customWidth="1"/>
    <col min="3" max="3" width="7.5703125" customWidth="1"/>
    <col min="4" max="4" width="8.7109375" customWidth="1"/>
    <col min="5" max="6" width="9.42578125" customWidth="1"/>
    <col min="7" max="7" width="13.5703125" customWidth="1"/>
    <col min="8" max="8" width="9" customWidth="1"/>
    <col min="9" max="9" width="9.7109375" customWidth="1"/>
    <col min="10" max="10" width="8.42578125" customWidth="1"/>
    <col min="11" max="12" width="8.5703125" customWidth="1"/>
    <col min="13" max="13" width="8" customWidth="1"/>
    <col min="14" max="14" width="8.5703125" customWidth="1"/>
    <col min="15" max="15" width="6" customWidth="1"/>
    <col min="16" max="16" width="11" customWidth="1"/>
  </cols>
  <sheetData>
    <row r="1" spans="1:19" ht="15">
      <c r="A1" s="133" t="s">
        <v>246</v>
      </c>
      <c r="B1" s="52"/>
    </row>
    <row r="2" spans="1:19" ht="15">
      <c r="A2" s="133" t="s">
        <v>247</v>
      </c>
      <c r="B2" s="52"/>
    </row>
    <row r="3" spans="1:19">
      <c r="E3" s="5"/>
    </row>
    <row r="4" spans="1:19">
      <c r="E4" s="5"/>
    </row>
    <row r="5" spans="1:19">
      <c r="E5" s="103" t="s">
        <v>258</v>
      </c>
    </row>
    <row r="7" spans="1:19">
      <c r="A7" s="162"/>
      <c r="B7" s="162"/>
      <c r="C7" s="242" t="s">
        <v>138</v>
      </c>
      <c r="D7" s="242"/>
      <c r="E7" s="242"/>
      <c r="F7" s="242"/>
      <c r="G7" s="242"/>
      <c r="H7" s="242" t="s">
        <v>139</v>
      </c>
      <c r="I7" s="242"/>
      <c r="J7" s="242"/>
      <c r="K7" s="242"/>
      <c r="L7" s="243" t="s">
        <v>107</v>
      </c>
      <c r="M7" s="170" t="s">
        <v>198</v>
      </c>
      <c r="N7" s="162" t="s">
        <v>176</v>
      </c>
      <c r="O7" s="2"/>
      <c r="R7" s="2" t="s">
        <v>240</v>
      </c>
      <c r="S7" s="5" t="s">
        <v>239</v>
      </c>
    </row>
    <row r="8" spans="1:19">
      <c r="A8" s="163"/>
      <c r="B8" s="163"/>
      <c r="C8" s="104" t="s">
        <v>199</v>
      </c>
      <c r="D8" s="104" t="s">
        <v>248</v>
      </c>
      <c r="E8" s="104" t="s">
        <v>200</v>
      </c>
      <c r="F8" s="104" t="s">
        <v>195</v>
      </c>
      <c r="G8" s="104" t="s">
        <v>140</v>
      </c>
      <c r="H8" s="104" t="s">
        <v>199</v>
      </c>
      <c r="I8" s="104" t="s">
        <v>202</v>
      </c>
      <c r="J8" s="104" t="s">
        <v>195</v>
      </c>
      <c r="K8" s="104" t="s">
        <v>201</v>
      </c>
      <c r="L8" s="244"/>
      <c r="M8" s="171" t="s">
        <v>195</v>
      </c>
      <c r="N8" s="163"/>
      <c r="R8" s="2" t="s">
        <v>241</v>
      </c>
    </row>
    <row r="9" spans="1:19">
      <c r="A9" s="104">
        <v>1</v>
      </c>
      <c r="B9" s="106" t="s">
        <v>180</v>
      </c>
      <c r="C9" s="164">
        <v>0</v>
      </c>
      <c r="D9" s="164">
        <v>0</v>
      </c>
      <c r="E9" s="164">
        <v>0</v>
      </c>
      <c r="F9" s="164">
        <f t="shared" ref="F9:F14" si="0">SUM(D9*0.2+E9*0.2)</f>
        <v>0</v>
      </c>
      <c r="G9" s="164">
        <f t="shared" ref="G9:G20" si="1">SUM(C9:F9)</f>
        <v>0</v>
      </c>
      <c r="H9" s="164">
        <v>0</v>
      </c>
      <c r="I9" s="164">
        <v>0</v>
      </c>
      <c r="J9" s="164">
        <f>SUM(I9*0.2)</f>
        <v>0</v>
      </c>
      <c r="K9" s="164">
        <f>SUM(H9:J9)</f>
        <v>0</v>
      </c>
      <c r="L9" s="164">
        <f>SUM(J9-F9-L5)</f>
        <v>0</v>
      </c>
      <c r="M9" s="164"/>
      <c r="N9" s="164"/>
      <c r="P9" s="164"/>
    </row>
    <row r="10" spans="1:19">
      <c r="A10" s="104">
        <v>2</v>
      </c>
      <c r="B10" s="106" t="s">
        <v>177</v>
      </c>
      <c r="C10" s="164">
        <v>7021</v>
      </c>
      <c r="D10" s="164">
        <v>0</v>
      </c>
      <c r="E10" s="164">
        <v>23280</v>
      </c>
      <c r="F10" s="164">
        <f t="shared" si="0"/>
        <v>4656</v>
      </c>
      <c r="G10" s="164">
        <f t="shared" si="1"/>
        <v>34957</v>
      </c>
      <c r="H10" s="164">
        <v>0</v>
      </c>
      <c r="I10" s="164">
        <v>0</v>
      </c>
      <c r="J10" s="164">
        <f t="shared" ref="J10:J20" si="2">SUM(I10*0.2)</f>
        <v>0</v>
      </c>
      <c r="K10" s="164">
        <f t="shared" ref="K10:K20" si="3">SUM(H10:J10)</f>
        <v>0</v>
      </c>
      <c r="L10" s="164">
        <f>SUM(J10-F10+L9)</f>
        <v>-4656</v>
      </c>
      <c r="M10" s="164"/>
      <c r="N10" s="164"/>
    </row>
    <row r="11" spans="1:19">
      <c r="A11" s="104">
        <v>3</v>
      </c>
      <c r="B11" s="106" t="s">
        <v>181</v>
      </c>
      <c r="C11" s="164">
        <v>19720</v>
      </c>
      <c r="D11" s="164">
        <v>91920</v>
      </c>
      <c r="E11" s="164">
        <v>5540</v>
      </c>
      <c r="F11" s="164">
        <f t="shared" si="0"/>
        <v>19492</v>
      </c>
      <c r="G11" s="164">
        <f t="shared" si="1"/>
        <v>136672</v>
      </c>
      <c r="H11" s="164">
        <v>0</v>
      </c>
      <c r="I11" s="164">
        <v>0</v>
      </c>
      <c r="J11" s="164">
        <f t="shared" si="2"/>
        <v>0</v>
      </c>
      <c r="K11" s="164">
        <f t="shared" si="3"/>
        <v>0</v>
      </c>
      <c r="L11" s="164">
        <f>SUM(J11-F11+L10)</f>
        <v>-24148</v>
      </c>
      <c r="M11" s="164"/>
      <c r="N11" s="164"/>
      <c r="O11" s="187"/>
      <c r="R11" s="187"/>
    </row>
    <row r="12" spans="1:19">
      <c r="A12" s="104">
        <v>4</v>
      </c>
      <c r="B12" s="106" t="s">
        <v>182</v>
      </c>
      <c r="C12" s="164">
        <v>14200</v>
      </c>
      <c r="D12" s="164">
        <v>0</v>
      </c>
      <c r="E12" s="164">
        <v>537833</v>
      </c>
      <c r="F12" s="164">
        <f t="shared" si="0"/>
        <v>107566.6</v>
      </c>
      <c r="G12" s="164">
        <f t="shared" si="1"/>
        <v>659599.6</v>
      </c>
      <c r="H12" s="164">
        <v>0</v>
      </c>
      <c r="I12" s="164">
        <v>529000</v>
      </c>
      <c r="J12" s="164">
        <f t="shared" si="2"/>
        <v>105800</v>
      </c>
      <c r="K12" s="164">
        <f t="shared" si="3"/>
        <v>634800</v>
      </c>
      <c r="L12" s="164">
        <f t="shared" ref="L12:L19" si="4">SUM(J12-F12+L11)</f>
        <v>-25914.600000000006</v>
      </c>
      <c r="M12" s="164"/>
      <c r="N12" s="164"/>
      <c r="R12" s="187"/>
    </row>
    <row r="13" spans="1:19">
      <c r="A13" s="104">
        <v>5</v>
      </c>
      <c r="B13" s="106" t="s">
        <v>184</v>
      </c>
      <c r="C13" s="164">
        <v>0</v>
      </c>
      <c r="D13" s="164">
        <v>0</v>
      </c>
      <c r="E13" s="164">
        <v>3545000</v>
      </c>
      <c r="F13" s="164">
        <f t="shared" si="0"/>
        <v>709000</v>
      </c>
      <c r="G13" s="164">
        <f t="shared" si="1"/>
        <v>4254000</v>
      </c>
      <c r="H13" s="164">
        <v>0</v>
      </c>
      <c r="I13" s="164">
        <v>3068200</v>
      </c>
      <c r="J13" s="164">
        <f t="shared" si="2"/>
        <v>613640</v>
      </c>
      <c r="K13" s="164">
        <f t="shared" si="3"/>
        <v>3681840</v>
      </c>
      <c r="L13" s="164">
        <f t="shared" si="4"/>
        <v>-121274.6</v>
      </c>
      <c r="M13" s="164"/>
      <c r="N13" s="164"/>
      <c r="R13" s="187"/>
    </row>
    <row r="14" spans="1:19">
      <c r="A14" s="104">
        <v>6</v>
      </c>
      <c r="B14" s="106" t="s">
        <v>185</v>
      </c>
      <c r="C14" s="164">
        <v>0</v>
      </c>
      <c r="D14" s="164">
        <v>0</v>
      </c>
      <c r="E14" s="164">
        <v>0</v>
      </c>
      <c r="F14" s="164">
        <f t="shared" si="0"/>
        <v>0</v>
      </c>
      <c r="G14" s="164">
        <f t="shared" si="1"/>
        <v>0</v>
      </c>
      <c r="H14" s="164">
        <v>0</v>
      </c>
      <c r="I14" s="164">
        <v>735000</v>
      </c>
      <c r="J14" s="164">
        <f t="shared" si="2"/>
        <v>147000</v>
      </c>
      <c r="K14" s="164">
        <f t="shared" si="3"/>
        <v>882000</v>
      </c>
      <c r="L14" s="164">
        <f t="shared" si="4"/>
        <v>25725.399999999994</v>
      </c>
      <c r="M14" s="164">
        <v>25762</v>
      </c>
      <c r="N14" s="164"/>
      <c r="R14" s="187"/>
    </row>
    <row r="15" spans="1:19">
      <c r="A15" s="104">
        <v>7</v>
      </c>
      <c r="B15" s="106" t="s">
        <v>186</v>
      </c>
      <c r="C15" s="164">
        <v>0</v>
      </c>
      <c r="D15" s="164">
        <v>0</v>
      </c>
      <c r="E15" s="164">
        <v>371500</v>
      </c>
      <c r="F15" s="164">
        <f t="shared" ref="F15:F20" si="5">SUM(D15*0.2+E15*0.2)</f>
        <v>74300</v>
      </c>
      <c r="G15" s="164">
        <f t="shared" si="1"/>
        <v>445800</v>
      </c>
      <c r="H15" s="164">
        <v>0</v>
      </c>
      <c r="I15" s="164">
        <v>405274</v>
      </c>
      <c r="J15" s="164">
        <f t="shared" si="2"/>
        <v>81054.8</v>
      </c>
      <c r="K15" s="164">
        <f t="shared" si="3"/>
        <v>486328.8</v>
      </c>
      <c r="L15" s="164">
        <f>SUM(J15-F15)</f>
        <v>6754.8000000000029</v>
      </c>
      <c r="M15" s="164">
        <v>6755</v>
      </c>
      <c r="N15" s="164"/>
      <c r="R15" s="187"/>
    </row>
    <row r="16" spans="1:19">
      <c r="A16" s="104">
        <v>8</v>
      </c>
      <c r="B16" s="106" t="s">
        <v>187</v>
      </c>
      <c r="C16" s="164">
        <v>0</v>
      </c>
      <c r="D16" s="164">
        <v>0</v>
      </c>
      <c r="E16" s="164">
        <v>208203</v>
      </c>
      <c r="F16" s="164">
        <f t="shared" si="5"/>
        <v>41640.600000000006</v>
      </c>
      <c r="G16" s="164">
        <f t="shared" si="1"/>
        <v>249843.6</v>
      </c>
      <c r="H16" s="164">
        <v>0</v>
      </c>
      <c r="I16" s="164">
        <v>0</v>
      </c>
      <c r="J16" s="164">
        <f t="shared" si="2"/>
        <v>0</v>
      </c>
      <c r="K16" s="164">
        <f t="shared" si="3"/>
        <v>0</v>
      </c>
      <c r="L16" s="164">
        <f>SUM(J16-F16)</f>
        <v>-41640.600000000006</v>
      </c>
      <c r="M16" s="164"/>
      <c r="N16" s="164"/>
      <c r="R16" s="187"/>
    </row>
    <row r="17" spans="1:19">
      <c r="A17" s="104">
        <v>9</v>
      </c>
      <c r="B17" s="106" t="s">
        <v>188</v>
      </c>
      <c r="C17" s="164">
        <v>0</v>
      </c>
      <c r="D17" s="164">
        <v>0</v>
      </c>
      <c r="E17" s="164">
        <v>696756</v>
      </c>
      <c r="F17" s="164">
        <f t="shared" si="5"/>
        <v>139351.20000000001</v>
      </c>
      <c r="G17" s="164">
        <f t="shared" si="1"/>
        <v>836107.2</v>
      </c>
      <c r="H17" s="164">
        <v>0</v>
      </c>
      <c r="I17" s="164">
        <v>1004200</v>
      </c>
      <c r="J17" s="164">
        <f t="shared" si="2"/>
        <v>200840</v>
      </c>
      <c r="K17" s="164">
        <f t="shared" si="3"/>
        <v>1205040</v>
      </c>
      <c r="L17" s="164">
        <f t="shared" si="4"/>
        <v>19848.199999999983</v>
      </c>
      <c r="M17" s="164">
        <v>19848</v>
      </c>
      <c r="N17" s="164"/>
      <c r="R17" s="187"/>
    </row>
    <row r="18" spans="1:19">
      <c r="A18" s="104">
        <v>10</v>
      </c>
      <c r="B18" s="106" t="s">
        <v>189</v>
      </c>
      <c r="C18" s="164">
        <v>2185</v>
      </c>
      <c r="D18" s="164">
        <v>0</v>
      </c>
      <c r="E18" s="164">
        <v>1002302</v>
      </c>
      <c r="F18" s="164">
        <f t="shared" si="5"/>
        <v>200460.40000000002</v>
      </c>
      <c r="G18" s="164">
        <f t="shared" si="1"/>
        <v>1204947.3999999999</v>
      </c>
      <c r="H18" s="164">
        <v>0</v>
      </c>
      <c r="I18" s="164">
        <v>39500</v>
      </c>
      <c r="J18" s="164">
        <f t="shared" si="2"/>
        <v>7900</v>
      </c>
      <c r="K18" s="164">
        <f t="shared" si="3"/>
        <v>47400</v>
      </c>
      <c r="L18" s="164">
        <f>SUM(J18-F18)</f>
        <v>-192560.40000000002</v>
      </c>
      <c r="M18" s="164"/>
      <c r="N18" s="164"/>
      <c r="R18" s="187"/>
    </row>
    <row r="19" spans="1:19">
      <c r="A19" s="104">
        <v>11</v>
      </c>
      <c r="B19" s="106" t="s">
        <v>179</v>
      </c>
      <c r="C19" s="164">
        <v>31618</v>
      </c>
      <c r="D19" s="164">
        <v>187708</v>
      </c>
      <c r="E19" s="164">
        <v>1362906</v>
      </c>
      <c r="F19" s="164">
        <f t="shared" si="5"/>
        <v>310122.8</v>
      </c>
      <c r="G19" s="164">
        <f t="shared" si="1"/>
        <v>1892354.8</v>
      </c>
      <c r="H19" s="164">
        <v>0</v>
      </c>
      <c r="I19" s="164">
        <v>2978920</v>
      </c>
      <c r="J19" s="164">
        <f t="shared" si="2"/>
        <v>595784</v>
      </c>
      <c r="K19" s="164">
        <f t="shared" si="3"/>
        <v>3574704</v>
      </c>
      <c r="L19" s="164">
        <f t="shared" si="4"/>
        <v>93100.799999999988</v>
      </c>
      <c r="M19" s="164">
        <v>93101</v>
      </c>
      <c r="N19" s="164"/>
      <c r="R19" s="187"/>
    </row>
    <row r="20" spans="1:19">
      <c r="A20" s="104">
        <v>12</v>
      </c>
      <c r="B20" s="106" t="s">
        <v>183</v>
      </c>
      <c r="C20" s="164">
        <v>1600</v>
      </c>
      <c r="D20" s="164">
        <v>0</v>
      </c>
      <c r="E20" s="164">
        <v>359615</v>
      </c>
      <c r="F20" s="164">
        <f t="shared" si="5"/>
        <v>71923</v>
      </c>
      <c r="G20" s="164">
        <f t="shared" si="1"/>
        <v>433138</v>
      </c>
      <c r="H20" s="164">
        <v>0</v>
      </c>
      <c r="I20" s="164">
        <v>88900</v>
      </c>
      <c r="J20" s="164">
        <f t="shared" si="2"/>
        <v>17780</v>
      </c>
      <c r="K20" s="164">
        <f t="shared" si="3"/>
        <v>106680</v>
      </c>
      <c r="L20" s="164">
        <f>SUM(J20-F20)</f>
        <v>-54143</v>
      </c>
      <c r="M20" s="164"/>
      <c r="N20" s="164"/>
      <c r="R20" s="187"/>
    </row>
    <row r="21" spans="1:19">
      <c r="A21" s="245" t="s">
        <v>190</v>
      </c>
      <c r="B21" s="245"/>
      <c r="C21" s="166">
        <f>SUM(C9:C20)</f>
        <v>76344</v>
      </c>
      <c r="D21" s="166">
        <f t="shared" ref="D21:K21" si="6">SUM(D9:D20)</f>
        <v>279628</v>
      </c>
      <c r="E21" s="166">
        <f t="shared" si="6"/>
        <v>8112935</v>
      </c>
      <c r="F21" s="166">
        <f t="shared" si="6"/>
        <v>1678512.5999999999</v>
      </c>
      <c r="G21" s="166">
        <f t="shared" si="6"/>
        <v>10147419.6</v>
      </c>
      <c r="H21" s="166">
        <f t="shared" si="6"/>
        <v>0</v>
      </c>
      <c r="I21" s="166">
        <f t="shared" si="6"/>
        <v>8848994</v>
      </c>
      <c r="J21" s="166">
        <f t="shared" si="6"/>
        <v>1769798.8</v>
      </c>
      <c r="K21" s="166">
        <f t="shared" si="6"/>
        <v>10618792.800000001</v>
      </c>
      <c r="L21" s="166">
        <f>SUM(L20)</f>
        <v>-54143</v>
      </c>
      <c r="M21" s="166">
        <f>SUM(M9:M20)</f>
        <v>145466</v>
      </c>
      <c r="N21" s="166">
        <f>SUM(N9:N20)</f>
        <v>0</v>
      </c>
      <c r="R21" s="190">
        <f>SUM(R9:R20)</f>
        <v>0</v>
      </c>
      <c r="S21" s="190">
        <f>SUM(S9:S20)</f>
        <v>0</v>
      </c>
    </row>
    <row r="22" spans="1:19">
      <c r="B22" s="172" t="s">
        <v>138</v>
      </c>
      <c r="C22" s="161"/>
      <c r="D22" s="161"/>
      <c r="E22" s="161"/>
      <c r="F22" s="161"/>
      <c r="G22" s="161"/>
      <c r="K22" s="5" t="s">
        <v>210</v>
      </c>
    </row>
    <row r="23" spans="1:19">
      <c r="B23" s="106"/>
      <c r="C23" s="106" t="s">
        <v>242</v>
      </c>
      <c r="D23" s="164">
        <f>SUM(I59)</f>
        <v>0</v>
      </c>
      <c r="E23" s="161"/>
      <c r="F23" s="161"/>
      <c r="G23" s="161"/>
      <c r="H23" s="246">
        <f>SUM(H21+I21)</f>
        <v>8848994</v>
      </c>
      <c r="I23" s="247"/>
      <c r="K23" s="161" t="s">
        <v>257</v>
      </c>
      <c r="L23" s="158"/>
    </row>
    <row r="24" spans="1:19">
      <c r="B24" s="106"/>
      <c r="C24" s="106" t="s">
        <v>231</v>
      </c>
      <c r="D24" s="164">
        <f>SUM(K59:P59)</f>
        <v>0</v>
      </c>
      <c r="E24" s="161"/>
      <c r="F24" s="161"/>
      <c r="G24" s="161"/>
    </row>
    <row r="25" spans="1:19">
      <c r="B25" s="248" t="s">
        <v>193</v>
      </c>
      <c r="C25" s="106" t="s">
        <v>259</v>
      </c>
      <c r="D25" s="164">
        <f>SUM(D59+E59)</f>
        <v>279628</v>
      </c>
      <c r="E25" s="175"/>
      <c r="F25" s="176"/>
      <c r="G25" s="177"/>
    </row>
    <row r="26" spans="1:19">
      <c r="B26" s="248"/>
      <c r="C26" s="106" t="s">
        <v>204</v>
      </c>
      <c r="D26" s="164">
        <f>SUM(J59-D25)</f>
        <v>8189279</v>
      </c>
      <c r="E26" s="176"/>
      <c r="F26" s="176"/>
      <c r="G26" s="177"/>
    </row>
    <row r="27" spans="1:19">
      <c r="B27" s="248"/>
      <c r="C27" s="165" t="s">
        <v>191</v>
      </c>
      <c r="D27" s="166">
        <f>SUM(D23:D26)</f>
        <v>8468907</v>
      </c>
      <c r="E27" s="161"/>
      <c r="F27" s="161"/>
      <c r="G27" s="161"/>
      <c r="K27" s="249" t="s">
        <v>194</v>
      </c>
      <c r="L27" s="249"/>
    </row>
    <row r="28" spans="1:19">
      <c r="B28" s="250" t="s">
        <v>238</v>
      </c>
      <c r="C28" s="251"/>
      <c r="D28" s="164">
        <f>SUM(J59)</f>
        <v>8468907</v>
      </c>
      <c r="E28" s="161"/>
      <c r="F28" s="161"/>
      <c r="G28" s="161"/>
    </row>
    <row r="29" spans="1:19">
      <c r="B29" s="242" t="s">
        <v>196</v>
      </c>
      <c r="C29" s="242"/>
      <c r="D29" s="164">
        <f>SUM(K59)</f>
        <v>0</v>
      </c>
      <c r="E29" s="161"/>
      <c r="F29" s="161"/>
      <c r="G29" s="161"/>
      <c r="K29" s="252" t="s">
        <v>250</v>
      </c>
      <c r="L29" s="252"/>
    </row>
    <row r="30" spans="1:19">
      <c r="B30" s="242" t="s">
        <v>197</v>
      </c>
      <c r="C30" s="242"/>
      <c r="D30" s="164">
        <f>SUM(M59)</f>
        <v>0</v>
      </c>
      <c r="E30" s="161"/>
      <c r="F30" s="161"/>
      <c r="G30" s="161"/>
    </row>
    <row r="31" spans="1:19">
      <c r="B31" s="253" t="s">
        <v>230</v>
      </c>
      <c r="C31" s="254"/>
      <c r="D31" s="164">
        <f>SUM(L59)</f>
        <v>0</v>
      </c>
      <c r="E31" s="161"/>
      <c r="F31" s="161"/>
      <c r="G31" s="161"/>
    </row>
    <row r="32" spans="1:19">
      <c r="B32" s="253" t="s">
        <v>237</v>
      </c>
      <c r="C32" s="254"/>
      <c r="D32" s="164">
        <f>SUM(N59)</f>
        <v>0</v>
      </c>
      <c r="E32" s="161"/>
      <c r="F32" s="161"/>
      <c r="G32" s="161"/>
    </row>
    <row r="33" spans="1:16">
      <c r="B33" s="242" t="s">
        <v>228</v>
      </c>
      <c r="C33" s="242"/>
      <c r="D33" s="164">
        <f>SUM(O59)</f>
        <v>0</v>
      </c>
      <c r="E33" s="161"/>
      <c r="F33" s="161"/>
      <c r="G33" s="161"/>
    </row>
    <row r="34" spans="1:16">
      <c r="B34" s="242" t="s">
        <v>225</v>
      </c>
      <c r="C34" s="242"/>
      <c r="D34" s="164">
        <f>SUM(P59)</f>
        <v>0</v>
      </c>
      <c r="E34" s="161"/>
      <c r="F34" s="161"/>
      <c r="G34" s="161"/>
    </row>
    <row r="35" spans="1:16">
      <c r="B35" s="245" t="s">
        <v>140</v>
      </c>
      <c r="C35" s="245"/>
      <c r="D35" s="166">
        <f>SUM(D28:D33)</f>
        <v>8468907</v>
      </c>
      <c r="E35" s="161"/>
      <c r="F35" s="161"/>
      <c r="G35" s="161"/>
    </row>
    <row r="36" spans="1:16">
      <c r="B36" s="242" t="s">
        <v>205</v>
      </c>
      <c r="C36" s="242"/>
      <c r="D36" s="164">
        <f>SUM(J59)</f>
        <v>8468907</v>
      </c>
      <c r="E36" s="161"/>
      <c r="F36" s="161"/>
      <c r="G36" s="161"/>
    </row>
    <row r="37" spans="1:16">
      <c r="B37" s="242" t="s">
        <v>242</v>
      </c>
      <c r="C37" s="242"/>
      <c r="D37" s="164">
        <f>SUM(D23)</f>
        <v>0</v>
      </c>
      <c r="E37" s="161"/>
      <c r="F37" s="161"/>
      <c r="G37" s="161"/>
    </row>
    <row r="38" spans="1:16">
      <c r="B38" s="161"/>
      <c r="C38" s="161"/>
      <c r="D38" s="161"/>
      <c r="E38" s="161"/>
      <c r="F38" s="161"/>
      <c r="G38" s="161"/>
    </row>
    <row r="39" spans="1:16">
      <c r="B39" s="245" t="s">
        <v>206</v>
      </c>
      <c r="C39" s="245"/>
      <c r="D39" s="166">
        <f>SUM(C21:E21)</f>
        <v>8468907</v>
      </c>
      <c r="E39" s="161"/>
      <c r="F39" s="161"/>
      <c r="G39" s="161"/>
    </row>
    <row r="42" spans="1:16">
      <c r="G42" s="103" t="s">
        <v>236</v>
      </c>
    </row>
    <row r="45" spans="1:16">
      <c r="A45" s="243" t="s">
        <v>2</v>
      </c>
      <c r="B45" s="243" t="s">
        <v>235</v>
      </c>
      <c r="C45" s="253" t="s">
        <v>260</v>
      </c>
      <c r="D45" s="255"/>
      <c r="E45" s="255"/>
      <c r="F45" s="255"/>
      <c r="G45" s="254"/>
      <c r="H45" s="256" t="s">
        <v>176</v>
      </c>
      <c r="I45" s="242" t="s">
        <v>224</v>
      </c>
      <c r="J45" s="242"/>
      <c r="K45" s="242"/>
      <c r="L45" s="242"/>
      <c r="M45" s="242"/>
      <c r="N45" s="242"/>
      <c r="O45" s="242"/>
      <c r="P45" s="193"/>
    </row>
    <row r="46" spans="1:16">
      <c r="A46" s="244"/>
      <c r="B46" s="244"/>
      <c r="C46" s="104" t="s">
        <v>199</v>
      </c>
      <c r="D46" s="253" t="s">
        <v>248</v>
      </c>
      <c r="E46" s="254"/>
      <c r="F46" s="104" t="s">
        <v>200</v>
      </c>
      <c r="G46" s="104" t="s">
        <v>140</v>
      </c>
      <c r="H46" s="256"/>
      <c r="I46" s="167" t="s">
        <v>242</v>
      </c>
      <c r="J46" s="167" t="s">
        <v>193</v>
      </c>
      <c r="K46" s="167" t="s">
        <v>196</v>
      </c>
      <c r="L46" s="167" t="s">
        <v>229</v>
      </c>
      <c r="M46" s="167" t="s">
        <v>223</v>
      </c>
      <c r="N46" s="167" t="s">
        <v>237</v>
      </c>
      <c r="O46" s="167" t="s">
        <v>228</v>
      </c>
      <c r="P46" s="167" t="s">
        <v>225</v>
      </c>
    </row>
    <row r="47" spans="1:16">
      <c r="A47" s="104">
        <v>1</v>
      </c>
      <c r="B47" s="106" t="s">
        <v>180</v>
      </c>
      <c r="C47" s="164">
        <v>0</v>
      </c>
      <c r="D47" s="164">
        <v>0</v>
      </c>
      <c r="E47" s="164"/>
      <c r="F47" s="164">
        <v>0</v>
      </c>
      <c r="G47" s="164">
        <f>SUM(C47:F47)</f>
        <v>0</v>
      </c>
      <c r="H47" s="168">
        <f>SUM(G47-I47-J47-K47-L47-M47-N47-O47-P47)</f>
        <v>0</v>
      </c>
      <c r="I47" s="106"/>
      <c r="J47" s="164"/>
      <c r="K47" s="164"/>
      <c r="L47" s="164"/>
      <c r="M47" s="164"/>
      <c r="N47" s="164"/>
      <c r="O47" s="164"/>
      <c r="P47" s="164"/>
    </row>
    <row r="48" spans="1:16">
      <c r="A48" s="104">
        <v>2</v>
      </c>
      <c r="B48" s="106" t="s">
        <v>177</v>
      </c>
      <c r="C48" s="164">
        <v>7021</v>
      </c>
      <c r="D48" s="164">
        <v>0</v>
      </c>
      <c r="E48" s="164"/>
      <c r="F48" s="164">
        <v>23280</v>
      </c>
      <c r="G48" s="164">
        <f>SUM(C48:F48)</f>
        <v>30301</v>
      </c>
      <c r="H48" s="168">
        <f t="shared" ref="H48:H58" si="7">SUM(G48-I48-J48-K48-L48-M48-N48-O48-P48)</f>
        <v>0</v>
      </c>
      <c r="I48" s="106"/>
      <c r="J48" s="164">
        <v>30301</v>
      </c>
      <c r="K48" s="164"/>
      <c r="L48" s="164"/>
      <c r="M48" s="164"/>
      <c r="N48" s="164"/>
      <c r="O48" s="164"/>
      <c r="P48" s="164">
        <v>0</v>
      </c>
    </row>
    <row r="49" spans="1:16">
      <c r="A49" s="104">
        <v>3</v>
      </c>
      <c r="B49" s="106" t="s">
        <v>181</v>
      </c>
      <c r="C49" s="164">
        <v>19720</v>
      </c>
      <c r="D49" s="164">
        <v>91920</v>
      </c>
      <c r="E49" s="164"/>
      <c r="F49" s="164">
        <v>5540</v>
      </c>
      <c r="G49" s="164">
        <f t="shared" ref="G49:G58" si="8">SUM(C49:F49)</f>
        <v>117180</v>
      </c>
      <c r="H49" s="168">
        <f t="shared" si="7"/>
        <v>0</v>
      </c>
      <c r="I49" s="106"/>
      <c r="J49" s="164">
        <v>117180</v>
      </c>
      <c r="K49" s="164"/>
      <c r="L49" s="164"/>
      <c r="M49" s="164"/>
      <c r="N49" s="164"/>
      <c r="O49" s="164"/>
      <c r="P49" s="164">
        <v>0</v>
      </c>
    </row>
    <row r="50" spans="1:16">
      <c r="A50" s="104">
        <v>4</v>
      </c>
      <c r="B50" s="106" t="s">
        <v>182</v>
      </c>
      <c r="C50" s="164">
        <v>14200</v>
      </c>
      <c r="D50" s="164">
        <v>0</v>
      </c>
      <c r="E50" s="164"/>
      <c r="F50" s="164">
        <v>537833</v>
      </c>
      <c r="G50" s="164">
        <f t="shared" si="8"/>
        <v>552033</v>
      </c>
      <c r="H50" s="168">
        <f t="shared" si="7"/>
        <v>0</v>
      </c>
      <c r="I50" s="106"/>
      <c r="J50" s="164">
        <v>552033</v>
      </c>
      <c r="K50" s="164"/>
      <c r="L50" s="164"/>
      <c r="M50" s="164"/>
      <c r="N50" s="164"/>
      <c r="O50" s="164"/>
      <c r="P50" s="164">
        <v>0</v>
      </c>
    </row>
    <row r="51" spans="1:16">
      <c r="A51" s="104">
        <v>5</v>
      </c>
      <c r="B51" s="106" t="s">
        <v>184</v>
      </c>
      <c r="C51" s="164">
        <v>0</v>
      </c>
      <c r="D51" s="164">
        <v>0</v>
      </c>
      <c r="E51" s="164"/>
      <c r="F51" s="164">
        <v>3545000</v>
      </c>
      <c r="G51" s="164">
        <f t="shared" si="8"/>
        <v>3545000</v>
      </c>
      <c r="H51" s="168">
        <f t="shared" si="7"/>
        <v>0</v>
      </c>
      <c r="I51" s="106"/>
      <c r="J51" s="164">
        <v>3545000</v>
      </c>
      <c r="K51" s="164"/>
      <c r="L51" s="164"/>
      <c r="M51" s="164"/>
      <c r="N51" s="164"/>
      <c r="O51" s="164"/>
      <c r="P51" s="164">
        <v>0</v>
      </c>
    </row>
    <row r="52" spans="1:16">
      <c r="A52" s="104">
        <v>6</v>
      </c>
      <c r="B52" s="106" t="s">
        <v>185</v>
      </c>
      <c r="C52" s="164">
        <v>0</v>
      </c>
      <c r="D52" s="164">
        <v>0</v>
      </c>
      <c r="E52" s="164"/>
      <c r="F52" s="164">
        <v>0</v>
      </c>
      <c r="G52" s="164">
        <f t="shared" si="8"/>
        <v>0</v>
      </c>
      <c r="H52" s="168">
        <f t="shared" si="7"/>
        <v>0</v>
      </c>
      <c r="I52" s="106"/>
      <c r="J52" s="164"/>
      <c r="K52" s="164"/>
      <c r="L52" s="164"/>
      <c r="M52" s="164"/>
      <c r="N52" s="164"/>
      <c r="O52" s="164"/>
      <c r="P52" s="164"/>
    </row>
    <row r="53" spans="1:16">
      <c r="A53" s="104">
        <v>7</v>
      </c>
      <c r="B53" s="106" t="s">
        <v>186</v>
      </c>
      <c r="C53" s="164">
        <v>0</v>
      </c>
      <c r="D53" s="164">
        <v>0</v>
      </c>
      <c r="E53" s="164"/>
      <c r="F53" s="164">
        <v>371500</v>
      </c>
      <c r="G53" s="164">
        <f t="shared" si="8"/>
        <v>371500</v>
      </c>
      <c r="H53" s="168">
        <f t="shared" si="7"/>
        <v>0</v>
      </c>
      <c r="I53" s="106"/>
      <c r="J53" s="164">
        <v>371500</v>
      </c>
      <c r="K53" s="164"/>
      <c r="L53" s="164"/>
      <c r="M53" s="164"/>
      <c r="N53" s="164"/>
      <c r="O53" s="164"/>
      <c r="P53" s="164">
        <v>0</v>
      </c>
    </row>
    <row r="54" spans="1:16">
      <c r="A54" s="104">
        <v>8</v>
      </c>
      <c r="B54" s="106" t="s">
        <v>187</v>
      </c>
      <c r="C54" s="164">
        <v>0</v>
      </c>
      <c r="D54" s="164">
        <v>0</v>
      </c>
      <c r="E54" s="164"/>
      <c r="F54" s="164">
        <v>208203</v>
      </c>
      <c r="G54" s="164">
        <f t="shared" si="8"/>
        <v>208203</v>
      </c>
      <c r="H54" s="168">
        <f t="shared" si="7"/>
        <v>0</v>
      </c>
      <c r="I54" s="106"/>
      <c r="J54" s="164">
        <v>208203</v>
      </c>
      <c r="K54" s="164"/>
      <c r="L54" s="164"/>
      <c r="M54" s="164"/>
      <c r="N54" s="164"/>
      <c r="O54" s="164"/>
      <c r="P54" s="164">
        <v>0</v>
      </c>
    </row>
    <row r="55" spans="1:16">
      <c r="A55" s="104">
        <v>9</v>
      </c>
      <c r="B55" s="106" t="s">
        <v>188</v>
      </c>
      <c r="C55" s="164">
        <v>0</v>
      </c>
      <c r="D55" s="164">
        <v>0</v>
      </c>
      <c r="E55" s="164"/>
      <c r="F55" s="164">
        <v>696756</v>
      </c>
      <c r="G55" s="164">
        <f t="shared" si="8"/>
        <v>696756</v>
      </c>
      <c r="H55" s="168">
        <f t="shared" si="7"/>
        <v>0</v>
      </c>
      <c r="I55" s="106"/>
      <c r="J55" s="164">
        <v>696756</v>
      </c>
      <c r="K55" s="164"/>
      <c r="L55" s="164"/>
      <c r="M55" s="164"/>
      <c r="N55" s="164"/>
      <c r="O55" s="164"/>
      <c r="P55" s="164"/>
    </row>
    <row r="56" spans="1:16">
      <c r="A56" s="104">
        <v>10</v>
      </c>
      <c r="B56" s="106" t="s">
        <v>189</v>
      </c>
      <c r="C56" s="164">
        <v>2185</v>
      </c>
      <c r="D56" s="164">
        <v>0</v>
      </c>
      <c r="E56" s="164"/>
      <c r="F56" s="164">
        <v>1002302</v>
      </c>
      <c r="G56" s="164">
        <f t="shared" si="8"/>
        <v>1004487</v>
      </c>
      <c r="H56" s="168">
        <f t="shared" si="7"/>
        <v>0</v>
      </c>
      <c r="I56" s="106"/>
      <c r="J56" s="164">
        <v>1004487</v>
      </c>
      <c r="K56" s="164"/>
      <c r="L56" s="164"/>
      <c r="M56" s="164"/>
      <c r="N56" s="164"/>
      <c r="O56" s="164"/>
      <c r="P56" s="164">
        <v>0</v>
      </c>
    </row>
    <row r="57" spans="1:16">
      <c r="A57" s="104">
        <v>11</v>
      </c>
      <c r="B57" s="106" t="s">
        <v>179</v>
      </c>
      <c r="C57" s="164">
        <v>31618</v>
      </c>
      <c r="D57" s="164">
        <v>187708</v>
      </c>
      <c r="E57" s="164"/>
      <c r="F57" s="164">
        <v>1362906</v>
      </c>
      <c r="G57" s="164">
        <f t="shared" si="8"/>
        <v>1582232</v>
      </c>
      <c r="H57" s="168">
        <f t="shared" si="7"/>
        <v>0</v>
      </c>
      <c r="I57" s="106"/>
      <c r="J57" s="164">
        <v>1582232</v>
      </c>
      <c r="K57" s="164"/>
      <c r="L57" s="164"/>
      <c r="M57" s="164"/>
      <c r="N57" s="164"/>
      <c r="O57" s="164"/>
      <c r="P57" s="164"/>
    </row>
    <row r="58" spans="1:16">
      <c r="A58" s="104">
        <v>12</v>
      </c>
      <c r="B58" s="106" t="s">
        <v>183</v>
      </c>
      <c r="C58" s="164">
        <v>1600</v>
      </c>
      <c r="D58" s="164">
        <v>0</v>
      </c>
      <c r="E58" s="164"/>
      <c r="F58" s="164">
        <v>359615</v>
      </c>
      <c r="G58" s="164">
        <f t="shared" si="8"/>
        <v>361215</v>
      </c>
      <c r="H58" s="168">
        <f t="shared" si="7"/>
        <v>0</v>
      </c>
      <c r="I58" s="106"/>
      <c r="J58" s="164">
        <v>361215</v>
      </c>
      <c r="K58" s="164"/>
      <c r="L58" s="164"/>
      <c r="M58" s="164"/>
      <c r="N58" s="164"/>
      <c r="O58" s="164"/>
      <c r="P58" s="164"/>
    </row>
    <row r="59" spans="1:16">
      <c r="A59" s="245" t="s">
        <v>190</v>
      </c>
      <c r="B59" s="245"/>
      <c r="C59" s="166">
        <f>SUM(C47:C58)</f>
        <v>76344</v>
      </c>
      <c r="D59" s="166">
        <f t="shared" ref="D59:O59" si="9">SUM(D47:D58)</f>
        <v>279628</v>
      </c>
      <c r="E59" s="166">
        <f t="shared" si="9"/>
        <v>0</v>
      </c>
      <c r="F59" s="166">
        <f t="shared" si="9"/>
        <v>8112935</v>
      </c>
      <c r="G59" s="166">
        <f t="shared" si="9"/>
        <v>8468907</v>
      </c>
      <c r="H59" s="169">
        <f t="shared" si="9"/>
        <v>0</v>
      </c>
      <c r="I59" s="166">
        <f t="shared" si="9"/>
        <v>0</v>
      </c>
      <c r="J59" s="166">
        <f t="shared" si="9"/>
        <v>8468907</v>
      </c>
      <c r="K59" s="166">
        <f t="shared" si="9"/>
        <v>0</v>
      </c>
      <c r="L59" s="166">
        <f t="shared" si="9"/>
        <v>0</v>
      </c>
      <c r="M59" s="166">
        <f t="shared" si="9"/>
        <v>0</v>
      </c>
      <c r="N59" s="166">
        <f t="shared" si="9"/>
        <v>0</v>
      </c>
      <c r="O59" s="166">
        <f t="shared" si="9"/>
        <v>0</v>
      </c>
      <c r="P59" s="166">
        <f>SUM(P47:P58)</f>
        <v>0</v>
      </c>
    </row>
    <row r="82" spans="3:4">
      <c r="C82">
        <f>SUM(C80*C81)</f>
        <v>0</v>
      </c>
      <c r="D82">
        <v>2.2000000000000002</v>
      </c>
    </row>
    <row r="83" spans="3:4">
      <c r="C83">
        <v>1250</v>
      </c>
      <c r="D83">
        <v>540</v>
      </c>
    </row>
    <row r="84" spans="3:4">
      <c r="C84">
        <f>SUM(C82*C83)</f>
        <v>0</v>
      </c>
      <c r="D84">
        <f>SUM(D82*D83)</f>
        <v>1188</v>
      </c>
    </row>
  </sheetData>
  <mergeCells count="26">
    <mergeCell ref="I45:O45"/>
    <mergeCell ref="A59:B59"/>
    <mergeCell ref="A45:A46"/>
    <mergeCell ref="B45:B46"/>
    <mergeCell ref="C45:G45"/>
    <mergeCell ref="H45:H46"/>
    <mergeCell ref="D46:E46"/>
    <mergeCell ref="B33:C33"/>
    <mergeCell ref="B34:C34"/>
    <mergeCell ref="B35:C35"/>
    <mergeCell ref="B36:C36"/>
    <mergeCell ref="B37:C37"/>
    <mergeCell ref="B39:C39"/>
    <mergeCell ref="B28:C28"/>
    <mergeCell ref="B29:C29"/>
    <mergeCell ref="K29:L29"/>
    <mergeCell ref="B30:C30"/>
    <mergeCell ref="B31:C31"/>
    <mergeCell ref="B32:C32"/>
    <mergeCell ref="C7:G7"/>
    <mergeCell ref="H7:K7"/>
    <mergeCell ref="L7:L8"/>
    <mergeCell ref="A21:B21"/>
    <mergeCell ref="H23:I23"/>
    <mergeCell ref="B25:B27"/>
    <mergeCell ref="K27:L27"/>
  </mergeCells>
  <pageMargins left="0" right="0" top="0.74803149606299202" bottom="0.74803149606299202" header="0.31496062992126" footer="0.31496062992126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D1:L51"/>
  <sheetViews>
    <sheetView topLeftCell="B7" workbookViewId="0">
      <selection activeCell="Q36" sqref="Q36"/>
    </sheetView>
  </sheetViews>
  <sheetFormatPr defaultRowHeight="12.75"/>
  <cols>
    <col min="3" max="3" width="4.42578125" customWidth="1"/>
    <col min="4" max="4" width="5.42578125" customWidth="1"/>
    <col min="5" max="5" width="21.5703125" customWidth="1"/>
    <col min="7" max="7" width="10.140625" bestFit="1" customWidth="1"/>
    <col min="10" max="10" width="10.140625" bestFit="1" customWidth="1"/>
    <col min="11" max="11" width="10.140625" customWidth="1"/>
    <col min="12" max="12" width="13.5703125" customWidth="1"/>
  </cols>
  <sheetData>
    <row r="1" spans="4:12" ht="15">
      <c r="D1" s="133" t="s">
        <v>246</v>
      </c>
      <c r="E1" s="52"/>
    </row>
    <row r="2" spans="4:12" ht="15">
      <c r="D2" s="133" t="s">
        <v>247</v>
      </c>
      <c r="E2" s="52"/>
    </row>
    <row r="4" spans="4:12">
      <c r="E4" s="103" t="s">
        <v>221</v>
      </c>
      <c r="I4" s="5" t="s">
        <v>263</v>
      </c>
    </row>
    <row r="6" spans="4:12">
      <c r="D6" s="257" t="s">
        <v>2</v>
      </c>
      <c r="E6" s="257" t="s">
        <v>175</v>
      </c>
      <c r="F6" s="257" t="s">
        <v>192</v>
      </c>
      <c r="G6" s="159" t="s">
        <v>212</v>
      </c>
      <c r="H6" s="257" t="s">
        <v>213</v>
      </c>
      <c r="I6" s="257" t="s">
        <v>214</v>
      </c>
      <c r="J6" s="159" t="s">
        <v>212</v>
      </c>
      <c r="K6" s="109"/>
      <c r="L6" s="109"/>
    </row>
    <row r="7" spans="4:12">
      <c r="D7" s="258"/>
      <c r="E7" s="258"/>
      <c r="F7" s="258"/>
      <c r="G7" s="160">
        <v>42736</v>
      </c>
      <c r="H7" s="258"/>
      <c r="I7" s="258"/>
      <c r="J7" s="160">
        <v>43100</v>
      </c>
      <c r="K7" s="181"/>
      <c r="L7" s="181"/>
    </row>
    <row r="8" spans="4:12">
      <c r="D8" s="105">
        <v>1</v>
      </c>
      <c r="E8" s="107" t="s">
        <v>24</v>
      </c>
      <c r="F8" s="110">
        <v>0</v>
      </c>
      <c r="G8" s="110"/>
      <c r="H8" s="110"/>
      <c r="I8" s="110"/>
      <c r="J8" s="110">
        <f t="shared" ref="J8:J15" si="0">SUM(G8+H8-I8)</f>
        <v>0</v>
      </c>
      <c r="K8" s="178"/>
      <c r="L8" s="178"/>
    </row>
    <row r="9" spans="4:12">
      <c r="D9" s="105">
        <v>2</v>
      </c>
      <c r="E9" s="107" t="s">
        <v>215</v>
      </c>
      <c r="F9" s="110">
        <v>0</v>
      </c>
      <c r="G9" s="110"/>
      <c r="H9" s="110"/>
      <c r="I9" s="110"/>
      <c r="J9" s="110">
        <f t="shared" si="0"/>
        <v>0</v>
      </c>
      <c r="K9" s="178"/>
      <c r="L9" s="178"/>
    </row>
    <row r="10" spans="4:12">
      <c r="D10" s="105">
        <v>3</v>
      </c>
      <c r="E10" s="107" t="s">
        <v>216</v>
      </c>
      <c r="F10" s="110">
        <v>0</v>
      </c>
      <c r="G10" s="110"/>
      <c r="H10" s="110">
        <v>0</v>
      </c>
      <c r="I10" s="110">
        <v>0</v>
      </c>
      <c r="J10" s="110">
        <f t="shared" si="0"/>
        <v>0</v>
      </c>
      <c r="K10" s="178"/>
      <c r="L10" s="178"/>
    </row>
    <row r="11" spans="4:12">
      <c r="D11" s="105">
        <v>4</v>
      </c>
      <c r="E11" s="107" t="s">
        <v>217</v>
      </c>
      <c r="F11" s="110"/>
      <c r="G11" s="110"/>
      <c r="H11" s="110"/>
      <c r="I11" s="110">
        <v>0</v>
      </c>
      <c r="J11" s="110">
        <f t="shared" si="0"/>
        <v>0</v>
      </c>
      <c r="K11" s="178"/>
      <c r="L11" s="178"/>
    </row>
    <row r="12" spans="4:12">
      <c r="D12" s="105">
        <v>5</v>
      </c>
      <c r="E12" s="107" t="s">
        <v>218</v>
      </c>
      <c r="F12" s="110"/>
      <c r="G12" s="110"/>
      <c r="H12" s="110">
        <v>0</v>
      </c>
      <c r="I12" s="110">
        <v>0</v>
      </c>
      <c r="J12" s="110">
        <f t="shared" si="0"/>
        <v>0</v>
      </c>
      <c r="K12" s="178"/>
      <c r="L12" s="178"/>
    </row>
    <row r="13" spans="4:12">
      <c r="D13" s="105">
        <v>6</v>
      </c>
      <c r="E13" s="107" t="s">
        <v>219</v>
      </c>
      <c r="F13" s="110"/>
      <c r="G13" s="182"/>
      <c r="H13" s="110">
        <v>0</v>
      </c>
      <c r="I13" s="110">
        <v>0</v>
      </c>
      <c r="J13" s="110">
        <f t="shared" si="0"/>
        <v>0</v>
      </c>
      <c r="K13" s="178"/>
      <c r="L13" s="178"/>
    </row>
    <row r="14" spans="4:12">
      <c r="D14" s="105">
        <v>7</v>
      </c>
      <c r="E14" s="107" t="s">
        <v>207</v>
      </c>
      <c r="F14" s="110"/>
      <c r="G14" s="110">
        <v>0</v>
      </c>
      <c r="H14" s="110">
        <v>0</v>
      </c>
      <c r="I14" s="110">
        <v>0</v>
      </c>
      <c r="J14" s="110">
        <f t="shared" si="0"/>
        <v>0</v>
      </c>
      <c r="K14" s="178"/>
      <c r="L14" s="178"/>
    </row>
    <row r="15" spans="4:12">
      <c r="D15" s="105"/>
      <c r="E15" s="102"/>
      <c r="F15" s="110"/>
      <c r="G15" s="110"/>
      <c r="H15" s="110"/>
      <c r="I15" s="110"/>
      <c r="J15" s="110">
        <f t="shared" si="0"/>
        <v>0</v>
      </c>
      <c r="K15" s="178"/>
      <c r="L15" s="178"/>
    </row>
    <row r="16" spans="4:12">
      <c r="D16" s="259" t="s">
        <v>220</v>
      </c>
      <c r="E16" s="260"/>
      <c r="F16" s="110">
        <f>SUM(F8:F15)</f>
        <v>0</v>
      </c>
      <c r="G16" s="110">
        <f>SUM(G8:G15)</f>
        <v>0</v>
      </c>
      <c r="H16" s="110">
        <f>SUM(H8:H15)</f>
        <v>0</v>
      </c>
      <c r="I16" s="110">
        <f>SUM(I8:I15)</f>
        <v>0</v>
      </c>
      <c r="J16" s="110">
        <f>SUM(J8:J15)</f>
        <v>0</v>
      </c>
      <c r="K16" s="178"/>
      <c r="L16" s="178"/>
    </row>
    <row r="19" spans="4:12">
      <c r="E19" s="103" t="s">
        <v>234</v>
      </c>
      <c r="I19" s="5" t="s">
        <v>263</v>
      </c>
    </row>
    <row r="21" spans="4:12">
      <c r="D21" s="257" t="s">
        <v>2</v>
      </c>
      <c r="E21" s="257" t="s">
        <v>175</v>
      </c>
      <c r="F21" s="257" t="s">
        <v>192</v>
      </c>
      <c r="G21" s="159" t="s">
        <v>212</v>
      </c>
      <c r="H21" s="257" t="s">
        <v>213</v>
      </c>
      <c r="I21" s="257" t="s">
        <v>214</v>
      </c>
      <c r="J21" s="159" t="s">
        <v>212</v>
      </c>
      <c r="K21" s="109"/>
      <c r="L21" s="109"/>
    </row>
    <row r="22" spans="4:12">
      <c r="D22" s="258"/>
      <c r="E22" s="258"/>
      <c r="F22" s="258"/>
      <c r="G22" s="160">
        <v>42736</v>
      </c>
      <c r="H22" s="258"/>
      <c r="I22" s="258"/>
      <c r="J22" s="160">
        <v>43100</v>
      </c>
      <c r="K22" s="181"/>
      <c r="L22" s="181"/>
    </row>
    <row r="23" spans="4:12">
      <c r="D23" s="105">
        <v>1</v>
      </c>
      <c r="E23" s="107" t="s">
        <v>24</v>
      </c>
      <c r="F23" s="110"/>
      <c r="G23" s="110"/>
      <c r="H23" s="110"/>
      <c r="I23" s="110"/>
      <c r="J23" s="110">
        <v>0</v>
      </c>
      <c r="K23" s="178"/>
      <c r="L23" s="178"/>
    </row>
    <row r="24" spans="4:12">
      <c r="D24" s="105">
        <v>2</v>
      </c>
      <c r="E24" s="107" t="s">
        <v>215</v>
      </c>
      <c r="F24" s="110"/>
      <c r="G24" s="110"/>
      <c r="H24" s="110"/>
      <c r="I24" s="110"/>
      <c r="J24" s="110">
        <v>0</v>
      </c>
      <c r="K24" s="178"/>
      <c r="L24" s="178"/>
    </row>
    <row r="25" spans="4:12">
      <c r="D25" s="105">
        <v>3</v>
      </c>
      <c r="E25" s="107" t="s">
        <v>216</v>
      </c>
      <c r="F25" s="110"/>
      <c r="G25" s="110"/>
      <c r="H25" s="110"/>
      <c r="I25" s="110"/>
      <c r="J25" s="110">
        <f>SUM(G25:H25)</f>
        <v>0</v>
      </c>
      <c r="K25" s="178"/>
      <c r="L25" s="178"/>
    </row>
    <row r="26" spans="4:12">
      <c r="D26" s="105">
        <v>4</v>
      </c>
      <c r="E26" s="107" t="s">
        <v>217</v>
      </c>
      <c r="F26" s="110"/>
      <c r="G26" s="110"/>
      <c r="H26" s="110"/>
      <c r="I26" s="110"/>
      <c r="J26" s="110">
        <f>SUM(G26:H26)</f>
        <v>0</v>
      </c>
      <c r="K26" s="178"/>
      <c r="L26" s="178"/>
    </row>
    <row r="27" spans="4:12">
      <c r="D27" s="105">
        <v>5</v>
      </c>
      <c r="E27" s="107" t="s">
        <v>218</v>
      </c>
      <c r="F27" s="110"/>
      <c r="G27" s="110"/>
      <c r="H27" s="110">
        <f>SUM(H12*0.25*10/12)</f>
        <v>0</v>
      </c>
      <c r="I27" s="110"/>
      <c r="J27" s="110">
        <f>SUM(G27:H27)</f>
        <v>0</v>
      </c>
      <c r="K27" s="178"/>
      <c r="L27" s="178"/>
    </row>
    <row r="28" spans="4:12">
      <c r="D28" s="105">
        <v>6</v>
      </c>
      <c r="E28" s="107" t="s">
        <v>219</v>
      </c>
      <c r="F28" s="110"/>
      <c r="G28" s="110"/>
      <c r="H28" s="110"/>
      <c r="I28" s="110"/>
      <c r="J28" s="110">
        <f>SUM(G28:H28)</f>
        <v>0</v>
      </c>
      <c r="K28" s="178"/>
      <c r="L28" s="178"/>
    </row>
    <row r="29" spans="4:12">
      <c r="D29" s="105">
        <v>7</v>
      </c>
      <c r="E29" s="107" t="s">
        <v>232</v>
      </c>
      <c r="F29" s="110"/>
      <c r="G29" s="110">
        <v>0</v>
      </c>
      <c r="H29" s="110">
        <f>SUM(G14*0.2)</f>
        <v>0</v>
      </c>
      <c r="I29" s="110"/>
      <c r="J29" s="110">
        <f>SUM(G29:H29)</f>
        <v>0</v>
      </c>
      <c r="K29" s="178"/>
      <c r="L29" s="178"/>
    </row>
    <row r="30" spans="4:12">
      <c r="D30" s="105"/>
      <c r="E30" s="102"/>
      <c r="F30" s="110"/>
      <c r="G30" s="110"/>
      <c r="H30" s="110"/>
      <c r="I30" s="110"/>
      <c r="J30" s="110"/>
      <c r="K30" s="178"/>
      <c r="L30" s="178"/>
    </row>
    <row r="31" spans="4:12">
      <c r="D31" s="259" t="s">
        <v>220</v>
      </c>
      <c r="E31" s="260"/>
      <c r="F31" s="110">
        <f>SUM(F23:F30)</f>
        <v>0</v>
      </c>
      <c r="G31" s="110">
        <f>SUM(G23:G30)</f>
        <v>0</v>
      </c>
      <c r="H31" s="110">
        <f>SUM(H23:H30)</f>
        <v>0</v>
      </c>
      <c r="I31" s="110">
        <f>SUM(I23:I30)</f>
        <v>0</v>
      </c>
      <c r="J31" s="110">
        <f>SUM(J23:J30)</f>
        <v>0</v>
      </c>
      <c r="K31" s="178"/>
      <c r="L31" s="178"/>
    </row>
    <row r="34" spans="4:12">
      <c r="E34" s="103" t="s">
        <v>222</v>
      </c>
      <c r="I34" s="5" t="s">
        <v>263</v>
      </c>
    </row>
    <row r="36" spans="4:12">
      <c r="D36" s="257" t="s">
        <v>2</v>
      </c>
      <c r="E36" s="257" t="s">
        <v>175</v>
      </c>
      <c r="F36" s="257" t="s">
        <v>192</v>
      </c>
      <c r="G36" s="159" t="s">
        <v>212</v>
      </c>
      <c r="H36" s="257" t="s">
        <v>213</v>
      </c>
      <c r="I36" s="257" t="s">
        <v>214</v>
      </c>
      <c r="J36" s="159" t="s">
        <v>212</v>
      </c>
      <c r="K36" s="109"/>
      <c r="L36" s="109"/>
    </row>
    <row r="37" spans="4:12">
      <c r="D37" s="258"/>
      <c r="E37" s="258"/>
      <c r="F37" s="258"/>
      <c r="G37" s="160">
        <v>42736</v>
      </c>
      <c r="H37" s="258"/>
      <c r="I37" s="258"/>
      <c r="J37" s="160">
        <v>43100</v>
      </c>
      <c r="K37" s="181"/>
      <c r="L37" s="181"/>
    </row>
    <row r="38" spans="4:12">
      <c r="D38" s="105">
        <v>1</v>
      </c>
      <c r="E38" s="107" t="s">
        <v>24</v>
      </c>
      <c r="F38" s="110"/>
      <c r="G38" s="110"/>
      <c r="H38" s="110"/>
      <c r="I38" s="110"/>
      <c r="J38" s="110"/>
      <c r="K38" s="178"/>
      <c r="L38" s="178"/>
    </row>
    <row r="39" spans="4:12">
      <c r="D39" s="105">
        <v>2</v>
      </c>
      <c r="E39" s="107" t="s">
        <v>215</v>
      </c>
      <c r="F39" s="110"/>
      <c r="G39" s="110"/>
      <c r="H39" s="110"/>
      <c r="I39" s="110"/>
      <c r="J39" s="110"/>
      <c r="K39" s="178"/>
      <c r="L39" s="178"/>
    </row>
    <row r="40" spans="4:12">
      <c r="D40" s="105">
        <v>3</v>
      </c>
      <c r="E40" s="107" t="s">
        <v>216</v>
      </c>
      <c r="F40" s="110"/>
      <c r="G40" s="110"/>
      <c r="H40" s="110"/>
      <c r="I40" s="110"/>
      <c r="J40" s="110">
        <f>SUM(G40+H40-I40)</f>
        <v>0</v>
      </c>
      <c r="K40" s="178"/>
      <c r="L40" s="178"/>
    </row>
    <row r="41" spans="4:12" ht="16.5" customHeight="1">
      <c r="D41" s="105">
        <v>4</v>
      </c>
      <c r="E41" s="107" t="s">
        <v>217</v>
      </c>
      <c r="F41" s="110"/>
      <c r="G41" s="110"/>
      <c r="H41" s="110"/>
      <c r="I41" s="110"/>
      <c r="J41" s="110">
        <f>SUM(G41+H41-I41)</f>
        <v>0</v>
      </c>
      <c r="K41" s="178"/>
      <c r="L41" s="178"/>
    </row>
    <row r="42" spans="4:12">
      <c r="D42" s="105">
        <v>5</v>
      </c>
      <c r="E42" s="107" t="s">
        <v>218</v>
      </c>
      <c r="F42" s="110"/>
      <c r="G42" s="110"/>
      <c r="H42" s="110"/>
      <c r="I42" s="110"/>
      <c r="J42" s="110">
        <f>SUM(G42+H42-I42)</f>
        <v>0</v>
      </c>
      <c r="K42" s="178"/>
      <c r="L42" s="178"/>
    </row>
    <row r="43" spans="4:12">
      <c r="D43" s="105">
        <v>6</v>
      </c>
      <c r="E43" s="107" t="s">
        <v>219</v>
      </c>
      <c r="F43" s="110"/>
      <c r="G43" s="182"/>
      <c r="H43" s="110"/>
      <c r="I43" s="110"/>
      <c r="J43" s="110">
        <f>SUM(G43+H43-I43)</f>
        <v>0</v>
      </c>
      <c r="K43" s="178"/>
      <c r="L43" s="178"/>
    </row>
    <row r="44" spans="4:12">
      <c r="D44" s="105">
        <v>7</v>
      </c>
      <c r="E44" s="107" t="s">
        <v>232</v>
      </c>
      <c r="F44" s="110"/>
      <c r="G44" s="110"/>
      <c r="H44" s="110"/>
      <c r="I44" s="110"/>
      <c r="J44" s="110">
        <f>SUM(G44+H44-I44)</f>
        <v>0</v>
      </c>
      <c r="K44" s="178"/>
      <c r="L44" s="178"/>
    </row>
    <row r="45" spans="4:12">
      <c r="D45" s="105"/>
      <c r="E45" s="102"/>
      <c r="F45" s="110"/>
      <c r="G45" s="110"/>
      <c r="H45" s="110"/>
      <c r="I45" s="110"/>
      <c r="J45" s="110"/>
      <c r="K45" s="178"/>
      <c r="L45" s="178"/>
    </row>
    <row r="46" spans="4:12">
      <c r="D46" s="259" t="s">
        <v>220</v>
      </c>
      <c r="E46" s="260"/>
      <c r="F46" s="110"/>
      <c r="G46" s="110">
        <f>SUM(G38:G45)</f>
        <v>0</v>
      </c>
      <c r="H46" s="110">
        <f>SUM(H38:H45)</f>
        <v>0</v>
      </c>
      <c r="I46" s="110">
        <f>SUM(I38:I45)</f>
        <v>0</v>
      </c>
      <c r="J46" s="110">
        <f>SUM(J38:J45)</f>
        <v>0</v>
      </c>
      <c r="K46" s="178"/>
      <c r="L46" s="178"/>
    </row>
    <row r="47" spans="4:12">
      <c r="L47" s="191"/>
    </row>
    <row r="49" spans="10:10">
      <c r="J49" s="191"/>
    </row>
    <row r="51" spans="10:10">
      <c r="J51" s="191"/>
    </row>
  </sheetData>
  <mergeCells count="18">
    <mergeCell ref="D6:D7"/>
    <mergeCell ref="E6:E7"/>
    <mergeCell ref="F6:F7"/>
    <mergeCell ref="H6:H7"/>
    <mergeCell ref="I6:I7"/>
    <mergeCell ref="D16:E16"/>
    <mergeCell ref="D21:D22"/>
    <mergeCell ref="E21:E22"/>
    <mergeCell ref="F21:F22"/>
    <mergeCell ref="H21:H22"/>
    <mergeCell ref="I21:I22"/>
    <mergeCell ref="D31:E31"/>
    <mergeCell ref="D36:D37"/>
    <mergeCell ref="E36:E37"/>
    <mergeCell ref="F36:F37"/>
    <mergeCell ref="H36:H37"/>
    <mergeCell ref="I36:I37"/>
    <mergeCell ref="D46:E46"/>
  </mergeCells>
  <pageMargins left="0" right="0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C27"/>
  <sheetViews>
    <sheetView workbookViewId="0">
      <selection activeCell="K22" sqref="K22"/>
    </sheetView>
  </sheetViews>
  <sheetFormatPr defaultRowHeight="12.75"/>
  <cols>
    <col min="1" max="1" width="7.85546875" customWidth="1"/>
    <col min="2" max="2" width="22.140625" customWidth="1"/>
    <col min="3" max="3" width="18.7109375" customWidth="1"/>
  </cols>
  <sheetData>
    <row r="3" spans="1:3">
      <c r="B3" t="s">
        <v>265</v>
      </c>
    </row>
    <row r="6" spans="1:3">
      <c r="A6" s="196"/>
      <c r="B6" s="196"/>
      <c r="C6" s="196" t="s">
        <v>201</v>
      </c>
    </row>
    <row r="7" spans="1:3">
      <c r="A7" s="197" t="s">
        <v>266</v>
      </c>
      <c r="B7" s="197" t="s">
        <v>267</v>
      </c>
      <c r="C7" s="197" t="s">
        <v>268</v>
      </c>
    </row>
    <row r="8" spans="1:3" ht="25.5" customHeight="1">
      <c r="A8" s="102">
        <v>1</v>
      </c>
      <c r="B8" s="102" t="s">
        <v>269</v>
      </c>
      <c r="C8" s="102">
        <v>1986000</v>
      </c>
    </row>
    <row r="9" spans="1:3" ht="27.75" customHeight="1">
      <c r="A9" s="102">
        <v>2</v>
      </c>
      <c r="B9" s="102" t="s">
        <v>270</v>
      </c>
      <c r="C9" s="102">
        <v>297600</v>
      </c>
    </row>
    <row r="10" spans="1:3" ht="27" customHeight="1">
      <c r="A10" s="102">
        <v>3</v>
      </c>
      <c r="B10" s="102" t="s">
        <v>275</v>
      </c>
      <c r="C10" s="102">
        <v>648000</v>
      </c>
    </row>
    <row r="11" spans="1:3" ht="39.75" customHeight="1">
      <c r="A11" s="102"/>
      <c r="B11" s="198" t="s">
        <v>276</v>
      </c>
      <c r="C11" s="102">
        <f>SUM(C8:C10)</f>
        <v>2931600</v>
      </c>
    </row>
    <row r="19" spans="1:3">
      <c r="B19" t="s">
        <v>272</v>
      </c>
    </row>
    <row r="20" spans="1:3">
      <c r="B20" t="s">
        <v>273</v>
      </c>
    </row>
    <row r="23" spans="1:3">
      <c r="A23" s="196"/>
      <c r="B23" s="196"/>
      <c r="C23" s="196" t="s">
        <v>201</v>
      </c>
    </row>
    <row r="24" spans="1:3">
      <c r="A24" s="197" t="s">
        <v>266</v>
      </c>
      <c r="B24" s="197" t="s">
        <v>267</v>
      </c>
      <c r="C24" s="197" t="s">
        <v>268</v>
      </c>
    </row>
    <row r="25" spans="1:3" ht="25.5" customHeight="1">
      <c r="A25" s="102"/>
      <c r="B25" s="102" t="s">
        <v>274</v>
      </c>
      <c r="C25" s="102">
        <v>2318266</v>
      </c>
    </row>
    <row r="26" spans="1:3" ht="24.75" customHeight="1">
      <c r="A26" s="102"/>
      <c r="B26" s="102"/>
      <c r="C26" s="102"/>
    </row>
    <row r="27" spans="1:3" ht="25.5" customHeight="1">
      <c r="A27" s="102"/>
      <c r="B27" s="102" t="s">
        <v>271</v>
      </c>
      <c r="C27" s="102">
        <f>SUM(C25:C26)</f>
        <v>2318266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Aktivet</vt:lpstr>
      <vt:lpstr>Pasivet</vt:lpstr>
      <vt:lpstr>Rezultati</vt:lpstr>
      <vt:lpstr>Fluksi</vt:lpstr>
      <vt:lpstr>Kapitali</vt:lpstr>
      <vt:lpstr>Kopertina</vt:lpstr>
      <vt:lpstr>TVSH</vt:lpstr>
      <vt:lpstr>AAGJM</vt:lpstr>
      <vt:lpstr>gjendja e furnitoreve+klienteve</vt:lpstr>
      <vt:lpstr>Kopertina!Print_Area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2018-05-09T21:25:53Z</cp:lastPrinted>
  <dcterms:created xsi:type="dcterms:W3CDTF">2002-02-16T18:16:52Z</dcterms:created>
  <dcterms:modified xsi:type="dcterms:W3CDTF">2021-12-15T13:37:45Z</dcterms:modified>
</cp:coreProperties>
</file>