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8975" windowHeight="11190" activeTab="7"/>
  </bookViews>
  <sheets>
    <sheet name="Kop." sheetId="1" r:id="rId1"/>
    <sheet name="Aktivet" sheetId="2" r:id="rId2"/>
    <sheet name="Pasivet" sheetId="3" r:id="rId3"/>
    <sheet name="Rez.1" sheetId="4" r:id="rId4"/>
    <sheet name="Fluksi 2" sheetId="5" r:id="rId5"/>
    <sheet name="AAM" sheetId="6" r:id="rId6"/>
    <sheet name="Shen.Spjeg.ne vazhdim" sheetId="7" r:id="rId7"/>
    <sheet name="Shen.Spjeg.faqa 1" sheetId="8" r:id="rId8"/>
  </sheets>
  <externalReferences>
    <externalReference r:id="rId9"/>
    <externalReference r:id="rId10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Beg_Bal">#REF!</definedName>
    <definedName name="Data">#REF!</definedName>
    <definedName name="End_Bal">#REF!</definedName>
    <definedName name="Extra_Pay">#REF!</definedName>
    <definedName name="Full_Print">#REF!</definedName>
    <definedName name="Header_Row">ROW(#REF!)</definedName>
    <definedName name="Int">#REF!</definedName>
    <definedName name="Interest_Rate">#REF!</definedName>
    <definedName name="Last_Row" localSheetId="5">IF(AAM!Values_Entered,Header_Row+AAM!Number_of_Payments,Header_Row)</definedName>
    <definedName name="Last_Row" localSheetId="1">IF(Aktivet!Values_Entered,Header_Row+Aktivet!Number_of_Payments,Header_Row)</definedName>
    <definedName name="Last_Row" localSheetId="4">IF('Fluksi 2'!Values_Entered,Header_Row+'Fluksi 2'!Number_of_Payments,Header_Row)</definedName>
    <definedName name="Last_Row" localSheetId="2">IF(Pasivet!Values_Entered,Header_Row+Pasivet!Number_of_Payments,Header_Row)</definedName>
    <definedName name="Last_Row" localSheetId="3">IF(Rez.1!Values_Entered,Header_Row+Rez.1!Number_of_Payments,Header_Row)</definedName>
    <definedName name="Last_Row" localSheetId="7">IF('Shen.Spjeg.faqa 1'!Values_Entered,Header_Row+'Shen.Spjeg.faqa 1'!Number_of_Payments,Header_Row)</definedName>
    <definedName name="Last_Row" localSheetId="6">IF('Shen.Spjeg.ne vazhdim'!Values_Entered,Header_Row+'Shen.Spjeg.ne vazhdim'!Number_of_Payments,Header_Row)</definedName>
    <definedName name="Last_Row">IF(Values_Entered,Header_Row+Number_of_Payments,Header_Row)</definedName>
    <definedName name="Loan_Amount">#REF!</definedName>
    <definedName name="Loan_Start">#REF!</definedName>
    <definedName name="Loan_Years">#REF!</definedName>
    <definedName name="Num_Pmt_Per_Year">#REF!</definedName>
    <definedName name="Number_of_Payments" localSheetId="5">MATCH(0.01,End_Bal,-1)+1</definedName>
    <definedName name="Number_of_Payments" localSheetId="1">MATCH(0.01,End_Bal,-1)+1</definedName>
    <definedName name="Number_of_Payments" localSheetId="4">MATCH(0.01,End_Bal,-1)+1</definedName>
    <definedName name="Number_of_Payments" localSheetId="2">MATCH(0.01,End_Bal,-1)+1</definedName>
    <definedName name="Number_of_Payments" localSheetId="3">MATCH(0.01,End_Bal,-1)+1</definedName>
    <definedName name="Number_of_Payments" localSheetId="7">MATCH(0.01,End_Bal,-1)+1</definedName>
    <definedName name="Number_of_Payments" localSheetId="6">MATCH(0.01,End_Bal,-1)+1</definedName>
    <definedName name="Number_of_Payments">MATCH(0.01,End_Bal,-1)+1</definedName>
    <definedName name="Pay_Date">#REF!</definedName>
    <definedName name="Pay_Num">#REF!</definedName>
    <definedName name="Payment_Date" localSheetId="5">DATE(YEAR(Loan_Start),MONTH(Loan_Start)+Payment_Number,DAY(Loan_Start))</definedName>
    <definedName name="Payment_Date" localSheetId="1">DATE(YEAR(Loan_Start),MONTH(Loan_Start)+Payment_Number,DAY(Loan_Start))</definedName>
    <definedName name="Payment_Date" localSheetId="4">DATE(YEAR(Loan_Start),MONTH(Loan_Start)+Payment_Number,DAY(Loan_Start))</definedName>
    <definedName name="Payment_Date" localSheetId="2">DATE(YEAR(Loan_Start),MONTH(Loan_Start)+Payment_Number,DAY(Loan_Start))</definedName>
    <definedName name="Payment_Date" localSheetId="3">DATE(YEAR(Loan_Start),MONTH(Loan_Start)+Payment_Number,DAY(Loan_Start))</definedName>
    <definedName name="Payment_Date" localSheetId="7">DATE(YEAR(Loan_Start),MONTH(Loan_Start)+Payment_Number,DAY(Loan_Start))</definedName>
    <definedName name="Payment_Date" localSheetId="6">DATE(YEAR(Loan_Start),MONTH(Loan_Start)+Payment_Number,DAY(Loan_Start))</definedName>
    <definedName name="Payment_Date">DATE(YEAR(Loan_Start),MONTH(Loan_Start)+Payment_Number,DAY(Loan_Start))</definedName>
    <definedName name="Princ">#REF!</definedName>
    <definedName name="Print_Area_Reset" localSheetId="5">OFFSET(Full_Print,0,0,AAM!Last_Row)</definedName>
    <definedName name="Print_Area_Reset" localSheetId="1">OFFSET(Full_Print,0,0,Aktivet!Last_Row)</definedName>
    <definedName name="Print_Area_Reset" localSheetId="4">OFFSET(Full_Print,0,0,'Fluksi 2'!Last_Row)</definedName>
    <definedName name="Print_Area_Reset" localSheetId="2">OFFSET(Full_Print,0,0,Pasivet!Last_Row)</definedName>
    <definedName name="Print_Area_Reset" localSheetId="3">OFFSET(Full_Print,0,0,Rez.1!Last_Row)</definedName>
    <definedName name="Print_Area_Reset" localSheetId="7">OFFSET(Full_Print,0,0,'Shen.Spjeg.faqa 1'!Last_Row)</definedName>
    <definedName name="Print_Area_Reset" localSheetId="6">OFFSET(Full_Print,0,0,'Shen.Spjeg.ne vazhdim'!Last_Row)</definedName>
    <definedName name="Print_Area_Reset">OFFSET(Full_Print,0,0,Last_Row)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otal_Interest">#REF!</definedName>
    <definedName name="Total_Pay">#REF!</definedName>
    <definedName name="Total_Payment" localSheetId="5">Scheduled_Payment+Extra_Payment</definedName>
    <definedName name="Total_Payment" localSheetId="1">Scheduled_Payment+Extra_Payment</definedName>
    <definedName name="Total_Payment" localSheetId="4">Scheduled_Payment+Extra_Payment</definedName>
    <definedName name="Total_Payment" localSheetId="2">Scheduled_Payment+Extra_Payment</definedName>
    <definedName name="Total_Payment" localSheetId="3">Scheduled_Payment+Extra_Payment</definedName>
    <definedName name="Total_Payment" localSheetId="7">Scheduled_Payment+Extra_Payment</definedName>
    <definedName name="Total_Payment" localSheetId="6">Scheduled_Payment+Extra_Payment</definedName>
    <definedName name="Total_Payment">Scheduled_Payment+Extra_Payment</definedName>
    <definedName name="Values_Entered" localSheetId="5">IF(Loan_Amount*Interest_Rate*Loan_Years*Loan_Start&gt;0,1,0)</definedName>
    <definedName name="Values_Entered" localSheetId="1">IF(Loan_Amount*Interest_Rate*Loan_Years*Loan_Start&gt;0,1,0)</definedName>
    <definedName name="Values_Entered" localSheetId="4">IF(Loan_Amount*Interest_Rate*Loan_Years*Loan_Start&gt;0,1,0)</definedName>
    <definedName name="Values_Entered" localSheetId="2">IF(Loan_Amount*Interest_Rate*Loan_Years*Loan_Start&gt;0,1,0)</definedName>
    <definedName name="Values_Entered" localSheetId="3">IF(Loan_Amount*Interest_Rate*Loan_Years*Loan_Start&gt;0,1,0)</definedName>
    <definedName name="Values_Entered" localSheetId="7">IF(Loan_Amount*Interest_Rate*Loan_Years*Loan_Start&gt;0,1,0)</definedName>
    <definedName name="Values_Entered" localSheetId="6">IF(Loan_Amount*Interest_Rate*Loan_Years*Loan_Start&gt;0,1,0)</definedName>
    <definedName name="Values_Entered">IF(Loan_Amount*Interest_Rate*Loan_Years*Loan_Start&gt;0,1,0)</definedName>
  </definedNames>
  <calcPr calcId="124519"/>
</workbook>
</file>

<file path=xl/calcChain.xml><?xml version="1.0" encoding="utf-8"?>
<calcChain xmlns="http://schemas.openxmlformats.org/spreadsheetml/2006/main">
  <c r="S201" i="7"/>
  <c r="Q201"/>
  <c r="P201"/>
  <c r="O201"/>
  <c r="S200"/>
  <c r="Q200"/>
  <c r="P200"/>
  <c r="S199"/>
  <c r="R199"/>
  <c r="Q199"/>
  <c r="P199"/>
  <c r="S198"/>
  <c r="R198"/>
  <c r="R200" s="1"/>
  <c r="R201" s="1"/>
  <c r="Q198"/>
  <c r="P198"/>
  <c r="O198"/>
  <c r="O200" s="1"/>
  <c r="N198"/>
  <c r="S196"/>
  <c r="R196"/>
  <c r="Q196"/>
  <c r="P196"/>
  <c r="O196"/>
  <c r="N196"/>
  <c r="N200" s="1"/>
  <c r="O192"/>
  <c r="N192"/>
  <c r="S190"/>
  <c r="R190"/>
  <c r="Q190"/>
  <c r="P190"/>
  <c r="S182"/>
  <c r="R182"/>
  <c r="Q182"/>
  <c r="P182"/>
  <c r="O182"/>
  <c r="N182"/>
  <c r="S176"/>
  <c r="R176"/>
  <c r="Q176"/>
  <c r="P176"/>
  <c r="O176"/>
  <c r="N176"/>
  <c r="M176"/>
  <c r="R170"/>
  <c r="Q170"/>
  <c r="P170"/>
  <c r="M170"/>
  <c r="R162"/>
  <c r="Q162"/>
  <c r="P162"/>
  <c r="M162"/>
  <c r="S156"/>
  <c r="R156"/>
  <c r="Q156"/>
  <c r="P156"/>
  <c r="N156"/>
  <c r="S152"/>
  <c r="R152"/>
  <c r="Q152"/>
  <c r="P152"/>
  <c r="O152"/>
  <c r="N152"/>
  <c r="N148"/>
  <c r="N147"/>
  <c r="P146"/>
  <c r="O146"/>
  <c r="N146"/>
  <c r="S144"/>
  <c r="R144"/>
  <c r="Q144"/>
  <c r="P144"/>
  <c r="O144"/>
  <c r="N144"/>
  <c r="S142"/>
  <c r="R142"/>
  <c r="Q142"/>
  <c r="P142"/>
  <c r="O142"/>
  <c r="N142"/>
  <c r="S140"/>
  <c r="R140"/>
  <c r="Q140"/>
  <c r="P140"/>
  <c r="O140"/>
  <c r="N140"/>
  <c r="S130"/>
  <c r="R130"/>
  <c r="Q130"/>
  <c r="P130"/>
  <c r="O130"/>
  <c r="N130"/>
  <c r="S123"/>
  <c r="R123"/>
  <c r="Q123"/>
  <c r="P123"/>
  <c r="H106"/>
  <c r="L105"/>
  <c r="J105"/>
  <c r="M105" s="1"/>
  <c r="G105"/>
  <c r="I105" s="1"/>
  <c r="L104"/>
  <c r="J104"/>
  <c r="M104" s="1"/>
  <c r="I104"/>
  <c r="G104"/>
  <c r="L103"/>
  <c r="J103"/>
  <c r="M103" s="1"/>
  <c r="G103"/>
  <c r="I103" s="1"/>
  <c r="L102"/>
  <c r="L106" s="1"/>
  <c r="J102"/>
  <c r="M102" s="1"/>
  <c r="M106" s="1"/>
  <c r="I102"/>
  <c r="I106" s="1"/>
  <c r="G102"/>
  <c r="G106" s="1"/>
  <c r="S97"/>
  <c r="R97"/>
  <c r="Q97"/>
  <c r="P97"/>
  <c r="O97"/>
  <c r="N97"/>
  <c r="S95"/>
  <c r="R95"/>
  <c r="S93"/>
  <c r="R93"/>
  <c r="Q93"/>
  <c r="P93"/>
  <c r="O93"/>
  <c r="N93"/>
  <c r="N79"/>
  <c r="S77"/>
  <c r="R77"/>
  <c r="Q77"/>
  <c r="P77"/>
  <c r="O77"/>
  <c r="N77"/>
  <c r="S67"/>
  <c r="R67"/>
  <c r="Q67"/>
  <c r="P67"/>
  <c r="O67"/>
  <c r="N67"/>
  <c r="O55"/>
  <c r="N55"/>
  <c r="S54"/>
  <c r="S50"/>
  <c r="S49"/>
  <c r="S51" s="1"/>
  <c r="R49"/>
  <c r="Q49"/>
  <c r="P49"/>
  <c r="O49"/>
  <c r="N49"/>
  <c r="J46"/>
  <c r="S36"/>
  <c r="R36"/>
  <c r="Q36"/>
  <c r="P36"/>
  <c r="O36"/>
  <c r="N36"/>
  <c r="R24"/>
  <c r="S23"/>
  <c r="S27" s="1"/>
  <c r="R23"/>
  <c r="R27" s="1"/>
  <c r="Q23"/>
  <c r="Q27" s="1"/>
  <c r="P23"/>
  <c r="P27" s="1"/>
  <c r="O23"/>
  <c r="O27" s="1"/>
  <c r="N23"/>
  <c r="N27" s="1"/>
  <c r="O18"/>
  <c r="N18"/>
  <c r="S17"/>
  <c r="R17"/>
  <c r="Q17"/>
  <c r="P17"/>
  <c r="O17"/>
  <c r="N17"/>
  <c r="F17"/>
  <c r="S16"/>
  <c r="R16"/>
  <c r="Q16"/>
  <c r="P16"/>
  <c r="O16"/>
  <c r="N16"/>
  <c r="F16"/>
  <c r="S15"/>
  <c r="R15"/>
  <c r="Q15"/>
  <c r="P15"/>
  <c r="O15"/>
  <c r="N15"/>
  <c r="K15"/>
  <c r="S14"/>
  <c r="S19" s="1"/>
  <c r="R14"/>
  <c r="R19" s="1"/>
  <c r="Q14"/>
  <c r="Q19" s="1"/>
  <c r="P14"/>
  <c r="P19" s="1"/>
  <c r="O14"/>
  <c r="O19" s="1"/>
  <c r="N14"/>
  <c r="N19" s="1"/>
  <c r="S10"/>
  <c r="R10"/>
  <c r="S8"/>
  <c r="R8"/>
  <c r="F90" i="6"/>
  <c r="G89"/>
  <c r="G88"/>
  <c r="D87"/>
  <c r="G87" s="1"/>
  <c r="D86"/>
  <c r="D85"/>
  <c r="G85" s="1"/>
  <c r="D84"/>
  <c r="D90" s="1"/>
  <c r="F77"/>
  <c r="E77"/>
  <c r="D77"/>
  <c r="G76"/>
  <c r="G75"/>
  <c r="G74"/>
  <c r="G73"/>
  <c r="G72"/>
  <c r="G77" s="1"/>
  <c r="F65"/>
  <c r="D65"/>
  <c r="G64"/>
  <c r="G63"/>
  <c r="G62"/>
  <c r="G61"/>
  <c r="G60"/>
  <c r="G59"/>
  <c r="E58"/>
  <c r="E86" s="1"/>
  <c r="E90" s="1"/>
  <c r="G57"/>
  <c r="G56"/>
  <c r="F42"/>
  <c r="E42"/>
  <c r="G41"/>
  <c r="G40"/>
  <c r="D39"/>
  <c r="G39" s="1"/>
  <c r="D38"/>
  <c r="G38" s="1"/>
  <c r="D37"/>
  <c r="G37" s="1"/>
  <c r="D36"/>
  <c r="D42" s="1"/>
  <c r="F29"/>
  <c r="E29"/>
  <c r="D29"/>
  <c r="G28"/>
  <c r="G27"/>
  <c r="G26"/>
  <c r="G25"/>
  <c r="G24"/>
  <c r="G29" s="1"/>
  <c r="F17"/>
  <c r="E17"/>
  <c r="D17"/>
  <c r="G16"/>
  <c r="G15"/>
  <c r="G14"/>
  <c r="G13"/>
  <c r="G12"/>
  <c r="G11"/>
  <c r="G10"/>
  <c r="G9"/>
  <c r="G8"/>
  <c r="G17" s="1"/>
  <c r="F9" i="5"/>
  <c r="G9"/>
  <c r="H9"/>
  <c r="I9"/>
  <c r="J9"/>
  <c r="K9"/>
  <c r="L9"/>
  <c r="L11"/>
  <c r="F15"/>
  <c r="G15"/>
  <c r="H15"/>
  <c r="I15"/>
  <c r="J15"/>
  <c r="K15"/>
  <c r="L15"/>
  <c r="F17"/>
  <c r="G17"/>
  <c r="H17"/>
  <c r="I17"/>
  <c r="J17"/>
  <c r="K17"/>
  <c r="L17"/>
  <c r="F18"/>
  <c r="G18"/>
  <c r="H18"/>
  <c r="I18"/>
  <c r="J18"/>
  <c r="K18"/>
  <c r="L18"/>
  <c r="F20"/>
  <c r="G20"/>
  <c r="H20"/>
  <c r="I20"/>
  <c r="J20"/>
  <c r="K20"/>
  <c r="L20"/>
  <c r="J21"/>
  <c r="K21"/>
  <c r="F22"/>
  <c r="G22"/>
  <c r="H22"/>
  <c r="I22"/>
  <c r="J22"/>
  <c r="K22"/>
  <c r="L22"/>
  <c r="F23"/>
  <c r="G23"/>
  <c r="H23"/>
  <c r="I23"/>
  <c r="J23"/>
  <c r="K23"/>
  <c r="L23"/>
  <c r="H26"/>
  <c r="I26"/>
  <c r="J26"/>
  <c r="K26"/>
  <c r="L26"/>
  <c r="H30"/>
  <c r="I30"/>
  <c r="J30"/>
  <c r="K30"/>
  <c r="L30"/>
  <c r="H36"/>
  <c r="I36"/>
  <c r="J36"/>
  <c r="K36"/>
  <c r="L36"/>
  <c r="F37"/>
  <c r="G37"/>
  <c r="H37"/>
  <c r="I37"/>
  <c r="J37"/>
  <c r="K37"/>
  <c r="L37"/>
  <c r="L38"/>
  <c r="L39" s="1"/>
  <c r="L41" s="1"/>
  <c r="J40"/>
  <c r="K40"/>
  <c r="J38" s="1"/>
  <c r="J39" s="1"/>
  <c r="I38" s="1"/>
  <c r="I39" s="1"/>
  <c r="H38" s="1"/>
  <c r="H39" s="1"/>
  <c r="G38" s="1"/>
  <c r="G39" s="1"/>
  <c r="F38" s="1"/>
  <c r="F39" s="1"/>
  <c r="L40"/>
  <c r="K38" s="1"/>
  <c r="K39" s="1"/>
  <c r="K41" s="1"/>
  <c r="F42"/>
  <c r="G42"/>
  <c r="L28" i="4"/>
  <c r="K28"/>
  <c r="J28"/>
  <c r="I28"/>
  <c r="H28"/>
  <c r="G28"/>
  <c r="J26"/>
  <c r="G26"/>
  <c r="I25"/>
  <c r="I26" s="1"/>
  <c r="K24"/>
  <c r="H24"/>
  <c r="H26" s="1"/>
  <c r="L21"/>
  <c r="L26" s="1"/>
  <c r="K21"/>
  <c r="K26" s="1"/>
  <c r="F21"/>
  <c r="F26" s="1"/>
  <c r="L16"/>
  <c r="K16"/>
  <c r="J16"/>
  <c r="I16"/>
  <c r="H16"/>
  <c r="G16"/>
  <c r="F16"/>
  <c r="L14"/>
  <c r="K14"/>
  <c r="J14"/>
  <c r="I14"/>
  <c r="H14"/>
  <c r="G14"/>
  <c r="F14"/>
  <c r="L13"/>
  <c r="L12" s="1"/>
  <c r="K13"/>
  <c r="J13"/>
  <c r="J12" s="1"/>
  <c r="I13"/>
  <c r="H13"/>
  <c r="H12" s="1"/>
  <c r="G13"/>
  <c r="F13"/>
  <c r="F12" s="1"/>
  <c r="K12"/>
  <c r="I12"/>
  <c r="G12"/>
  <c r="L11"/>
  <c r="L17" s="1"/>
  <c r="K11"/>
  <c r="K17" s="1"/>
  <c r="J11"/>
  <c r="J17" s="1"/>
  <c r="I11"/>
  <c r="I17" s="1"/>
  <c r="H11"/>
  <c r="H17" s="1"/>
  <c r="G11"/>
  <c r="G17" s="1"/>
  <c r="F11"/>
  <c r="F17" s="1"/>
  <c r="L8"/>
  <c r="L18" s="1"/>
  <c r="L27" s="1"/>
  <c r="L29" s="1"/>
  <c r="K8"/>
  <c r="K18" s="1"/>
  <c r="K27" s="1"/>
  <c r="K29" s="1"/>
  <c r="J8"/>
  <c r="J18" s="1"/>
  <c r="J27" s="1"/>
  <c r="J29" s="1"/>
  <c r="I8"/>
  <c r="I18" s="1"/>
  <c r="I27" s="1"/>
  <c r="I29" s="1"/>
  <c r="H8"/>
  <c r="H18" s="1"/>
  <c r="H27" s="1"/>
  <c r="H29" s="1"/>
  <c r="G8"/>
  <c r="G18" s="1"/>
  <c r="G27" s="1"/>
  <c r="G29" s="1"/>
  <c r="F8"/>
  <c r="F18" s="1"/>
  <c r="F27" s="1"/>
  <c r="F29" s="1"/>
  <c r="J47" i="3"/>
  <c r="I47"/>
  <c r="H47"/>
  <c r="G47"/>
  <c r="N45"/>
  <c r="M45"/>
  <c r="L45"/>
  <c r="K45"/>
  <c r="N43"/>
  <c r="M43"/>
  <c r="L43"/>
  <c r="K43"/>
  <c r="J43"/>
  <c r="I43"/>
  <c r="H43"/>
  <c r="G43"/>
  <c r="L41"/>
  <c r="K41"/>
  <c r="J41" s="1"/>
  <c r="J33" s="1"/>
  <c r="I41"/>
  <c r="H41"/>
  <c r="G41"/>
  <c r="M40"/>
  <c r="J40"/>
  <c r="N36"/>
  <c r="M36"/>
  <c r="L36"/>
  <c r="K36"/>
  <c r="J36"/>
  <c r="I36"/>
  <c r="H36"/>
  <c r="G36"/>
  <c r="N33"/>
  <c r="M33"/>
  <c r="L33"/>
  <c r="K33"/>
  <c r="I33"/>
  <c r="H33"/>
  <c r="G33"/>
  <c r="N31"/>
  <c r="K29"/>
  <c r="M26"/>
  <c r="L26"/>
  <c r="K26"/>
  <c r="N25"/>
  <c r="M25"/>
  <c r="L25"/>
  <c r="K25"/>
  <c r="J25"/>
  <c r="I25"/>
  <c r="H25"/>
  <c r="M22"/>
  <c r="L22"/>
  <c r="K22"/>
  <c r="G22"/>
  <c r="N20"/>
  <c r="M20"/>
  <c r="L20"/>
  <c r="K20"/>
  <c r="J20"/>
  <c r="I20"/>
  <c r="H20"/>
  <c r="G20"/>
  <c r="K18"/>
  <c r="J18"/>
  <c r="I18"/>
  <c r="K17"/>
  <c r="J17"/>
  <c r="I17"/>
  <c r="N16"/>
  <c r="M16"/>
  <c r="L16"/>
  <c r="K16"/>
  <c r="J16"/>
  <c r="I16"/>
  <c r="H16"/>
  <c r="G16"/>
  <c r="N15"/>
  <c r="M15"/>
  <c r="L15"/>
  <c r="K15"/>
  <c r="J15"/>
  <c r="I15"/>
  <c r="H15"/>
  <c r="G15"/>
  <c r="N14"/>
  <c r="M14"/>
  <c r="L14"/>
  <c r="K14"/>
  <c r="J14"/>
  <c r="I14"/>
  <c r="H14"/>
  <c r="G14"/>
  <c r="N13"/>
  <c r="M13"/>
  <c r="L13"/>
  <c r="K13"/>
  <c r="J13"/>
  <c r="I13"/>
  <c r="H13"/>
  <c r="G13"/>
  <c r="N12"/>
  <c r="M12"/>
  <c r="L12"/>
  <c r="K12"/>
  <c r="J12"/>
  <c r="I12"/>
  <c r="H12"/>
  <c r="G12"/>
  <c r="N10"/>
  <c r="M10"/>
  <c r="L10"/>
  <c r="K10"/>
  <c r="N9"/>
  <c r="M9"/>
  <c r="L9"/>
  <c r="K9"/>
  <c r="J9"/>
  <c r="I9"/>
  <c r="N7"/>
  <c r="N32" s="1"/>
  <c r="N44" s="1"/>
  <c r="N46" s="1"/>
  <c r="M7"/>
  <c r="M32" s="1"/>
  <c r="M44" s="1"/>
  <c r="M46" s="1"/>
  <c r="L7"/>
  <c r="L32" s="1"/>
  <c r="L44" s="1"/>
  <c r="L46" s="1"/>
  <c r="K7"/>
  <c r="K32" s="1"/>
  <c r="K44" s="1"/>
  <c r="K46" s="1"/>
  <c r="J7"/>
  <c r="J32" s="1"/>
  <c r="J44" s="1"/>
  <c r="I7"/>
  <c r="I32" s="1"/>
  <c r="I44" s="1"/>
  <c r="I48" s="1"/>
  <c r="H7"/>
  <c r="H32" s="1"/>
  <c r="H44" s="1"/>
  <c r="H48" s="1"/>
  <c r="G7"/>
  <c r="G32" s="1"/>
  <c r="G44" s="1"/>
  <c r="G48" s="1"/>
  <c r="J49" i="2"/>
  <c r="I49"/>
  <c r="L47"/>
  <c r="K47"/>
  <c r="N40"/>
  <c r="N39"/>
  <c r="M39"/>
  <c r="L39"/>
  <c r="O39" s="1"/>
  <c r="K39"/>
  <c r="J39"/>
  <c r="I39"/>
  <c r="H39"/>
  <c r="G39"/>
  <c r="N35"/>
  <c r="M35"/>
  <c r="L35"/>
  <c r="K35"/>
  <c r="J35"/>
  <c r="I35"/>
  <c r="H35"/>
  <c r="G35"/>
  <c r="N33"/>
  <c r="M33"/>
  <c r="L33"/>
  <c r="K33"/>
  <c r="J33"/>
  <c r="I33"/>
  <c r="H33"/>
  <c r="G33"/>
  <c r="M31"/>
  <c r="M30" s="1"/>
  <c r="M7" s="1"/>
  <c r="M45" s="1"/>
  <c r="L30"/>
  <c r="J26"/>
  <c r="H26"/>
  <c r="G26"/>
  <c r="N25"/>
  <c r="M25"/>
  <c r="L25"/>
  <c r="K25"/>
  <c r="J25"/>
  <c r="I25"/>
  <c r="H25"/>
  <c r="G25"/>
  <c r="N20"/>
  <c r="M20"/>
  <c r="L20"/>
  <c r="K20"/>
  <c r="J20"/>
  <c r="J7" s="1"/>
  <c r="J45" s="1"/>
  <c r="I20"/>
  <c r="H20"/>
  <c r="G20"/>
  <c r="N16"/>
  <c r="N12" s="1"/>
  <c r="N7" s="1"/>
  <c r="N45" s="1"/>
  <c r="M16"/>
  <c r="L16"/>
  <c r="I16"/>
  <c r="H16"/>
  <c r="H12" s="1"/>
  <c r="H7" s="1"/>
  <c r="H45" s="1"/>
  <c r="G16"/>
  <c r="M15"/>
  <c r="L15"/>
  <c r="K15"/>
  <c r="J15"/>
  <c r="I15"/>
  <c r="H15"/>
  <c r="G15"/>
  <c r="M14"/>
  <c r="L14"/>
  <c r="L12" s="1"/>
  <c r="L7" s="1"/>
  <c r="L45" s="1"/>
  <c r="L48" s="1"/>
  <c r="N13"/>
  <c r="M13"/>
  <c r="L13"/>
  <c r="K13"/>
  <c r="J13"/>
  <c r="I13"/>
  <c r="H13"/>
  <c r="G13"/>
  <c r="M12"/>
  <c r="K12"/>
  <c r="J12"/>
  <c r="I12"/>
  <c r="G12"/>
  <c r="N10"/>
  <c r="M10"/>
  <c r="L10"/>
  <c r="K10"/>
  <c r="J10"/>
  <c r="I10"/>
  <c r="H10"/>
  <c r="G10"/>
  <c r="N9"/>
  <c r="M9"/>
  <c r="L9"/>
  <c r="K9"/>
  <c r="J9"/>
  <c r="I9"/>
  <c r="H9"/>
  <c r="G9"/>
  <c r="N8"/>
  <c r="M8"/>
  <c r="L8"/>
  <c r="K8"/>
  <c r="J8"/>
  <c r="I8"/>
  <c r="H8"/>
  <c r="G8"/>
  <c r="K7"/>
  <c r="K45" s="1"/>
  <c r="I7"/>
  <c r="I45" s="1"/>
  <c r="G7"/>
  <c r="G45" s="1"/>
  <c r="J106" i="7" l="1"/>
  <c r="G86" i="6"/>
  <c r="G36"/>
  <c r="G42" s="1"/>
  <c r="G58"/>
  <c r="G65" s="1"/>
  <c r="E65"/>
  <c r="G84"/>
  <c r="G90" s="1"/>
</calcChain>
</file>

<file path=xl/comments1.xml><?xml version="1.0" encoding="utf-8"?>
<comments xmlns="http://schemas.openxmlformats.org/spreadsheetml/2006/main">
  <authors>
    <author>x</author>
  </authors>
  <commentList>
    <comment ref="F11" authorId="0">
      <text>
        <r>
          <rPr>
            <b/>
            <sz val="8"/>
            <color indexed="81"/>
            <rFont val="Tahoma"/>
            <family val="2"/>
          </rPr>
          <t>x: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<sst xmlns="http://schemas.openxmlformats.org/spreadsheetml/2006/main" count="751" uniqueCount="344">
  <si>
    <t>Emertimi dhe Forma ligjore</t>
  </si>
  <si>
    <t>LEGA SPORT  SH.P.K.</t>
  </si>
  <si>
    <t>NIPT -i</t>
  </si>
  <si>
    <t>K31603245N</t>
  </si>
  <si>
    <t>Adresa e Selise</t>
  </si>
  <si>
    <t xml:space="preserve">RRUGA KAVAJES </t>
  </si>
  <si>
    <t>TIRANE</t>
  </si>
  <si>
    <t>Data e krijimit</t>
  </si>
  <si>
    <t>28.03.2006</t>
  </si>
  <si>
    <t>Nr. i  Regjistrit  Tregetar</t>
  </si>
  <si>
    <t>Veprimtaria  Kryesore</t>
  </si>
  <si>
    <t xml:space="preserve">TREGETI VESHJE ME PAKICE DHE SHUMICE </t>
  </si>
  <si>
    <t xml:space="preserve">IMPORT -EXPORT </t>
  </si>
  <si>
    <t>P A S Q Y R A T     F I N A N C I A R E</t>
  </si>
  <si>
    <t xml:space="preserve">(  Ne zbarim te Standartit Kombetar te Kontabilitetit Nr.2 dhe </t>
  </si>
  <si>
    <t>Ligjit Nr. 9228 Date 29.04.2004     Per Kontabilitetin dhe Pasqyrat Financiare  )</t>
  </si>
  <si>
    <t>Viti   2013</t>
  </si>
  <si>
    <t>Pasqyra Financiare jane individuale</t>
  </si>
  <si>
    <t>Po</t>
  </si>
  <si>
    <t>Pasqyra Financiare jane te konsoliduara</t>
  </si>
  <si>
    <t>Jo</t>
  </si>
  <si>
    <t>Pasqyra Financiare jane te shprehura ne</t>
  </si>
  <si>
    <t>Leke</t>
  </si>
  <si>
    <t>Pasqyra Financiare jane te rumbullakosura ne</t>
  </si>
  <si>
    <t xml:space="preserve">  Periudha  Kontabel e Pasqyrave Financiare</t>
  </si>
  <si>
    <t>Nga</t>
  </si>
  <si>
    <t>01.01.2013</t>
  </si>
  <si>
    <t>Deri</t>
  </si>
  <si>
    <t>31.12.2013</t>
  </si>
  <si>
    <t xml:space="preserve">  Data  e  mbylljes se Pasqyrave Financiare</t>
  </si>
  <si>
    <t>Pasqyrat    Financiare    te    Vitit   2013</t>
  </si>
  <si>
    <t>Nr</t>
  </si>
  <si>
    <t>A   K   T   I   V   E   T</t>
  </si>
  <si>
    <t>Shenime</t>
  </si>
  <si>
    <t>Periudha</t>
  </si>
  <si>
    <t>Periudha 2008</t>
  </si>
  <si>
    <t>Raportuese 2013</t>
  </si>
  <si>
    <t>Raportuese 2012</t>
  </si>
  <si>
    <t>Raportuese 2011</t>
  </si>
  <si>
    <t>Raportuese 2010</t>
  </si>
  <si>
    <t>Raportuese</t>
  </si>
  <si>
    <t>Para ardhese</t>
  </si>
  <si>
    <t>I</t>
  </si>
  <si>
    <t>A K T I V E T    A F A T S H K U R T R A</t>
  </si>
  <si>
    <t>Aktivet  monetare</t>
  </si>
  <si>
    <t>&gt;</t>
  </si>
  <si>
    <t>Banka</t>
  </si>
  <si>
    <t>Arka</t>
  </si>
  <si>
    <t>Derivative dhe aktive te mbajtura per tregtim</t>
  </si>
  <si>
    <t>Aktive te tjera financiare afatshkurtra</t>
  </si>
  <si>
    <t>Kliente per mallra,produkte e sherbime</t>
  </si>
  <si>
    <t>Debitore,Kreditore te tjere</t>
  </si>
  <si>
    <t>Tatim mbi fitimin</t>
  </si>
  <si>
    <t>Tvsh</t>
  </si>
  <si>
    <t>Te drejta e detyrime ndaj ortakeve</t>
  </si>
  <si>
    <t>Inventari</t>
  </si>
  <si>
    <t>Lendet e para</t>
  </si>
  <si>
    <t>Inventari Imet</t>
  </si>
  <si>
    <t>Prodhim ne proces</t>
  </si>
  <si>
    <t>Produkte te gatshme</t>
  </si>
  <si>
    <t>Mallra per rishitje</t>
  </si>
  <si>
    <t>Parapagesa per furnizime</t>
  </si>
  <si>
    <t>Aktive biologjike afatshkurtra</t>
  </si>
  <si>
    <t>Aktive afatshkurtra te mbajtura per rishitje</t>
  </si>
  <si>
    <t>Parapagime dhe shpenzime te shtyra</t>
  </si>
  <si>
    <t>Shpenzime te periudhave te ardhshme</t>
  </si>
  <si>
    <t>II</t>
  </si>
  <si>
    <t>A K T I V E T    A F A T G J A T A</t>
  </si>
  <si>
    <t>Investimet  financiare afatgjata</t>
  </si>
  <si>
    <t>Aktive afatgjata materiale</t>
  </si>
  <si>
    <t>Toka</t>
  </si>
  <si>
    <t>Ndertesa</t>
  </si>
  <si>
    <t>Makineri dhe paisje</t>
  </si>
  <si>
    <t xml:space="preserve">Aktive tjera afat gjata materiale </t>
  </si>
  <si>
    <t xml:space="preserve">Amortizime </t>
  </si>
  <si>
    <t>Ativet biologjike afatgjata</t>
  </si>
  <si>
    <t>Aktive afatgjata jo materiale</t>
  </si>
  <si>
    <t>Kapitali aksioner i pa paguar</t>
  </si>
  <si>
    <t>Aktive te tjera afatgjata</t>
  </si>
  <si>
    <t>T O T A L I     A K T I V E V E   ( I + II )</t>
  </si>
  <si>
    <t>PASIVET  DHE  KAPITALI</t>
  </si>
  <si>
    <t>Raportuese2013</t>
  </si>
  <si>
    <t>Raportuese2012</t>
  </si>
  <si>
    <t>Raportuese2011</t>
  </si>
  <si>
    <t>P A S I V E T      A F A T S H K U R T R A</t>
  </si>
  <si>
    <t>Derivativet</t>
  </si>
  <si>
    <t>Huamarjet</t>
  </si>
  <si>
    <t>Overdraftet bankare</t>
  </si>
  <si>
    <t>Huamarrje afat shkuatra</t>
  </si>
  <si>
    <t>Huat  dhe  parapagimet</t>
  </si>
  <si>
    <t>Te pagueshme ndaj furnitoreve</t>
  </si>
  <si>
    <t>Te pagueshme ndaj punonjesve</t>
  </si>
  <si>
    <t>Detyrime per Sigurime Shoq.Shend.</t>
  </si>
  <si>
    <t>Detyrime tatimore per TAP-in</t>
  </si>
  <si>
    <t>Detyrime tatimore per Tatim Fitimin</t>
  </si>
  <si>
    <t>Detyrime tatimore per Tvsh-ne</t>
  </si>
  <si>
    <t>Detyrime tatimore per Tatimin ne Burim</t>
  </si>
  <si>
    <t>Dividente per tu paguar</t>
  </si>
  <si>
    <t>Debitore dhe Kreditore te tjere</t>
  </si>
  <si>
    <t>Grantet dhe te ardhurat e shtyra</t>
  </si>
  <si>
    <t>Provizionet afatshkurtra</t>
  </si>
  <si>
    <t>P A S I V E T      A F A T G J A T A</t>
  </si>
  <si>
    <t>Huat  afatgjata</t>
  </si>
  <si>
    <t>Hua,bono dhe detyrime nga qeraja financiare</t>
  </si>
  <si>
    <t>Bono te konvertueshme</t>
  </si>
  <si>
    <t>Huamarje te tjera afatgjata</t>
  </si>
  <si>
    <t>Provizionet afatgjata</t>
  </si>
  <si>
    <t>T O T A L I      P A S I V E V E      ( I+II )</t>
  </si>
  <si>
    <t>III</t>
  </si>
  <si>
    <t xml:space="preserve">K A P I T A L I </t>
  </si>
  <si>
    <t>Aksionet e pakices (PF te konsoliduara)</t>
  </si>
  <si>
    <t>Kapitali aksionereve te shoq.meme (PF te kons.)</t>
  </si>
  <si>
    <t>Kapitali aksionar</t>
  </si>
  <si>
    <t>Primi aksionit</t>
  </si>
  <si>
    <t>Njesite ose aksionet e thesarit (Negative)</t>
  </si>
  <si>
    <t>Rezervat statutore</t>
  </si>
  <si>
    <t>Rezervat ligjore</t>
  </si>
  <si>
    <t>Rezervat e tjera</t>
  </si>
  <si>
    <t>Fitimet e pa shperndara</t>
  </si>
  <si>
    <t>Fitimi (Humbja) e vitit financiar</t>
  </si>
  <si>
    <t>TOTALI   PASIVEVE   DHE   KAPITALIT  (I+II+III)</t>
  </si>
  <si>
    <t>Pasqyra   e   te   Ardhurave   dhe   Shpenzimeve     2013</t>
  </si>
  <si>
    <t>(  Bazuar ne klasifikimin e Shpenzimeve sipas Natyres  )</t>
  </si>
  <si>
    <t>Pershkrimi  i  Elementeve</t>
  </si>
  <si>
    <t>Raportuese 09</t>
  </si>
  <si>
    <t>701-705</t>
  </si>
  <si>
    <t>Shitjet neto</t>
  </si>
  <si>
    <t>702-708</t>
  </si>
  <si>
    <t>Te ardhura te tjera nga veprimtaria e shfrytezimit</t>
  </si>
  <si>
    <t>Ndrysh.ne invent.prod.gatshme e prodhimit ne proces</t>
  </si>
  <si>
    <t>601-608</t>
  </si>
  <si>
    <t>Materialet e konsumuara</t>
  </si>
  <si>
    <t>Kosto e punes</t>
  </si>
  <si>
    <t>Pagat e personelit</t>
  </si>
  <si>
    <t>Shpenzimet per sigurime shoqerore e shendetesore</t>
  </si>
  <si>
    <t>Amortizimet dhe zhvleresimet</t>
  </si>
  <si>
    <t>61-63</t>
  </si>
  <si>
    <t>Shpenzime te tjera</t>
  </si>
  <si>
    <t>Totali shpenzimeve  (  shumat  4 - 7 )</t>
  </si>
  <si>
    <t>Fitimi (humbja) nga veprimtarite e kryesore (1+2+/-3-8)</t>
  </si>
  <si>
    <t>761-661</t>
  </si>
  <si>
    <t>Te ardhurat dhe shpenzimet financiare nga njesite e kontrolluara</t>
  </si>
  <si>
    <t>762-662</t>
  </si>
  <si>
    <t>Te ardhurat dhe shpenzimet financiare nga pjesemarrjet</t>
  </si>
  <si>
    <t xml:space="preserve">Te ardhurat dhe shpenzimet financiare </t>
  </si>
  <si>
    <t>(763-765)-(664-665)</t>
  </si>
  <si>
    <t xml:space="preserve">Te ardh.e shpenz. financ.nga inves.te tjera financ.afatgjata </t>
  </si>
  <si>
    <t>Te ardhurat dhe shpenzimet nga interesat</t>
  </si>
  <si>
    <t>767-667</t>
  </si>
  <si>
    <t>Fitimet (Humbjet) nga kursi kembimit</t>
  </si>
  <si>
    <t>766-666</t>
  </si>
  <si>
    <t>Te ardhura dhe shpenzime te tjera financiare</t>
  </si>
  <si>
    <t>768-668</t>
  </si>
  <si>
    <t>Totali i te Ardhurave dhe Shpenzimeve financiare</t>
  </si>
  <si>
    <t>Fitimi (humbja) para tatimit  ( 9 +/- 13 )</t>
  </si>
  <si>
    <t>Shpenzimet e tatimit mbi fitimin</t>
  </si>
  <si>
    <t>Fitimi (humbja) neto e vitit financiar  ( 14 - 15 )</t>
  </si>
  <si>
    <t>Elementet e pasqyrave te konsoliduara</t>
  </si>
  <si>
    <t>Mjetet monetare ne fund te periudhes kontabel</t>
  </si>
  <si>
    <t>Mjetet monetare ne fillim te periudhes kontabel</t>
  </si>
  <si>
    <t>Rritja/Renia neto e mjeteve monetare</t>
  </si>
  <si>
    <t>MM neto e perdorur ne veprimtarite Financiare</t>
  </si>
  <si>
    <t>Dividente te paguar</t>
  </si>
  <si>
    <t>Pagesat e detyrimive te qerase financiare</t>
  </si>
  <si>
    <t>Te ardhura nga huamarrje afatgjata</t>
  </si>
  <si>
    <t>Te ardhura nga emetimi i kapitalit aksioner</t>
  </si>
  <si>
    <t>Fluksi monetar nga aktivitetet financiare</t>
  </si>
  <si>
    <t>MM neto te perdoruara ne veprimtarite investuese</t>
  </si>
  <si>
    <t>Dividentet e arketuar</t>
  </si>
  <si>
    <t>Interesi i arketuar</t>
  </si>
  <si>
    <t>shitja asete</t>
  </si>
  <si>
    <t>Te ardhura nga shitja e paisjeve</t>
  </si>
  <si>
    <t>DIF=Asete meparshem-Asete aktual</t>
  </si>
  <si>
    <t>Blerja e aktiveve afatgjata materiale</t>
  </si>
  <si>
    <t>Blerja e njesisese kontrolluar X minus parate e Arketuara</t>
  </si>
  <si>
    <t>Fluksi monetar nga veprimtarite investuese</t>
  </si>
  <si>
    <t>MM neto nga aktivitetet e shfrytezimit</t>
  </si>
  <si>
    <t>Shuma (-) tat. Pag</t>
  </si>
  <si>
    <t>Tatim mbi fitimin i paguar</t>
  </si>
  <si>
    <t>Interesi i paguar</t>
  </si>
  <si>
    <t>MM te perfituara nga aktivitetet</t>
  </si>
  <si>
    <t>DIF=Det aktual-Det.meparshem</t>
  </si>
  <si>
    <t>nga aktiviteti</t>
  </si>
  <si>
    <t>Rritje/renie ne tepricen e detyrimeve ,per tu paguar</t>
  </si>
  <si>
    <t>DIF=Mall meparshem-Mall aktual</t>
  </si>
  <si>
    <t>Rritje/renie ne Tepricen e inventarit</t>
  </si>
  <si>
    <t>nga aktiviteti,si dhe kerkesave te arketueshme te tjera</t>
  </si>
  <si>
    <t>DIF=Klient meparshem-Klinet aktual</t>
  </si>
  <si>
    <t xml:space="preserve">Rritje/renie ne tepricen e kerkesave te arketueshme </t>
  </si>
  <si>
    <t>Shpenzime per interesa</t>
  </si>
  <si>
    <t>Te ardhura nga Investimet</t>
  </si>
  <si>
    <t>Humbje nga kembimet valutore</t>
  </si>
  <si>
    <t>Amortizimin</t>
  </si>
  <si>
    <t>Rregullime per :</t>
  </si>
  <si>
    <t>Fitimi para tatimit</t>
  </si>
  <si>
    <t>Fluksi i parave nga veprimtaria e shfrytezimit</t>
  </si>
  <si>
    <t>2012</t>
  </si>
  <si>
    <t>2013</t>
  </si>
  <si>
    <t>Pasqyra e fluksit monetar - Metoda Indirekte</t>
  </si>
  <si>
    <t>Pasqyra   e   Fluksit   Monetar  -  Metoda  Indirekte   2013</t>
  </si>
  <si>
    <t>Shoqeria LEGA SPORT SH.P.K.</t>
  </si>
  <si>
    <t>NIPTI: K31603245N</t>
  </si>
  <si>
    <t>Aktivet Afatgjata Materiale  me vlere fillestare   2012</t>
  </si>
  <si>
    <t>Emertimi</t>
  </si>
  <si>
    <t>Sasia</t>
  </si>
  <si>
    <t>Gjendje</t>
  </si>
  <si>
    <t>Shtesa</t>
  </si>
  <si>
    <t>Pakesime</t>
  </si>
  <si>
    <t>Shpz.nisje e zgjerimi</t>
  </si>
  <si>
    <t>Mobilje dhe orendi</t>
  </si>
  <si>
    <t>Pajisje zyre dhe info</t>
  </si>
  <si>
    <t>Te tjera</t>
  </si>
  <si>
    <t xml:space="preserve">             TOTALI</t>
  </si>
  <si>
    <t>Amortizimi A.A.Materiale   2012</t>
  </si>
  <si>
    <t>Vlera Kontabel Neto e A.A.Materiale  2012</t>
  </si>
  <si>
    <t>Administratori</t>
  </si>
  <si>
    <t>Aktivet Afatgjata Materiale  me vlere fillestare   2013</t>
  </si>
  <si>
    <t>Amortizimi A.A.Materiale   2013</t>
  </si>
  <si>
    <t>Vlera Kontabel Neto e A.A.Materiale  2013</t>
  </si>
  <si>
    <t>Ref.</t>
  </si>
  <si>
    <t>S H E N I M E T          S P J E G U E S E</t>
  </si>
  <si>
    <t>B</t>
  </si>
  <si>
    <t>Shënimet qe shpjegojnë zërat e ndryshëm të pasqyrave financiare</t>
  </si>
  <si>
    <t>AKTIVET  AFAT SHKURTERA</t>
  </si>
  <si>
    <t>Emri i Bankes</t>
  </si>
  <si>
    <t>Monedha</t>
  </si>
  <si>
    <t>Nr llogarise</t>
  </si>
  <si>
    <t>Vlera ne</t>
  </si>
  <si>
    <t xml:space="preserve">Kursi </t>
  </si>
  <si>
    <t>valute2012</t>
  </si>
  <si>
    <t>valute 09</t>
  </si>
  <si>
    <t>fund vitit</t>
  </si>
  <si>
    <t>leke 2013</t>
  </si>
  <si>
    <t>leke 2012</t>
  </si>
  <si>
    <t>leke 2011</t>
  </si>
  <si>
    <t>leke 2010</t>
  </si>
  <si>
    <t>leke 2009</t>
  </si>
  <si>
    <t>leke 2008</t>
  </si>
  <si>
    <t>INTESA SANPAOLO LEKE</t>
  </si>
  <si>
    <t>INTESA SANPAOLO EURO</t>
  </si>
  <si>
    <t>BANKA CREDINS LEKE</t>
  </si>
  <si>
    <t>Totali</t>
  </si>
  <si>
    <t>E M E R T I M I</t>
  </si>
  <si>
    <t>valute</t>
  </si>
  <si>
    <t>leke</t>
  </si>
  <si>
    <t>Arka ne Leke</t>
  </si>
  <si>
    <t>Arka ne Euro</t>
  </si>
  <si>
    <t>Arka ne Dollare</t>
  </si>
  <si>
    <t>Shoqeria nuk ka derivative dhe aktive te mbajtura per tregtim</t>
  </si>
  <si>
    <t xml:space="preserve">   Fatura gjithsej</t>
  </si>
  <si>
    <t xml:space="preserve">     a)  Nga keto</t>
  </si>
  <si>
    <t>pa likuiduara deri ne 30 dite</t>
  </si>
  <si>
    <t>pa likuiduara deri ne 60 dite</t>
  </si>
  <si>
    <t>pa likuiduara deri ne 90 dite</t>
  </si>
  <si>
    <t>pa likuiduara permbi nje vit</t>
  </si>
  <si>
    <t xml:space="preserve">     b)  Nga faturat gjithsej</t>
  </si>
  <si>
    <t>Fatura mbi 300 mije leke te prera</t>
  </si>
  <si>
    <t>Fatura mbi 300 mije leke te likuid.</t>
  </si>
  <si>
    <t>Tatimi i derdhur paradhenie</t>
  </si>
  <si>
    <t>Tatimi i vitit ushtrimor</t>
  </si>
  <si>
    <t>Tatimi i derdhur teper</t>
  </si>
  <si>
    <t>Tatim rimbursuar</t>
  </si>
  <si>
    <t>Tatim nga viti kaluar</t>
  </si>
  <si>
    <t>Tvsh e zbriteshme ne celje te vitit</t>
  </si>
  <si>
    <t>Tvsh e zbriteshme ne Blerje gjate vitit</t>
  </si>
  <si>
    <t>Tvsh e pagueshme ne shitje gjate vitit</t>
  </si>
  <si>
    <t>Tvsh e zbriteshme ne mbyllje te vitit</t>
  </si>
  <si>
    <t xml:space="preserve">Nuk ka </t>
  </si>
  <si>
    <t>AKTIVET AFATGJATA</t>
  </si>
  <si>
    <t>Analiza e posteve te amortizushme</t>
  </si>
  <si>
    <t>Viti raportues</t>
  </si>
  <si>
    <t>Viti paraardhes</t>
  </si>
  <si>
    <t>Vlera</t>
  </si>
  <si>
    <t>Amortizimi</t>
  </si>
  <si>
    <t>Vl.mbetur</t>
  </si>
  <si>
    <t>PASIVET  AFATSHKURTRA</t>
  </si>
  <si>
    <t>Fatura mbi 300 mije leke te kontab.</t>
  </si>
  <si>
    <t>PASIVET  AFATGJATA</t>
  </si>
  <si>
    <t xml:space="preserve">KAPITALI </t>
  </si>
  <si>
    <t>●</t>
  </si>
  <si>
    <t>Fitimi i ushtrimit</t>
  </si>
  <si>
    <t>Shpenzime te pa zbriteshme</t>
  </si>
  <si>
    <t>Tatimi mbi fitimin</t>
  </si>
  <si>
    <t>C</t>
  </si>
  <si>
    <t>Shënime të tjera shpjegeuse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</si>
  <si>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</si>
  <si>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</si>
  <si>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</si>
  <si>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</si>
  <si>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Per Drejtimin  e Njesise  Ekonomike</t>
  </si>
  <si>
    <t>(   ________________  )</t>
  </si>
  <si>
    <t>Sqarim:</t>
  </si>
  <si>
    <t xml:space="preserve">     Dhënia e shënimeve shpjeguese në këtë pjesë është e detyrueshme sipas SKK 2.</t>
  </si>
  <si>
    <t xml:space="preserve">     Plotesimi i te dhenave të kësaj pjese duhet të bëhet sipas kërkesave dhe strukturës standarte te </t>
  </si>
  <si>
    <t>percaktuara ne SKK 2 dhe konkretisht paragrafeve 49-55.  Rradha e dhenies se spjegimeve duhet te jete :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</si>
  <si>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</si>
  <si>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</si>
  <si>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</si>
  <si>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</si>
  <si>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</si>
  <si>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</si>
  <si>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Stndartet Kombetare te Kontabilitetit ne Shqiperi.(SKK 2; 49)</t>
  </si>
  <si>
    <t xml:space="preserve">     Baza e pergatitjes se PF : Te drejtat dhe detyrimet e konstatuara.(SSK 1, 35) </t>
  </si>
  <si>
    <t xml:space="preserve">     Parimet dhe karakteristikat cilesore te perdorura per hartimin e P.F. : (SKK 1; 37 - 69)</t>
  </si>
  <si>
    <t xml:space="preserve">        a) NJESIA EKONOMIKE RAPORTUSE ka mbajtur ne llogarite e saj aktivet,pasivet dhe</t>
  </si>
  <si>
    <t>transaksionet ekonomike te veta.</t>
  </si>
  <si>
    <t xml:space="preserve">        b) VIJIMESIA e veprimtarise ekonomike te njesise sone raportuse eshte e siguruar duke</t>
  </si>
  <si>
    <t>mos pasur ne plan ose nevoje nderprerjen  e aktivitetit te saj.</t>
  </si>
  <si>
    <t xml:space="preserve">        c) KOMPENSIM midis nje aktivi dhe nje pasivi nuk ka , ndersa midis te ardhurave dhe </t>
  </si>
  <si>
    <t>shpenzimeve ka vetem ne rastet qe lejohen nga SKK.</t>
  </si>
  <si>
    <t xml:space="preserve">        d)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</si>
  <si>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</si>
  <si>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</si>
  <si>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e) MATERIALITETI eshte vleresuar nga ana jone dhe ne baze te tij Pasqyrat Financiare</t>
  </si>
  <si>
    <t>jane hartuar vetem per zera materiale.</t>
  </si>
  <si>
    <t xml:space="preserve">         f)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</si>
  <si>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</si>
  <si>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</si>
  <si>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</si>
  <si>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</si>
  <si>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</si>
  <si>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</si>
  <si>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</si>
  <si>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</si>
  <si>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</si>
  <si>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</si>
  <si>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</si>
  <si>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</si>
  <si>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>dalje e pare.(SKK 4: 15)</t>
  </si>
  <si>
    <t xml:space="preserve">     Vleresimi fillestar i nje elementi te AAM qe ploteson kriteret per njohje si aktiv ne bilanc </t>
  </si>
  <si>
    <t>eshte vleresuar me kosto. (SKK 5; 11)</t>
  </si>
  <si>
    <t xml:space="preserve">     Per prodhimin ose krijimin e AAM kur kjo financohet nga nje hua,kostot e huamarrjes (dhe</t>
  </si>
  <si>
    <t>interesat) eshte metoda e kapitalizimit ne koston e aktivit per periudhen e investimit.(SKK 5: 16)</t>
  </si>
  <si>
    <t xml:space="preserve">     Per vleresimi i mepaseshem i AAM eshte zgjedhur modeli i kostos duke i paraqitur ne </t>
  </si>
  <si>
    <t>bilanc me kosto minus amortizimin e akumuluar. (SKK 5; 21)</t>
  </si>
  <si>
    <t xml:space="preserve">     Per llogaritjen e amortizimit te AAM (SKK 5: 38) njesia jone ekonomike  ka percaktuar</t>
  </si>
  <si>
    <t>si metode te amortizimit te ndertesave metoden lineare dhe per AAM te tjera metoden e amortizimit</t>
  </si>
  <si>
    <t>mbi bazen e vleftes se mbetur ndersa normat e amortizimit jane perdorur te njellojta me ato te sistemit</t>
  </si>
  <si>
    <t>fiskal ne fuqi dhe konkretisht :</t>
  </si>
  <si>
    <t xml:space="preserve">                - Per ndertesat ne menyre lineare me 5 % ne vit.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</si>
  <si>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</si>
  <si>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</si>
  <si>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59) njesia ekonomike raportuese ka </t>
  </si>
  <si>
    <t>percaktuar si metode te amortizimit metoden lineare ndersa normen e amortizimit me  15 % ne vit.</t>
  </si>
</sst>
</file>

<file path=xl/styles.xml><?xml version="1.0" encoding="utf-8"?>
<styleSheet xmlns="http://schemas.openxmlformats.org/spreadsheetml/2006/main">
  <numFmts count="4">
    <numFmt numFmtId="164" formatCode="_-* #,##0.00_L_e_k_-;\-* #,##0.00_L_e_k_-;_-* &quot;-&quot;??_L_e_k_-;_-@_-"/>
    <numFmt numFmtId="165" formatCode="_-* #,##0.00_-;\-* #,##0.00_-;_-* &quot;-&quot;??_-;_-@_-"/>
    <numFmt numFmtId="166" formatCode="#,##0.0"/>
    <numFmt numFmtId="167" formatCode="_-* #,##0_L_e_k_-;\-* #,##0_L_e_k_-;_-* &quot;-&quot;??_L_e_k_-;_-@_-"/>
  </numFmts>
  <fonts count="31">
    <font>
      <sz val="10"/>
      <name val="Arial"/>
    </font>
    <font>
      <sz val="10"/>
      <name val="Arial"/>
    </font>
    <font>
      <sz val="9"/>
      <name val="Arial"/>
      <family val="2"/>
    </font>
    <font>
      <b/>
      <sz val="11"/>
      <name val="Times New Roman"/>
      <family val="1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sz val="10"/>
      <name val="Arial CE"/>
    </font>
    <font>
      <u/>
      <sz val="12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i/>
      <sz val="10"/>
      <name val="Arial"/>
      <family val="2"/>
    </font>
    <font>
      <b/>
      <i/>
      <u/>
      <sz val="12"/>
      <name val="Arial"/>
      <family val="2"/>
    </font>
    <font>
      <b/>
      <i/>
      <u/>
      <sz val="10"/>
      <name val="Arial"/>
      <family val="2"/>
    </font>
    <font>
      <b/>
      <u/>
      <sz val="12"/>
      <name val="Arial"/>
      <family val="2"/>
    </font>
    <font>
      <b/>
      <u/>
      <sz val="14"/>
      <name val="Arial"/>
      <family val="2"/>
    </font>
    <font>
      <b/>
      <sz val="10"/>
      <color indexed="10"/>
      <name val="Arial"/>
      <family val="2"/>
    </font>
    <font>
      <b/>
      <u/>
      <sz val="10"/>
      <name val="Arial"/>
      <family val="2"/>
    </font>
    <font>
      <b/>
      <sz val="11"/>
      <color theme="1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</cellStyleXfs>
  <cellXfs count="42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4" xfId="0" applyFont="1" applyBorder="1"/>
    <xf numFmtId="0" fontId="2" fillId="0" borderId="0" xfId="0" applyFont="1" applyBorder="1"/>
    <xf numFmtId="0" fontId="3" fillId="0" borderId="5" xfId="0" applyFont="1" applyBorder="1"/>
    <xf numFmtId="0" fontId="3" fillId="0" borderId="5" xfId="0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/>
    <xf numFmtId="0" fontId="2" fillId="0" borderId="0" xfId="0" applyFont="1"/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2" xfId="0" applyFont="1" applyBorder="1"/>
    <xf numFmtId="0" fontId="3" fillId="0" borderId="7" xfId="0" applyFont="1" applyBorder="1"/>
    <xf numFmtId="0" fontId="4" fillId="0" borderId="5" xfId="0" applyFont="1" applyBorder="1"/>
    <xf numFmtId="0" fontId="3" fillId="0" borderId="0" xfId="0" applyFont="1" applyBorder="1"/>
    <xf numFmtId="0" fontId="3" fillId="0" borderId="7" xfId="0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7" xfId="0" applyFont="1" applyBorder="1"/>
    <xf numFmtId="0" fontId="5" fillId="0" borderId="4" xfId="0" applyFont="1" applyBorder="1"/>
    <xf numFmtId="0" fontId="5" fillId="0" borderId="0" xfId="0" applyFont="1" applyBorder="1"/>
    <xf numFmtId="0" fontId="6" fillId="0" borderId="0" xfId="0" applyFont="1" applyBorder="1"/>
    <xf numFmtId="0" fontId="6" fillId="0" borderId="6" xfId="0" applyFont="1" applyBorder="1"/>
    <xf numFmtId="0" fontId="5" fillId="0" borderId="0" xfId="0" applyFont="1"/>
    <xf numFmtId="0" fontId="5" fillId="0" borderId="6" xfId="0" applyFont="1" applyBorder="1"/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9" fillId="0" borderId="4" xfId="0" applyFont="1" applyBorder="1"/>
    <xf numFmtId="0" fontId="2" fillId="0" borderId="0" xfId="0" applyFont="1" applyBorder="1" applyAlignment="1">
      <alignment horizontal="center"/>
    </xf>
    <xf numFmtId="21" fontId="2" fillId="0" borderId="0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6" xfId="0" applyFont="1" applyBorder="1"/>
    <xf numFmtId="0" fontId="9" fillId="0" borderId="0" xfId="0" applyFont="1"/>
    <xf numFmtId="46" fontId="2" fillId="0" borderId="0" xfId="0" applyNumberFormat="1" applyFont="1" applyBorder="1" applyAlignment="1">
      <alignment horizontal="center"/>
    </xf>
    <xf numFmtId="0" fontId="2" fillId="0" borderId="5" xfId="0" applyFont="1" applyBorder="1"/>
    <xf numFmtId="0" fontId="5" fillId="0" borderId="8" xfId="0" applyFont="1" applyBorder="1"/>
    <xf numFmtId="0" fontId="5" fillId="0" borderId="5" xfId="0" applyFont="1" applyBorder="1"/>
    <xf numFmtId="0" fontId="5" fillId="0" borderId="9" xfId="0" applyFont="1" applyBorder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3" fontId="5" fillId="0" borderId="0" xfId="0" applyNumberFormat="1" applyFont="1"/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4" fontId="5" fillId="0" borderId="11" xfId="0" applyNumberFormat="1" applyFont="1" applyBorder="1"/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4" fontId="6" fillId="0" borderId="11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3" fontId="6" fillId="0" borderId="11" xfId="0" applyNumberFormat="1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5" fillId="0" borderId="14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17" fillId="0" borderId="14" xfId="0" applyFont="1" applyBorder="1" applyAlignment="1">
      <alignment vertical="center"/>
    </xf>
    <xf numFmtId="4" fontId="5" fillId="0" borderId="11" xfId="0" applyNumberFormat="1" applyFont="1" applyBorder="1" applyAlignment="1">
      <alignment vertical="center"/>
    </xf>
    <xf numFmtId="3" fontId="5" fillId="0" borderId="11" xfId="0" applyNumberFormat="1" applyFont="1" applyBorder="1" applyAlignment="1">
      <alignment vertical="center"/>
    </xf>
    <xf numFmtId="4" fontId="5" fillId="0" borderId="11" xfId="3" applyNumberFormat="1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4" fontId="5" fillId="0" borderId="0" xfId="0" applyNumberFormat="1" applyFont="1"/>
    <xf numFmtId="0" fontId="5" fillId="0" borderId="9" xfId="0" applyNumberFormat="1" applyFont="1" applyBorder="1" applyAlignment="1">
      <alignment horizontal="center" vertical="center"/>
    </xf>
    <xf numFmtId="37" fontId="5" fillId="0" borderId="11" xfId="0" applyNumberFormat="1" applyFont="1" applyBorder="1" applyAlignment="1">
      <alignment vertical="center"/>
    </xf>
    <xf numFmtId="4" fontId="5" fillId="0" borderId="11" xfId="4" applyNumberFormat="1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3" fontId="5" fillId="0" borderId="0" xfId="0" applyNumberFormat="1" applyFont="1" applyBorder="1"/>
    <xf numFmtId="4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18" fillId="0" borderId="0" xfId="0" applyFont="1" applyAlignment="1">
      <alignment horizontal="center"/>
    </xf>
    <xf numFmtId="4" fontId="15" fillId="0" borderId="0" xfId="0" applyNumberFormat="1" applyFont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right" vertical="center"/>
    </xf>
    <xf numFmtId="3" fontId="6" fillId="0" borderId="12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164" fontId="5" fillId="0" borderId="14" xfId="5" applyNumberFormat="1" applyFont="1" applyBorder="1" applyAlignment="1">
      <alignment horizontal="left" vertical="center"/>
    </xf>
    <xf numFmtId="4" fontId="5" fillId="0" borderId="14" xfId="0" applyNumberFormat="1" applyFont="1" applyBorder="1" applyAlignment="1">
      <alignment horizontal="right" vertical="center"/>
    </xf>
    <xf numFmtId="3" fontId="5" fillId="0" borderId="14" xfId="0" applyNumberFormat="1" applyFont="1" applyBorder="1" applyAlignment="1">
      <alignment horizontal="right" vertical="center"/>
    </xf>
    <xf numFmtId="3" fontId="5" fillId="0" borderId="11" xfId="0" applyNumberFormat="1" applyFont="1" applyBorder="1" applyAlignment="1">
      <alignment horizontal="right" vertical="center"/>
    </xf>
    <xf numFmtId="0" fontId="5" fillId="0" borderId="14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164" fontId="5" fillId="0" borderId="3" xfId="5" applyNumberFormat="1" applyFont="1" applyBorder="1" applyAlignment="1">
      <alignment horizontal="left" vertical="center"/>
    </xf>
    <xf numFmtId="4" fontId="5" fillId="0" borderId="3" xfId="0" applyNumberFormat="1" applyFont="1" applyBorder="1" applyAlignment="1">
      <alignment horizontal="right" vertical="center"/>
    </xf>
    <xf numFmtId="3" fontId="5" fillId="0" borderId="10" xfId="0" applyNumberFormat="1" applyFont="1" applyBorder="1" applyAlignment="1">
      <alignment horizontal="right" vertical="center"/>
    </xf>
    <xf numFmtId="164" fontId="6" fillId="0" borderId="10" xfId="5" applyNumberFormat="1" applyFont="1" applyBorder="1" applyAlignment="1">
      <alignment horizontal="right" vertical="center"/>
    </xf>
    <xf numFmtId="4" fontId="6" fillId="0" borderId="10" xfId="0" applyNumberFormat="1" applyFont="1" applyBorder="1" applyAlignment="1">
      <alignment horizontal="right" vertical="center"/>
    </xf>
    <xf numFmtId="3" fontId="6" fillId="0" borderId="10" xfId="0" applyNumberFormat="1" applyFont="1" applyBorder="1" applyAlignment="1">
      <alignment horizontal="right" vertical="center"/>
    </xf>
    <xf numFmtId="0" fontId="5" fillId="0" borderId="13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4" fontId="17" fillId="0" borderId="3" xfId="0" applyNumberFormat="1" applyFont="1" applyBorder="1" applyAlignment="1">
      <alignment horizontal="center" vertical="center"/>
    </xf>
    <xf numFmtId="164" fontId="17" fillId="0" borderId="3" xfId="5" applyNumberFormat="1" applyFont="1" applyBorder="1" applyAlignment="1">
      <alignment horizontal="left" vertical="center"/>
    </xf>
    <xf numFmtId="4" fontId="17" fillId="0" borderId="3" xfId="0" applyNumberFormat="1" applyFont="1" applyBorder="1" applyAlignment="1">
      <alignment horizontal="right" vertical="center"/>
    </xf>
    <xf numFmtId="3" fontId="17" fillId="0" borderId="3" xfId="0" applyNumberFormat="1" applyFont="1" applyBorder="1" applyAlignment="1">
      <alignment horizontal="right" vertical="center"/>
    </xf>
    <xf numFmtId="4" fontId="5" fillId="0" borderId="14" xfId="0" applyNumberFormat="1" applyFont="1" applyBorder="1" applyAlignment="1">
      <alignment horizontal="center" vertical="center"/>
    </xf>
    <xf numFmtId="164" fontId="6" fillId="0" borderId="11" xfId="5" applyNumberFormat="1" applyFont="1" applyBorder="1" applyAlignment="1">
      <alignment horizontal="right" vertical="center"/>
    </xf>
    <xf numFmtId="4" fontId="6" fillId="0" borderId="11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0" fontId="6" fillId="0" borderId="13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166" fontId="5" fillId="0" borderId="13" xfId="0" applyNumberFormat="1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164" fontId="17" fillId="0" borderId="14" xfId="5" applyNumberFormat="1" applyFont="1" applyBorder="1" applyAlignment="1">
      <alignment horizontal="left" vertical="center"/>
    </xf>
    <xf numFmtId="4" fontId="17" fillId="0" borderId="14" xfId="0" applyNumberFormat="1" applyFont="1" applyBorder="1" applyAlignment="1">
      <alignment horizontal="right" vertical="center"/>
    </xf>
    <xf numFmtId="3" fontId="17" fillId="0" borderId="14" xfId="0" applyNumberFormat="1" applyFont="1" applyBorder="1" applyAlignment="1">
      <alignment horizontal="right" vertical="center"/>
    </xf>
    <xf numFmtId="164" fontId="5" fillId="0" borderId="14" xfId="5" applyNumberFormat="1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0" xfId="0" applyNumberFormat="1" applyFont="1"/>
    <xf numFmtId="3" fontId="6" fillId="0" borderId="11" xfId="0" applyNumberFormat="1" applyFont="1" applyBorder="1"/>
    <xf numFmtId="167" fontId="6" fillId="0" borderId="11" xfId="6" applyNumberFormat="1" applyFont="1" applyBorder="1"/>
    <xf numFmtId="0" fontId="5" fillId="0" borderId="7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vertical="center"/>
    </xf>
    <xf numFmtId="3" fontId="5" fillId="0" borderId="11" xfId="0" applyNumberFormat="1" applyFont="1" applyBorder="1"/>
    <xf numFmtId="167" fontId="5" fillId="0" borderId="14" xfId="6" applyNumberFormat="1" applyFont="1" applyBorder="1"/>
    <xf numFmtId="167" fontId="5" fillId="0" borderId="11" xfId="6" applyNumberFormat="1" applyFont="1" applyBorder="1"/>
    <xf numFmtId="167" fontId="6" fillId="0" borderId="11" xfId="6" applyNumberFormat="1" applyFont="1" applyBorder="1" applyAlignment="1">
      <alignment vertical="center"/>
    </xf>
    <xf numFmtId="167" fontId="5" fillId="0" borderId="11" xfId="6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2" fillId="0" borderId="14" xfId="0" applyFont="1" applyBorder="1" applyAlignment="1">
      <alignment vertical="center"/>
    </xf>
    <xf numFmtId="167" fontId="5" fillId="0" borderId="14" xfId="6" applyNumberFormat="1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3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3" fontId="6" fillId="0" borderId="12" xfId="0" applyNumberFormat="1" applyFont="1" applyBorder="1" applyAlignment="1">
      <alignment vertical="center"/>
    </xf>
    <xf numFmtId="167" fontId="6" fillId="0" borderId="12" xfId="6" applyNumberFormat="1" applyFont="1" applyBorder="1" applyAlignment="1">
      <alignment vertical="center"/>
    </xf>
    <xf numFmtId="3" fontId="5" fillId="0" borderId="12" xfId="0" applyNumberFormat="1" applyFont="1" applyBorder="1" applyAlignment="1">
      <alignment horizontal="center" vertical="center"/>
    </xf>
    <xf numFmtId="167" fontId="5" fillId="0" borderId="12" xfId="6" applyNumberFormat="1" applyFont="1" applyBorder="1" applyAlignment="1">
      <alignment horizontal="center" vertical="center"/>
    </xf>
    <xf numFmtId="167" fontId="5" fillId="0" borderId="11" xfId="6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3" fontId="5" fillId="0" borderId="10" xfId="0" applyNumberFormat="1" applyFont="1" applyBorder="1" applyAlignment="1">
      <alignment horizontal="center" vertical="center"/>
    </xf>
    <xf numFmtId="167" fontId="5" fillId="0" borderId="10" xfId="6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3" fontId="5" fillId="0" borderId="15" xfId="0" applyNumberFormat="1" applyFont="1" applyBorder="1" applyAlignment="1">
      <alignment vertical="center"/>
    </xf>
    <xf numFmtId="167" fontId="5" fillId="0" borderId="15" xfId="6" applyNumberFormat="1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167" fontId="5" fillId="0" borderId="14" xfId="6" applyNumberFormat="1" applyFont="1" applyBorder="1" applyAlignment="1">
      <alignment horizontal="left" vertical="center"/>
    </xf>
    <xf numFmtId="167" fontId="5" fillId="0" borderId="11" xfId="6" applyNumberFormat="1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5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3" fontId="6" fillId="0" borderId="14" xfId="0" applyNumberFormat="1" applyFont="1" applyBorder="1" applyAlignment="1">
      <alignment vertical="center"/>
    </xf>
    <xf numFmtId="167" fontId="6" fillId="0" borderId="14" xfId="6" applyNumberFormat="1" applyFont="1" applyBorder="1" applyAlignment="1">
      <alignment vertical="center"/>
    </xf>
    <xf numFmtId="49" fontId="5" fillId="0" borderId="11" xfId="0" applyNumberFormat="1" applyFon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/>
    </xf>
    <xf numFmtId="3" fontId="15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/>
    <xf numFmtId="0" fontId="22" fillId="0" borderId="0" xfId="0" applyFont="1"/>
    <xf numFmtId="0" fontId="25" fillId="0" borderId="0" xfId="0" applyFont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/>
    </xf>
    <xf numFmtId="0" fontId="0" fillId="0" borderId="0" xfId="0" applyBorder="1"/>
    <xf numFmtId="0" fontId="0" fillId="0" borderId="11" xfId="0" applyBorder="1" applyAlignment="1">
      <alignment horizontal="center"/>
    </xf>
    <xf numFmtId="0" fontId="0" fillId="0" borderId="11" xfId="0" applyBorder="1"/>
    <xf numFmtId="3" fontId="1" fillId="0" borderId="11" xfId="1" applyNumberFormat="1" applyBorder="1"/>
    <xf numFmtId="3" fontId="18" fillId="0" borderId="0" xfId="0" applyNumberFormat="1" applyFont="1" applyBorder="1"/>
    <xf numFmtId="3" fontId="0" fillId="0" borderId="0" xfId="0" applyNumberFormat="1" applyBorder="1"/>
    <xf numFmtId="0" fontId="18" fillId="0" borderId="11" xfId="0" applyFont="1" applyBorder="1"/>
    <xf numFmtId="0" fontId="6" fillId="0" borderId="11" xfId="0" applyFont="1" applyBorder="1"/>
    <xf numFmtId="0" fontId="0" fillId="0" borderId="10" xfId="0" applyBorder="1" applyAlignment="1">
      <alignment horizontal="center"/>
    </xf>
    <xf numFmtId="0" fontId="0" fillId="0" borderId="10" xfId="0" applyBorder="1"/>
    <xf numFmtId="3" fontId="1" fillId="0" borderId="10" xfId="1" applyNumberFormat="1" applyBorder="1"/>
    <xf numFmtId="0" fontId="5" fillId="0" borderId="16" xfId="0" applyFont="1" applyBorder="1" applyAlignment="1">
      <alignment vertical="center"/>
    </xf>
    <xf numFmtId="0" fontId="17" fillId="0" borderId="17" xfId="0" applyFont="1" applyBorder="1" applyAlignment="1">
      <alignment vertical="center"/>
    </xf>
    <xf numFmtId="0" fontId="17" fillId="0" borderId="17" xfId="0" applyFont="1" applyBorder="1" applyAlignment="1">
      <alignment horizontal="center" vertical="center"/>
    </xf>
    <xf numFmtId="3" fontId="17" fillId="0" borderId="17" xfId="1" applyNumberFormat="1" applyFont="1" applyBorder="1" applyAlignment="1">
      <alignment vertical="center"/>
    </xf>
    <xf numFmtId="3" fontId="17" fillId="0" borderId="18" xfId="1" applyNumberFormat="1" applyFont="1" applyBorder="1" applyAlignment="1">
      <alignment vertical="center"/>
    </xf>
    <xf numFmtId="3" fontId="0" fillId="0" borderId="0" xfId="0" applyNumberFormat="1"/>
    <xf numFmtId="1" fontId="0" fillId="0" borderId="11" xfId="0" applyNumberFormat="1" applyBorder="1"/>
    <xf numFmtId="1" fontId="0" fillId="0" borderId="0" xfId="0" applyNumberFormat="1"/>
    <xf numFmtId="3" fontId="1" fillId="0" borderId="0" xfId="1" applyNumberFormat="1" applyFill="1" applyBorder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0" xfId="0" applyBorder="1"/>
    <xf numFmtId="0" fontId="3" fillId="0" borderId="21" xfId="0" applyFont="1" applyBorder="1"/>
    <xf numFmtId="3" fontId="0" fillId="0" borderId="20" xfId="0" applyNumberFormat="1" applyBorder="1"/>
    <xf numFmtId="0" fontId="0" fillId="0" borderId="22" xfId="0" applyBorder="1"/>
    <xf numFmtId="0" fontId="0" fillId="0" borderId="23" xfId="0" applyBorder="1"/>
    <xf numFmtId="0" fontId="0" fillId="0" borderId="0" xfId="0" applyBorder="1" applyAlignment="1">
      <alignment horizontal="center"/>
    </xf>
    <xf numFmtId="0" fontId="0" fillId="0" borderId="24" xfId="0" applyBorder="1"/>
    <xf numFmtId="0" fontId="26" fillId="0" borderId="23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6" fillId="0" borderId="23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3" fontId="26" fillId="0" borderId="0" xfId="0" applyNumberFormat="1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5" fillId="0" borderId="0" xfId="0" applyFont="1" applyBorder="1" applyAlignment="1">
      <alignment horizontal="left"/>
    </xf>
    <xf numFmtId="0" fontId="25" fillId="0" borderId="25" xfId="0" applyFont="1" applyBorder="1"/>
    <xf numFmtId="0" fontId="0" fillId="0" borderId="0" xfId="0" applyBorder="1" applyAlignment="1"/>
    <xf numFmtId="3" fontId="0" fillId="0" borderId="0" xfId="0" applyNumberFormat="1" applyBorder="1" applyAlignment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3" fontId="6" fillId="0" borderId="0" xfId="0" applyNumberFormat="1" applyFont="1" applyBorder="1"/>
    <xf numFmtId="0" fontId="1" fillId="0" borderId="23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28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11" xfId="0" applyFill="1" applyBorder="1"/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1" xfId="0" applyBorder="1" applyAlignment="1"/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/>
    </xf>
    <xf numFmtId="4" fontId="0" fillId="0" borderId="11" xfId="0" applyNumberFormat="1" applyBorder="1" applyAlignment="1"/>
    <xf numFmtId="3" fontId="0" fillId="0" borderId="11" xfId="0" applyNumberFormat="1" applyBorder="1" applyAlignment="1"/>
    <xf numFmtId="4" fontId="0" fillId="0" borderId="11" xfId="0" applyNumberFormat="1" applyBorder="1"/>
    <xf numFmtId="0" fontId="29" fillId="0" borderId="11" xfId="2" applyFont="1" applyBorder="1"/>
    <xf numFmtId="0" fontId="18" fillId="0" borderId="11" xfId="0" applyFont="1" applyBorder="1" applyAlignment="1"/>
    <xf numFmtId="4" fontId="18" fillId="0" borderId="11" xfId="0" applyNumberFormat="1" applyFont="1" applyBorder="1" applyAlignment="1"/>
    <xf numFmtId="3" fontId="18" fillId="0" borderId="11" xfId="0" applyNumberFormat="1" applyFont="1" applyBorder="1" applyAlignment="1"/>
    <xf numFmtId="0" fontId="0" fillId="0" borderId="23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3" fontId="0" fillId="0" borderId="11" xfId="0" applyNumberFormat="1" applyBorder="1" applyAlignment="1">
      <alignment vertical="center"/>
    </xf>
    <xf numFmtId="4" fontId="0" fillId="0" borderId="11" xfId="0" applyNumberFormat="1" applyBorder="1" applyAlignment="1">
      <alignment vertical="center"/>
    </xf>
    <xf numFmtId="0" fontId="0" fillId="0" borderId="24" xfId="0" applyBorder="1" applyAlignment="1">
      <alignment vertical="center"/>
    </xf>
    <xf numFmtId="0" fontId="18" fillId="0" borderId="0" xfId="0" applyFont="1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10" xfId="0" applyNumberForma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" fontId="0" fillId="0" borderId="12" xfId="0" applyNumberFormat="1" applyBorder="1" applyAlignment="1">
      <alignment horizontal="center"/>
    </xf>
    <xf numFmtId="0" fontId="0" fillId="0" borderId="13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3" fontId="0" fillId="0" borderId="11" xfId="0" applyNumberFormat="1" applyBorder="1"/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0" fillId="0" borderId="0" xfId="0" applyBorder="1" applyAlignment="1">
      <alignment horizontal="left"/>
    </xf>
    <xf numFmtId="3" fontId="2" fillId="0" borderId="0" xfId="0" applyNumberFormat="1" applyFont="1" applyBorder="1"/>
    <xf numFmtId="0" fontId="0" fillId="0" borderId="7" xfId="0" applyBorder="1"/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Border="1" applyAlignment="1">
      <alignment horizontal="center"/>
    </xf>
    <xf numFmtId="3" fontId="18" fillId="0" borderId="7" xfId="0" applyNumberFormat="1" applyFont="1" applyBorder="1"/>
    <xf numFmtId="0" fontId="5" fillId="0" borderId="23" xfId="0" applyFont="1" applyBorder="1"/>
    <xf numFmtId="3" fontId="0" fillId="0" borderId="7" xfId="0" applyNumberFormat="1" applyBorder="1"/>
    <xf numFmtId="0" fontId="5" fillId="0" borderId="24" xfId="0" applyFont="1" applyBorder="1"/>
    <xf numFmtId="4" fontId="0" fillId="0" borderId="0" xfId="0" applyNumberFormat="1" applyBorder="1"/>
    <xf numFmtId="0" fontId="5" fillId="0" borderId="0" xfId="0" applyFont="1" applyBorder="1" applyAlignment="1">
      <alignment horizontal="left"/>
    </xf>
    <xf numFmtId="0" fontId="5" fillId="0" borderId="26" xfId="0" applyFont="1" applyBorder="1"/>
    <xf numFmtId="0" fontId="5" fillId="0" borderId="27" xfId="0" applyFont="1" applyBorder="1" applyAlignment="1">
      <alignment horizontal="center" vertical="center"/>
    </xf>
    <xf numFmtId="0" fontId="6" fillId="0" borderId="27" xfId="0" applyFont="1" applyBorder="1" applyAlignment="1">
      <alignment horizontal="right" vertical="center"/>
    </xf>
    <xf numFmtId="0" fontId="1" fillId="0" borderId="27" xfId="0" applyFont="1" applyBorder="1" applyAlignment="1">
      <alignment horizontal="center" vertical="center"/>
    </xf>
    <xf numFmtId="0" fontId="17" fillId="0" borderId="27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27" fillId="0" borderId="27" xfId="0" applyFont="1" applyBorder="1" applyAlignment="1">
      <alignment vertical="center"/>
    </xf>
    <xf numFmtId="0" fontId="0" fillId="0" borderId="27" xfId="0" applyBorder="1"/>
    <xf numFmtId="0" fontId="0" fillId="0" borderId="27" xfId="0" applyBorder="1" applyAlignment="1">
      <alignment horizontal="center"/>
    </xf>
    <xf numFmtId="3" fontId="0" fillId="0" borderId="27" xfId="0" applyNumberFormat="1" applyBorder="1"/>
    <xf numFmtId="0" fontId="5" fillId="0" borderId="27" xfId="0" applyFont="1" applyBorder="1"/>
    <xf numFmtId="0" fontId="5" fillId="0" borderId="28" xfId="0" applyFont="1" applyBorder="1"/>
    <xf numFmtId="0" fontId="5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0" xfId="0" applyFont="1" applyBorder="1"/>
    <xf numFmtId="0" fontId="17" fillId="0" borderId="20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5" fillId="0" borderId="20" xfId="0" applyFont="1" applyBorder="1"/>
    <xf numFmtId="0" fontId="5" fillId="0" borderId="22" xfId="0" applyFont="1" applyBorder="1"/>
    <xf numFmtId="3" fontId="0" fillId="0" borderId="0" xfId="0" applyNumberFormat="1" applyBorder="1" applyAlignment="1">
      <alignment horizontal="center"/>
    </xf>
    <xf numFmtId="0" fontId="0" fillId="0" borderId="0" xfId="0" applyFill="1" applyBorder="1" applyAlignment="1"/>
    <xf numFmtId="0" fontId="6" fillId="0" borderId="0" xfId="0" applyFont="1" applyBorder="1" applyAlignment="1">
      <alignment horizontal="left" vertical="center"/>
    </xf>
    <xf numFmtId="0" fontId="17" fillId="0" borderId="0" xfId="0" applyFont="1" applyFill="1" applyBorder="1" applyAlignment="1"/>
    <xf numFmtId="0" fontId="17" fillId="0" borderId="0" xfId="0" applyFont="1" applyBorder="1"/>
    <xf numFmtId="0" fontId="18" fillId="0" borderId="0" xfId="0" applyFont="1" applyBorder="1" applyAlignment="1"/>
    <xf numFmtId="3" fontId="18" fillId="0" borderId="0" xfId="0" applyNumberFormat="1" applyFont="1" applyBorder="1" applyAlignment="1"/>
    <xf numFmtId="0" fontId="0" fillId="0" borderId="0" xfId="0" applyFill="1" applyBorder="1" applyAlignment="1">
      <alignment vertical="center"/>
    </xf>
    <xf numFmtId="3" fontId="0" fillId="0" borderId="0" xfId="0" applyNumberForma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6" fillId="0" borderId="0" xfId="0" applyFont="1" applyFill="1" applyBorder="1"/>
    <xf numFmtId="0" fontId="18" fillId="0" borderId="1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3" fontId="18" fillId="0" borderId="0" xfId="0" applyNumberFormat="1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3" fontId="18" fillId="0" borderId="11" xfId="7" applyNumberFormat="1" applyFont="1" applyBorder="1"/>
    <xf numFmtId="3" fontId="18" fillId="0" borderId="11" xfId="0" applyNumberFormat="1" applyFont="1" applyBorder="1"/>
    <xf numFmtId="166" fontId="6" fillId="0" borderId="0" xfId="0" applyNumberFormat="1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/>
    <xf numFmtId="0" fontId="0" fillId="0" borderId="26" xfId="0" applyBorder="1"/>
    <xf numFmtId="0" fontId="5" fillId="0" borderId="27" xfId="0" applyFont="1" applyBorder="1" applyAlignment="1">
      <alignment horizontal="center"/>
    </xf>
    <xf numFmtId="0" fontId="1" fillId="0" borderId="27" xfId="0" applyFont="1" applyBorder="1"/>
    <xf numFmtId="0" fontId="0" fillId="0" borderId="28" xfId="0" applyBorder="1"/>
    <xf numFmtId="0" fontId="5" fillId="0" borderId="20" xfId="0" applyFont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7" xfId="0" applyFont="1" applyBorder="1" applyAlignment="1">
      <alignment horizontal="left" vertical="center"/>
    </xf>
    <xf numFmtId="0" fontId="1" fillId="0" borderId="27" xfId="0" applyFont="1" applyBorder="1" applyAlignment="1">
      <alignment vertical="center"/>
    </xf>
    <xf numFmtId="3" fontId="5" fillId="0" borderId="27" xfId="0" applyNumberFormat="1" applyFont="1" applyBorder="1"/>
    <xf numFmtId="0" fontId="6" fillId="0" borderId="20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3" fontId="5" fillId="0" borderId="20" xfId="0" applyNumberFormat="1" applyFont="1" applyBorder="1"/>
    <xf numFmtId="0" fontId="30" fillId="0" borderId="0" xfId="0" applyFont="1" applyBorder="1" applyAlignment="1">
      <alignment horizontal="right"/>
    </xf>
    <xf numFmtId="4" fontId="18" fillId="0" borderId="0" xfId="0" applyNumberFormat="1" applyFont="1" applyBorder="1"/>
    <xf numFmtId="4" fontId="18" fillId="0" borderId="7" xfId="0" applyNumberFormat="1" applyFont="1" applyBorder="1"/>
    <xf numFmtId="4" fontId="2" fillId="0" borderId="0" xfId="0" applyNumberFormat="1" applyFont="1" applyBorder="1"/>
    <xf numFmtId="4" fontId="2" fillId="0" borderId="7" xfId="0" applyNumberFormat="1" applyFont="1" applyBorder="1"/>
    <xf numFmtId="0" fontId="25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vertical="center"/>
    </xf>
    <xf numFmtId="0" fontId="1" fillId="0" borderId="0" xfId="0" applyFont="1" applyFill="1" applyBorder="1"/>
    <xf numFmtId="0" fontId="1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6" fillId="0" borderId="4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18" fillId="0" borderId="4" xfId="0" applyFont="1" applyBorder="1"/>
    <xf numFmtId="0" fontId="14" fillId="0" borderId="29" xfId="0" applyFont="1" applyBorder="1" applyAlignment="1">
      <alignment horizontal="center"/>
    </xf>
    <xf numFmtId="0" fontId="18" fillId="0" borderId="30" xfId="0" applyFont="1" applyBorder="1"/>
    <xf numFmtId="0" fontId="18" fillId="0" borderId="6" xfId="0" applyFont="1" applyBorder="1"/>
    <xf numFmtId="0" fontId="18" fillId="0" borderId="0" xfId="0" applyFont="1"/>
    <xf numFmtId="0" fontId="18" fillId="0" borderId="31" xfId="0" applyFont="1" applyBorder="1"/>
    <xf numFmtId="0" fontId="18" fillId="0" borderId="25" xfId="0" applyFont="1" applyBorder="1"/>
    <xf numFmtId="0" fontId="18" fillId="0" borderId="25" xfId="0" applyFont="1" applyBorder="1" applyAlignment="1"/>
    <xf numFmtId="0" fontId="18" fillId="0" borderId="31" xfId="0" applyFont="1" applyFill="1" applyBorder="1"/>
    <xf numFmtId="0" fontId="18" fillId="0" borderId="32" xfId="0" applyFont="1" applyBorder="1"/>
    <xf numFmtId="0" fontId="18" fillId="0" borderId="33" xfId="0" applyFont="1" applyBorder="1"/>
    <xf numFmtId="0" fontId="0" fillId="0" borderId="4" xfId="0" applyBorder="1"/>
    <xf numFmtId="0" fontId="0" fillId="0" borderId="6" xfId="0" applyBorder="1"/>
    <xf numFmtId="0" fontId="25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0" fontId="1" fillId="0" borderId="4" xfId="0" applyFont="1" applyBorder="1"/>
    <xf numFmtId="0" fontId="1" fillId="0" borderId="6" xfId="0" applyFont="1" applyBorder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5" xfId="0" applyBorder="1"/>
    <xf numFmtId="0" fontId="0" fillId="0" borderId="9" xfId="0" applyBorder="1"/>
  </cellXfs>
  <cellStyles count="8">
    <cellStyle name="Comma 2" xfId="3"/>
    <cellStyle name="Comma 3" xfId="4"/>
    <cellStyle name="Comma 4" xfId="5"/>
    <cellStyle name="Comma 5" xfId="6"/>
    <cellStyle name="Comma 6" xfId="7"/>
    <cellStyle name="Comma_21.Aktivet Afatgjata Materiale  09" xfId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295275</xdr:colOff>
      <xdr:row>227</xdr:row>
      <xdr:rowOff>95250</xdr:rowOff>
    </xdr:from>
    <xdr:to>
      <xdr:col>7</xdr:col>
      <xdr:colOff>371475</xdr:colOff>
      <xdr:row>228</xdr:row>
      <xdr:rowOff>133350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733675" y="37842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OLA/LEGEA/LEGA%202013/BILANC%20SKK%202012+2013LEGE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ktivet (2)"/>
      <sheetName val="LEGA"/>
      <sheetName val="Pashq.Rezult (2)"/>
      <sheetName val="PASQ.SHPENZ.06+07+08"/>
      <sheetName val="Shen.Spjeg.faqa 1"/>
      <sheetName val="Pasq.per AAM 1"/>
      <sheetName val="prog07"/>
      <sheetName val="bilanci 06+07"/>
      <sheetName val="Pasq.per AAM 2"/>
      <sheetName val="llog2011"/>
      <sheetName val="LLOG09+2010"/>
      <sheetName val="LLOG2012"/>
      <sheetName val=" LLOG2013"/>
      <sheetName val="Kop."/>
      <sheetName val="Aktivet"/>
      <sheetName val="Pasivet"/>
      <sheetName val="Rez.1"/>
      <sheetName val="Kapitali 2"/>
      <sheetName val="AAM"/>
      <sheetName val="Shen.Spjeg.ne vazhdim"/>
      <sheetName val="aktivitet per BM"/>
      <sheetName val="Aneks Statistikor"/>
      <sheetName val="Rez.2"/>
      <sheetName val="Fluksi 1"/>
      <sheetName val="Kapitali 1"/>
      <sheetName val="Shenimet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H4">
            <v>100000</v>
          </cell>
          <cell r="P4">
            <v>100000</v>
          </cell>
        </row>
        <row r="5">
          <cell r="H5">
            <v>684081.36800000037</v>
          </cell>
          <cell r="P5">
            <v>1806051.2879999997</v>
          </cell>
        </row>
        <row r="6">
          <cell r="H6">
            <v>1461688.2720000001</v>
          </cell>
          <cell r="P6">
            <v>3701100</v>
          </cell>
        </row>
        <row r="7">
          <cell r="H7">
            <v>1121969.9199999995</v>
          </cell>
          <cell r="P7">
            <v>676604.12299999897</v>
          </cell>
        </row>
        <row r="8">
          <cell r="G8">
            <v>341281</v>
          </cell>
          <cell r="O8">
            <v>341281</v>
          </cell>
        </row>
        <row r="9">
          <cell r="G9">
            <v>2202053.6</v>
          </cell>
          <cell r="O9">
            <v>2202053.63</v>
          </cell>
        </row>
        <row r="10">
          <cell r="G10">
            <v>831155.8</v>
          </cell>
          <cell r="O10">
            <v>831155.76</v>
          </cell>
        </row>
        <row r="11">
          <cell r="G11">
            <v>735604.9</v>
          </cell>
          <cell r="O11">
            <v>735604.85</v>
          </cell>
        </row>
        <row r="13">
          <cell r="G13">
            <v>15245393.9</v>
          </cell>
          <cell r="O13">
            <v>19384650.34</v>
          </cell>
        </row>
        <row r="14">
          <cell r="H14">
            <v>7111436</v>
          </cell>
          <cell r="P14">
            <v>7111436</v>
          </cell>
        </row>
        <row r="15">
          <cell r="H15">
            <v>1903073.7760000001</v>
          </cell>
          <cell r="P15">
            <v>627061.33490000013</v>
          </cell>
        </row>
        <row r="17">
          <cell r="P17">
            <v>517892.5</v>
          </cell>
        </row>
        <row r="18">
          <cell r="G18">
            <v>831155.8</v>
          </cell>
        </row>
        <row r="19">
          <cell r="O19">
            <v>0</v>
          </cell>
        </row>
        <row r="20">
          <cell r="G20">
            <v>138050</v>
          </cell>
          <cell r="O20">
            <v>138050</v>
          </cell>
        </row>
        <row r="21">
          <cell r="O21">
            <v>214450</v>
          </cell>
        </row>
        <row r="22">
          <cell r="O22">
            <v>9900</v>
          </cell>
        </row>
        <row r="23">
          <cell r="O23">
            <v>249000</v>
          </cell>
        </row>
        <row r="24">
          <cell r="O24">
            <v>6000</v>
          </cell>
        </row>
        <row r="25">
          <cell r="O25">
            <v>156000</v>
          </cell>
        </row>
        <row r="26">
          <cell r="O26">
            <v>28600</v>
          </cell>
        </row>
        <row r="27">
          <cell r="O27">
            <v>270</v>
          </cell>
        </row>
        <row r="28">
          <cell r="H28">
            <v>155116</v>
          </cell>
        </row>
        <row r="29">
          <cell r="H29">
            <v>207750</v>
          </cell>
        </row>
        <row r="30">
          <cell r="H30">
            <v>28828</v>
          </cell>
          <cell r="P30">
            <v>824502</v>
          </cell>
        </row>
        <row r="31">
          <cell r="H31">
            <v>25040</v>
          </cell>
          <cell r="P31">
            <v>29988</v>
          </cell>
        </row>
        <row r="32">
          <cell r="H32">
            <v>8700</v>
          </cell>
          <cell r="P32">
            <v>8700</v>
          </cell>
        </row>
        <row r="33">
          <cell r="G33">
            <v>70533.678000000014</v>
          </cell>
          <cell r="O33">
            <v>70594.331000000122</v>
          </cell>
        </row>
        <row r="34">
          <cell r="G34">
            <v>942861</v>
          </cell>
          <cell r="O34">
            <v>906051.8200000003</v>
          </cell>
        </row>
        <row r="37">
          <cell r="H37">
            <v>10430097.5</v>
          </cell>
          <cell r="P37">
            <v>10383824.76</v>
          </cell>
        </row>
        <row r="38">
          <cell r="P38">
            <v>96819.5</v>
          </cell>
        </row>
        <row r="42">
          <cell r="O42">
            <v>199112.36</v>
          </cell>
        </row>
        <row r="44">
          <cell r="B44" t="str">
            <v>BANKA POPULLORE</v>
          </cell>
          <cell r="O44">
            <v>-174.22</v>
          </cell>
        </row>
        <row r="45">
          <cell r="B45" t="str">
            <v>BANKA POPULLORE euro</v>
          </cell>
          <cell r="O45">
            <v>986.96</v>
          </cell>
        </row>
        <row r="46">
          <cell r="O46">
            <v>396698.6</v>
          </cell>
        </row>
        <row r="47">
          <cell r="O47">
            <v>13694.07</v>
          </cell>
        </row>
        <row r="49">
          <cell r="G49">
            <v>248842.94</v>
          </cell>
        </row>
        <row r="50">
          <cell r="O50">
            <v>25883979.501000002</v>
          </cell>
        </row>
        <row r="52">
          <cell r="G52">
            <v>-4553152</v>
          </cell>
          <cell r="O52">
            <v>-4139256.4399999995</v>
          </cell>
        </row>
        <row r="53">
          <cell r="G53">
            <v>7132146.2000000002</v>
          </cell>
          <cell r="O53">
            <v>5890073.6100000003</v>
          </cell>
        </row>
        <row r="54">
          <cell r="O54">
            <v>24675</v>
          </cell>
        </row>
        <row r="55">
          <cell r="G55">
            <v>2800</v>
          </cell>
        </row>
        <row r="56">
          <cell r="G56">
            <v>1244600</v>
          </cell>
          <cell r="O56">
            <v>2380438</v>
          </cell>
        </row>
        <row r="57">
          <cell r="G57">
            <v>158249.60000000001</v>
          </cell>
        </row>
        <row r="58">
          <cell r="O58">
            <v>128725.5</v>
          </cell>
        </row>
        <row r="59">
          <cell r="G59">
            <v>264287.5</v>
          </cell>
          <cell r="O59">
            <v>406150</v>
          </cell>
        </row>
        <row r="60">
          <cell r="G60">
            <v>86941.3</v>
          </cell>
          <cell r="O60">
            <v>196176.16</v>
          </cell>
        </row>
        <row r="61">
          <cell r="G61">
            <v>230272</v>
          </cell>
          <cell r="O61">
            <v>755612</v>
          </cell>
        </row>
        <row r="62">
          <cell r="G62">
            <v>67550</v>
          </cell>
          <cell r="O62">
            <v>50000</v>
          </cell>
        </row>
        <row r="63">
          <cell r="G63">
            <v>525230</v>
          </cell>
          <cell r="O63">
            <v>1164000</v>
          </cell>
        </row>
        <row r="64">
          <cell r="G64">
            <v>204186</v>
          </cell>
          <cell r="O64">
            <v>257886</v>
          </cell>
        </row>
        <row r="65">
          <cell r="O65">
            <v>11333</v>
          </cell>
        </row>
        <row r="66">
          <cell r="G66">
            <v>20000</v>
          </cell>
          <cell r="O66">
            <v>1750</v>
          </cell>
        </row>
        <row r="67">
          <cell r="H67">
            <v>6790573</v>
          </cell>
          <cell r="P67">
            <v>7986206.2999999998</v>
          </cell>
        </row>
        <row r="68">
          <cell r="P68">
            <v>0</v>
          </cell>
        </row>
        <row r="71">
          <cell r="Q71">
            <v>858643.46999999881</v>
          </cell>
        </row>
        <row r="72">
          <cell r="Q72">
            <v>960000</v>
          </cell>
        </row>
        <row r="73">
          <cell r="Q73">
            <v>1750</v>
          </cell>
        </row>
        <row r="74">
          <cell r="Q74">
            <v>1820393.4699999988</v>
          </cell>
        </row>
        <row r="75">
          <cell r="G75">
            <v>285492.47999999992</v>
          </cell>
          <cell r="Q75">
            <v>182039.34699999989</v>
          </cell>
        </row>
        <row r="78">
          <cell r="Q78">
            <v>182100</v>
          </cell>
        </row>
      </sheetData>
      <sheetData sheetId="7">
        <row r="6">
          <cell r="K6">
            <v>100000</v>
          </cell>
        </row>
        <row r="14">
          <cell r="K14">
            <v>684081.36800000037</v>
          </cell>
        </row>
        <row r="15">
          <cell r="E15">
            <v>282000</v>
          </cell>
        </row>
        <row r="17">
          <cell r="E17">
            <v>-30250</v>
          </cell>
        </row>
        <row r="26">
          <cell r="K26">
            <v>0</v>
          </cell>
        </row>
        <row r="28">
          <cell r="E28">
            <v>10692241.93</v>
          </cell>
        </row>
        <row r="29">
          <cell r="K29">
            <v>7109636.7000000002</v>
          </cell>
        </row>
        <row r="31">
          <cell r="K31">
            <v>4318130.4000000004</v>
          </cell>
        </row>
        <row r="33">
          <cell r="E33">
            <v>351300</v>
          </cell>
        </row>
        <row r="36">
          <cell r="E36">
            <v>314891.29799999995</v>
          </cell>
        </row>
        <row r="39">
          <cell r="K39">
            <v>19456</v>
          </cell>
        </row>
        <row r="40">
          <cell r="K40">
            <v>710</v>
          </cell>
        </row>
        <row r="41">
          <cell r="D41">
            <v>1650848.216</v>
          </cell>
        </row>
        <row r="42">
          <cell r="D42">
            <v>318226.59600000002</v>
          </cell>
          <cell r="E42">
            <v>422041.77999999997</v>
          </cell>
        </row>
        <row r="43">
          <cell r="D43">
            <v>1332621.6200000001</v>
          </cell>
          <cell r="E43">
            <v>201897.46</v>
          </cell>
        </row>
        <row r="45">
          <cell r="K45">
            <v>2108</v>
          </cell>
        </row>
      </sheetData>
      <sheetData sheetId="8">
        <row r="24">
          <cell r="D24">
            <v>341281</v>
          </cell>
        </row>
        <row r="25">
          <cell r="D25">
            <v>2202053.6</v>
          </cell>
        </row>
        <row r="27">
          <cell r="D27">
            <v>735604.9</v>
          </cell>
        </row>
      </sheetData>
      <sheetData sheetId="9">
        <row r="4">
          <cell r="G4">
            <v>100000</v>
          </cell>
        </row>
        <row r="5">
          <cell r="G5">
            <v>4034677.57</v>
          </cell>
        </row>
        <row r="6">
          <cell r="G6">
            <v>1755096.7</v>
          </cell>
        </row>
        <row r="7">
          <cell r="G7">
            <v>2043188.9740000013</v>
          </cell>
        </row>
        <row r="8">
          <cell r="F8">
            <v>341281</v>
          </cell>
        </row>
        <row r="9">
          <cell r="F9">
            <v>2202053.6</v>
          </cell>
        </row>
        <row r="10">
          <cell r="F10">
            <v>923655.8</v>
          </cell>
        </row>
        <row r="11">
          <cell r="F11">
            <v>735604.9</v>
          </cell>
        </row>
        <row r="12">
          <cell r="F12">
            <v>28105601.100000001</v>
          </cell>
        </row>
        <row r="15">
          <cell r="G15">
            <v>176984.26129999998</v>
          </cell>
        </row>
        <row r="19">
          <cell r="G19">
            <v>7111436</v>
          </cell>
        </row>
        <row r="20">
          <cell r="F20">
            <v>42000</v>
          </cell>
        </row>
        <row r="22">
          <cell r="F22">
            <v>158000</v>
          </cell>
        </row>
        <row r="25">
          <cell r="F25">
            <v>203900</v>
          </cell>
        </row>
        <row r="26">
          <cell r="F26">
            <v>1073700</v>
          </cell>
        </row>
        <row r="27">
          <cell r="F27">
            <v>1154063.8</v>
          </cell>
        </row>
        <row r="30">
          <cell r="F30">
            <v>25000</v>
          </cell>
        </row>
        <row r="36">
          <cell r="F36">
            <v>49500</v>
          </cell>
        </row>
        <row r="37">
          <cell r="F37">
            <v>30000</v>
          </cell>
        </row>
        <row r="38">
          <cell r="F38">
            <v>61600</v>
          </cell>
        </row>
        <row r="45">
          <cell r="F45">
            <v>285289</v>
          </cell>
        </row>
        <row r="47">
          <cell r="F47">
            <v>6500</v>
          </cell>
        </row>
        <row r="48">
          <cell r="F48">
            <v>57500</v>
          </cell>
        </row>
        <row r="50">
          <cell r="F50">
            <v>124500</v>
          </cell>
        </row>
        <row r="58">
          <cell r="F58">
            <v>40000</v>
          </cell>
        </row>
        <row r="59">
          <cell r="F59">
            <v>66000</v>
          </cell>
        </row>
        <row r="60">
          <cell r="G60">
            <v>12360.04</v>
          </cell>
        </row>
        <row r="62">
          <cell r="G62">
            <v>25138</v>
          </cell>
        </row>
        <row r="63">
          <cell r="G63">
            <v>10000</v>
          </cell>
        </row>
        <row r="64">
          <cell r="G64">
            <v>23484.286000000197</v>
          </cell>
        </row>
        <row r="65">
          <cell r="F65">
            <v>556442</v>
          </cell>
        </row>
        <row r="68">
          <cell r="G68">
            <v>21216200.560000002</v>
          </cell>
        </row>
        <row r="69">
          <cell r="F69">
            <v>46319.58</v>
          </cell>
        </row>
        <row r="70">
          <cell r="F70">
            <v>2727.89</v>
          </cell>
        </row>
        <row r="71">
          <cell r="F71">
            <v>24587.25</v>
          </cell>
        </row>
        <row r="72">
          <cell r="F72">
            <v>-12137.775299999999</v>
          </cell>
        </row>
        <row r="73">
          <cell r="F73">
            <v>204878.25000000023</v>
          </cell>
        </row>
        <row r="77">
          <cell r="F77">
            <v>-3064890</v>
          </cell>
        </row>
        <row r="78">
          <cell r="F78">
            <v>196488.19</v>
          </cell>
        </row>
        <row r="79">
          <cell r="F79">
            <v>12985420.32</v>
          </cell>
        </row>
        <row r="80">
          <cell r="F80">
            <v>21720</v>
          </cell>
        </row>
        <row r="81">
          <cell r="F81">
            <v>22167</v>
          </cell>
        </row>
        <row r="82">
          <cell r="F82">
            <v>897000</v>
          </cell>
        </row>
        <row r="83">
          <cell r="F83">
            <v>5000</v>
          </cell>
        </row>
        <row r="84">
          <cell r="F84">
            <v>80492</v>
          </cell>
        </row>
        <row r="85">
          <cell r="F85">
            <v>384298.09</v>
          </cell>
        </row>
        <row r="86">
          <cell r="F86">
            <v>108327.93</v>
          </cell>
        </row>
        <row r="87">
          <cell r="F87">
            <v>1109051.1499999999</v>
          </cell>
        </row>
        <row r="88">
          <cell r="F88">
            <v>31640</v>
          </cell>
        </row>
        <row r="89">
          <cell r="F89">
            <v>509669.04</v>
          </cell>
        </row>
        <row r="90">
          <cell r="F90">
            <v>145399</v>
          </cell>
        </row>
        <row r="91">
          <cell r="F91">
            <v>113759.01</v>
          </cell>
        </row>
        <row r="92">
          <cell r="F92">
            <v>53290.01</v>
          </cell>
        </row>
        <row r="93">
          <cell r="G93">
            <v>270916.67</v>
          </cell>
        </row>
        <row r="94">
          <cell r="G94">
            <v>15615756.33</v>
          </cell>
        </row>
        <row r="98">
          <cell r="H98">
            <v>2287841.2600000016</v>
          </cell>
        </row>
        <row r="99">
          <cell r="H99">
            <v>158681.59999999998</v>
          </cell>
        </row>
        <row r="100">
          <cell r="H100">
            <v>2446522.8600000017</v>
          </cell>
        </row>
        <row r="101">
          <cell r="H101">
            <v>244652.2860000002</v>
          </cell>
        </row>
      </sheetData>
      <sheetData sheetId="10">
        <row r="8">
          <cell r="J8">
            <v>100000</v>
          </cell>
          <cell r="P8">
            <v>100000</v>
          </cell>
        </row>
        <row r="9">
          <cell r="J9">
            <v>2482655.4</v>
          </cell>
        </row>
        <row r="10">
          <cell r="J10">
            <v>1552022.1700000006</v>
          </cell>
          <cell r="P10">
            <v>1755096.7</v>
          </cell>
        </row>
        <row r="11">
          <cell r="J11">
            <v>3701100</v>
          </cell>
        </row>
        <row r="12">
          <cell r="H12">
            <v>341281</v>
          </cell>
          <cell r="O12">
            <v>341281</v>
          </cell>
        </row>
        <row r="13">
          <cell r="H13">
            <v>2202053.6</v>
          </cell>
          <cell r="O13">
            <v>2202053.6</v>
          </cell>
        </row>
        <row r="14">
          <cell r="H14">
            <v>923655.8</v>
          </cell>
          <cell r="O14">
            <v>923655.8</v>
          </cell>
        </row>
        <row r="15">
          <cell r="H15">
            <v>735604.9</v>
          </cell>
          <cell r="O15">
            <v>735604.9</v>
          </cell>
        </row>
        <row r="16">
          <cell r="H16">
            <v>20885821.100000001</v>
          </cell>
          <cell r="O16">
            <v>25040711.100000001</v>
          </cell>
        </row>
        <row r="17">
          <cell r="J17">
            <v>7111436</v>
          </cell>
          <cell r="P17">
            <v>7111436</v>
          </cell>
        </row>
        <row r="18">
          <cell r="O18">
            <v>565123.4</v>
          </cell>
        </row>
        <row r="19">
          <cell r="J19">
            <v>777949.73599999992</v>
          </cell>
        </row>
        <row r="26">
          <cell r="O26">
            <v>50900</v>
          </cell>
        </row>
        <row r="27">
          <cell r="H27">
            <v>247349.8</v>
          </cell>
        </row>
        <row r="28">
          <cell r="H28">
            <v>142899.9</v>
          </cell>
        </row>
        <row r="30">
          <cell r="H30">
            <v>16500.099999999999</v>
          </cell>
        </row>
        <row r="33">
          <cell r="H33">
            <v>576918</v>
          </cell>
        </row>
        <row r="34">
          <cell r="H34">
            <v>674000</v>
          </cell>
          <cell r="O34">
            <v>1048500</v>
          </cell>
        </row>
        <row r="35">
          <cell r="H35">
            <v>0</v>
          </cell>
        </row>
        <row r="37">
          <cell r="H37">
            <v>145800</v>
          </cell>
        </row>
        <row r="42">
          <cell r="H42">
            <v>11199.6</v>
          </cell>
        </row>
        <row r="44">
          <cell r="H44">
            <v>990000</v>
          </cell>
        </row>
        <row r="49">
          <cell r="H49">
            <v>130650</v>
          </cell>
        </row>
        <row r="53">
          <cell r="H53">
            <v>78390</v>
          </cell>
        </row>
        <row r="54">
          <cell r="H54">
            <v>47910</v>
          </cell>
        </row>
        <row r="55">
          <cell r="H55">
            <v>252463</v>
          </cell>
        </row>
        <row r="57">
          <cell r="H57">
            <v>111999.6</v>
          </cell>
        </row>
        <row r="63">
          <cell r="H63">
            <v>479599.6</v>
          </cell>
        </row>
        <row r="70">
          <cell r="H70">
            <v>30000</v>
          </cell>
        </row>
        <row r="71">
          <cell r="H71">
            <v>264000</v>
          </cell>
        </row>
        <row r="72">
          <cell r="H72">
            <v>479500</v>
          </cell>
        </row>
        <row r="73">
          <cell r="H73">
            <v>2800</v>
          </cell>
        </row>
        <row r="74">
          <cell r="H74">
            <v>129199.9</v>
          </cell>
        </row>
        <row r="75">
          <cell r="H75">
            <v>729000</v>
          </cell>
        </row>
        <row r="76">
          <cell r="H76">
            <v>33999.599999999999</v>
          </cell>
        </row>
        <row r="79">
          <cell r="O79">
            <v>887563.79999999981</v>
          </cell>
        </row>
        <row r="83">
          <cell r="J83">
            <v>1586128</v>
          </cell>
          <cell r="P83">
            <v>23588</v>
          </cell>
        </row>
        <row r="84">
          <cell r="J84">
            <v>27341</v>
          </cell>
          <cell r="P84">
            <v>20177</v>
          </cell>
        </row>
        <row r="85">
          <cell r="J85">
            <v>8800</v>
          </cell>
          <cell r="P85">
            <v>8900</v>
          </cell>
        </row>
        <row r="86">
          <cell r="H86">
            <v>76541.169999999896</v>
          </cell>
          <cell r="O86">
            <v>7536.6999999999825</v>
          </cell>
        </row>
        <row r="87">
          <cell r="J87">
            <v>141551</v>
          </cell>
          <cell r="P87">
            <v>1199</v>
          </cell>
        </row>
        <row r="92">
          <cell r="J92">
            <v>10899911.870000001</v>
          </cell>
        </row>
        <row r="93">
          <cell r="J93">
            <v>96819.5</v>
          </cell>
          <cell r="P93">
            <v>19923478.689999998</v>
          </cell>
        </row>
        <row r="94">
          <cell r="H94">
            <v>1330774.1100000001</v>
          </cell>
          <cell r="O94">
            <v>224599.00999999978</v>
          </cell>
        </row>
        <row r="95">
          <cell r="J95">
            <v>4031447.5575999999</v>
          </cell>
          <cell r="O95">
            <v>92929.1</v>
          </cell>
        </row>
        <row r="96">
          <cell r="H96">
            <v>5057.1899999999996</v>
          </cell>
          <cell r="O96">
            <v>3106.45</v>
          </cell>
        </row>
        <row r="97">
          <cell r="H97">
            <v>4014.7599999999998</v>
          </cell>
          <cell r="O97">
            <v>589.29999999999995</v>
          </cell>
        </row>
        <row r="99">
          <cell r="H99">
            <v>424485.5</v>
          </cell>
          <cell r="O99">
            <v>854398.79999999993</v>
          </cell>
        </row>
        <row r="100">
          <cell r="H100">
            <v>13694</v>
          </cell>
        </row>
        <row r="101">
          <cell r="H101">
            <v>32517162.230000008</v>
          </cell>
          <cell r="J101">
            <v>32517162.233600002</v>
          </cell>
          <cell r="O101">
            <v>32978552.960000005</v>
          </cell>
        </row>
        <row r="107">
          <cell r="H107">
            <v>-1501170.8000000007</v>
          </cell>
          <cell r="O107">
            <v>-4154890</v>
          </cell>
        </row>
        <row r="108">
          <cell r="O108">
            <v>88547.6</v>
          </cell>
        </row>
        <row r="109">
          <cell r="H109">
            <v>4144592.5</v>
          </cell>
          <cell r="O109">
            <v>8800432.1999999993</v>
          </cell>
        </row>
        <row r="110">
          <cell r="H110">
            <v>3698275.8</v>
          </cell>
          <cell r="O110">
            <v>160600</v>
          </cell>
        </row>
        <row r="111">
          <cell r="H111">
            <v>1631500</v>
          </cell>
          <cell r="O111">
            <v>1545753</v>
          </cell>
        </row>
        <row r="112">
          <cell r="H112">
            <v>66000</v>
          </cell>
        </row>
        <row r="113">
          <cell r="H113">
            <v>404922</v>
          </cell>
          <cell r="O113">
            <v>215920</v>
          </cell>
        </row>
        <row r="114">
          <cell r="O114">
            <v>154392.9</v>
          </cell>
        </row>
        <row r="115">
          <cell r="H115">
            <v>336885.2</v>
          </cell>
          <cell r="O115">
            <v>614499.4</v>
          </cell>
        </row>
        <row r="116">
          <cell r="H116">
            <v>1160511</v>
          </cell>
          <cell r="O116">
            <v>1312209</v>
          </cell>
        </row>
        <row r="117">
          <cell r="H117">
            <v>84000</v>
          </cell>
          <cell r="O117">
            <v>4991.3999999999996</v>
          </cell>
        </row>
        <row r="118">
          <cell r="H118">
            <v>1172000</v>
          </cell>
          <cell r="O118">
            <v>235615</v>
          </cell>
        </row>
        <row r="119">
          <cell r="H119">
            <v>210248</v>
          </cell>
          <cell r="O119">
            <v>167377</v>
          </cell>
        </row>
        <row r="120">
          <cell r="O120">
            <v>148750</v>
          </cell>
        </row>
        <row r="121">
          <cell r="H121">
            <v>2000</v>
          </cell>
          <cell r="O121">
            <v>10382</v>
          </cell>
        </row>
        <row r="122">
          <cell r="O122">
            <v>16728</v>
          </cell>
        </row>
        <row r="123">
          <cell r="J123">
            <v>13134455</v>
          </cell>
          <cell r="P123">
            <v>11271972.199999999</v>
          </cell>
        </row>
        <row r="124">
          <cell r="P124">
            <v>596.29999999999995</v>
          </cell>
        </row>
        <row r="126">
          <cell r="J126">
            <v>1724691.3000000007</v>
          </cell>
          <cell r="P126">
            <v>1951261</v>
          </cell>
        </row>
        <row r="127">
          <cell r="J127">
            <v>2000</v>
          </cell>
          <cell r="P127">
            <v>10382</v>
          </cell>
        </row>
        <row r="128">
          <cell r="P128">
            <v>1961643</v>
          </cell>
        </row>
        <row r="129">
          <cell r="J129">
            <v>172669.13000000009</v>
          </cell>
          <cell r="P129">
            <v>196164.30000000002</v>
          </cell>
        </row>
      </sheetData>
      <sheetData sheetId="11">
        <row r="3">
          <cell r="G3">
            <v>100000</v>
          </cell>
        </row>
        <row r="4">
          <cell r="G4">
            <v>4034677.57</v>
          </cell>
        </row>
        <row r="5">
          <cell r="G5">
            <v>3798285.67</v>
          </cell>
        </row>
        <row r="6">
          <cell r="G6">
            <v>959376.08700000052</v>
          </cell>
        </row>
        <row r="7">
          <cell r="F7">
            <v>341281</v>
          </cell>
        </row>
        <row r="8">
          <cell r="F8">
            <v>2202053.6</v>
          </cell>
        </row>
        <row r="9">
          <cell r="F9">
            <v>923655.8</v>
          </cell>
        </row>
        <row r="10">
          <cell r="F10">
            <v>735604.9</v>
          </cell>
        </row>
        <row r="11">
          <cell r="F11">
            <v>30015556.82</v>
          </cell>
        </row>
        <row r="13">
          <cell r="G13">
            <v>9414.320000000007</v>
          </cell>
        </row>
        <row r="14">
          <cell r="F14">
            <v>91502.6</v>
          </cell>
        </row>
        <row r="18">
          <cell r="G18">
            <v>7117436</v>
          </cell>
        </row>
        <row r="25">
          <cell r="F25">
            <v>1073700</v>
          </cell>
        </row>
        <row r="26">
          <cell r="F26">
            <v>1050563.8</v>
          </cell>
        </row>
        <row r="44">
          <cell r="F44">
            <v>285927</v>
          </cell>
        </row>
        <row r="47">
          <cell r="F47">
            <v>57500</v>
          </cell>
        </row>
        <row r="49">
          <cell r="F49">
            <v>209100</v>
          </cell>
        </row>
        <row r="53">
          <cell r="F53">
            <v>213500</v>
          </cell>
        </row>
        <row r="61">
          <cell r="F61">
            <v>500</v>
          </cell>
        </row>
        <row r="64">
          <cell r="F64">
            <v>277200</v>
          </cell>
        </row>
        <row r="68">
          <cell r="G68">
            <v>72884.039999999994</v>
          </cell>
        </row>
        <row r="70">
          <cell r="G70">
            <v>29818</v>
          </cell>
        </row>
        <row r="71">
          <cell r="G71">
            <v>11300</v>
          </cell>
        </row>
        <row r="72">
          <cell r="F72">
            <v>129947.36699999993</v>
          </cell>
        </row>
        <row r="74">
          <cell r="F74">
            <v>439381</v>
          </cell>
        </row>
        <row r="76">
          <cell r="G76">
            <v>22072680.5</v>
          </cell>
        </row>
        <row r="77">
          <cell r="F77">
            <v>1003.85</v>
          </cell>
        </row>
        <row r="78">
          <cell r="F78">
            <v>3636.44</v>
          </cell>
        </row>
        <row r="79">
          <cell r="F79">
            <v>2611.12</v>
          </cell>
        </row>
        <row r="80">
          <cell r="F80">
            <v>8233.4</v>
          </cell>
        </row>
        <row r="81">
          <cell r="F81">
            <v>-926.80000000000007</v>
          </cell>
        </row>
        <row r="82">
          <cell r="F82">
            <v>144340.29</v>
          </cell>
        </row>
        <row r="88">
          <cell r="F88">
            <v>-1909955.72</v>
          </cell>
        </row>
        <row r="89">
          <cell r="F89">
            <v>175143.2</v>
          </cell>
        </row>
        <row r="90">
          <cell r="F90">
            <v>6949014.3499999996</v>
          </cell>
        </row>
        <row r="91">
          <cell r="F91">
            <v>52234.17</v>
          </cell>
        </row>
        <row r="92">
          <cell r="F92">
            <v>1980</v>
          </cell>
        </row>
        <row r="93">
          <cell r="F93">
            <v>600000</v>
          </cell>
        </row>
        <row r="94">
          <cell r="F94">
            <v>4000</v>
          </cell>
        </row>
        <row r="95">
          <cell r="F95">
            <v>49443</v>
          </cell>
        </row>
        <row r="96">
          <cell r="F96">
            <v>287100.86</v>
          </cell>
        </row>
        <row r="97">
          <cell r="F97">
            <v>113706.67</v>
          </cell>
        </row>
        <row r="98">
          <cell r="F98">
            <v>180342</v>
          </cell>
        </row>
        <row r="99">
          <cell r="F99">
            <v>31440</v>
          </cell>
        </row>
        <row r="100">
          <cell r="F100">
            <v>726500</v>
          </cell>
        </row>
        <row r="101">
          <cell r="F101">
            <v>359901</v>
          </cell>
        </row>
        <row r="103">
          <cell r="F103">
            <v>22167</v>
          </cell>
        </row>
        <row r="106">
          <cell r="G106">
            <v>8708989.9600000009</v>
          </cell>
        </row>
        <row r="108">
          <cell r="G108">
            <v>1065973.4300000006</v>
          </cell>
        </row>
        <row r="111">
          <cell r="G111">
            <v>106597.34300000007</v>
          </cell>
        </row>
      </sheetData>
      <sheetData sheetId="12">
        <row r="3">
          <cell r="G3">
            <v>100000</v>
          </cell>
        </row>
        <row r="4">
          <cell r="G4">
            <v>4034677.57</v>
          </cell>
        </row>
        <row r="5">
          <cell r="G5">
            <v>3798285.67</v>
          </cell>
        </row>
        <row r="6">
          <cell r="G6">
            <v>959376.09</v>
          </cell>
        </row>
        <row r="7">
          <cell r="G7">
            <v>-6209450.3299999991</v>
          </cell>
        </row>
        <row r="8">
          <cell r="F8">
            <v>341281</v>
          </cell>
        </row>
        <row r="9">
          <cell r="F9">
            <v>2202053.6</v>
          </cell>
        </row>
        <row r="10">
          <cell r="D10">
            <v>8750</v>
          </cell>
          <cell r="F10">
            <v>932405.8</v>
          </cell>
        </row>
        <row r="11">
          <cell r="F11">
            <v>735604.9</v>
          </cell>
        </row>
        <row r="12">
          <cell r="F12">
            <v>25358650</v>
          </cell>
        </row>
        <row r="14">
          <cell r="G14">
            <v>9174.0800000000163</v>
          </cell>
        </row>
        <row r="15">
          <cell r="F15">
            <v>435904</v>
          </cell>
        </row>
        <row r="19">
          <cell r="G19">
            <v>7116216.8300000001</v>
          </cell>
        </row>
        <row r="20">
          <cell r="F20">
            <v>180000</v>
          </cell>
        </row>
        <row r="28">
          <cell r="F28">
            <v>1073700</v>
          </cell>
        </row>
        <row r="29">
          <cell r="F29">
            <v>7000</v>
          </cell>
        </row>
        <row r="31">
          <cell r="F31">
            <v>54000</v>
          </cell>
        </row>
        <row r="33">
          <cell r="F33">
            <v>1050563.8</v>
          </cell>
        </row>
        <row r="38">
          <cell r="F38">
            <v>286000</v>
          </cell>
        </row>
        <row r="39">
          <cell r="F39">
            <v>305000</v>
          </cell>
        </row>
        <row r="40">
          <cell r="F40">
            <v>17000</v>
          </cell>
        </row>
        <row r="41">
          <cell r="F41">
            <v>155200</v>
          </cell>
        </row>
        <row r="46">
          <cell r="F46">
            <v>497100</v>
          </cell>
        </row>
        <row r="62">
          <cell r="F62">
            <v>285927</v>
          </cell>
        </row>
        <row r="65">
          <cell r="F65">
            <v>97100</v>
          </cell>
        </row>
        <row r="67">
          <cell r="F67">
            <v>379400</v>
          </cell>
        </row>
        <row r="70">
          <cell r="F70">
            <v>13500</v>
          </cell>
        </row>
        <row r="78">
          <cell r="F78">
            <v>500</v>
          </cell>
        </row>
        <row r="81">
          <cell r="F81">
            <v>277200</v>
          </cell>
        </row>
        <row r="85">
          <cell r="G85">
            <v>984837.78</v>
          </cell>
        </row>
        <row r="86">
          <cell r="G86">
            <v>20240.040000000037</v>
          </cell>
        </row>
        <row r="88">
          <cell r="G88">
            <v>30655</v>
          </cell>
        </row>
        <row r="89">
          <cell r="G89">
            <v>8000</v>
          </cell>
        </row>
        <row r="90">
          <cell r="F90">
            <v>245573</v>
          </cell>
        </row>
        <row r="91">
          <cell r="F91">
            <v>212668</v>
          </cell>
        </row>
        <row r="94">
          <cell r="G94">
            <v>24452680.5</v>
          </cell>
        </row>
        <row r="95">
          <cell r="F95">
            <v>1015.3799999998882</v>
          </cell>
        </row>
        <row r="97">
          <cell r="F97">
            <v>227.56999999994878</v>
          </cell>
        </row>
        <row r="98">
          <cell r="F98">
            <v>64.400000000000006</v>
          </cell>
          <cell r="K98" t="str">
            <v>0.46euro</v>
          </cell>
        </row>
        <row r="100">
          <cell r="F100">
            <v>160054.78</v>
          </cell>
        </row>
        <row r="105">
          <cell r="D105">
            <v>4656906.82</v>
          </cell>
        </row>
        <row r="106">
          <cell r="D106">
            <v>159715</v>
          </cell>
        </row>
        <row r="107">
          <cell r="D107">
            <v>5264525.2699999996</v>
          </cell>
        </row>
        <row r="110">
          <cell r="D110">
            <v>660000</v>
          </cell>
        </row>
        <row r="111">
          <cell r="D111">
            <v>2666.67</v>
          </cell>
        </row>
        <row r="112">
          <cell r="D112">
            <v>114066</v>
          </cell>
        </row>
        <row r="113">
          <cell r="D113">
            <v>201913.11</v>
          </cell>
        </row>
        <row r="114">
          <cell r="D114">
            <v>95150.79</v>
          </cell>
        </row>
        <row r="115">
          <cell r="D115">
            <v>93955.8</v>
          </cell>
        </row>
        <row r="116">
          <cell r="D116">
            <v>31240</v>
          </cell>
        </row>
        <row r="117">
          <cell r="D117">
            <v>733352</v>
          </cell>
        </row>
        <row r="118">
          <cell r="D118">
            <v>368476</v>
          </cell>
        </row>
        <row r="119">
          <cell r="D119">
            <v>4349.12</v>
          </cell>
        </row>
        <row r="120">
          <cell r="D120">
            <v>58250</v>
          </cell>
        </row>
        <row r="121">
          <cell r="D121">
            <v>2925.56</v>
          </cell>
        </row>
        <row r="123">
          <cell r="E123">
            <v>6229790</v>
          </cell>
        </row>
        <row r="124">
          <cell r="E124">
            <v>977.13</v>
          </cell>
        </row>
        <row r="129">
          <cell r="C129">
            <v>-6216725.0099999988</v>
          </cell>
        </row>
        <row r="130">
          <cell r="C130">
            <v>7274.68</v>
          </cell>
        </row>
      </sheetData>
      <sheetData sheetId="13"/>
      <sheetData sheetId="14">
        <row r="7">
          <cell r="K7">
            <v>28314566.93</v>
          </cell>
          <cell r="L7">
            <v>21773884.261</v>
          </cell>
        </row>
        <row r="8">
          <cell r="K8">
            <v>1778025.56</v>
          </cell>
          <cell r="L8">
            <v>610317.77</v>
          </cell>
          <cell r="N8">
            <v>623939.24</v>
          </cell>
        </row>
        <row r="12">
          <cell r="G12">
            <v>4957431.8</v>
          </cell>
          <cell r="H12">
            <v>3737319.1669999999</v>
          </cell>
          <cell r="I12">
            <v>3933994.8</v>
          </cell>
          <cell r="J12">
            <v>1994500.4999999998</v>
          </cell>
          <cell r="K12">
            <v>5650720.2699999996</v>
          </cell>
          <cell r="L12">
            <v>1778916.1510000005</v>
          </cell>
          <cell r="M12">
            <v>1982600.4780000001</v>
          </cell>
          <cell r="N12">
            <v>666191.29799999995</v>
          </cell>
        </row>
        <row r="13">
          <cell r="G13">
            <v>4499190.8</v>
          </cell>
          <cell r="H13">
            <v>3167990.8</v>
          </cell>
          <cell r="I13">
            <v>3377552.8</v>
          </cell>
          <cell r="J13">
            <v>1986963.7999999998</v>
          </cell>
          <cell r="K13">
            <v>5574179.0999999996</v>
          </cell>
          <cell r="L13">
            <v>802270</v>
          </cell>
        </row>
        <row r="14">
          <cell r="L14">
            <v>0</v>
          </cell>
        </row>
        <row r="15">
          <cell r="G15">
            <v>245573</v>
          </cell>
          <cell r="H15">
            <v>129947.36699999993</v>
          </cell>
          <cell r="I15">
            <v>0</v>
          </cell>
          <cell r="J15">
            <v>7536.6999999999825</v>
          </cell>
          <cell r="K15">
            <v>76541.169999999896</v>
          </cell>
        </row>
        <row r="16">
          <cell r="G16">
            <v>212668</v>
          </cell>
          <cell r="H16">
            <v>439381</v>
          </cell>
          <cell r="L16">
            <v>906051.8200000003</v>
          </cell>
        </row>
        <row r="20">
          <cell r="G20">
            <v>25974554</v>
          </cell>
          <cell r="H20">
            <v>30107059.420000002</v>
          </cell>
          <cell r="I20">
            <v>28105601.100000001</v>
          </cell>
          <cell r="J20">
            <v>25605834.5</v>
          </cell>
          <cell r="K20">
            <v>20885821.100000001</v>
          </cell>
          <cell r="L20">
            <v>19384650.34</v>
          </cell>
          <cell r="M20">
            <v>15245393.9</v>
          </cell>
          <cell r="N20">
            <v>10692241.93</v>
          </cell>
        </row>
        <row r="25">
          <cell r="G25">
            <v>25358650</v>
          </cell>
          <cell r="H25">
            <v>30015556.82</v>
          </cell>
          <cell r="I25">
            <v>28105601.100000001</v>
          </cell>
          <cell r="J25">
            <v>25040711.100000001</v>
          </cell>
          <cell r="K25">
            <v>20885821.100000001</v>
          </cell>
          <cell r="L25">
            <v>19384650.34</v>
          </cell>
        </row>
        <row r="33">
          <cell r="G33">
            <v>4211345.3000000007</v>
          </cell>
          <cell r="H33">
            <v>4202595.3000000007</v>
          </cell>
          <cell r="I33">
            <v>4202595.3000000007</v>
          </cell>
          <cell r="J33">
            <v>4202595.3000000007</v>
          </cell>
          <cell r="K33">
            <v>4202595.3000000007</v>
          </cell>
          <cell r="L33">
            <v>4110095.2399999998</v>
          </cell>
        </row>
        <row r="34">
          <cell r="L34">
            <v>0</v>
          </cell>
        </row>
        <row r="35">
          <cell r="G35">
            <v>4211345.3000000007</v>
          </cell>
          <cell r="H35">
            <v>4202595.3000000007</v>
          </cell>
          <cell r="I35">
            <v>4202595.3000000007</v>
          </cell>
          <cell r="J35">
            <v>4202595.3000000007</v>
          </cell>
          <cell r="K35">
            <v>4202595.3000000007</v>
          </cell>
          <cell r="L35">
            <v>4110095.2399999998</v>
          </cell>
        </row>
        <row r="39">
          <cell r="I39">
            <v>4202595.3000000007</v>
          </cell>
          <cell r="J39">
            <v>4202595.3000000007</v>
          </cell>
          <cell r="K39">
            <v>4202595.3000000007</v>
          </cell>
          <cell r="L39">
            <v>4110095.2399999998</v>
          </cell>
          <cell r="M39">
            <v>4110095.3000000003</v>
          </cell>
          <cell r="N39">
            <v>282000</v>
          </cell>
        </row>
        <row r="45">
          <cell r="G45">
            <v>35304693.230000004</v>
          </cell>
          <cell r="H45">
            <v>38205872.187000006</v>
          </cell>
          <cell r="I45">
            <v>36508566.394700006</v>
          </cell>
          <cell r="J45">
            <v>32978552.960000001</v>
          </cell>
          <cell r="L45">
            <v>25883979.500999998</v>
          </cell>
          <cell r="M45">
            <v>23237780.834000003</v>
          </cell>
          <cell r="N45">
            <v>12234122.468</v>
          </cell>
        </row>
      </sheetData>
      <sheetData sheetId="15">
        <row r="10">
          <cell r="I10">
            <v>0</v>
          </cell>
          <cell r="J10">
            <v>0</v>
          </cell>
          <cell r="K10">
            <v>4031447.5575999999</v>
          </cell>
          <cell r="L10">
            <v>3701100</v>
          </cell>
        </row>
        <row r="13">
          <cell r="G13">
            <v>7125390.9100000001</v>
          </cell>
          <cell r="H13">
            <v>7126850.3200000003</v>
          </cell>
          <cell r="I13">
            <v>7288420.2613000004</v>
          </cell>
          <cell r="J13">
            <v>7111436</v>
          </cell>
          <cell r="K13">
            <v>7889385.7359999996</v>
          </cell>
          <cell r="L13">
            <v>8256389.8349000001</v>
          </cell>
        </row>
        <row r="14">
          <cell r="G14">
            <v>20240.040000000037</v>
          </cell>
          <cell r="H14">
            <v>72884.039999999994</v>
          </cell>
          <cell r="I14">
            <v>12360.04</v>
          </cell>
          <cell r="J14">
            <v>23588</v>
          </cell>
          <cell r="K14">
            <v>1586128</v>
          </cell>
          <cell r="L14">
            <v>824502</v>
          </cell>
        </row>
        <row r="15">
          <cell r="G15">
            <v>30655</v>
          </cell>
          <cell r="H15">
            <v>29818</v>
          </cell>
          <cell r="I15">
            <v>25138</v>
          </cell>
          <cell r="J15">
            <v>20177</v>
          </cell>
          <cell r="K15">
            <v>27341</v>
          </cell>
          <cell r="L15">
            <v>29988</v>
          </cell>
        </row>
        <row r="16">
          <cell r="G16">
            <v>8000</v>
          </cell>
          <cell r="H16">
            <v>11300</v>
          </cell>
          <cell r="I16">
            <v>10000</v>
          </cell>
          <cell r="J16">
            <v>8900</v>
          </cell>
          <cell r="K16">
            <v>8800</v>
          </cell>
          <cell r="L16">
            <v>8700</v>
          </cell>
        </row>
        <row r="17">
          <cell r="I17">
            <v>23484.286000000197</v>
          </cell>
        </row>
        <row r="20">
          <cell r="G20">
            <v>24452680.5</v>
          </cell>
          <cell r="H20">
            <v>22072680.5</v>
          </cell>
          <cell r="I20">
            <v>21216200.560000002</v>
          </cell>
          <cell r="J20">
            <v>19923478.689999998</v>
          </cell>
          <cell r="K20">
            <v>10899911.870000001</v>
          </cell>
          <cell r="L20">
            <v>10383824.76</v>
          </cell>
        </row>
        <row r="22">
          <cell r="G22">
            <v>984837.78</v>
          </cell>
          <cell r="I22">
            <v>0</v>
          </cell>
          <cell r="J22">
            <v>0</v>
          </cell>
          <cell r="K22">
            <v>96819.5</v>
          </cell>
          <cell r="L22">
            <v>96819.5</v>
          </cell>
        </row>
        <row r="25">
          <cell r="I25">
            <v>0</v>
          </cell>
          <cell r="J25">
            <v>0</v>
          </cell>
          <cell r="K25">
            <v>3701100</v>
          </cell>
        </row>
        <row r="29">
          <cell r="I29">
            <v>0</v>
          </cell>
          <cell r="K29">
            <v>3701100</v>
          </cell>
        </row>
        <row r="32">
          <cell r="G32">
            <v>32621804.23</v>
          </cell>
          <cell r="H32">
            <v>29313532.859999999</v>
          </cell>
          <cell r="I32">
            <v>28575603.147300005</v>
          </cell>
          <cell r="J32">
            <v>27088778.689999998</v>
          </cell>
          <cell r="K32">
            <v>28382484.663599998</v>
          </cell>
          <cell r="L32">
            <v>23301324.094899997</v>
          </cell>
          <cell r="M32">
            <v>21331729.548</v>
          </cell>
          <cell r="N32">
            <v>11450041.100000001</v>
          </cell>
        </row>
        <row r="33">
          <cell r="G33">
            <v>2682889.0000000009</v>
          </cell>
          <cell r="H33">
            <v>8892339.3270000014</v>
          </cell>
          <cell r="I33">
            <v>7932963.2440000009</v>
          </cell>
          <cell r="J33">
            <v>5889774.2700000005</v>
          </cell>
          <cell r="K33">
            <v>4134677.5700000003</v>
          </cell>
          <cell r="L33">
            <v>2582655.4109999985</v>
          </cell>
        </row>
        <row r="36">
          <cell r="G36">
            <v>100000</v>
          </cell>
          <cell r="H36">
            <v>100000</v>
          </cell>
          <cell r="I36">
            <v>100000</v>
          </cell>
          <cell r="J36">
            <v>100000</v>
          </cell>
          <cell r="K36">
            <v>100000</v>
          </cell>
          <cell r="L36">
            <v>100000</v>
          </cell>
        </row>
        <row r="41">
          <cell r="G41">
            <v>8792339.3300000001</v>
          </cell>
          <cell r="H41">
            <v>7832963.2400000002</v>
          </cell>
          <cell r="I41">
            <v>5789774.2699999996</v>
          </cell>
          <cell r="J41">
            <v>4034677.5700000003</v>
          </cell>
          <cell r="K41">
            <v>2482655.4</v>
          </cell>
          <cell r="L41">
            <v>1806051.2879999997</v>
          </cell>
        </row>
        <row r="43">
          <cell r="H43">
            <v>959376.08700000052</v>
          </cell>
          <cell r="I43">
            <v>2043188.9740000013</v>
          </cell>
          <cell r="J43">
            <v>1755096.7</v>
          </cell>
          <cell r="K43">
            <v>1552022.1700000006</v>
          </cell>
          <cell r="L43">
            <v>676604.12299999897</v>
          </cell>
        </row>
      </sheetData>
      <sheetData sheetId="16">
        <row r="27">
          <cell r="F27">
            <v>-6216725.0100000007</v>
          </cell>
          <cell r="G27">
            <v>1065973.4300000016</v>
          </cell>
          <cell r="H27">
            <v>2287841.2600000016</v>
          </cell>
          <cell r="I27">
            <v>1951260.9999999993</v>
          </cell>
          <cell r="J27">
            <v>1724691.3000000007</v>
          </cell>
          <cell r="K27">
            <v>858643.46999999881</v>
          </cell>
          <cell r="L27">
            <v>1407462.3999999994</v>
          </cell>
        </row>
        <row r="28">
          <cell r="G28">
            <v>106597.34300000007</v>
          </cell>
          <cell r="H28">
            <v>244652.2860000002</v>
          </cell>
          <cell r="I28">
            <v>196164.30000000002</v>
          </cell>
          <cell r="J28">
            <v>172669.13000000009</v>
          </cell>
          <cell r="K28">
            <v>182039.34699999989</v>
          </cell>
          <cell r="L28">
            <v>285492.47999999992</v>
          </cell>
        </row>
      </sheetData>
      <sheetData sheetId="17"/>
      <sheetData sheetId="18">
        <row r="86">
          <cell r="D86">
            <v>923655.8</v>
          </cell>
          <cell r="G86">
            <v>932405.8</v>
          </cell>
        </row>
      </sheetData>
      <sheetData sheetId="19">
        <row r="19">
          <cell r="O19">
            <v>14558.010000000002</v>
          </cell>
          <cell r="P19">
            <v>61496.9447</v>
          </cell>
          <cell r="Q19">
            <v>321223.85999999975</v>
          </cell>
          <cell r="R19">
            <v>1339846.06</v>
          </cell>
          <cell r="S19">
            <v>199925.09999999998</v>
          </cell>
        </row>
        <row r="27">
          <cell r="O27">
            <v>144340.29</v>
          </cell>
          <cell r="P27">
            <v>204878.25000000023</v>
          </cell>
          <cell r="R27">
            <v>438179.5</v>
          </cell>
          <cell r="S27">
            <v>410392.67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0"/>
  </sheetPr>
  <dimension ref="B1:K58"/>
  <sheetViews>
    <sheetView topLeftCell="A55" workbookViewId="0">
      <selection activeCell="B2" sqref="B2:K57"/>
    </sheetView>
  </sheetViews>
  <sheetFormatPr defaultRowHeight="12.75"/>
  <cols>
    <col min="1" max="1" width="1.28515625" style="28" customWidth="1"/>
    <col min="2" max="3" width="9.140625" style="28"/>
    <col min="4" max="4" width="9.28515625" style="28" customWidth="1"/>
    <col min="5" max="5" width="11.42578125" style="28" customWidth="1"/>
    <col min="6" max="6" width="12.85546875" style="28" customWidth="1"/>
    <col min="7" max="7" width="5.42578125" style="28" customWidth="1"/>
    <col min="8" max="9" width="9.140625" style="28"/>
    <col min="10" max="10" width="3.140625" style="28" customWidth="1"/>
    <col min="11" max="11" width="9.7109375" style="28" customWidth="1"/>
    <col min="12" max="12" width="1.85546875" style="28" customWidth="1"/>
    <col min="13" max="16384" width="9.140625" style="28"/>
  </cols>
  <sheetData>
    <row r="1" spans="2:11" s="1" customFormat="1" ht="6.75" customHeight="1"/>
    <row r="2" spans="2:11" s="1" customFormat="1">
      <c r="B2" s="2"/>
      <c r="C2" s="3"/>
      <c r="D2" s="3"/>
      <c r="E2" s="3"/>
      <c r="F2" s="3"/>
      <c r="G2" s="3"/>
      <c r="H2" s="3"/>
      <c r="I2" s="3"/>
      <c r="J2" s="3"/>
      <c r="K2" s="4"/>
    </row>
    <row r="3" spans="2:11" s="12" customFormat="1" ht="14.1" customHeight="1">
      <c r="B3" s="5"/>
      <c r="C3" s="6" t="s">
        <v>0</v>
      </c>
      <c r="D3" s="6"/>
      <c r="E3" s="6"/>
      <c r="F3" s="7" t="s">
        <v>1</v>
      </c>
      <c r="G3" s="8"/>
      <c r="H3" s="9"/>
      <c r="I3" s="7"/>
      <c r="J3" s="10"/>
      <c r="K3" s="11"/>
    </row>
    <row r="4" spans="2:11" s="12" customFormat="1" ht="14.1" customHeight="1">
      <c r="B4" s="5"/>
      <c r="C4" s="6" t="s">
        <v>2</v>
      </c>
      <c r="D4" s="6"/>
      <c r="E4" s="6"/>
      <c r="F4" s="7" t="s">
        <v>3</v>
      </c>
      <c r="G4" s="13"/>
      <c r="H4" s="14"/>
      <c r="I4" s="15"/>
      <c r="J4" s="16"/>
      <c r="K4" s="11"/>
    </row>
    <row r="5" spans="2:11" s="12" customFormat="1" ht="14.1" customHeight="1">
      <c r="B5" s="5"/>
      <c r="C5" s="6" t="s">
        <v>4</v>
      </c>
      <c r="D5" s="6"/>
      <c r="E5" s="6"/>
      <c r="F5" s="17" t="s">
        <v>5</v>
      </c>
      <c r="G5" s="7"/>
      <c r="H5" s="7"/>
      <c r="I5" s="7"/>
      <c r="J5" s="18"/>
      <c r="K5" s="11"/>
    </row>
    <row r="6" spans="2:11" s="12" customFormat="1" ht="14.1" customHeight="1">
      <c r="B6" s="5"/>
      <c r="C6" s="6"/>
      <c r="D6" s="6"/>
      <c r="E6" s="6"/>
      <c r="F6" s="19"/>
      <c r="G6" s="19" t="s">
        <v>6</v>
      </c>
      <c r="H6" s="20"/>
      <c r="I6" s="20"/>
      <c r="J6" s="16"/>
      <c r="K6" s="11"/>
    </row>
    <row r="7" spans="2:11" s="12" customFormat="1" ht="14.1" customHeight="1">
      <c r="B7" s="5"/>
      <c r="C7" s="6" t="s">
        <v>7</v>
      </c>
      <c r="D7" s="6"/>
      <c r="E7" s="6"/>
      <c r="F7" s="7" t="s">
        <v>8</v>
      </c>
      <c r="G7" s="21"/>
      <c r="H7" s="19"/>
      <c r="I7" s="19"/>
      <c r="J7" s="10"/>
      <c r="K7" s="11"/>
    </row>
    <row r="8" spans="2:11" s="12" customFormat="1" ht="14.1" customHeight="1">
      <c r="B8" s="5"/>
      <c r="C8" s="6" t="s">
        <v>9</v>
      </c>
      <c r="D8" s="6"/>
      <c r="E8" s="6"/>
      <c r="F8" s="17">
        <v>35324</v>
      </c>
      <c r="G8" s="22"/>
      <c r="H8" s="19"/>
      <c r="I8" s="19"/>
      <c r="J8" s="10"/>
      <c r="K8" s="11"/>
    </row>
    <row r="9" spans="2:11" s="12" customFormat="1" ht="14.1" customHeight="1">
      <c r="B9" s="5"/>
      <c r="C9" s="6"/>
      <c r="D9" s="6"/>
      <c r="E9" s="6"/>
      <c r="F9" s="19"/>
      <c r="G9" s="19"/>
      <c r="H9" s="19"/>
      <c r="I9" s="19"/>
      <c r="J9" s="10"/>
      <c r="K9" s="11"/>
    </row>
    <row r="10" spans="2:11" s="12" customFormat="1" ht="14.1" customHeight="1">
      <c r="B10" s="5"/>
      <c r="C10" s="6" t="s">
        <v>10</v>
      </c>
      <c r="D10" s="6"/>
      <c r="E10" s="6"/>
      <c r="F10" s="7" t="s">
        <v>11</v>
      </c>
      <c r="G10" s="7"/>
      <c r="H10" s="7"/>
      <c r="I10" s="7"/>
      <c r="J10" s="18"/>
      <c r="K10" s="11"/>
    </row>
    <row r="11" spans="2:11" s="12" customFormat="1" ht="14.1" customHeight="1">
      <c r="B11" s="5"/>
      <c r="C11" s="6"/>
      <c r="D11" s="6"/>
      <c r="E11" s="6"/>
      <c r="F11" s="17" t="s">
        <v>12</v>
      </c>
      <c r="G11" s="17"/>
      <c r="H11" s="17"/>
      <c r="I11" s="17"/>
      <c r="J11" s="23"/>
      <c r="K11" s="11"/>
    </row>
    <row r="12" spans="2:11" s="12" customFormat="1" ht="14.1" customHeight="1">
      <c r="B12" s="5"/>
      <c r="C12" s="6"/>
      <c r="D12" s="6"/>
      <c r="E12" s="6"/>
      <c r="F12" s="17"/>
      <c r="G12" s="17"/>
      <c r="H12" s="17"/>
      <c r="I12" s="17"/>
      <c r="J12" s="23"/>
      <c r="K12" s="11"/>
    </row>
    <row r="13" spans="2:11">
      <c r="B13" s="24"/>
      <c r="C13" s="25"/>
      <c r="D13" s="25"/>
      <c r="E13" s="25"/>
      <c r="F13" s="26"/>
      <c r="G13" s="26"/>
      <c r="H13" s="26"/>
      <c r="I13" s="26"/>
      <c r="J13" s="26"/>
      <c r="K13" s="27"/>
    </row>
    <row r="14" spans="2:11">
      <c r="B14" s="24"/>
      <c r="C14" s="25"/>
      <c r="D14" s="25"/>
      <c r="E14" s="25"/>
      <c r="F14" s="25"/>
      <c r="G14" s="25"/>
      <c r="H14" s="25"/>
      <c r="I14" s="25"/>
      <c r="J14" s="25"/>
      <c r="K14" s="29"/>
    </row>
    <row r="15" spans="2:11">
      <c r="B15" s="24"/>
      <c r="C15" s="25"/>
      <c r="D15" s="25"/>
      <c r="E15" s="25"/>
      <c r="F15" s="25"/>
      <c r="G15" s="25"/>
      <c r="H15" s="25"/>
      <c r="I15" s="25"/>
      <c r="J15" s="25"/>
      <c r="K15" s="29"/>
    </row>
    <row r="16" spans="2:11">
      <c r="B16" s="24"/>
      <c r="C16" s="25"/>
      <c r="D16" s="25"/>
      <c r="E16" s="25"/>
      <c r="F16" s="25"/>
      <c r="G16" s="25"/>
      <c r="H16" s="25"/>
      <c r="I16" s="25"/>
      <c r="J16" s="25"/>
      <c r="K16" s="29"/>
    </row>
    <row r="17" spans="2:11">
      <c r="B17" s="24"/>
      <c r="C17" s="25"/>
      <c r="D17" s="25"/>
      <c r="E17" s="25"/>
      <c r="F17" s="25"/>
      <c r="G17" s="25"/>
      <c r="H17" s="25"/>
      <c r="I17" s="25"/>
      <c r="J17" s="25"/>
      <c r="K17" s="29"/>
    </row>
    <row r="18" spans="2:11">
      <c r="B18" s="24"/>
      <c r="C18" s="25"/>
      <c r="D18" s="25"/>
      <c r="E18" s="25"/>
      <c r="F18" s="25"/>
      <c r="G18" s="25"/>
      <c r="H18" s="25"/>
      <c r="I18" s="25"/>
      <c r="J18" s="25"/>
      <c r="K18" s="29"/>
    </row>
    <row r="19" spans="2:11">
      <c r="B19" s="24"/>
      <c r="C19" s="25"/>
      <c r="D19" s="25"/>
      <c r="E19" s="25"/>
      <c r="F19" s="25"/>
      <c r="G19" s="25"/>
      <c r="H19" s="25"/>
      <c r="I19" s="25"/>
      <c r="J19" s="25"/>
      <c r="K19" s="29"/>
    </row>
    <row r="20" spans="2:11">
      <c r="B20" s="24"/>
      <c r="C20" s="25"/>
      <c r="D20" s="25"/>
      <c r="E20" s="25"/>
      <c r="F20" s="25"/>
      <c r="G20" s="25"/>
      <c r="H20" s="25"/>
      <c r="I20" s="25"/>
      <c r="J20" s="25"/>
      <c r="K20" s="29"/>
    </row>
    <row r="21" spans="2:11">
      <c r="B21" s="24"/>
      <c r="D21" s="25"/>
      <c r="E21" s="25"/>
      <c r="F21" s="25"/>
      <c r="G21" s="25"/>
      <c r="H21" s="25"/>
      <c r="I21" s="25"/>
      <c r="J21" s="25"/>
      <c r="K21" s="29"/>
    </row>
    <row r="22" spans="2:11">
      <c r="B22" s="24"/>
      <c r="C22" s="25"/>
      <c r="D22" s="25"/>
      <c r="E22" s="25"/>
      <c r="F22" s="25"/>
      <c r="G22" s="25"/>
      <c r="H22" s="25"/>
      <c r="I22" s="25"/>
      <c r="J22" s="25"/>
      <c r="K22" s="29"/>
    </row>
    <row r="23" spans="2:11">
      <c r="B23" s="24"/>
      <c r="C23" s="25"/>
      <c r="D23" s="25"/>
      <c r="E23" s="25"/>
      <c r="F23" s="25"/>
      <c r="G23" s="25"/>
      <c r="H23" s="25"/>
      <c r="I23" s="25"/>
      <c r="J23" s="25"/>
      <c r="K23" s="29"/>
    </row>
    <row r="24" spans="2:11">
      <c r="B24" s="24"/>
      <c r="C24" s="25"/>
      <c r="D24" s="25"/>
      <c r="E24" s="25"/>
      <c r="F24" s="25"/>
      <c r="G24" s="25"/>
      <c r="H24" s="25"/>
      <c r="I24" s="25"/>
      <c r="J24" s="25"/>
      <c r="K24" s="29"/>
    </row>
    <row r="25" spans="2:11" ht="33.75">
      <c r="B25" s="30" t="s">
        <v>13</v>
      </c>
      <c r="C25" s="31"/>
      <c r="D25" s="31"/>
      <c r="E25" s="31"/>
      <c r="F25" s="31"/>
      <c r="G25" s="31"/>
      <c r="H25" s="31"/>
      <c r="I25" s="31"/>
      <c r="J25" s="31"/>
      <c r="K25" s="32"/>
    </row>
    <row r="26" spans="2:11">
      <c r="B26" s="24"/>
      <c r="C26" s="33" t="s">
        <v>14</v>
      </c>
      <c r="D26" s="33"/>
      <c r="E26" s="33"/>
      <c r="F26" s="33"/>
      <c r="G26" s="33"/>
      <c r="H26" s="33"/>
      <c r="I26" s="33"/>
      <c r="J26" s="33"/>
      <c r="K26" s="29"/>
    </row>
    <row r="27" spans="2:11">
      <c r="B27" s="24"/>
      <c r="C27" s="33" t="s">
        <v>15</v>
      </c>
      <c r="D27" s="33"/>
      <c r="E27" s="33"/>
      <c r="F27" s="33"/>
      <c r="G27" s="33"/>
      <c r="H27" s="33"/>
      <c r="I27" s="33"/>
      <c r="J27" s="33"/>
      <c r="K27" s="29"/>
    </row>
    <row r="28" spans="2:11">
      <c r="B28" s="24"/>
      <c r="C28" s="25"/>
      <c r="D28" s="25"/>
      <c r="E28" s="25"/>
      <c r="F28" s="25"/>
      <c r="G28" s="25"/>
      <c r="H28" s="25"/>
      <c r="I28" s="25"/>
      <c r="J28" s="25"/>
      <c r="K28" s="29"/>
    </row>
    <row r="29" spans="2:11">
      <c r="B29" s="24"/>
      <c r="C29" s="25"/>
      <c r="D29" s="25"/>
      <c r="E29" s="25"/>
      <c r="F29" s="25"/>
      <c r="G29" s="25"/>
      <c r="H29" s="25"/>
      <c r="I29" s="25"/>
      <c r="J29" s="25"/>
      <c r="K29" s="29"/>
    </row>
    <row r="30" spans="2:11" ht="33.75">
      <c r="B30" s="24"/>
      <c r="C30" s="25"/>
      <c r="D30" s="25"/>
      <c r="E30" s="25"/>
      <c r="F30" s="34" t="s">
        <v>16</v>
      </c>
      <c r="G30" s="25"/>
      <c r="H30" s="25"/>
      <c r="I30" s="25"/>
      <c r="J30" s="25"/>
      <c r="K30" s="29"/>
    </row>
    <row r="31" spans="2:11">
      <c r="B31" s="24"/>
      <c r="C31" s="25"/>
      <c r="D31" s="25"/>
      <c r="E31" s="25"/>
      <c r="F31" s="25"/>
      <c r="G31" s="25"/>
      <c r="H31" s="25"/>
      <c r="I31" s="25"/>
      <c r="J31" s="25"/>
      <c r="K31" s="29"/>
    </row>
    <row r="32" spans="2:11">
      <c r="B32" s="24"/>
      <c r="C32" s="25"/>
      <c r="D32" s="25"/>
      <c r="E32" s="25"/>
      <c r="F32" s="25"/>
      <c r="G32" s="25"/>
      <c r="H32" s="25"/>
      <c r="I32" s="25"/>
      <c r="J32" s="25"/>
      <c r="K32" s="29"/>
    </row>
    <row r="33" spans="2:11">
      <c r="B33" s="24"/>
      <c r="C33" s="25"/>
      <c r="D33" s="25"/>
      <c r="E33" s="25"/>
      <c r="F33" s="25"/>
      <c r="G33" s="25"/>
      <c r="H33" s="25"/>
      <c r="I33" s="25"/>
      <c r="J33" s="25"/>
      <c r="K33" s="29"/>
    </row>
    <row r="34" spans="2:11">
      <c r="B34" s="24"/>
      <c r="C34" s="25"/>
      <c r="D34" s="25"/>
      <c r="E34" s="25"/>
      <c r="F34" s="25"/>
      <c r="G34" s="25"/>
      <c r="H34" s="25"/>
      <c r="I34" s="25"/>
      <c r="J34" s="25"/>
      <c r="K34" s="29"/>
    </row>
    <row r="35" spans="2:11">
      <c r="B35" s="24"/>
      <c r="C35" s="25"/>
      <c r="D35" s="25"/>
      <c r="E35" s="25"/>
      <c r="F35" s="25"/>
      <c r="G35" s="25"/>
      <c r="H35" s="25"/>
      <c r="I35" s="25"/>
      <c r="J35" s="25"/>
      <c r="K35" s="29"/>
    </row>
    <row r="36" spans="2:11">
      <c r="B36" s="24"/>
      <c r="C36" s="25"/>
      <c r="D36" s="25"/>
      <c r="E36" s="25"/>
      <c r="F36" s="25"/>
      <c r="G36" s="25"/>
      <c r="H36" s="25"/>
      <c r="I36" s="25"/>
      <c r="J36" s="25"/>
      <c r="K36" s="29"/>
    </row>
    <row r="37" spans="2:11">
      <c r="B37" s="24"/>
      <c r="C37" s="25"/>
      <c r="D37" s="25"/>
      <c r="E37" s="25"/>
      <c r="F37" s="25"/>
      <c r="G37" s="25"/>
      <c r="H37" s="25"/>
      <c r="I37" s="25"/>
      <c r="J37" s="25"/>
      <c r="K37" s="29"/>
    </row>
    <row r="38" spans="2:11">
      <c r="B38" s="24"/>
      <c r="C38" s="25"/>
      <c r="D38" s="25"/>
      <c r="E38" s="25"/>
      <c r="F38" s="25"/>
      <c r="G38" s="25"/>
      <c r="H38" s="25"/>
      <c r="I38" s="25"/>
      <c r="J38" s="25"/>
      <c r="K38" s="29"/>
    </row>
    <row r="39" spans="2:11">
      <c r="B39" s="24"/>
      <c r="C39" s="25"/>
      <c r="D39" s="25"/>
      <c r="E39" s="25"/>
      <c r="F39" s="25"/>
      <c r="G39" s="25"/>
      <c r="H39" s="25"/>
      <c r="I39" s="25"/>
      <c r="J39" s="25"/>
      <c r="K39" s="29"/>
    </row>
    <row r="40" spans="2:11">
      <c r="B40" s="24"/>
      <c r="C40" s="25"/>
      <c r="D40" s="25"/>
      <c r="E40" s="25"/>
      <c r="F40" s="25"/>
      <c r="G40" s="25"/>
      <c r="H40" s="25"/>
      <c r="I40" s="25"/>
      <c r="J40" s="25"/>
      <c r="K40" s="29"/>
    </row>
    <row r="41" spans="2:11">
      <c r="B41" s="24"/>
      <c r="C41" s="25"/>
      <c r="D41" s="25"/>
      <c r="E41" s="25"/>
      <c r="F41" s="25"/>
      <c r="G41" s="25"/>
      <c r="H41" s="25"/>
      <c r="I41" s="25"/>
      <c r="J41" s="25"/>
      <c r="K41" s="29"/>
    </row>
    <row r="42" spans="2:11">
      <c r="B42" s="24"/>
      <c r="C42" s="25"/>
      <c r="D42" s="25"/>
      <c r="E42" s="25"/>
      <c r="F42" s="25"/>
      <c r="G42" s="25"/>
      <c r="H42" s="25"/>
      <c r="I42" s="25"/>
      <c r="J42" s="25"/>
      <c r="K42" s="29"/>
    </row>
    <row r="43" spans="2:11">
      <c r="B43" s="24"/>
      <c r="C43" s="25"/>
      <c r="D43" s="25"/>
      <c r="E43" s="25"/>
      <c r="F43" s="25"/>
      <c r="G43" s="25"/>
      <c r="H43" s="25"/>
      <c r="I43" s="25"/>
      <c r="J43" s="25"/>
      <c r="K43" s="29"/>
    </row>
    <row r="44" spans="2:11">
      <c r="B44" s="24"/>
      <c r="C44" s="25"/>
      <c r="D44" s="25"/>
      <c r="E44" s="25"/>
      <c r="F44" s="25"/>
      <c r="G44" s="25"/>
      <c r="H44" s="25"/>
      <c r="I44" s="25"/>
      <c r="J44" s="25"/>
      <c r="K44" s="29"/>
    </row>
    <row r="45" spans="2:11" ht="9" customHeight="1">
      <c r="B45" s="24"/>
      <c r="C45" s="25"/>
      <c r="D45" s="25"/>
      <c r="E45" s="25"/>
      <c r="F45" s="25"/>
      <c r="G45" s="25"/>
      <c r="H45" s="25"/>
      <c r="I45" s="25"/>
      <c r="J45" s="25"/>
      <c r="K45" s="29"/>
    </row>
    <row r="46" spans="2:11">
      <c r="B46" s="24"/>
      <c r="C46" s="25"/>
      <c r="D46" s="25"/>
      <c r="E46" s="25"/>
      <c r="F46" s="25"/>
      <c r="G46" s="25"/>
      <c r="H46" s="25"/>
      <c r="I46" s="25"/>
      <c r="J46" s="25"/>
      <c r="K46" s="29"/>
    </row>
    <row r="47" spans="2:11">
      <c r="B47" s="24"/>
      <c r="C47" s="25"/>
      <c r="D47" s="25"/>
      <c r="E47" s="25"/>
      <c r="F47" s="25"/>
      <c r="G47" s="25"/>
      <c r="H47" s="25"/>
      <c r="I47" s="25"/>
      <c r="J47" s="25"/>
      <c r="K47" s="29"/>
    </row>
    <row r="48" spans="2:11" s="12" customFormat="1" ht="12.95" customHeight="1">
      <c r="B48" s="5"/>
      <c r="C48" s="6" t="s">
        <v>17</v>
      </c>
      <c r="D48" s="6"/>
      <c r="E48" s="6"/>
      <c r="F48" s="6"/>
      <c r="G48" s="6"/>
      <c r="H48" s="35" t="s">
        <v>18</v>
      </c>
      <c r="I48" s="35"/>
      <c r="J48" s="6"/>
      <c r="K48" s="36"/>
    </row>
    <row r="49" spans="2:11" s="12" customFormat="1" ht="12.95" customHeight="1">
      <c r="B49" s="5"/>
      <c r="C49" s="6" t="s">
        <v>19</v>
      </c>
      <c r="D49" s="6"/>
      <c r="E49" s="6"/>
      <c r="F49" s="6"/>
      <c r="G49" s="6"/>
      <c r="H49" s="37" t="s">
        <v>20</v>
      </c>
      <c r="I49" s="37"/>
      <c r="J49" s="6"/>
      <c r="K49" s="36"/>
    </row>
    <row r="50" spans="2:11" s="12" customFormat="1" ht="12.95" customHeight="1">
      <c r="B50" s="5"/>
      <c r="C50" s="6" t="s">
        <v>21</v>
      </c>
      <c r="D50" s="6"/>
      <c r="E50" s="6"/>
      <c r="F50" s="6"/>
      <c r="G50" s="6"/>
      <c r="H50" s="37" t="s">
        <v>22</v>
      </c>
      <c r="I50" s="37"/>
      <c r="J50" s="6"/>
      <c r="K50" s="36"/>
    </row>
    <row r="51" spans="2:11" s="12" customFormat="1" ht="12.95" customHeight="1">
      <c r="B51" s="5"/>
      <c r="C51" s="6" t="s">
        <v>23</v>
      </c>
      <c r="D51" s="6"/>
      <c r="E51" s="6"/>
      <c r="F51" s="6"/>
      <c r="G51" s="6"/>
      <c r="H51" s="37" t="s">
        <v>20</v>
      </c>
      <c r="I51" s="37"/>
      <c r="J51" s="6"/>
      <c r="K51" s="36"/>
    </row>
    <row r="52" spans="2:11">
      <c r="B52" s="24"/>
      <c r="C52" s="25"/>
      <c r="D52" s="25"/>
      <c r="E52" s="25"/>
      <c r="F52" s="25"/>
      <c r="G52" s="25"/>
      <c r="H52" s="25"/>
      <c r="I52" s="25"/>
      <c r="J52" s="25"/>
      <c r="K52" s="29"/>
    </row>
    <row r="53" spans="2:11" s="43" customFormat="1" ht="12.95" customHeight="1">
      <c r="B53" s="38"/>
      <c r="C53" s="6" t="s">
        <v>24</v>
      </c>
      <c r="D53" s="6"/>
      <c r="E53" s="6"/>
      <c r="F53" s="6"/>
      <c r="G53" s="39" t="s">
        <v>25</v>
      </c>
      <c r="H53" s="40" t="s">
        <v>26</v>
      </c>
      <c r="I53" s="33"/>
      <c r="J53" s="41"/>
      <c r="K53" s="42"/>
    </row>
    <row r="54" spans="2:11" s="43" customFormat="1" ht="12.95" customHeight="1">
      <c r="B54" s="38"/>
      <c r="C54" s="6"/>
      <c r="D54" s="6"/>
      <c r="E54" s="6"/>
      <c r="F54" s="6"/>
      <c r="G54" s="39" t="s">
        <v>27</v>
      </c>
      <c r="H54" s="44" t="s">
        <v>28</v>
      </c>
      <c r="I54" s="33"/>
      <c r="J54" s="41"/>
      <c r="K54" s="42"/>
    </row>
    <row r="55" spans="2:11" s="43" customFormat="1" ht="7.5" customHeight="1">
      <c r="B55" s="38"/>
      <c r="C55" s="6"/>
      <c r="D55" s="6"/>
      <c r="E55" s="6"/>
      <c r="F55" s="6"/>
      <c r="G55" s="39"/>
      <c r="H55" s="39"/>
      <c r="I55" s="39"/>
      <c r="J55" s="41"/>
      <c r="K55" s="42"/>
    </row>
    <row r="56" spans="2:11" s="43" customFormat="1" ht="12.95" customHeight="1">
      <c r="B56" s="38"/>
      <c r="C56" s="6" t="s">
        <v>29</v>
      </c>
      <c r="D56" s="6"/>
      <c r="E56" s="6"/>
      <c r="F56" s="39"/>
      <c r="G56" s="6"/>
      <c r="H56" s="45"/>
      <c r="I56" s="45"/>
      <c r="J56" s="41"/>
      <c r="K56" s="42"/>
    </row>
    <row r="57" spans="2:11" ht="22.5" customHeight="1">
      <c r="B57" s="46"/>
      <c r="C57" s="47"/>
      <c r="D57" s="47"/>
      <c r="E57" s="47"/>
      <c r="F57" s="47"/>
      <c r="G57" s="47"/>
      <c r="H57" s="47"/>
      <c r="I57" s="47"/>
      <c r="J57" s="47"/>
      <c r="K57" s="48"/>
    </row>
    <row r="58" spans="2:11" ht="6.75" customHeight="1"/>
  </sheetData>
  <mergeCells count="9">
    <mergeCell ref="H51:I51"/>
    <mergeCell ref="H53:I53"/>
    <mergeCell ref="H54:I54"/>
    <mergeCell ref="B25:K25"/>
    <mergeCell ref="C26:J26"/>
    <mergeCell ref="C27:J27"/>
    <mergeCell ref="H48:I48"/>
    <mergeCell ref="H49:I49"/>
    <mergeCell ref="H50:I50"/>
  </mergeCells>
  <printOptions horizontalCentered="1" verticalCentered="1"/>
  <pageMargins left="0" right="0" top="0" bottom="0" header="0.25" footer="0.22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0"/>
  </sheetPr>
  <dimension ref="B1:P49"/>
  <sheetViews>
    <sheetView topLeftCell="A16" workbookViewId="0">
      <selection activeCell="Q42" sqref="Q42"/>
    </sheetView>
  </sheetViews>
  <sheetFormatPr defaultRowHeight="12.75"/>
  <cols>
    <col min="1" max="1" width="5.42578125" style="28" customWidth="1"/>
    <col min="2" max="2" width="3.7109375" style="58" customWidth="1"/>
    <col min="3" max="3" width="2.7109375" style="58" customWidth="1"/>
    <col min="4" max="4" width="4" style="58" customWidth="1"/>
    <col min="5" max="5" width="40.5703125" style="28" customWidth="1"/>
    <col min="6" max="6" width="8.28515625" style="28" customWidth="1"/>
    <col min="7" max="7" width="14.5703125" style="28" customWidth="1"/>
    <col min="8" max="8" width="15.42578125" style="28" customWidth="1"/>
    <col min="9" max="9" width="15.5703125" style="28" hidden="1" customWidth="1"/>
    <col min="10" max="10" width="14.5703125" style="28" hidden="1" customWidth="1"/>
    <col min="11" max="11" width="12.7109375" style="59" hidden="1" customWidth="1"/>
    <col min="12" max="13" width="15.7109375" style="59" hidden="1" customWidth="1"/>
    <col min="14" max="14" width="14.42578125" style="28" hidden="1" customWidth="1"/>
    <col min="15" max="16384" width="9.140625" style="28"/>
  </cols>
  <sheetData>
    <row r="1" spans="2:14" s="1" customFormat="1" ht="17.25" customHeight="1">
      <c r="B1" s="49"/>
      <c r="C1" s="49"/>
      <c r="D1" s="7" t="s">
        <v>1</v>
      </c>
      <c r="K1" s="50"/>
      <c r="L1" s="50"/>
      <c r="M1" s="50"/>
    </row>
    <row r="2" spans="2:14" s="54" customFormat="1" ht="18">
      <c r="B2" s="51"/>
      <c r="C2" s="52"/>
      <c r="D2" s="7" t="s">
        <v>3</v>
      </c>
      <c r="E2" s="53"/>
      <c r="K2" s="55"/>
      <c r="L2" s="56"/>
      <c r="M2" s="56"/>
    </row>
    <row r="3" spans="2:14" s="54" customFormat="1" ht="18" customHeight="1">
      <c r="B3" s="57" t="s">
        <v>30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2:14" ht="6.75" customHeight="1"/>
    <row r="5" spans="2:14" ht="12" customHeight="1">
      <c r="B5" s="60" t="s">
        <v>31</v>
      </c>
      <c r="C5" s="61" t="s">
        <v>32</v>
      </c>
      <c r="D5" s="62"/>
      <c r="E5" s="63"/>
      <c r="F5" s="60" t="s">
        <v>33</v>
      </c>
      <c r="G5" s="64" t="s">
        <v>34</v>
      </c>
      <c r="H5" s="64" t="s">
        <v>34</v>
      </c>
      <c r="I5" s="64" t="s">
        <v>34</v>
      </c>
      <c r="J5" s="64" t="s">
        <v>34</v>
      </c>
      <c r="K5" s="64" t="s">
        <v>34</v>
      </c>
      <c r="L5" s="64" t="s">
        <v>35</v>
      </c>
      <c r="M5" s="64" t="s">
        <v>34</v>
      </c>
      <c r="N5" s="65"/>
    </row>
    <row r="6" spans="2:14" ht="12" customHeight="1">
      <c r="B6" s="66"/>
      <c r="C6" s="67"/>
      <c r="D6" s="68"/>
      <c r="E6" s="69"/>
      <c r="F6" s="66"/>
      <c r="G6" s="70" t="s">
        <v>36</v>
      </c>
      <c r="H6" s="71" t="s">
        <v>37</v>
      </c>
      <c r="I6" s="70" t="s">
        <v>38</v>
      </c>
      <c r="J6" s="70" t="s">
        <v>39</v>
      </c>
      <c r="K6" s="70" t="s">
        <v>40</v>
      </c>
      <c r="L6" s="70" t="s">
        <v>40</v>
      </c>
      <c r="M6" s="72" t="s">
        <v>41</v>
      </c>
      <c r="N6" s="73">
        <v>2006</v>
      </c>
    </row>
    <row r="7" spans="2:14" s="54" customFormat="1" ht="24.95" customHeight="1">
      <c r="B7" s="74" t="s">
        <v>42</v>
      </c>
      <c r="C7" s="75" t="s">
        <v>43</v>
      </c>
      <c r="D7" s="76"/>
      <c r="E7" s="77"/>
      <c r="F7" s="78"/>
      <c r="G7" s="79">
        <f t="shared" ref="G7:N7" si="0">G8+G11+G12+G20+G28+G29+G30</f>
        <v>31093347.93</v>
      </c>
      <c r="H7" s="79">
        <f t="shared" si="0"/>
        <v>34003276.887000002</v>
      </c>
      <c r="I7" s="79">
        <f t="shared" si="0"/>
        <v>32305971.094700001</v>
      </c>
      <c r="J7" s="79">
        <f t="shared" si="0"/>
        <v>28775957.66</v>
      </c>
      <c r="K7" s="79">
        <f t="shared" si="0"/>
        <v>28314566.93</v>
      </c>
      <c r="L7" s="79">
        <f t="shared" si="0"/>
        <v>21773884.261</v>
      </c>
      <c r="M7" s="79">
        <f t="shared" si="0"/>
        <v>19127685.534000002</v>
      </c>
      <c r="N7" s="79">
        <f t="shared" si="0"/>
        <v>11982372.468</v>
      </c>
    </row>
    <row r="8" spans="2:14" s="54" customFormat="1" ht="17.100000000000001" customHeight="1">
      <c r="B8" s="80"/>
      <c r="C8" s="81">
        <v>1</v>
      </c>
      <c r="D8" s="82" t="s">
        <v>44</v>
      </c>
      <c r="E8" s="83"/>
      <c r="F8" s="84"/>
      <c r="G8" s="79">
        <f t="shared" ref="G8:N8" si="1">SUM(G9:G10)</f>
        <v>161362.12999999983</v>
      </c>
      <c r="H8" s="79">
        <f t="shared" si="1"/>
        <v>158898.30000000002</v>
      </c>
      <c r="I8" s="79">
        <f t="shared" si="1"/>
        <v>266375.19470000023</v>
      </c>
      <c r="J8" s="79">
        <f t="shared" si="1"/>
        <v>1175622.6599999997</v>
      </c>
      <c r="K8" s="79">
        <f t="shared" si="1"/>
        <v>1778025.56</v>
      </c>
      <c r="L8" s="79">
        <f t="shared" si="1"/>
        <v>610317.77</v>
      </c>
      <c r="M8" s="79">
        <f t="shared" si="1"/>
        <v>1650848.216</v>
      </c>
      <c r="N8" s="79">
        <f t="shared" si="1"/>
        <v>623939.24</v>
      </c>
    </row>
    <row r="9" spans="2:14" s="54" customFormat="1" ht="17.100000000000001" customHeight="1">
      <c r="B9" s="80"/>
      <c r="C9" s="81"/>
      <c r="D9" s="85" t="s">
        <v>45</v>
      </c>
      <c r="E9" s="86" t="s">
        <v>46</v>
      </c>
      <c r="F9" s="84"/>
      <c r="G9" s="87">
        <f>'[2] LLOG2013'!F95+'[2] LLOG2013'!F97+'[2] LLOG2013'!F98</f>
        <v>1307.3499999998371</v>
      </c>
      <c r="H9" s="88">
        <f>'[2]Shen.Spjeg.ne vazhdim'!O19</f>
        <v>14558.010000000002</v>
      </c>
      <c r="I9" s="88">
        <f>'[2]Shen.Spjeg.ne vazhdim'!P19</f>
        <v>61496.9447</v>
      </c>
      <c r="J9" s="88">
        <f>'[2]Shen.Spjeg.ne vazhdim'!Q19</f>
        <v>321223.85999999975</v>
      </c>
      <c r="K9" s="88">
        <f>'[2]Shen.Spjeg.ne vazhdim'!R19</f>
        <v>1339846.06</v>
      </c>
      <c r="L9" s="88">
        <f>'[2]Shen.Spjeg.ne vazhdim'!S19</f>
        <v>199925.09999999998</v>
      </c>
      <c r="M9" s="88">
        <f>'[2]bilanci 06+07'!D42</f>
        <v>318226.59600000002</v>
      </c>
      <c r="N9" s="89">
        <f>'[2]bilanci 06+07'!E42</f>
        <v>422041.77999999997</v>
      </c>
    </row>
    <row r="10" spans="2:14" s="54" customFormat="1" ht="17.100000000000001" customHeight="1">
      <c r="B10" s="80"/>
      <c r="C10" s="81"/>
      <c r="D10" s="85" t="s">
        <v>45</v>
      </c>
      <c r="E10" s="86" t="s">
        <v>47</v>
      </c>
      <c r="F10" s="84"/>
      <c r="G10" s="87">
        <f>'[2] LLOG2013'!F100</f>
        <v>160054.78</v>
      </c>
      <c r="H10" s="88">
        <f>'[2]Shen.Spjeg.ne vazhdim'!O27</f>
        <v>144340.29</v>
      </c>
      <c r="I10" s="88">
        <f>'[2]Shen.Spjeg.ne vazhdim'!P27</f>
        <v>204878.25000000023</v>
      </c>
      <c r="J10" s="88">
        <f>'[2]LLOG09+2010'!O99</f>
        <v>854398.79999999993</v>
      </c>
      <c r="K10" s="88">
        <f>'[2]Shen.Spjeg.ne vazhdim'!R27</f>
        <v>438179.5</v>
      </c>
      <c r="L10" s="88">
        <f>'[2]Shen.Spjeg.ne vazhdim'!S27</f>
        <v>410392.67</v>
      </c>
      <c r="M10" s="88">
        <f>'[2]bilanci 06+07'!D43</f>
        <v>1332621.6200000001</v>
      </c>
      <c r="N10" s="89">
        <f>'[2]bilanci 06+07'!E43</f>
        <v>201897.46</v>
      </c>
    </row>
    <row r="11" spans="2:14" s="54" customFormat="1" ht="17.100000000000001" customHeight="1">
      <c r="B11" s="80"/>
      <c r="C11" s="81">
        <v>2</v>
      </c>
      <c r="D11" s="82" t="s">
        <v>48</v>
      </c>
      <c r="E11" s="83"/>
      <c r="F11" s="84"/>
      <c r="G11" s="84"/>
      <c r="H11" s="84"/>
      <c r="I11" s="84"/>
      <c r="J11" s="84"/>
      <c r="K11" s="88"/>
      <c r="L11" s="79">
        <v>0</v>
      </c>
      <c r="M11" s="79">
        <v>0</v>
      </c>
      <c r="N11" s="87"/>
    </row>
    <row r="12" spans="2:14" s="54" customFormat="1" ht="17.100000000000001" customHeight="1">
      <c r="B12" s="80"/>
      <c r="C12" s="81">
        <v>3</v>
      </c>
      <c r="D12" s="82" t="s">
        <v>49</v>
      </c>
      <c r="E12" s="83"/>
      <c r="F12" s="84"/>
      <c r="G12" s="79">
        <f t="shared" ref="G12:N12" si="2">SUM(G13:G19)</f>
        <v>4957431.8</v>
      </c>
      <c r="H12" s="79">
        <f t="shared" si="2"/>
        <v>3737319.1669999999</v>
      </c>
      <c r="I12" s="79">
        <f t="shared" si="2"/>
        <v>3933994.8</v>
      </c>
      <c r="J12" s="79">
        <f t="shared" si="2"/>
        <v>1994500.4999999998</v>
      </c>
      <c r="K12" s="79">
        <f t="shared" si="2"/>
        <v>5650720.2699999996</v>
      </c>
      <c r="L12" s="79">
        <f t="shared" si="2"/>
        <v>1778916.1510000005</v>
      </c>
      <c r="M12" s="79">
        <f t="shared" si="2"/>
        <v>1982600.4780000001</v>
      </c>
      <c r="N12" s="79">
        <f t="shared" si="2"/>
        <v>666191.29799999995</v>
      </c>
    </row>
    <row r="13" spans="2:14" s="54" customFormat="1" ht="17.100000000000001" customHeight="1">
      <c r="B13" s="80"/>
      <c r="C13" s="90"/>
      <c r="D13" s="85" t="s">
        <v>45</v>
      </c>
      <c r="E13" s="86" t="s">
        <v>50</v>
      </c>
      <c r="F13" s="84"/>
      <c r="G13" s="87">
        <f>'[2] LLOG2013'!F28+'[2] LLOG2013'!F29+'[2] LLOG2013'!F31+'[2] LLOG2013'!F33+'[2] LLOG2013'!F38+'[2] LLOG2013'!F39+'[2] LLOG2013'!F40+'[2] LLOG2013'!F41+'[2] LLOG2013'!F46+'[2] LLOG2013'!F62+'[2] LLOG2013'!F65+'[2] LLOG2013'!F67+'[2] LLOG2013'!F70+'[2] LLOG2013'!F78+'[2] LLOG2013'!F81</f>
        <v>4499190.8</v>
      </c>
      <c r="H13" s="87">
        <f>[2]LLOG2012!F25+[2]LLOG2012!F26+[2]LLOG2012!F44+[2]LLOG2012!F47+[2]LLOG2012!F49+[2]LLOG2012!F53+[2]LLOG2012!F61+[2]LLOG2012!F64</f>
        <v>3167990.8</v>
      </c>
      <c r="I13" s="87">
        <f>[2]llog2011!F20+[2]llog2011!F22+[2]llog2011!F25+[2]llog2011!F26+[2]llog2011!F27+[2]llog2011!F30+[2]llog2011!F36+[2]llog2011!F37+[2]llog2011!F38+[2]llog2011!F45+[2]llog2011!F47+[2]llog2011!F48+[2]llog2011!F50+[2]llog2011!F58+[2]llog2011!F59</f>
        <v>3377552.8</v>
      </c>
      <c r="J13" s="88">
        <f>'[2]LLOG09+2010'!O26+'[2]LLOG09+2010'!O34+'[2]LLOG09+2010'!O79</f>
        <v>1986963.7999999998</v>
      </c>
      <c r="K13" s="88">
        <f>SUM('[2]LLOG09+2010'!H20:H76)</f>
        <v>5574179.0999999996</v>
      </c>
      <c r="L13" s="88">
        <f>[2]prog07!O20+[2]prog07!O21+[2]prog07!O22+[2]prog07!O23+[2]prog07!O24+[2]prog07!O25+[2]prog07!O26+[2]prog07!O27</f>
        <v>802270</v>
      </c>
      <c r="M13" s="88">
        <f>[2]prog07!G20</f>
        <v>138050</v>
      </c>
      <c r="N13" s="87">
        <f>'[2]bilanci 06+07'!E33</f>
        <v>351300</v>
      </c>
    </row>
    <row r="14" spans="2:14" s="54" customFormat="1" ht="17.100000000000001" customHeight="1">
      <c r="B14" s="80"/>
      <c r="C14" s="90"/>
      <c r="D14" s="85" t="s">
        <v>45</v>
      </c>
      <c r="E14" s="86" t="s">
        <v>51</v>
      </c>
      <c r="F14" s="84"/>
      <c r="G14" s="84"/>
      <c r="H14" s="84"/>
      <c r="I14" s="84"/>
      <c r="J14" s="84"/>
      <c r="K14" s="88"/>
      <c r="L14" s="88">
        <f>[2]prog07!O16+[2]prog07!O19</f>
        <v>0</v>
      </c>
      <c r="M14" s="88">
        <f>[2]prog07!G18</f>
        <v>831155.8</v>
      </c>
      <c r="N14" s="87"/>
    </row>
    <row r="15" spans="2:14" s="54" customFormat="1" ht="17.100000000000001" customHeight="1">
      <c r="B15" s="80"/>
      <c r="C15" s="90"/>
      <c r="D15" s="85" t="s">
        <v>45</v>
      </c>
      <c r="E15" s="86" t="s">
        <v>52</v>
      </c>
      <c r="F15" s="84"/>
      <c r="G15" s="87">
        <f>'[2] LLOG2013'!F90</f>
        <v>245573</v>
      </c>
      <c r="H15" s="87">
        <f>[2]LLOG2012!F72</f>
        <v>129947.36699999993</v>
      </c>
      <c r="I15" s="87">
        <f>[2]llog2011!F64</f>
        <v>0</v>
      </c>
      <c r="J15" s="88">
        <f>'[2]LLOG09+2010'!O86</f>
        <v>7536.6999999999825</v>
      </c>
      <c r="K15" s="88">
        <f>'[2]LLOG09+2010'!H86</f>
        <v>76541.169999999896</v>
      </c>
      <c r="L15" s="88">
        <f>[2]prog07!O33</f>
        <v>70594.331000000122</v>
      </c>
      <c r="M15" s="88">
        <f>[2]prog07!G33</f>
        <v>70533.678000000014</v>
      </c>
      <c r="N15" s="87"/>
    </row>
    <row r="16" spans="2:14" s="54" customFormat="1" ht="17.100000000000001" customHeight="1">
      <c r="B16" s="80"/>
      <c r="C16" s="90"/>
      <c r="D16" s="85" t="s">
        <v>45</v>
      </c>
      <c r="E16" s="86" t="s">
        <v>53</v>
      </c>
      <c r="F16" s="84"/>
      <c r="G16" s="87">
        <f>'[2] LLOG2013'!F91</f>
        <v>212668</v>
      </c>
      <c r="H16" s="87">
        <f>[2]LLOG2012!F74</f>
        <v>439381</v>
      </c>
      <c r="I16" s="87">
        <f>[2]llog2011!F65</f>
        <v>556442</v>
      </c>
      <c r="J16" s="84"/>
      <c r="K16" s="88"/>
      <c r="L16" s="88">
        <f>[2]prog07!O34</f>
        <v>906051.8200000003</v>
      </c>
      <c r="M16" s="88">
        <f>[2]prog07!G34</f>
        <v>942861</v>
      </c>
      <c r="N16" s="87">
        <f>'[2]bilanci 06+07'!E36</f>
        <v>314891.29799999995</v>
      </c>
    </row>
    <row r="17" spans="2:16" s="54" customFormat="1" ht="17.100000000000001" customHeight="1">
      <c r="B17" s="80"/>
      <c r="C17" s="90"/>
      <c r="D17" s="85" t="s">
        <v>45</v>
      </c>
      <c r="E17" s="86" t="s">
        <v>54</v>
      </c>
      <c r="F17" s="84"/>
      <c r="G17" s="84"/>
      <c r="H17" s="84"/>
      <c r="I17" s="84"/>
      <c r="J17" s="84"/>
      <c r="K17" s="88"/>
      <c r="L17" s="88"/>
      <c r="M17" s="88"/>
      <c r="N17" s="87"/>
    </row>
    <row r="18" spans="2:16" s="54" customFormat="1" ht="17.100000000000001" customHeight="1">
      <c r="B18" s="80"/>
      <c r="C18" s="90"/>
      <c r="D18" s="85" t="s">
        <v>45</v>
      </c>
      <c r="E18" s="86"/>
      <c r="F18" s="84"/>
      <c r="G18" s="84"/>
      <c r="H18" s="84"/>
      <c r="I18" s="84"/>
      <c r="J18" s="84"/>
      <c r="K18" s="88"/>
      <c r="L18" s="88"/>
      <c r="M18" s="88"/>
      <c r="N18" s="87"/>
    </row>
    <row r="19" spans="2:16" s="54" customFormat="1" ht="17.100000000000001" customHeight="1">
      <c r="B19" s="80"/>
      <c r="C19" s="90"/>
      <c r="D19" s="85" t="s">
        <v>45</v>
      </c>
      <c r="E19" s="86"/>
      <c r="F19" s="84"/>
      <c r="G19" s="84"/>
      <c r="H19" s="84"/>
      <c r="I19" s="84"/>
      <c r="J19" s="84"/>
      <c r="K19" s="88"/>
      <c r="L19" s="88"/>
      <c r="M19" s="88"/>
      <c r="N19" s="87"/>
    </row>
    <row r="20" spans="2:16" s="54" customFormat="1" ht="17.100000000000001" customHeight="1">
      <c r="B20" s="80"/>
      <c r="C20" s="81">
        <v>4</v>
      </c>
      <c r="D20" s="82" t="s">
        <v>55</v>
      </c>
      <c r="E20" s="83"/>
      <c r="F20" s="84"/>
      <c r="G20" s="79">
        <f t="shared" ref="G20:N20" si="3">SUM(G21:G27)</f>
        <v>25974554</v>
      </c>
      <c r="H20" s="79">
        <f t="shared" si="3"/>
        <v>30107059.420000002</v>
      </c>
      <c r="I20" s="79">
        <f t="shared" si="3"/>
        <v>28105601.100000001</v>
      </c>
      <c r="J20" s="79">
        <f t="shared" si="3"/>
        <v>25605834.5</v>
      </c>
      <c r="K20" s="79">
        <f t="shared" si="3"/>
        <v>20885821.100000001</v>
      </c>
      <c r="L20" s="79">
        <f t="shared" si="3"/>
        <v>19384650.34</v>
      </c>
      <c r="M20" s="79">
        <f t="shared" si="3"/>
        <v>15245393.9</v>
      </c>
      <c r="N20" s="79">
        <f t="shared" si="3"/>
        <v>10692241.93</v>
      </c>
    </row>
    <row r="21" spans="2:16" s="54" customFormat="1" ht="17.100000000000001" customHeight="1">
      <c r="B21" s="80"/>
      <c r="C21" s="90"/>
      <c r="D21" s="85" t="s">
        <v>45</v>
      </c>
      <c r="E21" s="86" t="s">
        <v>56</v>
      </c>
      <c r="F21" s="84"/>
      <c r="G21" s="84"/>
      <c r="H21" s="84"/>
      <c r="I21" s="84"/>
      <c r="J21" s="84"/>
      <c r="K21" s="88"/>
      <c r="L21" s="88"/>
      <c r="M21" s="88"/>
      <c r="N21" s="87"/>
    </row>
    <row r="22" spans="2:16" s="54" customFormat="1" ht="17.100000000000001" customHeight="1">
      <c r="B22" s="80"/>
      <c r="C22" s="90"/>
      <c r="D22" s="85" t="s">
        <v>45</v>
      </c>
      <c r="E22" s="86" t="s">
        <v>57</v>
      </c>
      <c r="F22" s="84"/>
      <c r="G22" s="84"/>
      <c r="H22" s="84"/>
      <c r="I22" s="84"/>
      <c r="J22" s="84"/>
      <c r="K22" s="88"/>
      <c r="L22" s="88"/>
      <c r="M22" s="88"/>
      <c r="N22" s="87"/>
    </row>
    <row r="23" spans="2:16" s="54" customFormat="1" ht="17.100000000000001" customHeight="1">
      <c r="B23" s="80"/>
      <c r="C23" s="90"/>
      <c r="D23" s="85" t="s">
        <v>45</v>
      </c>
      <c r="E23" s="86" t="s">
        <v>58</v>
      </c>
      <c r="F23" s="84"/>
      <c r="G23" s="84"/>
      <c r="H23" s="84"/>
      <c r="I23" s="84"/>
      <c r="J23" s="84"/>
      <c r="K23" s="88"/>
      <c r="L23" s="88"/>
      <c r="M23" s="88"/>
      <c r="N23" s="87"/>
    </row>
    <row r="24" spans="2:16" s="54" customFormat="1" ht="17.100000000000001" customHeight="1">
      <c r="B24" s="80"/>
      <c r="C24" s="90"/>
      <c r="D24" s="85" t="s">
        <v>45</v>
      </c>
      <c r="E24" s="86" t="s">
        <v>59</v>
      </c>
      <c r="F24" s="84"/>
      <c r="G24" s="84"/>
      <c r="H24" s="84"/>
      <c r="I24" s="84"/>
      <c r="J24" s="84"/>
      <c r="K24" s="88"/>
      <c r="L24" s="88"/>
      <c r="M24" s="88"/>
      <c r="N24" s="87"/>
    </row>
    <row r="25" spans="2:16" s="54" customFormat="1" ht="17.100000000000001" customHeight="1">
      <c r="B25" s="80"/>
      <c r="C25" s="90"/>
      <c r="D25" s="85" t="s">
        <v>45</v>
      </c>
      <c r="E25" s="86" t="s">
        <v>60</v>
      </c>
      <c r="F25" s="84"/>
      <c r="G25" s="87">
        <f>'[2] LLOG2013'!F12</f>
        <v>25358650</v>
      </c>
      <c r="H25" s="87">
        <f>[2]LLOG2012!F11</f>
        <v>30015556.82</v>
      </c>
      <c r="I25" s="87">
        <f>[2]llog2011!F12</f>
        <v>28105601.100000001</v>
      </c>
      <c r="J25" s="87">
        <f>'[2]LLOG09+2010'!O16</f>
        <v>25040711.100000001</v>
      </c>
      <c r="K25" s="88">
        <f>'[2]LLOG09+2010'!H16</f>
        <v>20885821.100000001</v>
      </c>
      <c r="L25" s="88">
        <f>[2]prog07!O13</f>
        <v>19384650.34</v>
      </c>
      <c r="M25" s="88">
        <f>[2]prog07!G13</f>
        <v>15245393.9</v>
      </c>
      <c r="N25" s="87">
        <f>'[2]bilanci 06+07'!E28</f>
        <v>10692241.93</v>
      </c>
      <c r="P25" s="55"/>
    </row>
    <row r="26" spans="2:16" s="54" customFormat="1" ht="17.100000000000001" customHeight="1">
      <c r="B26" s="80"/>
      <c r="C26" s="90"/>
      <c r="D26" s="85" t="s">
        <v>45</v>
      </c>
      <c r="E26" s="86" t="s">
        <v>61</v>
      </c>
      <c r="F26" s="84"/>
      <c r="G26" s="87">
        <f>'[2] LLOG2013'!F15+'[2] LLOG2013'!F20</f>
        <v>615904</v>
      </c>
      <c r="H26" s="87">
        <f>[2]LLOG2012!F14</f>
        <v>91502.6</v>
      </c>
      <c r="I26" s="84"/>
      <c r="J26" s="84">
        <f>'[2]LLOG09+2010'!O18</f>
        <v>565123.4</v>
      </c>
      <c r="K26" s="88"/>
      <c r="L26" s="88"/>
      <c r="M26" s="88"/>
      <c r="N26" s="87"/>
    </row>
    <row r="27" spans="2:16" s="54" customFormat="1" ht="17.100000000000001" customHeight="1">
      <c r="B27" s="80"/>
      <c r="C27" s="90"/>
      <c r="D27" s="85" t="s">
        <v>45</v>
      </c>
      <c r="E27" s="86"/>
      <c r="F27" s="84"/>
      <c r="G27" s="84"/>
      <c r="H27" s="84"/>
      <c r="I27" s="84"/>
      <c r="J27" s="84"/>
      <c r="K27" s="88"/>
      <c r="L27" s="88"/>
      <c r="M27" s="88"/>
      <c r="N27" s="87"/>
    </row>
    <row r="28" spans="2:16" s="54" customFormat="1" ht="17.100000000000001" customHeight="1">
      <c r="B28" s="80"/>
      <c r="C28" s="81">
        <v>5</v>
      </c>
      <c r="D28" s="82" t="s">
        <v>62</v>
      </c>
      <c r="E28" s="83"/>
      <c r="F28" s="84"/>
      <c r="G28" s="84"/>
      <c r="H28" s="84"/>
      <c r="I28" s="84"/>
      <c r="J28" s="84"/>
      <c r="K28" s="88"/>
      <c r="L28" s="79">
        <v>0</v>
      </c>
      <c r="M28" s="79"/>
      <c r="N28" s="87"/>
    </row>
    <row r="29" spans="2:16" s="54" customFormat="1" ht="17.100000000000001" customHeight="1">
      <c r="B29" s="80"/>
      <c r="C29" s="81">
        <v>6</v>
      </c>
      <c r="D29" s="82" t="s">
        <v>63</v>
      </c>
      <c r="E29" s="83"/>
      <c r="F29" s="84"/>
      <c r="G29" s="84"/>
      <c r="H29" s="84"/>
      <c r="I29" s="84"/>
      <c r="J29" s="84"/>
      <c r="K29" s="88"/>
      <c r="L29" s="79">
        <v>0</v>
      </c>
      <c r="M29" s="79"/>
      <c r="N29" s="87"/>
    </row>
    <row r="30" spans="2:16" s="54" customFormat="1" ht="17.100000000000001" customHeight="1">
      <c r="B30" s="80"/>
      <c r="C30" s="81">
        <v>7</v>
      </c>
      <c r="D30" s="82" t="s">
        <v>64</v>
      </c>
      <c r="E30" s="83"/>
      <c r="F30" s="84"/>
      <c r="G30" s="84"/>
      <c r="H30" s="84"/>
      <c r="I30" s="84"/>
      <c r="J30" s="84"/>
      <c r="K30" s="88"/>
      <c r="L30" s="79">
        <f>SUM(L31:L32)</f>
        <v>0</v>
      </c>
      <c r="M30" s="79">
        <f>SUM(M31:M32)</f>
        <v>248842.94</v>
      </c>
      <c r="N30" s="87"/>
    </row>
    <row r="31" spans="2:16" s="54" customFormat="1" ht="17.100000000000001" customHeight="1">
      <c r="B31" s="80"/>
      <c r="C31" s="81"/>
      <c r="D31" s="85" t="s">
        <v>45</v>
      </c>
      <c r="E31" s="83" t="s">
        <v>65</v>
      </c>
      <c r="F31" s="84"/>
      <c r="G31" s="84"/>
      <c r="H31" s="84"/>
      <c r="I31" s="84"/>
      <c r="J31" s="84"/>
      <c r="K31" s="88"/>
      <c r="L31" s="88">
        <v>0</v>
      </c>
      <c r="M31" s="88">
        <f>[2]prog07!G49</f>
        <v>248842.94</v>
      </c>
      <c r="N31" s="87"/>
    </row>
    <row r="32" spans="2:16" s="54" customFormat="1" ht="17.100000000000001" customHeight="1">
      <c r="B32" s="80"/>
      <c r="C32" s="81"/>
      <c r="D32" s="85" t="s">
        <v>45</v>
      </c>
      <c r="E32" s="83"/>
      <c r="F32" s="84"/>
      <c r="G32" s="84"/>
      <c r="H32" s="84"/>
      <c r="I32" s="84"/>
      <c r="J32" s="84"/>
      <c r="K32" s="88"/>
      <c r="L32" s="88"/>
      <c r="M32" s="88"/>
      <c r="N32" s="87"/>
    </row>
    <row r="33" spans="2:15" s="54" customFormat="1" ht="24.95" customHeight="1">
      <c r="B33" s="91" t="s">
        <v>66</v>
      </c>
      <c r="C33" s="75" t="s">
        <v>67</v>
      </c>
      <c r="D33" s="76"/>
      <c r="E33" s="77"/>
      <c r="F33" s="84"/>
      <c r="G33" s="79">
        <f t="shared" ref="G33:N33" si="4">G34+G35+G41+G42+G43+G44</f>
        <v>4211345.3000000007</v>
      </c>
      <c r="H33" s="79">
        <f t="shared" si="4"/>
        <v>4202595.3000000007</v>
      </c>
      <c r="I33" s="79">
        <f t="shared" si="4"/>
        <v>4202595.3000000007</v>
      </c>
      <c r="J33" s="79">
        <f t="shared" si="4"/>
        <v>4202595.3000000007</v>
      </c>
      <c r="K33" s="79">
        <f t="shared" si="4"/>
        <v>4202595.3000000007</v>
      </c>
      <c r="L33" s="79">
        <f t="shared" si="4"/>
        <v>4110095.2399999998</v>
      </c>
      <c r="M33" s="79">
        <f t="shared" si="4"/>
        <v>4110095.3000000003</v>
      </c>
      <c r="N33" s="79">
        <f t="shared" si="4"/>
        <v>251750</v>
      </c>
    </row>
    <row r="34" spans="2:15" s="54" customFormat="1" ht="17.100000000000001" customHeight="1">
      <c r="B34" s="80"/>
      <c r="C34" s="81">
        <v>1</v>
      </c>
      <c r="D34" s="82" t="s">
        <v>68</v>
      </c>
      <c r="E34" s="83"/>
      <c r="F34" s="84"/>
      <c r="G34" s="84"/>
      <c r="H34" s="84"/>
      <c r="I34" s="84"/>
      <c r="J34" s="84"/>
      <c r="K34" s="88"/>
      <c r="L34" s="79">
        <v>0</v>
      </c>
      <c r="M34" s="79">
        <v>0</v>
      </c>
      <c r="N34" s="87"/>
    </row>
    <row r="35" spans="2:15" s="54" customFormat="1" ht="17.100000000000001" customHeight="1">
      <c r="B35" s="80"/>
      <c r="C35" s="81">
        <v>2</v>
      </c>
      <c r="D35" s="82" t="s">
        <v>69</v>
      </c>
      <c r="E35" s="92"/>
      <c r="F35" s="84"/>
      <c r="G35" s="79">
        <f t="shared" ref="G35:N35" si="5">SUM(G36:G40)</f>
        <v>4211345.3000000007</v>
      </c>
      <c r="H35" s="79">
        <f t="shared" si="5"/>
        <v>4202595.3000000007</v>
      </c>
      <c r="I35" s="79">
        <f t="shared" si="5"/>
        <v>4202595.3000000007</v>
      </c>
      <c r="J35" s="79">
        <f t="shared" si="5"/>
        <v>4202595.3000000007</v>
      </c>
      <c r="K35" s="79">
        <f t="shared" si="5"/>
        <v>4202595.3000000007</v>
      </c>
      <c r="L35" s="79">
        <f t="shared" si="5"/>
        <v>4110095.2399999998</v>
      </c>
      <c r="M35" s="79">
        <f t="shared" si="5"/>
        <v>4110095.3000000003</v>
      </c>
      <c r="N35" s="79">
        <f t="shared" si="5"/>
        <v>251750</v>
      </c>
    </row>
    <row r="36" spans="2:15" s="54" customFormat="1" ht="17.100000000000001" customHeight="1">
      <c r="B36" s="80"/>
      <c r="C36" s="90"/>
      <c r="D36" s="85" t="s">
        <v>45</v>
      </c>
      <c r="E36" s="86" t="s">
        <v>70</v>
      </c>
      <c r="F36" s="84"/>
      <c r="G36" s="84"/>
      <c r="H36" s="84"/>
      <c r="I36" s="84"/>
      <c r="J36" s="84"/>
      <c r="K36" s="88"/>
      <c r="L36" s="88"/>
      <c r="M36" s="88"/>
      <c r="N36" s="87"/>
    </row>
    <row r="37" spans="2:15" s="54" customFormat="1" ht="17.100000000000001" customHeight="1">
      <c r="B37" s="80"/>
      <c r="C37" s="90"/>
      <c r="D37" s="85" t="s">
        <v>45</v>
      </c>
      <c r="E37" s="86" t="s">
        <v>71</v>
      </c>
      <c r="F37" s="84"/>
      <c r="G37" s="84"/>
      <c r="H37" s="84"/>
      <c r="I37" s="84"/>
      <c r="J37" s="84"/>
      <c r="K37" s="88"/>
      <c r="L37" s="88"/>
      <c r="M37" s="88"/>
      <c r="N37" s="87"/>
    </row>
    <row r="38" spans="2:15" s="54" customFormat="1" ht="17.100000000000001" customHeight="1">
      <c r="B38" s="80"/>
      <c r="C38" s="90"/>
      <c r="D38" s="85" t="s">
        <v>45</v>
      </c>
      <c r="E38" s="86" t="s">
        <v>72</v>
      </c>
      <c r="F38" s="84"/>
      <c r="G38" s="84"/>
      <c r="H38" s="84"/>
      <c r="I38" s="87"/>
      <c r="J38" s="84"/>
      <c r="K38" s="88"/>
      <c r="L38" s="88"/>
      <c r="M38" s="88"/>
      <c r="N38" s="87"/>
    </row>
    <row r="39" spans="2:15" s="54" customFormat="1" ht="17.100000000000001" customHeight="1">
      <c r="B39" s="80"/>
      <c r="C39" s="90"/>
      <c r="D39" s="85" t="s">
        <v>45</v>
      </c>
      <c r="E39" s="86" t="s">
        <v>73</v>
      </c>
      <c r="F39" s="84"/>
      <c r="G39" s="87">
        <f>'[2] LLOG2013'!F8+'[2] LLOG2013'!F9+'[2] LLOG2013'!F10+'[2] LLOG2013'!F11</f>
        <v>4211345.3000000007</v>
      </c>
      <c r="H39" s="87">
        <f>[2]LLOG2012!F7+[2]LLOG2012!F8+[2]LLOG2012!F9+[2]LLOG2012!F10</f>
        <v>4202595.3000000007</v>
      </c>
      <c r="I39" s="87">
        <f>[2]llog2011!F8+[2]llog2011!F9+[2]llog2011!F10+[2]llog2011!F11</f>
        <v>4202595.3000000007</v>
      </c>
      <c r="J39" s="88">
        <f>'[2]LLOG09+2010'!O12+'[2]LLOG09+2010'!O13+'[2]LLOG09+2010'!O14+'[2]LLOG09+2010'!O15</f>
        <v>4202595.3000000007</v>
      </c>
      <c r="K39" s="88">
        <f>SUM('[2]LLOG09+2010'!H12:H15)</f>
        <v>4202595.3000000007</v>
      </c>
      <c r="L39" s="88">
        <f>[2]prog07!O8+[2]prog07!O9+[2]prog07!O10+[2]prog07!O11</f>
        <v>4110095.2399999998</v>
      </c>
      <c r="M39" s="88">
        <f>[2]prog07!G8+[2]prog07!G9+[2]prog07!G10+[2]prog07!G11</f>
        <v>4110095.3000000003</v>
      </c>
      <c r="N39" s="87">
        <f>'[2]bilanci 06+07'!E15</f>
        <v>282000</v>
      </c>
      <c r="O39" s="55">
        <f>L39-K39</f>
        <v>-92500.060000000987</v>
      </c>
    </row>
    <row r="40" spans="2:15" s="54" customFormat="1" ht="17.100000000000001" customHeight="1">
      <c r="B40" s="80"/>
      <c r="C40" s="90"/>
      <c r="D40" s="85" t="s">
        <v>45</v>
      </c>
      <c r="E40" s="86" t="s">
        <v>74</v>
      </c>
      <c r="F40" s="84"/>
      <c r="G40" s="84"/>
      <c r="H40" s="84"/>
      <c r="I40" s="84"/>
      <c r="J40" s="84"/>
      <c r="K40" s="88"/>
      <c r="L40" s="87">
        <v>0</v>
      </c>
      <c r="M40" s="87">
        <v>0</v>
      </c>
      <c r="N40" s="87">
        <f>'[2]bilanci 06+07'!E17</f>
        <v>-30250</v>
      </c>
    </row>
    <row r="41" spans="2:15" s="54" customFormat="1" ht="17.100000000000001" customHeight="1">
      <c r="B41" s="80"/>
      <c r="C41" s="81">
        <v>3</v>
      </c>
      <c r="D41" s="82" t="s">
        <v>75</v>
      </c>
      <c r="E41" s="83"/>
      <c r="F41" s="84"/>
      <c r="G41" s="84"/>
      <c r="H41" s="84"/>
      <c r="I41" s="84"/>
      <c r="J41" s="84"/>
      <c r="K41" s="88"/>
      <c r="L41" s="79">
        <v>0</v>
      </c>
      <c r="M41" s="79">
        <v>0</v>
      </c>
      <c r="N41" s="87"/>
    </row>
    <row r="42" spans="2:15" s="54" customFormat="1" ht="17.100000000000001" customHeight="1">
      <c r="B42" s="80"/>
      <c r="C42" s="81">
        <v>4</v>
      </c>
      <c r="D42" s="82" t="s">
        <v>76</v>
      </c>
      <c r="E42" s="83"/>
      <c r="F42" s="84"/>
      <c r="G42" s="84"/>
      <c r="H42" s="84"/>
      <c r="I42" s="84"/>
      <c r="J42" s="84"/>
      <c r="K42" s="88"/>
      <c r="L42" s="79">
        <v>0</v>
      </c>
      <c r="M42" s="79">
        <v>0</v>
      </c>
      <c r="N42" s="87"/>
    </row>
    <row r="43" spans="2:15" s="54" customFormat="1" ht="17.100000000000001" customHeight="1">
      <c r="B43" s="80"/>
      <c r="C43" s="81">
        <v>5</v>
      </c>
      <c r="D43" s="82" t="s">
        <v>77</v>
      </c>
      <c r="E43" s="83"/>
      <c r="F43" s="84"/>
      <c r="G43" s="84"/>
      <c r="H43" s="84"/>
      <c r="I43" s="84"/>
      <c r="J43" s="84"/>
      <c r="K43" s="88"/>
      <c r="L43" s="79">
        <v>0</v>
      </c>
      <c r="M43" s="79">
        <v>0</v>
      </c>
      <c r="N43" s="87"/>
    </row>
    <row r="44" spans="2:15" s="54" customFormat="1" ht="17.100000000000001" customHeight="1">
      <c r="B44" s="80"/>
      <c r="C44" s="81">
        <v>6</v>
      </c>
      <c r="D44" s="82" t="s">
        <v>78</v>
      </c>
      <c r="E44" s="83"/>
      <c r="F44" s="84"/>
      <c r="G44" s="84"/>
      <c r="H44" s="84"/>
      <c r="I44" s="84"/>
      <c r="J44" s="84"/>
      <c r="K44" s="88"/>
      <c r="L44" s="79">
        <v>0</v>
      </c>
      <c r="M44" s="79">
        <v>0</v>
      </c>
      <c r="N44" s="87"/>
    </row>
    <row r="45" spans="2:15" s="54" customFormat="1" ht="30" customHeight="1">
      <c r="B45" s="84"/>
      <c r="C45" s="75" t="s">
        <v>79</v>
      </c>
      <c r="D45" s="76"/>
      <c r="E45" s="77"/>
      <c r="F45" s="84"/>
      <c r="G45" s="79">
        <f t="shared" ref="G45:N45" si="6">G7+G33</f>
        <v>35304693.230000004</v>
      </c>
      <c r="H45" s="79">
        <f t="shared" si="6"/>
        <v>38205872.187000006</v>
      </c>
      <c r="I45" s="79">
        <f t="shared" si="6"/>
        <v>36508566.394700006</v>
      </c>
      <c r="J45" s="79">
        <f t="shared" si="6"/>
        <v>32978552.960000001</v>
      </c>
      <c r="K45" s="79">
        <f t="shared" si="6"/>
        <v>32517162.23</v>
      </c>
      <c r="L45" s="79">
        <f t="shared" si="6"/>
        <v>25883979.500999998</v>
      </c>
      <c r="M45" s="79">
        <f t="shared" si="6"/>
        <v>23237780.834000003</v>
      </c>
      <c r="N45" s="79">
        <f t="shared" si="6"/>
        <v>12234122.468</v>
      </c>
    </row>
    <row r="46" spans="2:15" s="54" customFormat="1" hidden="1">
      <c r="B46" s="93"/>
      <c r="C46" s="93"/>
      <c r="D46" s="93"/>
      <c r="E46" s="93"/>
      <c r="F46" s="94"/>
      <c r="G46" s="94"/>
      <c r="H46" s="94"/>
      <c r="I46" s="94"/>
      <c r="J46" s="94"/>
      <c r="K46" s="95"/>
      <c r="L46" s="95"/>
      <c r="M46" s="95"/>
    </row>
    <row r="47" spans="2:15" s="54" customFormat="1" hidden="1">
      <c r="B47" s="93"/>
      <c r="C47" s="93"/>
      <c r="D47" s="93"/>
      <c r="E47" s="93"/>
      <c r="F47" s="94"/>
      <c r="G47" s="94"/>
      <c r="H47" s="94"/>
      <c r="I47" s="94"/>
      <c r="J47" s="94"/>
      <c r="K47" s="95">
        <f>'[2]LLOG09+2010'!H101</f>
        <v>32517162.230000008</v>
      </c>
      <c r="L47" s="95">
        <f>[2]prog07!O50</f>
        <v>25883979.501000002</v>
      </c>
      <c r="M47" s="95"/>
    </row>
    <row r="48" spans="2:15" hidden="1">
      <c r="L48" s="59">
        <f>L45-L47</f>
        <v>0</v>
      </c>
    </row>
    <row r="49" spans="9:10">
      <c r="I49" s="96">
        <f>'[2]LLOG09+2010'!N101</f>
        <v>0</v>
      </c>
      <c r="J49" s="96">
        <f>'[2]LLOG09+2010'!O101</f>
        <v>32978552.960000005</v>
      </c>
    </row>
  </sheetData>
  <mergeCells count="7">
    <mergeCell ref="C45:E45"/>
    <mergeCell ref="B3:M3"/>
    <mergeCell ref="B5:B6"/>
    <mergeCell ref="C5:E6"/>
    <mergeCell ref="F5:F6"/>
    <mergeCell ref="C7:E7"/>
    <mergeCell ref="C33:E33"/>
  </mergeCells>
  <printOptions horizontalCentered="1" verticalCentered="1"/>
  <pageMargins left="0" right="0" top="0" bottom="0" header="0.25" footer="0.2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10"/>
  </sheetPr>
  <dimension ref="B1:P55"/>
  <sheetViews>
    <sheetView topLeftCell="A21" workbookViewId="0">
      <selection activeCell="B1" sqref="B1:M44"/>
    </sheetView>
  </sheetViews>
  <sheetFormatPr defaultRowHeight="12.75"/>
  <cols>
    <col min="1" max="1" width="2.42578125" style="28" customWidth="1"/>
    <col min="2" max="2" width="3.7109375" style="58" customWidth="1"/>
    <col min="3" max="3" width="2.7109375" style="58" customWidth="1"/>
    <col min="4" max="4" width="4" style="58" customWidth="1"/>
    <col min="5" max="5" width="40.5703125" style="28" customWidth="1"/>
    <col min="6" max="6" width="8.28515625" style="28" customWidth="1"/>
    <col min="7" max="7" width="14.28515625" style="28" customWidth="1"/>
    <col min="8" max="8" width="15.28515625" style="28" customWidth="1"/>
    <col min="9" max="9" width="13.28515625" style="28" hidden="1" customWidth="1"/>
    <col min="10" max="10" width="12.85546875" style="28" hidden="1" customWidth="1"/>
    <col min="11" max="11" width="12.7109375" style="59" hidden="1" customWidth="1"/>
    <col min="12" max="13" width="15.7109375" style="59" hidden="1" customWidth="1"/>
    <col min="14" max="14" width="13" style="28" hidden="1" customWidth="1"/>
    <col min="15" max="15" width="9.140625" style="28"/>
    <col min="16" max="16" width="10.140625" style="28" bestFit="1" customWidth="1"/>
    <col min="17" max="16384" width="9.140625" style="28"/>
  </cols>
  <sheetData>
    <row r="1" spans="2:16" ht="14.25">
      <c r="D1" s="7" t="s">
        <v>1</v>
      </c>
    </row>
    <row r="2" spans="2:16" s="54" customFormat="1" ht="18">
      <c r="B2" s="51"/>
      <c r="C2" s="52"/>
      <c r="D2" s="7" t="s">
        <v>3</v>
      </c>
      <c r="E2" s="53"/>
      <c r="K2" s="55"/>
      <c r="L2" s="56"/>
      <c r="M2" s="56"/>
    </row>
    <row r="3" spans="2:16" s="54" customFormat="1" ht="18" customHeight="1">
      <c r="B3" s="57" t="s">
        <v>30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2:16" ht="6.75" customHeight="1"/>
    <row r="5" spans="2:16" s="54" customFormat="1" ht="15.95" customHeight="1">
      <c r="B5" s="60" t="s">
        <v>31</v>
      </c>
      <c r="C5" s="61" t="s">
        <v>80</v>
      </c>
      <c r="D5" s="62"/>
      <c r="E5" s="63"/>
      <c r="F5" s="60" t="s">
        <v>33</v>
      </c>
      <c r="G5" s="64" t="s">
        <v>34</v>
      </c>
      <c r="H5" s="64" t="s">
        <v>34</v>
      </c>
      <c r="I5" s="64" t="s">
        <v>34</v>
      </c>
      <c r="J5" s="64" t="s">
        <v>34</v>
      </c>
      <c r="K5" s="64" t="s">
        <v>34</v>
      </c>
      <c r="L5" s="64" t="s">
        <v>35</v>
      </c>
      <c r="M5" s="64" t="s">
        <v>34</v>
      </c>
      <c r="N5" s="84">
        <v>2006</v>
      </c>
    </row>
    <row r="6" spans="2:16" s="54" customFormat="1" ht="15.95" customHeight="1">
      <c r="B6" s="66"/>
      <c r="C6" s="67"/>
      <c r="D6" s="68"/>
      <c r="E6" s="69"/>
      <c r="F6" s="66"/>
      <c r="G6" s="70" t="s">
        <v>81</v>
      </c>
      <c r="H6" s="71" t="s">
        <v>82</v>
      </c>
      <c r="I6" s="70" t="s">
        <v>83</v>
      </c>
      <c r="J6" s="70" t="s">
        <v>40</v>
      </c>
      <c r="K6" s="97">
        <v>2009</v>
      </c>
      <c r="L6" s="70" t="s">
        <v>40</v>
      </c>
      <c r="M6" s="72" t="s">
        <v>41</v>
      </c>
      <c r="N6" s="84"/>
    </row>
    <row r="7" spans="2:16" s="54" customFormat="1" ht="24.95" customHeight="1">
      <c r="B7" s="91" t="s">
        <v>42</v>
      </c>
      <c r="C7" s="75" t="s">
        <v>84</v>
      </c>
      <c r="D7" s="76"/>
      <c r="E7" s="77"/>
      <c r="F7" s="84"/>
      <c r="G7" s="79">
        <f t="shared" ref="G7:N7" si="0">G8+G9+G12+G23+G24</f>
        <v>32621804.23</v>
      </c>
      <c r="H7" s="79">
        <f t="shared" si="0"/>
        <v>29313532.859999999</v>
      </c>
      <c r="I7" s="79">
        <f t="shared" si="0"/>
        <v>28575603.147300005</v>
      </c>
      <c r="J7" s="79">
        <f t="shared" si="0"/>
        <v>27088778.689999998</v>
      </c>
      <c r="K7" s="79">
        <f t="shared" si="0"/>
        <v>24681384.663599998</v>
      </c>
      <c r="L7" s="79">
        <f t="shared" si="0"/>
        <v>23301324.094899997</v>
      </c>
      <c r="M7" s="79">
        <f t="shared" si="0"/>
        <v>21331729.548</v>
      </c>
      <c r="N7" s="79">
        <f t="shared" si="0"/>
        <v>11447933.100000001</v>
      </c>
    </row>
    <row r="8" spans="2:16" s="54" customFormat="1" ht="15.95" customHeight="1">
      <c r="B8" s="80"/>
      <c r="C8" s="81">
        <v>1</v>
      </c>
      <c r="D8" s="82" t="s">
        <v>85</v>
      </c>
      <c r="E8" s="83"/>
      <c r="F8" s="84"/>
      <c r="G8" s="84"/>
      <c r="H8" s="84"/>
      <c r="I8" s="84"/>
      <c r="J8" s="84"/>
      <c r="K8" s="88"/>
      <c r="L8" s="79">
        <v>0</v>
      </c>
      <c r="M8" s="79">
        <v>0</v>
      </c>
      <c r="N8" s="79">
        <v>0</v>
      </c>
    </row>
    <row r="9" spans="2:16" s="54" customFormat="1" ht="15.95" customHeight="1">
      <c r="B9" s="80"/>
      <c r="C9" s="81">
        <v>2</v>
      </c>
      <c r="D9" s="82" t="s">
        <v>86</v>
      </c>
      <c r="E9" s="83"/>
      <c r="F9" s="84"/>
      <c r="G9" s="84"/>
      <c r="H9" s="84"/>
      <c r="I9" s="79">
        <f t="shared" ref="I9:N9" si="1">SUM(I10:I11)</f>
        <v>0</v>
      </c>
      <c r="J9" s="79">
        <f t="shared" si="1"/>
        <v>0</v>
      </c>
      <c r="K9" s="79">
        <f t="shared" si="1"/>
        <v>4031447.5575999999</v>
      </c>
      <c r="L9" s="79">
        <f t="shared" si="1"/>
        <v>3701100</v>
      </c>
      <c r="M9" s="79">
        <f t="shared" si="1"/>
        <v>1461688.2720000001</v>
      </c>
      <c r="N9" s="79">
        <f t="shared" si="1"/>
        <v>0</v>
      </c>
    </row>
    <row r="10" spans="2:16" s="54" customFormat="1" ht="15.95" customHeight="1">
      <c r="B10" s="80"/>
      <c r="C10" s="90"/>
      <c r="D10" s="85" t="s">
        <v>45</v>
      </c>
      <c r="E10" s="86" t="s">
        <v>87</v>
      </c>
      <c r="F10" s="84"/>
      <c r="G10" s="84"/>
      <c r="H10" s="84"/>
      <c r="I10" s="84">
        <v>0</v>
      </c>
      <c r="J10" s="84">
        <v>0</v>
      </c>
      <c r="K10" s="88">
        <f>'[2]LLOG09+2010'!J95</f>
        <v>4031447.5575999999</v>
      </c>
      <c r="L10" s="88">
        <f>[2]prog07!P6</f>
        <v>3701100</v>
      </c>
      <c r="M10" s="88">
        <f>[2]prog07!H6</f>
        <v>1461688.2720000001</v>
      </c>
      <c r="N10" s="98">
        <f>'[2]bilanci 06+07'!K26</f>
        <v>0</v>
      </c>
    </row>
    <row r="11" spans="2:16" s="54" customFormat="1" ht="15.95" customHeight="1">
      <c r="B11" s="80"/>
      <c r="C11" s="90"/>
      <c r="D11" s="85" t="s">
        <v>45</v>
      </c>
      <c r="E11" s="86" t="s">
        <v>88</v>
      </c>
      <c r="F11" s="84"/>
      <c r="G11" s="84"/>
      <c r="H11" s="84"/>
      <c r="I11" s="84"/>
      <c r="J11" s="84"/>
      <c r="K11" s="88"/>
      <c r="L11" s="88"/>
      <c r="M11" s="88"/>
      <c r="N11" s="84"/>
    </row>
    <row r="12" spans="2:16" s="54" customFormat="1" ht="15.95" customHeight="1">
      <c r="B12" s="80"/>
      <c r="C12" s="81">
        <v>3</v>
      </c>
      <c r="D12" s="82" t="s">
        <v>89</v>
      </c>
      <c r="E12" s="83"/>
      <c r="F12" s="84"/>
      <c r="G12" s="79">
        <f t="shared" ref="G12:N12" si="2">SUM(G13:G22)</f>
        <v>32621804.23</v>
      </c>
      <c r="H12" s="79">
        <f t="shared" si="2"/>
        <v>29313532.859999999</v>
      </c>
      <c r="I12" s="79">
        <f t="shared" si="2"/>
        <v>28575603.147300005</v>
      </c>
      <c r="J12" s="79">
        <f t="shared" si="2"/>
        <v>27088778.689999998</v>
      </c>
      <c r="K12" s="79">
        <f t="shared" si="2"/>
        <v>20649937.105999999</v>
      </c>
      <c r="L12" s="79">
        <f t="shared" si="2"/>
        <v>19600224.094899997</v>
      </c>
      <c r="M12" s="79">
        <f t="shared" si="2"/>
        <v>19870041.276000001</v>
      </c>
      <c r="N12" s="79">
        <f t="shared" si="2"/>
        <v>11447933.100000001</v>
      </c>
    </row>
    <row r="13" spans="2:16" s="54" customFormat="1" ht="15.95" customHeight="1">
      <c r="B13" s="80"/>
      <c r="C13" s="90"/>
      <c r="D13" s="85" t="s">
        <v>45</v>
      </c>
      <c r="E13" s="86" t="s">
        <v>90</v>
      </c>
      <c r="F13" s="84"/>
      <c r="G13" s="87">
        <f>'[2] LLOG2013'!G19+'[2] LLOG2013'!G14</f>
        <v>7125390.9100000001</v>
      </c>
      <c r="H13" s="87">
        <f>[2]LLOG2012!G18+[2]LLOG2012!G13</f>
        <v>7126850.3200000003</v>
      </c>
      <c r="I13" s="87">
        <f>[2]llog2011!G15+[2]llog2011!G19</f>
        <v>7288420.2613000004</v>
      </c>
      <c r="J13" s="87">
        <f>'[2]LLOG09+2010'!P17</f>
        <v>7111436</v>
      </c>
      <c r="K13" s="88">
        <f>SUM('[2]LLOG09+2010'!J17:J19)</f>
        <v>7889385.7359999996</v>
      </c>
      <c r="L13" s="88">
        <f>[2]prog07!P14+[2]prog07!P15+[2]prog07!P17</f>
        <v>8256389.8349000001</v>
      </c>
      <c r="M13" s="88">
        <f>[2]prog07!H14+[2]prog07!H15</f>
        <v>9014509.7760000005</v>
      </c>
      <c r="N13" s="98">
        <f>'[2]bilanci 06+07'!K29</f>
        <v>7109636.7000000002</v>
      </c>
      <c r="P13" s="55"/>
    </row>
    <row r="14" spans="2:16" s="54" customFormat="1" ht="15.95" customHeight="1">
      <c r="B14" s="80"/>
      <c r="C14" s="90"/>
      <c r="D14" s="85" t="s">
        <v>45</v>
      </c>
      <c r="E14" s="86" t="s">
        <v>91</v>
      </c>
      <c r="F14" s="84"/>
      <c r="G14" s="87">
        <f>'[2] LLOG2013'!G86</f>
        <v>20240.040000000037</v>
      </c>
      <c r="H14" s="87">
        <f>[2]LLOG2012!G68</f>
        <v>72884.039999999994</v>
      </c>
      <c r="I14" s="87">
        <f>[2]llog2011!G60</f>
        <v>12360.04</v>
      </c>
      <c r="J14" s="87">
        <f>'[2]LLOG09+2010'!P83</f>
        <v>23588</v>
      </c>
      <c r="K14" s="88">
        <f>'[2]LLOG09+2010'!J83</f>
        <v>1586128</v>
      </c>
      <c r="L14" s="88">
        <f>[2]prog07!P30</f>
        <v>824502</v>
      </c>
      <c r="M14" s="88">
        <f>[2]prog07!H30</f>
        <v>28828</v>
      </c>
      <c r="N14" s="84">
        <f>'[2]bilanci 06+07'!K38</f>
        <v>0</v>
      </c>
    </row>
    <row r="15" spans="2:16" s="54" customFormat="1" ht="15.95" customHeight="1">
      <c r="B15" s="80"/>
      <c r="C15" s="90"/>
      <c r="D15" s="85" t="s">
        <v>45</v>
      </c>
      <c r="E15" s="86" t="s">
        <v>92</v>
      </c>
      <c r="F15" s="84"/>
      <c r="G15" s="87">
        <f>'[2] LLOG2013'!G88</f>
        <v>30655</v>
      </c>
      <c r="H15" s="87">
        <f>[2]LLOG2012!G70</f>
        <v>29818</v>
      </c>
      <c r="I15" s="87">
        <f>[2]llog2011!G62</f>
        <v>25138</v>
      </c>
      <c r="J15" s="87">
        <f>'[2]LLOG09+2010'!P84</f>
        <v>20177</v>
      </c>
      <c r="K15" s="88">
        <f>'[2]LLOG09+2010'!J84</f>
        <v>27341</v>
      </c>
      <c r="L15" s="88">
        <f>[2]prog07!P31</f>
        <v>29988</v>
      </c>
      <c r="M15" s="88">
        <f>[2]prog07!H31</f>
        <v>25040</v>
      </c>
      <c r="N15" s="84">
        <f>'[2]bilanci 06+07'!K39</f>
        <v>19456</v>
      </c>
    </row>
    <row r="16" spans="2:16" s="54" customFormat="1" ht="15.95" customHeight="1">
      <c r="B16" s="80"/>
      <c r="C16" s="90"/>
      <c r="D16" s="85" t="s">
        <v>45</v>
      </c>
      <c r="E16" s="86" t="s">
        <v>93</v>
      </c>
      <c r="F16" s="84"/>
      <c r="G16" s="87">
        <f>'[2] LLOG2013'!G89</f>
        <v>8000</v>
      </c>
      <c r="H16" s="87">
        <f>[2]LLOG2012!G71</f>
        <v>11300</v>
      </c>
      <c r="I16" s="87">
        <f>[2]llog2011!G63</f>
        <v>10000</v>
      </c>
      <c r="J16" s="87">
        <f>'[2]LLOG09+2010'!P85</f>
        <v>8900</v>
      </c>
      <c r="K16" s="88">
        <f>'[2]LLOG09+2010'!J85</f>
        <v>8800</v>
      </c>
      <c r="L16" s="88">
        <f>[2]prog07!P32</f>
        <v>8700</v>
      </c>
      <c r="M16" s="88">
        <f>[2]prog07!H32</f>
        <v>8700</v>
      </c>
      <c r="N16" s="84">
        <f>'[2]bilanci 06+07'!K40</f>
        <v>710</v>
      </c>
    </row>
    <row r="17" spans="2:14" s="54" customFormat="1" ht="15.95" customHeight="1">
      <c r="B17" s="80"/>
      <c r="C17" s="90"/>
      <c r="D17" s="85" t="s">
        <v>45</v>
      </c>
      <c r="E17" s="86" t="s">
        <v>94</v>
      </c>
      <c r="F17" s="84"/>
      <c r="G17" s="84"/>
      <c r="H17" s="84"/>
      <c r="I17" s="87">
        <f>[2]llog2011!G64</f>
        <v>23484.286000000197</v>
      </c>
      <c r="J17" s="84">
        <f>'[2]LLOG09+2010'!P86</f>
        <v>0</v>
      </c>
      <c r="K17" s="88">
        <f>'[2]LLOG09+2010'!J86</f>
        <v>0</v>
      </c>
      <c r="L17" s="88"/>
      <c r="M17" s="88"/>
      <c r="N17" s="84"/>
    </row>
    <row r="18" spans="2:14" s="54" customFormat="1" ht="15.95" customHeight="1">
      <c r="B18" s="80"/>
      <c r="C18" s="90"/>
      <c r="D18" s="85" t="s">
        <v>45</v>
      </c>
      <c r="E18" s="86" t="s">
        <v>95</v>
      </c>
      <c r="F18" s="84"/>
      <c r="G18" s="84"/>
      <c r="H18" s="84"/>
      <c r="I18" s="87">
        <f>[2]llog2011!G65</f>
        <v>0</v>
      </c>
      <c r="J18" s="84">
        <f>'[2]LLOG09+2010'!P87</f>
        <v>1199</v>
      </c>
      <c r="K18" s="88">
        <f>'[2]LLOG09+2010'!J87</f>
        <v>141551</v>
      </c>
      <c r="L18" s="88"/>
      <c r="M18" s="88"/>
      <c r="N18" s="84"/>
    </row>
    <row r="19" spans="2:14" s="54" customFormat="1" ht="15.95" customHeight="1">
      <c r="B19" s="80"/>
      <c r="C19" s="90"/>
      <c r="D19" s="85" t="s">
        <v>45</v>
      </c>
      <c r="E19" s="86" t="s">
        <v>96</v>
      </c>
      <c r="F19" s="84"/>
      <c r="G19" s="84"/>
      <c r="H19" s="84"/>
      <c r="I19" s="84"/>
      <c r="J19" s="84"/>
      <c r="K19" s="88"/>
      <c r="L19" s="88"/>
      <c r="M19" s="88"/>
      <c r="N19" s="84"/>
    </row>
    <row r="20" spans="2:14" s="54" customFormat="1" ht="15.95" customHeight="1">
      <c r="B20" s="80"/>
      <c r="C20" s="90"/>
      <c r="D20" s="85" t="s">
        <v>45</v>
      </c>
      <c r="E20" s="86" t="s">
        <v>54</v>
      </c>
      <c r="F20" s="84"/>
      <c r="G20" s="87">
        <f>'[2] LLOG2013'!G94</f>
        <v>24452680.5</v>
      </c>
      <c r="H20" s="87">
        <f>[2]LLOG2012!G76</f>
        <v>22072680.5</v>
      </c>
      <c r="I20" s="87">
        <f>[2]llog2011!G68</f>
        <v>21216200.560000002</v>
      </c>
      <c r="J20" s="87">
        <f>'[2]LLOG09+2010'!P93</f>
        <v>19923478.689999998</v>
      </c>
      <c r="K20" s="88">
        <f>'[2]LLOG09+2010'!J92</f>
        <v>10899911.870000001</v>
      </c>
      <c r="L20" s="88">
        <f>[2]prog07!P37</f>
        <v>10383824.76</v>
      </c>
      <c r="M20" s="88">
        <f>[2]prog07!H37</f>
        <v>10430097.5</v>
      </c>
      <c r="N20" s="99">
        <f>'[2]bilanci 06+07'!K31</f>
        <v>4318130.4000000004</v>
      </c>
    </row>
    <row r="21" spans="2:14" s="54" customFormat="1" ht="15.95" customHeight="1">
      <c r="B21" s="80"/>
      <c r="C21" s="90"/>
      <c r="D21" s="85" t="s">
        <v>45</v>
      </c>
      <c r="E21" s="86" t="s">
        <v>97</v>
      </c>
      <c r="F21" s="84"/>
      <c r="G21" s="84"/>
      <c r="H21" s="84"/>
      <c r="I21" s="84"/>
      <c r="J21" s="84"/>
      <c r="K21" s="88"/>
      <c r="L21" s="88"/>
      <c r="M21" s="88"/>
      <c r="N21" s="84"/>
    </row>
    <row r="22" spans="2:14" s="54" customFormat="1" ht="15.95" customHeight="1">
      <c r="B22" s="80"/>
      <c r="C22" s="90"/>
      <c r="D22" s="85" t="s">
        <v>45</v>
      </c>
      <c r="E22" s="86" t="s">
        <v>98</v>
      </c>
      <c r="F22" s="84"/>
      <c r="G22" s="87">
        <f>'[2] LLOG2013'!G85</f>
        <v>984837.78</v>
      </c>
      <c r="H22" s="84"/>
      <c r="I22" s="84">
        <v>0</v>
      </c>
      <c r="J22" s="84">
        <v>0</v>
      </c>
      <c r="K22" s="88">
        <f>'[2]LLOG09+2010'!J93</f>
        <v>96819.5</v>
      </c>
      <c r="L22" s="88">
        <f>[2]prog07!P38</f>
        <v>96819.5</v>
      </c>
      <c r="M22" s="88">
        <f>[2]prog07!H28+[2]prog07!H29</f>
        <v>362866</v>
      </c>
      <c r="N22" s="84"/>
    </row>
    <row r="23" spans="2:14" s="54" customFormat="1" ht="15.95" customHeight="1">
      <c r="B23" s="80"/>
      <c r="C23" s="81">
        <v>4</v>
      </c>
      <c r="D23" s="82" t="s">
        <v>99</v>
      </c>
      <c r="E23" s="83"/>
      <c r="F23" s="84"/>
      <c r="G23" s="84"/>
      <c r="H23" s="84"/>
      <c r="I23" s="84"/>
      <c r="J23" s="84"/>
      <c r="K23" s="88"/>
      <c r="L23" s="79">
        <v>0</v>
      </c>
      <c r="M23" s="79">
        <v>0</v>
      </c>
      <c r="N23" s="84"/>
    </row>
    <row r="24" spans="2:14" s="54" customFormat="1" ht="15.95" customHeight="1">
      <c r="B24" s="80"/>
      <c r="C24" s="81">
        <v>5</v>
      </c>
      <c r="D24" s="82" t="s">
        <v>100</v>
      </c>
      <c r="E24" s="83"/>
      <c r="F24" s="84"/>
      <c r="G24" s="84"/>
      <c r="H24" s="84"/>
      <c r="I24" s="84"/>
      <c r="J24" s="84"/>
      <c r="K24" s="88"/>
      <c r="L24" s="79">
        <v>0</v>
      </c>
      <c r="M24" s="79">
        <v>0</v>
      </c>
      <c r="N24" s="84"/>
    </row>
    <row r="25" spans="2:14" s="54" customFormat="1" ht="24.75" customHeight="1">
      <c r="B25" s="91" t="s">
        <v>66</v>
      </c>
      <c r="C25" s="75" t="s">
        <v>101</v>
      </c>
      <c r="D25" s="76"/>
      <c r="E25" s="77"/>
      <c r="F25" s="84"/>
      <c r="G25" s="84"/>
      <c r="H25" s="79">
        <f t="shared" ref="H25:N25" si="3">H26+H29+H30+H31</f>
        <v>0</v>
      </c>
      <c r="I25" s="79">
        <f t="shared" si="3"/>
        <v>0</v>
      </c>
      <c r="J25" s="79">
        <f t="shared" si="3"/>
        <v>0</v>
      </c>
      <c r="K25" s="79">
        <f t="shared" si="3"/>
        <v>3701100</v>
      </c>
      <c r="L25" s="79">
        <f t="shared" si="3"/>
        <v>0</v>
      </c>
      <c r="M25" s="79">
        <f t="shared" si="3"/>
        <v>0</v>
      </c>
      <c r="N25" s="79">
        <f t="shared" si="3"/>
        <v>2108</v>
      </c>
    </row>
    <row r="26" spans="2:14" s="54" customFormat="1" ht="15.95" customHeight="1">
      <c r="B26" s="80"/>
      <c r="C26" s="81">
        <v>1</v>
      </c>
      <c r="D26" s="82" t="s">
        <v>102</v>
      </c>
      <c r="E26" s="92"/>
      <c r="F26" s="84"/>
      <c r="G26" s="84"/>
      <c r="H26" s="84"/>
      <c r="I26" s="84"/>
      <c r="J26" s="84"/>
      <c r="K26" s="79">
        <f>SUM(K27:K28)</f>
        <v>0</v>
      </c>
      <c r="L26" s="79">
        <f>SUM(L27:L28)</f>
        <v>0</v>
      </c>
      <c r="M26" s="79">
        <f>SUM(M27:M28)</f>
        <v>0</v>
      </c>
      <c r="N26" s="84"/>
    </row>
    <row r="27" spans="2:14" s="54" customFormat="1" ht="15.95" customHeight="1">
      <c r="B27" s="80"/>
      <c r="C27" s="90"/>
      <c r="D27" s="85" t="s">
        <v>45</v>
      </c>
      <c r="E27" s="86" t="s">
        <v>103</v>
      </c>
      <c r="F27" s="84"/>
      <c r="G27" s="84"/>
      <c r="H27" s="84"/>
      <c r="I27" s="84"/>
      <c r="J27" s="84"/>
      <c r="K27" s="88"/>
      <c r="L27" s="88"/>
      <c r="M27" s="88"/>
      <c r="N27" s="84"/>
    </row>
    <row r="28" spans="2:14" s="54" customFormat="1" ht="15.95" customHeight="1">
      <c r="B28" s="80"/>
      <c r="C28" s="90"/>
      <c r="D28" s="85" t="s">
        <v>45</v>
      </c>
      <c r="E28" s="86" t="s">
        <v>104</v>
      </c>
      <c r="F28" s="84"/>
      <c r="G28" s="84"/>
      <c r="H28" s="84"/>
      <c r="I28" s="84"/>
      <c r="J28" s="84"/>
      <c r="K28" s="88"/>
      <c r="L28" s="88"/>
      <c r="M28" s="88"/>
      <c r="N28" s="84"/>
    </row>
    <row r="29" spans="2:14" s="54" customFormat="1" ht="15.95" customHeight="1">
      <c r="B29" s="80"/>
      <c r="C29" s="81">
        <v>2</v>
      </c>
      <c r="D29" s="82" t="s">
        <v>105</v>
      </c>
      <c r="E29" s="83"/>
      <c r="F29" s="84"/>
      <c r="G29" s="84"/>
      <c r="H29" s="84">
        <v>0</v>
      </c>
      <c r="I29" s="84">
        <v>0</v>
      </c>
      <c r="J29" s="84"/>
      <c r="K29" s="88">
        <f>'[2]LLOG09+2010'!J11</f>
        <v>3701100</v>
      </c>
      <c r="L29" s="79">
        <v>0</v>
      </c>
      <c r="M29" s="79">
        <v>0</v>
      </c>
      <c r="N29" s="79">
        <v>0</v>
      </c>
    </row>
    <row r="30" spans="2:14" s="54" customFormat="1" ht="15.95" customHeight="1">
      <c r="B30" s="80"/>
      <c r="C30" s="81">
        <v>3</v>
      </c>
      <c r="D30" s="82" t="s">
        <v>99</v>
      </c>
      <c r="E30" s="83"/>
      <c r="F30" s="84"/>
      <c r="G30" s="84"/>
      <c r="H30" s="84"/>
      <c r="I30" s="84"/>
      <c r="J30" s="84"/>
      <c r="K30" s="88"/>
      <c r="L30" s="79">
        <v>0</v>
      </c>
      <c r="M30" s="79">
        <v>0</v>
      </c>
      <c r="N30" s="79">
        <v>0</v>
      </c>
    </row>
    <row r="31" spans="2:14" s="54" customFormat="1" ht="15.95" customHeight="1">
      <c r="B31" s="80"/>
      <c r="C31" s="81">
        <v>4</v>
      </c>
      <c r="D31" s="82" t="s">
        <v>106</v>
      </c>
      <c r="E31" s="83"/>
      <c r="F31" s="84"/>
      <c r="G31" s="84"/>
      <c r="H31" s="84"/>
      <c r="I31" s="84"/>
      <c r="J31" s="84"/>
      <c r="K31" s="88"/>
      <c r="L31" s="79">
        <v>0</v>
      </c>
      <c r="M31" s="79">
        <v>0</v>
      </c>
      <c r="N31" s="79">
        <f>'[2]bilanci 06+07'!K45</f>
        <v>2108</v>
      </c>
    </row>
    <row r="32" spans="2:14" s="54" customFormat="1" ht="24.75" customHeight="1">
      <c r="B32" s="80"/>
      <c r="C32" s="75" t="s">
        <v>107</v>
      </c>
      <c r="D32" s="76"/>
      <c r="E32" s="77"/>
      <c r="F32" s="84"/>
      <c r="G32" s="79">
        <f t="shared" ref="G32:N32" si="4">G7+G25</f>
        <v>32621804.23</v>
      </c>
      <c r="H32" s="79">
        <f t="shared" si="4"/>
        <v>29313532.859999999</v>
      </c>
      <c r="I32" s="79">
        <f t="shared" si="4"/>
        <v>28575603.147300005</v>
      </c>
      <c r="J32" s="79">
        <f t="shared" si="4"/>
        <v>27088778.689999998</v>
      </c>
      <c r="K32" s="79">
        <f t="shared" si="4"/>
        <v>28382484.663599998</v>
      </c>
      <c r="L32" s="79">
        <f t="shared" si="4"/>
        <v>23301324.094899997</v>
      </c>
      <c r="M32" s="79">
        <f t="shared" si="4"/>
        <v>21331729.548</v>
      </c>
      <c r="N32" s="79">
        <f t="shared" si="4"/>
        <v>11450041.100000001</v>
      </c>
    </row>
    <row r="33" spans="2:15" s="54" customFormat="1" ht="24.75" customHeight="1">
      <c r="B33" s="91" t="s">
        <v>108</v>
      </c>
      <c r="C33" s="75" t="s">
        <v>109</v>
      </c>
      <c r="D33" s="76"/>
      <c r="E33" s="77"/>
      <c r="F33" s="84"/>
      <c r="G33" s="79">
        <f t="shared" ref="G33:N33" si="5">SUM(G34:G43)</f>
        <v>2682889.0000000009</v>
      </c>
      <c r="H33" s="79">
        <f t="shared" si="5"/>
        <v>8892339.3270000014</v>
      </c>
      <c r="I33" s="79">
        <f t="shared" si="5"/>
        <v>7932963.2440000009</v>
      </c>
      <c r="J33" s="79">
        <f t="shared" si="5"/>
        <v>5889774.2700000005</v>
      </c>
      <c r="K33" s="79">
        <f t="shared" si="5"/>
        <v>4134677.5700000003</v>
      </c>
      <c r="L33" s="79">
        <f t="shared" si="5"/>
        <v>2582655.4109999985</v>
      </c>
      <c r="M33" s="79">
        <f t="shared" si="5"/>
        <v>1906051.2879999997</v>
      </c>
      <c r="N33" s="79">
        <f t="shared" si="5"/>
        <v>784081.36800000037</v>
      </c>
    </row>
    <row r="34" spans="2:15" s="54" customFormat="1" ht="15.95" customHeight="1">
      <c r="B34" s="80"/>
      <c r="C34" s="81">
        <v>1</v>
      </c>
      <c r="D34" s="82" t="s">
        <v>110</v>
      </c>
      <c r="E34" s="83"/>
      <c r="F34" s="84"/>
      <c r="G34" s="84"/>
      <c r="H34" s="84"/>
      <c r="I34" s="84"/>
      <c r="J34" s="84"/>
      <c r="K34" s="88"/>
      <c r="L34" s="88"/>
      <c r="M34" s="88"/>
      <c r="N34" s="99"/>
    </row>
    <row r="35" spans="2:15" s="54" customFormat="1" ht="15.95" customHeight="1">
      <c r="B35" s="80"/>
      <c r="C35" s="100">
        <v>2</v>
      </c>
      <c r="D35" s="82" t="s">
        <v>111</v>
      </c>
      <c r="E35" s="83"/>
      <c r="F35" s="84"/>
      <c r="G35" s="84"/>
      <c r="H35" s="84"/>
      <c r="I35" s="84"/>
      <c r="J35" s="84"/>
      <c r="K35" s="88"/>
      <c r="L35" s="88"/>
      <c r="M35" s="88"/>
      <c r="N35" s="99"/>
    </row>
    <row r="36" spans="2:15" s="54" customFormat="1" ht="15.95" customHeight="1">
      <c r="B36" s="80"/>
      <c r="C36" s="81">
        <v>3</v>
      </c>
      <c r="D36" s="82" t="s">
        <v>112</v>
      </c>
      <c r="E36" s="83"/>
      <c r="F36" s="84"/>
      <c r="G36" s="87">
        <f>'[2] LLOG2013'!G3</f>
        <v>100000</v>
      </c>
      <c r="H36" s="87">
        <f>[2]LLOG2012!G3</f>
        <v>100000</v>
      </c>
      <c r="I36" s="87">
        <f>[2]llog2011!G4</f>
        <v>100000</v>
      </c>
      <c r="J36" s="88">
        <f>'[2]LLOG09+2010'!P8</f>
        <v>100000</v>
      </c>
      <c r="K36" s="88">
        <f>'[2]LLOG09+2010'!J8</f>
        <v>100000</v>
      </c>
      <c r="L36" s="88">
        <f>[2]prog07!P4</f>
        <v>100000</v>
      </c>
      <c r="M36" s="88">
        <f>[2]prog07!H4</f>
        <v>100000</v>
      </c>
      <c r="N36" s="99">
        <f>'[2]bilanci 06+07'!K6</f>
        <v>100000</v>
      </c>
    </row>
    <row r="37" spans="2:15" s="54" customFormat="1" ht="15.95" customHeight="1">
      <c r="B37" s="80"/>
      <c r="C37" s="100">
        <v>4</v>
      </c>
      <c r="D37" s="82" t="s">
        <v>113</v>
      </c>
      <c r="E37" s="83"/>
      <c r="F37" s="84"/>
      <c r="G37" s="84"/>
      <c r="H37" s="84"/>
      <c r="I37" s="84"/>
      <c r="J37" s="84"/>
      <c r="K37" s="88"/>
      <c r="L37" s="88"/>
      <c r="M37" s="88"/>
      <c r="N37" s="99"/>
    </row>
    <row r="38" spans="2:15" s="54" customFormat="1" ht="15.95" customHeight="1">
      <c r="B38" s="80"/>
      <c r="C38" s="81">
        <v>5</v>
      </c>
      <c r="D38" s="82" t="s">
        <v>114</v>
      </c>
      <c r="E38" s="83"/>
      <c r="F38" s="84"/>
      <c r="G38" s="84"/>
      <c r="H38" s="84"/>
      <c r="I38" s="84"/>
      <c r="J38" s="84"/>
      <c r="K38" s="88"/>
      <c r="L38" s="88"/>
      <c r="M38" s="88"/>
      <c r="N38" s="99"/>
    </row>
    <row r="39" spans="2:15" s="54" customFormat="1" ht="15.95" customHeight="1">
      <c r="B39" s="80"/>
      <c r="C39" s="100">
        <v>6</v>
      </c>
      <c r="D39" s="82" t="s">
        <v>115</v>
      </c>
      <c r="E39" s="83"/>
      <c r="F39" s="84"/>
      <c r="G39" s="84"/>
      <c r="H39" s="84"/>
      <c r="I39" s="84"/>
      <c r="J39" s="84"/>
      <c r="K39" s="88"/>
      <c r="L39" s="88"/>
      <c r="M39" s="88"/>
      <c r="N39" s="99"/>
    </row>
    <row r="40" spans="2:15" s="54" customFormat="1" ht="15.95" customHeight="1">
      <c r="B40" s="80"/>
      <c r="C40" s="81">
        <v>7</v>
      </c>
      <c r="D40" s="82" t="s">
        <v>116</v>
      </c>
      <c r="E40" s="83"/>
      <c r="F40" s="84"/>
      <c r="G40" s="84"/>
      <c r="H40" s="84"/>
      <c r="I40" s="84"/>
      <c r="J40" s="88">
        <f>'[2]LLOG09+2010'!I9</f>
        <v>0</v>
      </c>
      <c r="K40" s="84"/>
      <c r="L40" s="84"/>
      <c r="M40" s="88">
        <f>[2]prog07!H5</f>
        <v>684081.36800000037</v>
      </c>
      <c r="N40" s="99"/>
    </row>
    <row r="41" spans="2:15" s="54" customFormat="1" ht="15.95" customHeight="1">
      <c r="B41" s="80"/>
      <c r="C41" s="100">
        <v>8</v>
      </c>
      <c r="D41" s="82" t="s">
        <v>117</v>
      </c>
      <c r="E41" s="83"/>
      <c r="F41" s="84"/>
      <c r="G41" s="87">
        <f>'[2] LLOG2013'!G5+'[2] LLOG2013'!G6+'[2] LLOG2013'!G4</f>
        <v>8792339.3300000001</v>
      </c>
      <c r="H41" s="87">
        <f>[2]LLOG2012!G4+[2]LLOG2012!G5</f>
        <v>7832963.2400000002</v>
      </c>
      <c r="I41" s="87">
        <f>[2]llog2011!G5+[2]llog2011!G6</f>
        <v>5789774.2699999996</v>
      </c>
      <c r="J41" s="88">
        <f>K41+K43</f>
        <v>4034677.5700000003</v>
      </c>
      <c r="K41" s="88">
        <f>'[2]LLOG09+2010'!J9</f>
        <v>2482655.4</v>
      </c>
      <c r="L41" s="88">
        <f>[2]prog07!P5</f>
        <v>1806051.2879999997</v>
      </c>
      <c r="M41" s="88"/>
      <c r="N41" s="99"/>
    </row>
    <row r="42" spans="2:15" s="54" customFormat="1" ht="15.95" customHeight="1">
      <c r="B42" s="80"/>
      <c r="C42" s="81">
        <v>9</v>
      </c>
      <c r="D42" s="82" t="s">
        <v>118</v>
      </c>
      <c r="E42" s="83"/>
      <c r="F42" s="84"/>
      <c r="G42" s="84"/>
      <c r="H42" s="84"/>
      <c r="I42" s="84"/>
      <c r="J42" s="84"/>
      <c r="K42" s="88"/>
      <c r="L42" s="88"/>
      <c r="M42" s="88"/>
      <c r="N42" s="99"/>
    </row>
    <row r="43" spans="2:15" s="54" customFormat="1" ht="15.95" customHeight="1">
      <c r="B43" s="80"/>
      <c r="C43" s="100">
        <v>10</v>
      </c>
      <c r="D43" s="82" t="s">
        <v>119</v>
      </c>
      <c r="E43" s="83"/>
      <c r="F43" s="84"/>
      <c r="G43" s="87">
        <f>'[2] LLOG2013'!G7</f>
        <v>-6209450.3299999991</v>
      </c>
      <c r="H43" s="87">
        <f>[2]LLOG2012!G6</f>
        <v>959376.08700000052</v>
      </c>
      <c r="I43" s="87">
        <f>[2]llog2011!G7</f>
        <v>2043188.9740000013</v>
      </c>
      <c r="J43" s="88">
        <f>'[2]LLOG09+2010'!P10</f>
        <v>1755096.7</v>
      </c>
      <c r="K43" s="88">
        <f>'[2]LLOG09+2010'!J10</f>
        <v>1552022.1700000006</v>
      </c>
      <c r="L43" s="88">
        <f>[2]prog07!P7</f>
        <v>676604.12299999897</v>
      </c>
      <c r="M43" s="88">
        <f>[2]prog07!H7</f>
        <v>1121969.9199999995</v>
      </c>
      <c r="N43" s="99">
        <f>'[2]bilanci 06+07'!K14</f>
        <v>684081.36800000037</v>
      </c>
    </row>
    <row r="44" spans="2:15" s="54" customFormat="1" ht="24.75" customHeight="1">
      <c r="B44" s="80"/>
      <c r="C44" s="75" t="s">
        <v>120</v>
      </c>
      <c r="D44" s="76"/>
      <c r="E44" s="77"/>
      <c r="F44" s="84"/>
      <c r="G44" s="79">
        <f t="shared" ref="G44:N44" si="6">G32+G33</f>
        <v>35304693.230000004</v>
      </c>
      <c r="H44" s="79">
        <f t="shared" si="6"/>
        <v>38205872.186999999</v>
      </c>
      <c r="I44" s="79">
        <f t="shared" si="6"/>
        <v>36508566.391300008</v>
      </c>
      <c r="J44" s="79">
        <f t="shared" si="6"/>
        <v>32978552.959999997</v>
      </c>
      <c r="K44" s="79">
        <f t="shared" si="6"/>
        <v>32517162.233599998</v>
      </c>
      <c r="L44" s="79">
        <f t="shared" si="6"/>
        <v>25883979.505899996</v>
      </c>
      <c r="M44" s="79">
        <f t="shared" si="6"/>
        <v>23237780.835999999</v>
      </c>
      <c r="N44" s="79">
        <f t="shared" si="6"/>
        <v>12234122.468000002</v>
      </c>
    </row>
    <row r="45" spans="2:15" s="54" customFormat="1" ht="15.95" hidden="1" customHeight="1">
      <c r="B45" s="93"/>
      <c r="C45" s="93"/>
      <c r="D45" s="101"/>
      <c r="E45" s="94"/>
      <c r="F45" s="94"/>
      <c r="G45" s="94"/>
      <c r="H45" s="94"/>
      <c r="I45" s="94"/>
      <c r="J45" s="94"/>
      <c r="K45" s="95">
        <f>'[2]LLOG09+2010'!J101</f>
        <v>32517162.233600002</v>
      </c>
      <c r="L45" s="95">
        <f>[2]Aktivet!L45</f>
        <v>25883979.500999998</v>
      </c>
      <c r="M45" s="95">
        <f>[2]Aktivet!M45</f>
        <v>23237780.834000003</v>
      </c>
      <c r="N45" s="95">
        <f>[2]Aktivet!N45</f>
        <v>12234122.468</v>
      </c>
      <c r="O45" s="95"/>
    </row>
    <row r="46" spans="2:15" s="54" customFormat="1" ht="15.95" hidden="1" customHeight="1">
      <c r="B46" s="93"/>
      <c r="C46" s="93"/>
      <c r="D46" s="101"/>
      <c r="E46" s="94"/>
      <c r="F46" s="94"/>
      <c r="G46" s="94"/>
      <c r="H46" s="94"/>
      <c r="I46" s="94"/>
      <c r="J46" s="94"/>
      <c r="K46" s="95">
        <f>K44-K45</f>
        <v>0</v>
      </c>
      <c r="L46" s="95">
        <f>L44-L45</f>
        <v>4.8999972641468048E-3</v>
      </c>
      <c r="M46" s="95">
        <f>M44-M45</f>
        <v>1.9999966025352478E-3</v>
      </c>
      <c r="N46" s="95">
        <f>N44-N45</f>
        <v>0</v>
      </c>
    </row>
    <row r="47" spans="2:15" s="54" customFormat="1" ht="15.95" customHeight="1">
      <c r="B47" s="93"/>
      <c r="C47" s="93"/>
      <c r="D47" s="101"/>
      <c r="E47" s="94"/>
      <c r="F47" s="94"/>
      <c r="G47" s="95">
        <f>[2]Aktivet!G45</f>
        <v>35304693.230000004</v>
      </c>
      <c r="H47" s="95">
        <f>[2]Aktivet!H45</f>
        <v>38205872.187000006</v>
      </c>
      <c r="I47" s="95">
        <f>[2]Aktivet!I45</f>
        <v>36508566.394700006</v>
      </c>
      <c r="J47" s="95">
        <f>[2]Aktivet!J45</f>
        <v>32978552.960000001</v>
      </c>
      <c r="K47" s="95"/>
      <c r="L47" s="95"/>
      <c r="M47" s="95"/>
    </row>
    <row r="48" spans="2:15" s="54" customFormat="1" ht="15.95" customHeight="1">
      <c r="B48" s="93"/>
      <c r="C48" s="93"/>
      <c r="D48" s="101"/>
      <c r="E48" s="94"/>
      <c r="F48" s="94"/>
      <c r="G48" s="95">
        <f>G44-G47</f>
        <v>0</v>
      </c>
      <c r="H48" s="95">
        <f>H44-H47</f>
        <v>0</v>
      </c>
      <c r="I48" s="95">
        <f>I44-I47</f>
        <v>-3.3999979496002197E-3</v>
      </c>
      <c r="J48" s="94"/>
      <c r="K48" s="95"/>
      <c r="L48" s="95"/>
      <c r="M48" s="95"/>
    </row>
    <row r="49" spans="2:13" s="54" customFormat="1" ht="15.95" customHeight="1">
      <c r="B49" s="93"/>
      <c r="C49" s="93"/>
      <c r="D49" s="101"/>
      <c r="E49" s="94"/>
      <c r="F49" s="94"/>
      <c r="G49" s="94"/>
      <c r="H49" s="94"/>
      <c r="I49" s="94"/>
      <c r="J49" s="94"/>
      <c r="K49" s="95"/>
      <c r="L49" s="95"/>
      <c r="M49" s="95"/>
    </row>
    <row r="50" spans="2:13" s="54" customFormat="1" ht="15.95" customHeight="1">
      <c r="B50" s="93"/>
      <c r="C50" s="93"/>
      <c r="D50" s="101"/>
      <c r="E50" s="94"/>
      <c r="F50" s="94"/>
      <c r="G50" s="94"/>
      <c r="H50" s="94"/>
      <c r="I50" s="94"/>
      <c r="J50" s="94"/>
      <c r="K50" s="95"/>
      <c r="L50" s="95"/>
      <c r="M50" s="95"/>
    </row>
    <row r="51" spans="2:13" s="54" customFormat="1" ht="15.95" customHeight="1">
      <c r="B51" s="93"/>
      <c r="C51" s="93"/>
      <c r="D51" s="101"/>
      <c r="E51" s="94"/>
      <c r="F51" s="94"/>
      <c r="G51" s="94"/>
      <c r="H51" s="94"/>
      <c r="I51" s="94"/>
      <c r="J51" s="94"/>
      <c r="K51" s="95"/>
      <c r="L51" s="95"/>
      <c r="M51" s="95"/>
    </row>
    <row r="52" spans="2:13" s="54" customFormat="1" ht="15.95" customHeight="1">
      <c r="B52" s="93"/>
      <c r="C52" s="93"/>
      <c r="D52" s="101"/>
      <c r="E52" s="94"/>
      <c r="F52" s="94"/>
      <c r="G52" s="94"/>
      <c r="H52" s="94"/>
      <c r="I52" s="94"/>
      <c r="J52" s="94"/>
      <c r="K52" s="95"/>
      <c r="L52" s="95"/>
      <c r="M52" s="95"/>
    </row>
    <row r="53" spans="2:13" s="54" customFormat="1" ht="15.95" customHeight="1">
      <c r="B53" s="93"/>
      <c r="C53" s="93"/>
      <c r="D53" s="101"/>
      <c r="E53" s="94"/>
      <c r="F53" s="94"/>
      <c r="G53" s="94"/>
      <c r="H53" s="94"/>
      <c r="I53" s="94"/>
      <c r="J53" s="94"/>
      <c r="K53" s="95"/>
      <c r="L53" s="95"/>
      <c r="M53" s="95"/>
    </row>
    <row r="54" spans="2:13" s="54" customFormat="1" ht="15.95" customHeight="1">
      <c r="B54" s="93"/>
      <c r="C54" s="93"/>
      <c r="D54" s="93"/>
      <c r="E54" s="93"/>
      <c r="F54" s="94"/>
      <c r="G54" s="94"/>
      <c r="H54" s="94"/>
      <c r="I54" s="94"/>
      <c r="J54" s="94"/>
      <c r="K54" s="95"/>
      <c r="L54" s="95"/>
      <c r="M54" s="95"/>
    </row>
    <row r="55" spans="2:13">
      <c r="B55" s="102"/>
      <c r="C55" s="102"/>
      <c r="D55" s="103"/>
      <c r="E55" s="25"/>
      <c r="F55" s="25"/>
      <c r="G55" s="25"/>
      <c r="H55" s="25"/>
      <c r="I55" s="25"/>
      <c r="J55" s="25"/>
      <c r="K55" s="104"/>
      <c r="L55" s="104"/>
      <c r="M55" s="104"/>
    </row>
  </sheetData>
  <mergeCells count="9">
    <mergeCell ref="C32:E32"/>
    <mergeCell ref="C33:E33"/>
    <mergeCell ref="C44:E44"/>
    <mergeCell ref="B3:M3"/>
    <mergeCell ref="B5:B6"/>
    <mergeCell ref="C5:E6"/>
    <mergeCell ref="F5:F6"/>
    <mergeCell ref="C7:E7"/>
    <mergeCell ref="C25:E25"/>
  </mergeCells>
  <printOptions horizontalCentered="1" verticalCentered="1"/>
  <pageMargins left="0" right="0" top="0" bottom="0" header="0.27" footer="0.26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10"/>
  </sheetPr>
  <dimension ref="A1:O41"/>
  <sheetViews>
    <sheetView topLeftCell="A18" workbookViewId="0">
      <selection activeCell="B1" sqref="B1:L30"/>
    </sheetView>
  </sheetViews>
  <sheetFormatPr defaultRowHeight="12.75"/>
  <cols>
    <col min="1" max="1" width="4.42578125" style="28" customWidth="1"/>
    <col min="2" max="2" width="5.42578125" style="58" customWidth="1"/>
    <col min="3" max="3" width="5.28515625" style="58" customWidth="1"/>
    <col min="4" max="4" width="2.7109375" style="58" customWidth="1"/>
    <col min="5" max="5" width="44.7109375" style="28" customWidth="1"/>
    <col min="6" max="6" width="19.7109375" style="28" customWidth="1"/>
    <col min="7" max="7" width="19.42578125" style="28" customWidth="1"/>
    <col min="8" max="8" width="19.140625" style="28" hidden="1" customWidth="1"/>
    <col min="9" max="9" width="17.28515625" style="105" hidden="1" customWidth="1"/>
    <col min="10" max="10" width="15.7109375" style="106" hidden="1" customWidth="1"/>
    <col min="11" max="11" width="14.85546875" style="59" hidden="1" customWidth="1"/>
    <col min="12" max="12" width="14" style="59" hidden="1" customWidth="1"/>
    <col min="13" max="13" width="7.5703125" style="28" hidden="1" customWidth="1"/>
    <col min="14" max="14" width="0" style="28" hidden="1" customWidth="1"/>
    <col min="15" max="15" width="18" style="107" customWidth="1"/>
    <col min="16" max="16384" width="9.140625" style="28"/>
  </cols>
  <sheetData>
    <row r="1" spans="1:15" ht="14.25">
      <c r="C1" s="7" t="s">
        <v>1</v>
      </c>
    </row>
    <row r="2" spans="1:15" s="54" customFormat="1" ht="18">
      <c r="B2" s="51"/>
      <c r="C2" s="7" t="s">
        <v>3</v>
      </c>
      <c r="D2" s="52"/>
      <c r="E2" s="53"/>
      <c r="F2" s="53"/>
      <c r="G2" s="53"/>
      <c r="H2" s="53"/>
      <c r="I2" s="108"/>
      <c r="J2" s="109"/>
      <c r="K2" s="56"/>
      <c r="L2" s="55"/>
      <c r="O2" s="110"/>
    </row>
    <row r="3" spans="1:15" s="54" customFormat="1" ht="29.25" customHeight="1">
      <c r="B3" s="111" t="s">
        <v>121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O3" s="110"/>
    </row>
    <row r="4" spans="1:15" s="54" customFormat="1" ht="18.75" customHeight="1">
      <c r="B4" s="112" t="s">
        <v>122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O4" s="110"/>
    </row>
    <row r="5" spans="1:15" ht="7.5" customHeight="1"/>
    <row r="6" spans="1:15" s="54" customFormat="1" ht="15.95" customHeight="1">
      <c r="B6" s="113" t="s">
        <v>31</v>
      </c>
      <c r="C6" s="114" t="s">
        <v>123</v>
      </c>
      <c r="D6" s="115"/>
      <c r="E6" s="116"/>
      <c r="F6" s="117" t="s">
        <v>34</v>
      </c>
      <c r="G6" s="117" t="s">
        <v>34</v>
      </c>
      <c r="H6" s="117" t="s">
        <v>34</v>
      </c>
      <c r="I6" s="117" t="s">
        <v>34</v>
      </c>
      <c r="J6" s="118" t="s">
        <v>34</v>
      </c>
      <c r="K6" s="64" t="s">
        <v>35</v>
      </c>
      <c r="L6" s="119" t="s">
        <v>34</v>
      </c>
      <c r="O6" s="110"/>
    </row>
    <row r="7" spans="1:15" s="54" customFormat="1" ht="15.95" customHeight="1">
      <c r="B7" s="120"/>
      <c r="C7" s="121"/>
      <c r="D7" s="122"/>
      <c r="E7" s="123"/>
      <c r="F7" s="97">
        <v>2013</v>
      </c>
      <c r="G7" s="97">
        <v>2012</v>
      </c>
      <c r="H7" s="97">
        <v>2011</v>
      </c>
      <c r="I7" s="97">
        <v>2010</v>
      </c>
      <c r="J7" s="124" t="s">
        <v>124</v>
      </c>
      <c r="K7" s="70" t="s">
        <v>40</v>
      </c>
      <c r="L7" s="125" t="s">
        <v>41</v>
      </c>
      <c r="O7" s="110"/>
    </row>
    <row r="8" spans="1:15" s="54" customFormat="1" ht="24.95" customHeight="1">
      <c r="A8" s="54" t="s">
        <v>125</v>
      </c>
      <c r="B8" s="80">
        <v>1</v>
      </c>
      <c r="C8" s="126" t="s">
        <v>126</v>
      </c>
      <c r="D8" s="127"/>
      <c r="E8" s="128"/>
      <c r="F8" s="129">
        <f>'[2] LLOG2013'!E123</f>
        <v>6229790</v>
      </c>
      <c r="G8" s="129">
        <f>[2]LLOG2012!G106</f>
        <v>8708989.9600000009</v>
      </c>
      <c r="H8" s="129">
        <f>[2]llog2011!G93+[2]llog2011!G94</f>
        <v>15886673</v>
      </c>
      <c r="I8" s="130">
        <f>'[2]LLOG09+2010'!P123</f>
        <v>11271972.199999999</v>
      </c>
      <c r="J8" s="131">
        <f>'[2]LLOG09+2010'!J123</f>
        <v>13134455</v>
      </c>
      <c r="K8" s="132">
        <f>[2]prog07!P67</f>
        <v>7986206.2999999998</v>
      </c>
      <c r="L8" s="132">
        <f>[2]prog07!H67</f>
        <v>6790573</v>
      </c>
      <c r="M8" s="54" t="s">
        <v>125</v>
      </c>
      <c r="O8" s="110"/>
    </row>
    <row r="9" spans="1:15" s="54" customFormat="1" ht="24.95" customHeight="1">
      <c r="A9" s="54" t="s">
        <v>127</v>
      </c>
      <c r="B9" s="80">
        <v>2</v>
      </c>
      <c r="C9" s="126" t="s">
        <v>128</v>
      </c>
      <c r="D9" s="127"/>
      <c r="E9" s="128"/>
      <c r="F9" s="133"/>
      <c r="G9" s="129"/>
      <c r="H9" s="129"/>
      <c r="I9" s="130"/>
      <c r="J9" s="131"/>
      <c r="K9" s="132"/>
      <c r="L9" s="132"/>
      <c r="M9" s="54" t="s">
        <v>127</v>
      </c>
      <c r="O9" s="110"/>
    </row>
    <row r="10" spans="1:15" s="54" customFormat="1" ht="24.95" customHeight="1">
      <c r="A10" s="54">
        <v>71</v>
      </c>
      <c r="B10" s="134">
        <v>3</v>
      </c>
      <c r="C10" s="126" t="s">
        <v>129</v>
      </c>
      <c r="D10" s="127"/>
      <c r="E10" s="128"/>
      <c r="F10" s="135"/>
      <c r="G10" s="136"/>
      <c r="H10" s="136"/>
      <c r="I10" s="137"/>
      <c r="J10" s="118"/>
      <c r="K10" s="138"/>
      <c r="L10" s="138"/>
      <c r="M10" s="54">
        <v>71</v>
      </c>
      <c r="O10" s="110"/>
    </row>
    <row r="11" spans="1:15" s="54" customFormat="1" ht="24.95" customHeight="1">
      <c r="A11" s="54" t="s">
        <v>130</v>
      </c>
      <c r="B11" s="134">
        <v>4</v>
      </c>
      <c r="C11" s="126" t="s">
        <v>131</v>
      </c>
      <c r="D11" s="127"/>
      <c r="E11" s="128"/>
      <c r="F11" s="117">
        <f>'[2] LLOG2013'!D105+'[2] LLOG2013'!D107</f>
        <v>9921432.0899999999</v>
      </c>
      <c r="G11" s="136">
        <f>[2]LLOG2012!F88+[2]LLOG2012!F90</f>
        <v>5039058.63</v>
      </c>
      <c r="H11" s="136">
        <f>[2]llog2011!F77+[2]llog2011!F79</f>
        <v>9920530.3200000003</v>
      </c>
      <c r="I11" s="137">
        <f>'[2]LLOG09+2010'!O109+'[2]LLOG09+2010'!O107</f>
        <v>4645542.1999999993</v>
      </c>
      <c r="J11" s="118">
        <f>'[2]LLOG09+2010'!H107+'[2]LLOG09+2010'!H109</f>
        <v>2643421.6999999993</v>
      </c>
      <c r="K11" s="138">
        <f>[2]prog07!O52+[2]prog07!O53+[2]prog07!O54</f>
        <v>1775492.1700000009</v>
      </c>
      <c r="L11" s="138">
        <f>[2]prog07!G52+[2]prog07!G53</f>
        <v>2578994.2000000002</v>
      </c>
      <c r="M11" s="54" t="s">
        <v>130</v>
      </c>
      <c r="O11" s="110"/>
    </row>
    <row r="12" spans="1:15" s="54" customFormat="1" ht="24.95" customHeight="1">
      <c r="B12" s="134">
        <v>5</v>
      </c>
      <c r="C12" s="126" t="s">
        <v>132</v>
      </c>
      <c r="D12" s="127"/>
      <c r="E12" s="128"/>
      <c r="F12" s="139">
        <f t="shared" ref="F12:L12" si="0">SUM(F13:F14)</f>
        <v>1101828</v>
      </c>
      <c r="G12" s="139">
        <f t="shared" si="0"/>
        <v>1086401</v>
      </c>
      <c r="H12" s="139">
        <f t="shared" si="0"/>
        <v>655068.04</v>
      </c>
      <c r="I12" s="140">
        <f t="shared" si="0"/>
        <v>402992</v>
      </c>
      <c r="J12" s="141">
        <f t="shared" si="0"/>
        <v>1382248</v>
      </c>
      <c r="K12" s="141">
        <f t="shared" si="0"/>
        <v>1421886</v>
      </c>
      <c r="L12" s="141">
        <f t="shared" si="0"/>
        <v>729416</v>
      </c>
      <c r="O12" s="110"/>
    </row>
    <row r="13" spans="1:15" s="54" customFormat="1" ht="24.95" customHeight="1">
      <c r="A13" s="54">
        <v>641</v>
      </c>
      <c r="B13" s="134"/>
      <c r="C13" s="142"/>
      <c r="D13" s="143" t="s">
        <v>133</v>
      </c>
      <c r="E13" s="144"/>
      <c r="F13" s="145">
        <f>'[2] LLOG2013'!D117</f>
        <v>733352</v>
      </c>
      <c r="G13" s="146">
        <f>[2]LLOG2012!F100</f>
        <v>726500</v>
      </c>
      <c r="H13" s="146">
        <f>[2]llog2011!F89</f>
        <v>509669.04</v>
      </c>
      <c r="I13" s="147">
        <f>'[2]LLOG09+2010'!O118</f>
        <v>235615</v>
      </c>
      <c r="J13" s="148">
        <f>'[2]LLOG09+2010'!H118</f>
        <v>1172000</v>
      </c>
      <c r="K13" s="138">
        <f>[2]prog07!O63</f>
        <v>1164000</v>
      </c>
      <c r="L13" s="138">
        <f>[2]prog07!G63</f>
        <v>525230</v>
      </c>
      <c r="M13" s="54">
        <v>641</v>
      </c>
      <c r="O13" s="110"/>
    </row>
    <row r="14" spans="1:15" s="54" customFormat="1" ht="24.95" customHeight="1">
      <c r="A14" s="54">
        <v>644</v>
      </c>
      <c r="B14" s="134"/>
      <c r="C14" s="142"/>
      <c r="D14" s="143" t="s">
        <v>134</v>
      </c>
      <c r="E14" s="144"/>
      <c r="F14" s="145">
        <f>'[2] LLOG2013'!D118</f>
        <v>368476</v>
      </c>
      <c r="G14" s="146">
        <f>[2]LLOG2012!F101</f>
        <v>359901</v>
      </c>
      <c r="H14" s="146">
        <f>[2]llog2011!F90</f>
        <v>145399</v>
      </c>
      <c r="I14" s="147">
        <f>'[2]LLOG09+2010'!O119</f>
        <v>167377</v>
      </c>
      <c r="J14" s="148">
        <f>'[2]LLOG09+2010'!H119</f>
        <v>210248</v>
      </c>
      <c r="K14" s="138">
        <f>[2]prog07!O64</f>
        <v>257886</v>
      </c>
      <c r="L14" s="138">
        <f>[2]prog07!G64</f>
        <v>204186</v>
      </c>
      <c r="M14" s="54">
        <v>644</v>
      </c>
      <c r="O14" s="110"/>
    </row>
    <row r="15" spans="1:15" s="54" customFormat="1" ht="24.95" customHeight="1">
      <c r="A15" s="54">
        <v>68</v>
      </c>
      <c r="B15" s="80">
        <v>6</v>
      </c>
      <c r="C15" s="126" t="s">
        <v>135</v>
      </c>
      <c r="D15" s="127"/>
      <c r="E15" s="128"/>
      <c r="F15" s="133"/>
      <c r="G15" s="129"/>
      <c r="H15" s="129"/>
      <c r="I15" s="130"/>
      <c r="J15" s="131"/>
      <c r="K15" s="132"/>
      <c r="L15" s="132"/>
      <c r="M15" s="54">
        <v>68</v>
      </c>
      <c r="O15" s="110"/>
    </row>
    <row r="16" spans="1:15" s="54" customFormat="1" ht="24.95" customHeight="1">
      <c r="A16" s="54" t="s">
        <v>136</v>
      </c>
      <c r="B16" s="80">
        <v>7</v>
      </c>
      <c r="C16" s="126" t="s">
        <v>137</v>
      </c>
      <c r="D16" s="127"/>
      <c r="E16" s="128"/>
      <c r="F16" s="149">
        <f>'[2] LLOG2013'!D106+'[2] LLOG2013'!D111+'[2] LLOG2013'!D112+'[2] LLOG2013'!D113+'[2] LLOG2013'!D114+'[2] LLOG2013'!D115+'[2] LLOG2013'!D116+'[2] LLOG2013'!D119+'[2] LLOG2013'!D120+'[2] LLOG2013'!D121+'[2] LLOG2013'!D110</f>
        <v>1424232.0500000003</v>
      </c>
      <c r="G16" s="129">
        <f>[2]LLOG2012!F89+[2]LLOG2012!F91+[2]LLOG2012!F92+[2]LLOG2012!F93+[2]LLOG2012!F94+[2]LLOG2012!F95+[2]LLOG2012!F96+[2]LLOG2012!F97+[2]LLOG2012!F98+[2]LLOG2012!F99+[2]LLOG2012!F103</f>
        <v>1517556.9</v>
      </c>
      <c r="H16" s="129">
        <f>[2]llog2011!F80+[2]llog2011!F78+[2]llog2011!F81+[2]llog2011!F82+[2]llog2011!F83+[2]llog2011!F84+[2]llog2011!F85+[2]llog2011!F86+[2]llog2011!F87+[2]llog2011!F88+[2]llog2011!F91</f>
        <v>2969943.3699999996</v>
      </c>
      <c r="I16" s="130">
        <f>'[2]LLOG09+2010'!O110+'[2]LLOG09+2010'!O108+'[2]LLOG09+2010'!O111+'[2]LLOG09+2010'!O113+'[2]LLOG09+2010'!O114+'[2]LLOG09+2010'!O115+'[2]LLOG09+2010'!O116+'[2]LLOG09+2010'!O117+'[2]LLOG09+2010'!O120+'[2]LLOG09+2010'!O121+'[2]LLOG09+2010'!O122</f>
        <v>4272773.3</v>
      </c>
      <c r="J16" s="131">
        <f>SUM('[2]LLOG09+2010'!H110:H117,'[2]LLOG09+2010'!H121)</f>
        <v>7384094</v>
      </c>
      <c r="K16" s="132">
        <f>[2]prog07!O56+[2]prog07!O58+[2]prog07!O59+[2]prog07!O60+[2]prog07!O61+[2]prog07!O62+[2]prog07!O65+[2]prog07!O66</f>
        <v>3930184.66</v>
      </c>
      <c r="L16" s="132">
        <f>[2]prog07!G55+[2]prog07!G56+[2]prog07!G57+[2]prog07!G59+[2]prog07!G60+[2]prog07!G61+[2]prog07!G62+[2]prog07!G66</f>
        <v>2074700.4000000001</v>
      </c>
      <c r="M16" s="54" t="s">
        <v>136</v>
      </c>
      <c r="O16" s="110"/>
    </row>
    <row r="17" spans="1:15" s="54" customFormat="1" ht="39.950000000000003" customHeight="1">
      <c r="B17" s="80">
        <v>8</v>
      </c>
      <c r="C17" s="75" t="s">
        <v>138</v>
      </c>
      <c r="D17" s="76"/>
      <c r="E17" s="77"/>
      <c r="F17" s="150">
        <f t="shared" ref="F17:L17" si="1">F11+F12+F15+F16</f>
        <v>12447492.140000001</v>
      </c>
      <c r="G17" s="150">
        <f t="shared" si="1"/>
        <v>7643016.5299999993</v>
      </c>
      <c r="H17" s="150">
        <f t="shared" si="1"/>
        <v>13545541.729999999</v>
      </c>
      <c r="I17" s="151">
        <f t="shared" si="1"/>
        <v>9321307.5</v>
      </c>
      <c r="J17" s="152">
        <f t="shared" si="1"/>
        <v>11409763.699999999</v>
      </c>
      <c r="K17" s="152">
        <f t="shared" si="1"/>
        <v>7127562.830000001</v>
      </c>
      <c r="L17" s="152">
        <f t="shared" si="1"/>
        <v>5383110.6000000006</v>
      </c>
      <c r="O17" s="110"/>
    </row>
    <row r="18" spans="1:15" s="54" customFormat="1" ht="39.950000000000003" customHeight="1">
      <c r="B18" s="80">
        <v>9</v>
      </c>
      <c r="C18" s="153" t="s">
        <v>139</v>
      </c>
      <c r="D18" s="154"/>
      <c r="E18" s="155"/>
      <c r="F18" s="150">
        <f t="shared" ref="F18:L18" si="2">F8+F9+F10-F17</f>
        <v>-6217702.1400000006</v>
      </c>
      <c r="G18" s="150">
        <f t="shared" si="2"/>
        <v>1065973.4300000016</v>
      </c>
      <c r="H18" s="150">
        <f t="shared" si="2"/>
        <v>2341131.2700000014</v>
      </c>
      <c r="I18" s="151">
        <f t="shared" si="2"/>
        <v>1950664.6999999993</v>
      </c>
      <c r="J18" s="152">
        <f t="shared" si="2"/>
        <v>1724691.3000000007</v>
      </c>
      <c r="K18" s="152">
        <f t="shared" si="2"/>
        <v>858643.46999999881</v>
      </c>
      <c r="L18" s="152">
        <f t="shared" si="2"/>
        <v>1407462.3999999994</v>
      </c>
      <c r="O18" s="110"/>
    </row>
    <row r="19" spans="1:15" s="54" customFormat="1" ht="24.95" customHeight="1">
      <c r="A19" s="55" t="s">
        <v>140</v>
      </c>
      <c r="B19" s="80">
        <v>10</v>
      </c>
      <c r="C19" s="126" t="s">
        <v>141</v>
      </c>
      <c r="D19" s="127"/>
      <c r="E19" s="128"/>
      <c r="F19" s="133"/>
      <c r="G19" s="129"/>
      <c r="H19" s="129"/>
      <c r="I19" s="130"/>
      <c r="J19" s="131"/>
      <c r="K19" s="132">
        <v>0</v>
      </c>
      <c r="L19" s="132">
        <v>0</v>
      </c>
      <c r="M19" s="55" t="s">
        <v>140</v>
      </c>
      <c r="O19" s="110"/>
    </row>
    <row r="20" spans="1:15" s="54" customFormat="1" ht="24.95" customHeight="1">
      <c r="A20" s="54" t="s">
        <v>142</v>
      </c>
      <c r="B20" s="80">
        <v>11</v>
      </c>
      <c r="C20" s="126" t="s">
        <v>143</v>
      </c>
      <c r="D20" s="127"/>
      <c r="E20" s="128"/>
      <c r="F20" s="133"/>
      <c r="G20" s="129"/>
      <c r="H20" s="129"/>
      <c r="I20" s="130"/>
      <c r="J20" s="131"/>
      <c r="K20" s="132">
        <v>0</v>
      </c>
      <c r="L20" s="132">
        <v>0</v>
      </c>
      <c r="M20" s="54" t="s">
        <v>142</v>
      </c>
      <c r="O20" s="110"/>
    </row>
    <row r="21" spans="1:15" s="54" customFormat="1" ht="24.95" customHeight="1">
      <c r="B21" s="80">
        <v>12</v>
      </c>
      <c r="C21" s="126" t="s">
        <v>144</v>
      </c>
      <c r="D21" s="127"/>
      <c r="E21" s="128"/>
      <c r="F21" s="149">
        <f>'[2] LLOG2013'!E124</f>
        <v>977.13</v>
      </c>
      <c r="G21" s="129"/>
      <c r="H21" s="129"/>
      <c r="I21" s="130"/>
      <c r="J21" s="131"/>
      <c r="K21" s="132">
        <f>SUM(K22:K25)</f>
        <v>0</v>
      </c>
      <c r="L21" s="132">
        <f>SUM(L22:L25)</f>
        <v>0</v>
      </c>
      <c r="O21" s="110"/>
    </row>
    <row r="22" spans="1:15" s="54" customFormat="1" ht="24.95" customHeight="1">
      <c r="A22" s="54" t="s">
        <v>145</v>
      </c>
      <c r="B22" s="80"/>
      <c r="C22" s="156">
        <v>12.1</v>
      </c>
      <c r="D22" s="143" t="s">
        <v>146</v>
      </c>
      <c r="E22" s="144"/>
      <c r="F22" s="157"/>
      <c r="G22" s="158"/>
      <c r="H22" s="158"/>
      <c r="I22" s="159"/>
      <c r="J22" s="160"/>
      <c r="K22" s="132"/>
      <c r="L22" s="132"/>
      <c r="M22" s="54" t="s">
        <v>145</v>
      </c>
      <c r="O22" s="110"/>
    </row>
    <row r="23" spans="1:15" s="54" customFormat="1" ht="24.95" customHeight="1">
      <c r="B23" s="80"/>
      <c r="C23" s="142">
        <v>12.2</v>
      </c>
      <c r="D23" s="143" t="s">
        <v>147</v>
      </c>
      <c r="E23" s="144"/>
      <c r="F23" s="157"/>
      <c r="G23" s="158"/>
      <c r="H23" s="158"/>
      <c r="I23" s="159"/>
      <c r="J23" s="160"/>
      <c r="K23" s="132"/>
      <c r="L23" s="132"/>
      <c r="M23" s="54" t="s">
        <v>148</v>
      </c>
      <c r="O23" s="110"/>
    </row>
    <row r="24" spans="1:15" s="54" customFormat="1" ht="24.95" customHeight="1">
      <c r="B24" s="80"/>
      <c r="C24" s="142">
        <v>12.3</v>
      </c>
      <c r="D24" s="143" t="s">
        <v>149</v>
      </c>
      <c r="E24" s="144"/>
      <c r="F24" s="157"/>
      <c r="G24" s="158"/>
      <c r="H24" s="158">
        <f>-[2]llog2011!F92</f>
        <v>-53290.01</v>
      </c>
      <c r="I24" s="159"/>
      <c r="J24" s="160"/>
      <c r="K24" s="132">
        <f>[2]prog07!P68</f>
        <v>0</v>
      </c>
      <c r="L24" s="132"/>
      <c r="M24" s="54" t="s">
        <v>150</v>
      </c>
      <c r="O24" s="110"/>
    </row>
    <row r="25" spans="1:15" s="54" customFormat="1" ht="24.95" customHeight="1">
      <c r="B25" s="80"/>
      <c r="C25" s="142">
        <v>12.4</v>
      </c>
      <c r="D25" s="143" t="s">
        <v>151</v>
      </c>
      <c r="E25" s="144"/>
      <c r="F25" s="157"/>
      <c r="G25" s="158"/>
      <c r="H25" s="158"/>
      <c r="I25" s="159">
        <f>'[2]LLOG09+2010'!P124</f>
        <v>596.29999999999995</v>
      </c>
      <c r="J25" s="160"/>
      <c r="K25" s="132"/>
      <c r="L25" s="132"/>
      <c r="M25" s="54" t="s">
        <v>152</v>
      </c>
      <c r="O25" s="110"/>
    </row>
    <row r="26" spans="1:15" s="54" customFormat="1" ht="39.950000000000003" customHeight="1">
      <c r="B26" s="80">
        <v>13</v>
      </c>
      <c r="C26" s="153" t="s">
        <v>153</v>
      </c>
      <c r="D26" s="154"/>
      <c r="E26" s="155"/>
      <c r="F26" s="150">
        <f>SUM(F19:F25)</f>
        <v>977.13</v>
      </c>
      <c r="G26" s="150">
        <f>SUM(G19:G25)</f>
        <v>0</v>
      </c>
      <c r="H26" s="150">
        <f>SUM(H19:H25)</f>
        <v>-53290.01</v>
      </c>
      <c r="I26" s="151">
        <f>SUM(I19:I25)</f>
        <v>596.29999999999995</v>
      </c>
      <c r="J26" s="152">
        <f>J19+J20+J21</f>
        <v>0</v>
      </c>
      <c r="K26" s="152">
        <f>K19+K20+K21</f>
        <v>0</v>
      </c>
      <c r="L26" s="152">
        <f>L19+L20+L21</f>
        <v>0</v>
      </c>
      <c r="O26" s="110"/>
    </row>
    <row r="27" spans="1:15" s="54" customFormat="1" ht="39.950000000000003" customHeight="1">
      <c r="B27" s="80">
        <v>14</v>
      </c>
      <c r="C27" s="153" t="s">
        <v>154</v>
      </c>
      <c r="D27" s="154"/>
      <c r="E27" s="155"/>
      <c r="F27" s="150">
        <f t="shared" ref="F27:L27" si="3">F18+F26</f>
        <v>-6216725.0100000007</v>
      </c>
      <c r="G27" s="150">
        <f t="shared" si="3"/>
        <v>1065973.4300000016</v>
      </c>
      <c r="H27" s="150">
        <f t="shared" si="3"/>
        <v>2287841.2600000016</v>
      </c>
      <c r="I27" s="151">
        <f t="shared" si="3"/>
        <v>1951260.9999999993</v>
      </c>
      <c r="J27" s="152">
        <f t="shared" si="3"/>
        <v>1724691.3000000007</v>
      </c>
      <c r="K27" s="152">
        <f t="shared" si="3"/>
        <v>858643.46999999881</v>
      </c>
      <c r="L27" s="152">
        <f t="shared" si="3"/>
        <v>1407462.3999999994</v>
      </c>
      <c r="O27" s="110"/>
    </row>
    <row r="28" spans="1:15" s="54" customFormat="1" ht="24.95" customHeight="1">
      <c r="B28" s="80">
        <v>15</v>
      </c>
      <c r="C28" s="126" t="s">
        <v>155</v>
      </c>
      <c r="D28" s="127"/>
      <c r="E28" s="128"/>
      <c r="F28" s="133"/>
      <c r="G28" s="129">
        <f>[2]LLOG2012!G111</f>
        <v>106597.34300000007</v>
      </c>
      <c r="H28" s="161">
        <f>[2]llog2011!H101</f>
        <v>244652.2860000002</v>
      </c>
      <c r="I28" s="130">
        <f>'[2]LLOG09+2010'!P129</f>
        <v>196164.30000000002</v>
      </c>
      <c r="J28" s="131">
        <f>'[2]LLOG09+2010'!J129</f>
        <v>172669.13000000009</v>
      </c>
      <c r="K28" s="132">
        <f>[2]prog07!Q75</f>
        <v>182039.34699999989</v>
      </c>
      <c r="L28" s="132">
        <f>[2]prog07!G75</f>
        <v>285492.47999999992</v>
      </c>
      <c r="O28" s="110"/>
    </row>
    <row r="29" spans="1:15" s="54" customFormat="1" ht="39.950000000000003" customHeight="1">
      <c r="B29" s="80">
        <v>16</v>
      </c>
      <c r="C29" s="153" t="s">
        <v>156</v>
      </c>
      <c r="D29" s="154"/>
      <c r="E29" s="155"/>
      <c r="F29" s="150">
        <f t="shared" ref="F29:L29" si="4">F27-F28</f>
        <v>-6216725.0100000007</v>
      </c>
      <c r="G29" s="150">
        <f t="shared" si="4"/>
        <v>959376.08700000145</v>
      </c>
      <c r="H29" s="150">
        <f t="shared" si="4"/>
        <v>2043188.9740000013</v>
      </c>
      <c r="I29" s="151">
        <f t="shared" si="4"/>
        <v>1755096.6999999993</v>
      </c>
      <c r="J29" s="152">
        <f t="shared" si="4"/>
        <v>1552022.1700000006</v>
      </c>
      <c r="K29" s="152">
        <f t="shared" si="4"/>
        <v>676604.12299999897</v>
      </c>
      <c r="L29" s="152">
        <f t="shared" si="4"/>
        <v>1121969.9199999995</v>
      </c>
      <c r="O29" s="110"/>
    </row>
    <row r="30" spans="1:15" s="54" customFormat="1" ht="24.95" customHeight="1">
      <c r="B30" s="80">
        <v>17</v>
      </c>
      <c r="C30" s="126" t="s">
        <v>157</v>
      </c>
      <c r="D30" s="127"/>
      <c r="E30" s="128"/>
      <c r="F30" s="133"/>
      <c r="G30" s="133"/>
      <c r="H30" s="133"/>
      <c r="I30" s="130"/>
      <c r="J30" s="131"/>
      <c r="K30" s="132"/>
      <c r="L30" s="132"/>
      <c r="O30" s="110"/>
    </row>
    <row r="31" spans="1:15" s="54" customFormat="1" ht="15.95" customHeight="1">
      <c r="B31" s="93"/>
      <c r="C31" s="93"/>
      <c r="D31" s="93"/>
      <c r="E31" s="94"/>
      <c r="F31" s="94"/>
      <c r="G31" s="94"/>
      <c r="H31" s="94"/>
      <c r="I31" s="162"/>
      <c r="J31" s="163"/>
      <c r="K31" s="95"/>
      <c r="L31" s="95"/>
      <c r="O31" s="110"/>
    </row>
    <row r="32" spans="1:15" s="54" customFormat="1" ht="15.95" customHeight="1">
      <c r="B32" s="93"/>
      <c r="C32" s="93"/>
      <c r="D32" s="93"/>
      <c r="E32" s="94"/>
      <c r="F32" s="94"/>
      <c r="G32" s="94"/>
      <c r="H32" s="94"/>
      <c r="I32" s="162"/>
      <c r="J32" s="163"/>
      <c r="K32" s="95"/>
      <c r="L32" s="95"/>
      <c r="O32" s="110"/>
    </row>
    <row r="33" spans="2:15" s="54" customFormat="1" ht="15.95" customHeight="1">
      <c r="B33" s="93"/>
      <c r="C33" s="93"/>
      <c r="D33" s="93"/>
      <c r="E33" s="94"/>
      <c r="F33" s="94"/>
      <c r="G33" s="94"/>
      <c r="H33" s="94"/>
      <c r="I33" s="162"/>
      <c r="J33" s="163"/>
      <c r="K33" s="95"/>
      <c r="L33" s="95"/>
      <c r="O33" s="110"/>
    </row>
    <row r="34" spans="2:15" s="54" customFormat="1" ht="15.95" customHeight="1">
      <c r="B34" s="93"/>
      <c r="C34" s="93"/>
      <c r="D34" s="93"/>
      <c r="E34" s="94"/>
      <c r="F34" s="94"/>
      <c r="G34" s="94"/>
      <c r="H34" s="94"/>
      <c r="I34" s="162"/>
      <c r="J34" s="163"/>
      <c r="K34" s="95"/>
      <c r="L34" s="95"/>
      <c r="O34" s="110"/>
    </row>
    <row r="35" spans="2:15" s="54" customFormat="1" ht="15.95" customHeight="1">
      <c r="B35" s="93"/>
      <c r="C35" s="93"/>
      <c r="D35" s="93"/>
      <c r="E35" s="94"/>
      <c r="F35" s="94"/>
      <c r="G35" s="94"/>
      <c r="H35" s="94"/>
      <c r="I35" s="162"/>
      <c r="J35" s="163"/>
      <c r="K35" s="95"/>
      <c r="L35" s="95"/>
      <c r="O35" s="110"/>
    </row>
    <row r="36" spans="2:15" s="54" customFormat="1" ht="15.95" customHeight="1">
      <c r="B36" s="93"/>
      <c r="C36" s="93"/>
      <c r="D36" s="93"/>
      <c r="E36" s="94"/>
      <c r="F36" s="94"/>
      <c r="G36" s="94"/>
      <c r="H36" s="94"/>
      <c r="I36" s="162"/>
      <c r="J36" s="163"/>
      <c r="K36" s="95"/>
      <c r="L36" s="95"/>
      <c r="O36" s="110"/>
    </row>
    <row r="37" spans="2:15" s="54" customFormat="1" ht="15.95" customHeight="1">
      <c r="B37" s="93"/>
      <c r="C37" s="93"/>
      <c r="D37" s="93"/>
      <c r="E37" s="94"/>
      <c r="F37" s="94"/>
      <c r="G37" s="94"/>
      <c r="H37" s="94"/>
      <c r="I37" s="162"/>
      <c r="J37" s="163"/>
      <c r="K37" s="95"/>
      <c r="L37" s="95"/>
      <c r="O37" s="110"/>
    </row>
    <row r="38" spans="2:15" s="54" customFormat="1" ht="15.95" customHeight="1">
      <c r="B38" s="93"/>
      <c r="C38" s="93"/>
      <c r="D38" s="93"/>
      <c r="E38" s="94"/>
      <c r="F38" s="94"/>
      <c r="G38" s="94"/>
      <c r="H38" s="94"/>
      <c r="I38" s="162"/>
      <c r="J38" s="163"/>
      <c r="K38" s="95"/>
      <c r="L38" s="95"/>
      <c r="O38" s="110"/>
    </row>
    <row r="39" spans="2:15" s="54" customFormat="1" ht="15.95" customHeight="1">
      <c r="B39" s="93"/>
      <c r="C39" s="93"/>
      <c r="D39" s="93"/>
      <c r="E39" s="94"/>
      <c r="F39" s="94"/>
      <c r="G39" s="94"/>
      <c r="H39" s="94"/>
      <c r="I39" s="162"/>
      <c r="J39" s="163"/>
      <c r="K39" s="95"/>
      <c r="L39" s="95"/>
      <c r="O39" s="110"/>
    </row>
    <row r="40" spans="2:15" s="54" customFormat="1" ht="15.95" customHeight="1">
      <c r="B40" s="93"/>
      <c r="C40" s="93"/>
      <c r="D40" s="93"/>
      <c r="E40" s="93"/>
      <c r="F40" s="93"/>
      <c r="G40" s="93"/>
      <c r="H40" s="93"/>
      <c r="I40" s="162"/>
      <c r="J40" s="163"/>
      <c r="K40" s="95"/>
      <c r="L40" s="95"/>
      <c r="O40" s="110"/>
    </row>
    <row r="41" spans="2:15">
      <c r="B41" s="102"/>
      <c r="C41" s="102"/>
      <c r="D41" s="102"/>
      <c r="E41" s="25"/>
      <c r="F41" s="25"/>
      <c r="G41" s="25"/>
      <c r="H41" s="25"/>
      <c r="I41" s="164"/>
      <c r="J41" s="165"/>
      <c r="K41" s="104"/>
      <c r="L41" s="104"/>
    </row>
  </sheetData>
  <mergeCells count="27">
    <mergeCell ref="C28:E28"/>
    <mergeCell ref="C29:E29"/>
    <mergeCell ref="C30:E30"/>
    <mergeCell ref="D22:E22"/>
    <mergeCell ref="D23:E23"/>
    <mergeCell ref="D24:E24"/>
    <mergeCell ref="D25:E25"/>
    <mergeCell ref="C26:E26"/>
    <mergeCell ref="C27:E27"/>
    <mergeCell ref="C16:E16"/>
    <mergeCell ref="C17:E17"/>
    <mergeCell ref="C18:E18"/>
    <mergeCell ref="C19:E19"/>
    <mergeCell ref="C20:E20"/>
    <mergeCell ref="C21:E21"/>
    <mergeCell ref="C10:E10"/>
    <mergeCell ref="C11:E11"/>
    <mergeCell ref="C12:E12"/>
    <mergeCell ref="D13:E13"/>
    <mergeCell ref="D14:E14"/>
    <mergeCell ref="C15:E15"/>
    <mergeCell ref="B3:L3"/>
    <mergeCell ref="B4:L4"/>
    <mergeCell ref="B6:B7"/>
    <mergeCell ref="C6:E7"/>
    <mergeCell ref="C8:E8"/>
    <mergeCell ref="C9:E9"/>
  </mergeCells>
  <printOptions horizontalCentered="1" verticalCentered="1"/>
  <pageMargins left="0" right="0" top="0" bottom="0" header="0.33" footer="0.28999999999999998"/>
  <pageSetup paperSize="9" orientation="portrait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10"/>
  </sheetPr>
  <dimension ref="B1:N42"/>
  <sheetViews>
    <sheetView topLeftCell="A17" workbookViewId="0">
      <selection activeCell="S26" sqref="S26"/>
    </sheetView>
  </sheetViews>
  <sheetFormatPr defaultRowHeight="12.75"/>
  <cols>
    <col min="1" max="1" width="4.7109375" style="28" customWidth="1"/>
    <col min="2" max="3" width="3.7109375" style="58" customWidth="1"/>
    <col min="4" max="4" width="3.5703125" style="58" customWidth="1"/>
    <col min="5" max="5" width="44.42578125" style="28" customWidth="1"/>
    <col min="6" max="6" width="20.140625" style="28" customWidth="1"/>
    <col min="7" max="7" width="18.28515625" style="28" customWidth="1"/>
    <col min="8" max="8" width="17.42578125" style="28" hidden="1" customWidth="1"/>
    <col min="9" max="9" width="13.5703125" style="28" hidden="1" customWidth="1"/>
    <col min="10" max="10" width="15.7109375" style="59" hidden="1" customWidth="1"/>
    <col min="11" max="12" width="15.42578125" style="59" hidden="1" customWidth="1"/>
    <col min="13" max="13" width="11.28515625" style="28" hidden="1" customWidth="1"/>
    <col min="14" max="14" width="0" style="28" hidden="1" customWidth="1"/>
    <col min="15" max="16384" width="9.140625" style="28"/>
  </cols>
  <sheetData>
    <row r="1" spans="2:14" ht="14.25">
      <c r="C1" s="7" t="s">
        <v>1</v>
      </c>
    </row>
    <row r="2" spans="2:14" s="54" customFormat="1" ht="18">
      <c r="B2" s="51"/>
      <c r="C2" s="7" t="s">
        <v>3</v>
      </c>
      <c r="D2" s="52"/>
      <c r="E2" s="53"/>
      <c r="F2" s="53"/>
      <c r="G2" s="53"/>
      <c r="H2" s="53"/>
      <c r="I2" s="53"/>
      <c r="J2" s="210"/>
      <c r="K2" s="212"/>
      <c r="L2" s="211"/>
    </row>
    <row r="3" spans="2:14" s="54" customFormat="1" ht="8.25" customHeight="1">
      <c r="B3" s="51"/>
      <c r="C3" s="51"/>
      <c r="D3" s="52"/>
      <c r="E3" s="53"/>
      <c r="F3" s="53"/>
      <c r="G3" s="53"/>
      <c r="H3" s="53"/>
      <c r="I3" s="53"/>
      <c r="J3" s="210"/>
      <c r="K3" s="56"/>
      <c r="L3" s="55"/>
    </row>
    <row r="4" spans="2:14" s="54" customFormat="1" ht="18" customHeight="1">
      <c r="B4" s="111" t="s">
        <v>199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</row>
    <row r="5" spans="2:14" ht="6.75" customHeight="1"/>
    <row r="6" spans="2:14" s="54" customFormat="1" ht="15.95" customHeight="1">
      <c r="B6" s="60" t="s">
        <v>31</v>
      </c>
      <c r="C6" s="114" t="s">
        <v>198</v>
      </c>
      <c r="D6" s="115"/>
      <c r="E6" s="115"/>
      <c r="F6" s="209" t="s">
        <v>34</v>
      </c>
      <c r="G6" s="209" t="s">
        <v>34</v>
      </c>
      <c r="H6" s="209" t="s">
        <v>34</v>
      </c>
      <c r="I6" s="64" t="s">
        <v>34</v>
      </c>
      <c r="J6" s="64" t="s">
        <v>34</v>
      </c>
      <c r="K6" s="64" t="s">
        <v>35</v>
      </c>
      <c r="L6" s="64" t="s">
        <v>34</v>
      </c>
    </row>
    <row r="7" spans="2:14" s="54" customFormat="1" ht="15.95" customHeight="1">
      <c r="B7" s="66"/>
      <c r="C7" s="121"/>
      <c r="D7" s="122"/>
      <c r="E7" s="122"/>
      <c r="F7" s="207" t="s">
        <v>197</v>
      </c>
      <c r="G7" s="208" t="s">
        <v>196</v>
      </c>
      <c r="H7" s="207">
        <v>2011</v>
      </c>
      <c r="I7" s="70" t="s">
        <v>40</v>
      </c>
      <c r="J7" s="97">
        <v>2009</v>
      </c>
      <c r="K7" s="70" t="s">
        <v>40</v>
      </c>
      <c r="L7" s="72" t="s">
        <v>41</v>
      </c>
    </row>
    <row r="8" spans="2:14" s="54" customFormat="1" ht="24.95" customHeight="1">
      <c r="B8" s="80"/>
      <c r="C8" s="181" t="s">
        <v>195</v>
      </c>
      <c r="D8" s="183"/>
      <c r="E8" s="183"/>
      <c r="F8" s="171"/>
      <c r="G8" s="175"/>
      <c r="H8" s="175"/>
      <c r="I8" s="206"/>
      <c r="J8" s="205"/>
      <c r="K8" s="88"/>
      <c r="L8" s="88"/>
      <c r="M8" s="88"/>
    </row>
    <row r="9" spans="2:14" s="54" customFormat="1" ht="20.100000000000001" customHeight="1">
      <c r="B9" s="80"/>
      <c r="C9" s="181"/>
      <c r="D9" s="83" t="s">
        <v>194</v>
      </c>
      <c r="E9" s="177"/>
      <c r="F9" s="176">
        <f>[2]Rez.1!F27</f>
        <v>-6216725.0100000007</v>
      </c>
      <c r="G9" s="176">
        <f>[2]Rez.1!G27</f>
        <v>1065973.4300000016</v>
      </c>
      <c r="H9" s="176">
        <f>[2]Rez.1!H27</f>
        <v>2287841.2600000016</v>
      </c>
      <c r="I9" s="176">
        <f>[2]Rez.1!I27</f>
        <v>1951260.9999999993</v>
      </c>
      <c r="J9" s="88">
        <f>[2]Rez.1!J27</f>
        <v>1724691.3000000007</v>
      </c>
      <c r="K9" s="88">
        <f>[2]Rez.1!K27</f>
        <v>858643.46999999881</v>
      </c>
      <c r="L9" s="88">
        <f>[2]Rez.1!L27</f>
        <v>1407462.3999999994</v>
      </c>
    </row>
    <row r="10" spans="2:14" s="54" customFormat="1" ht="20.100000000000001" customHeight="1">
      <c r="B10" s="80"/>
      <c r="C10" s="204"/>
      <c r="D10" s="190" t="s">
        <v>193</v>
      </c>
      <c r="F10" s="203"/>
      <c r="G10" s="176"/>
      <c r="H10" s="176"/>
      <c r="I10" s="176"/>
      <c r="J10" s="88"/>
      <c r="K10" s="88"/>
      <c r="L10" s="88"/>
    </row>
    <row r="11" spans="2:14" s="54" customFormat="1" ht="20.100000000000001" customHeight="1">
      <c r="B11" s="80"/>
      <c r="C11" s="181"/>
      <c r="D11" s="183"/>
      <c r="E11" s="202" t="s">
        <v>192</v>
      </c>
      <c r="F11" s="201"/>
      <c r="G11" s="200"/>
      <c r="H11" s="200"/>
      <c r="I11" s="199"/>
      <c r="J11" s="88">
        <v>0</v>
      </c>
      <c r="K11" s="88">
        <v>0</v>
      </c>
      <c r="L11" s="88">
        <f>[2]Rez.1!L15</f>
        <v>0</v>
      </c>
      <c r="M11" s="88">
        <v>-30250</v>
      </c>
    </row>
    <row r="12" spans="2:14" s="54" customFormat="1" ht="20.100000000000001" customHeight="1">
      <c r="B12" s="80"/>
      <c r="C12" s="181"/>
      <c r="D12" s="183"/>
      <c r="E12" s="202" t="s">
        <v>191</v>
      </c>
      <c r="F12" s="201"/>
      <c r="G12" s="200"/>
      <c r="H12" s="200"/>
      <c r="I12" s="199"/>
      <c r="J12" s="88"/>
      <c r="K12" s="88"/>
      <c r="L12" s="88">
        <v>0</v>
      </c>
    </row>
    <row r="13" spans="2:14" s="54" customFormat="1" ht="20.100000000000001" customHeight="1">
      <c r="B13" s="80"/>
      <c r="C13" s="181"/>
      <c r="D13" s="183"/>
      <c r="E13" s="202" t="s">
        <v>190</v>
      </c>
      <c r="F13" s="201"/>
      <c r="G13" s="200"/>
      <c r="H13" s="200"/>
      <c r="I13" s="199"/>
      <c r="J13" s="88"/>
      <c r="K13" s="88"/>
      <c r="L13" s="88"/>
    </row>
    <row r="14" spans="2:14" s="54" customFormat="1" ht="20.100000000000001" customHeight="1">
      <c r="B14" s="80"/>
      <c r="C14" s="181"/>
      <c r="D14" s="183"/>
      <c r="E14" s="202" t="s">
        <v>189</v>
      </c>
      <c r="F14" s="201"/>
      <c r="G14" s="200"/>
      <c r="H14" s="200"/>
      <c r="I14" s="199"/>
      <c r="J14" s="88"/>
      <c r="K14" s="88"/>
      <c r="L14" s="88"/>
    </row>
    <row r="15" spans="2:14" s="94" customFormat="1" ht="20.100000000000001" customHeight="1">
      <c r="B15" s="61"/>
      <c r="C15" s="114"/>
      <c r="D15" s="194" t="s">
        <v>188</v>
      </c>
      <c r="F15" s="188">
        <f>[2]Aktivet!H12-[2]Aktivet!G12</f>
        <v>-1220112.6329999999</v>
      </c>
      <c r="G15" s="188">
        <f>[2]Aktivet!I12-[2]Aktivet!H12</f>
        <v>196675.63299999991</v>
      </c>
      <c r="H15" s="188">
        <f>[2]Aktivet!J12-[2]Aktivet!I12</f>
        <v>-1939494.3</v>
      </c>
      <c r="I15" s="192">
        <f>[2]Aktivet!K12-[2]Aktivet!J12</f>
        <v>3656219.7699999996</v>
      </c>
      <c r="J15" s="191">
        <f>[2]Aktivet!L12-[2]Aktivet!K12</f>
        <v>-3871804.118999999</v>
      </c>
      <c r="K15" s="191">
        <f>[2]Aktivet!M12-[2]Aktivet!L12</f>
        <v>203684.32699999958</v>
      </c>
      <c r="L15" s="191">
        <f>[2]Aktivet!N12-[2]Aktivet!M12-248843</f>
        <v>-1565252.1800000002</v>
      </c>
      <c r="N15" s="94" t="s">
        <v>187</v>
      </c>
    </row>
    <row r="16" spans="2:14" s="94" customFormat="1" ht="20.100000000000001" customHeight="1">
      <c r="B16" s="67"/>
      <c r="C16" s="121"/>
      <c r="D16" s="198" t="s">
        <v>186</v>
      </c>
      <c r="F16" s="188"/>
      <c r="G16" s="188"/>
      <c r="H16" s="188"/>
      <c r="I16" s="187"/>
      <c r="J16" s="186"/>
      <c r="K16" s="186"/>
      <c r="L16" s="186"/>
    </row>
    <row r="17" spans="2:14" s="54" customFormat="1" ht="20.100000000000001" customHeight="1">
      <c r="B17" s="197"/>
      <c r="C17" s="181"/>
      <c r="D17" s="83" t="s">
        <v>185</v>
      </c>
      <c r="E17" s="177"/>
      <c r="F17" s="176">
        <f>[2]Aktivet!H20-[2]Aktivet!G20</f>
        <v>4132505.4200000018</v>
      </c>
      <c r="G17" s="176">
        <f>[2]Aktivet!I20-[2]Aktivet!H20</f>
        <v>-2001458.3200000003</v>
      </c>
      <c r="H17" s="176">
        <f>[2]Aktivet!J20-[2]Aktivet!I20</f>
        <v>-2499766.6000000015</v>
      </c>
      <c r="I17" s="196">
        <f>[2]Aktivet!K20-[2]Aktivet!J20</f>
        <v>-4720013.3999999985</v>
      </c>
      <c r="J17" s="195">
        <f>[2]Aktivet!L20-[2]Aktivet!K20</f>
        <v>-1501170.7600000016</v>
      </c>
      <c r="K17" s="195">
        <f>[2]Aktivet!M20-[2]Aktivet!L20+248843</f>
        <v>-3890413.4399999995</v>
      </c>
      <c r="L17" s="195">
        <f>[2]Aktivet!N20-[2]Aktivet!M20</f>
        <v>-4553151.9700000007</v>
      </c>
      <c r="N17" s="94" t="s">
        <v>184</v>
      </c>
    </row>
    <row r="18" spans="2:14" s="54" customFormat="1" ht="20.100000000000001" customHeight="1">
      <c r="B18" s="60"/>
      <c r="C18" s="114"/>
      <c r="D18" s="194" t="s">
        <v>183</v>
      </c>
      <c r="E18" s="193"/>
      <c r="F18" s="188">
        <f>[2]Pasivet!G32-[2]Pasivet!H32</f>
        <v>3308271.370000001</v>
      </c>
      <c r="G18" s="188">
        <f>[2]Pasivet!H32-[2]Pasivet!I32</f>
        <v>737929.71269999444</v>
      </c>
      <c r="H18" s="188">
        <f>[2]Pasivet!I32-[2]Pasivet!J32</f>
        <v>1486824.4573000073</v>
      </c>
      <c r="I18" s="192">
        <f>[2]Pasivet!J32-[2]Pasivet!K32</f>
        <v>-1293705.9736000001</v>
      </c>
      <c r="J18" s="191">
        <f>[2]Pasivet!K32-[2]Pasivet!L32</f>
        <v>5081160.5687000006</v>
      </c>
      <c r="K18" s="191">
        <f>[2]Pasivet!L32-[2]Pasivet!M32</f>
        <v>1969594.5468999967</v>
      </c>
      <c r="L18" s="191">
        <f>[2]Pasivet!M32-[2]Pasivet!N32</f>
        <v>9881688.4479999989</v>
      </c>
    </row>
    <row r="19" spans="2:14" s="54" customFormat="1" ht="20.100000000000001" customHeight="1">
      <c r="B19" s="66"/>
      <c r="C19" s="121"/>
      <c r="D19" s="190" t="s">
        <v>182</v>
      </c>
      <c r="E19" s="189"/>
      <c r="F19" s="188"/>
      <c r="G19" s="188"/>
      <c r="H19" s="188"/>
      <c r="I19" s="187"/>
      <c r="J19" s="186"/>
      <c r="K19" s="186"/>
      <c r="L19" s="186"/>
      <c r="N19" s="94" t="s">
        <v>181</v>
      </c>
    </row>
    <row r="20" spans="2:14" s="54" customFormat="1" ht="20.100000000000001" customHeight="1">
      <c r="B20" s="80"/>
      <c r="C20" s="181"/>
      <c r="D20" s="92" t="s">
        <v>180</v>
      </c>
      <c r="E20" s="183"/>
      <c r="F20" s="175">
        <f>SUM(F9:F19)</f>
        <v>3939.1470000017434</v>
      </c>
      <c r="G20" s="175">
        <f>SUM(G9:G19)</f>
        <v>-879.54430000437424</v>
      </c>
      <c r="H20" s="175">
        <f>SUM(H9:H19)</f>
        <v>-664595.18269999232</v>
      </c>
      <c r="I20" s="185">
        <f>SUM(I9:I19)</f>
        <v>-406238.60360000003</v>
      </c>
      <c r="J20" s="184">
        <f>SUM(J9:J19)</f>
        <v>1432876.9897000007</v>
      </c>
      <c r="K20" s="184">
        <f>SUM(K9:K19)</f>
        <v>-858491.09610000439</v>
      </c>
      <c r="L20" s="184">
        <f>SUM(L9:L19)</f>
        <v>5170746.6979999971</v>
      </c>
    </row>
    <row r="21" spans="2:14" s="54" customFormat="1" ht="20.100000000000001" customHeight="1">
      <c r="B21" s="80"/>
      <c r="C21" s="181"/>
      <c r="D21" s="83" t="s">
        <v>179</v>
      </c>
      <c r="E21" s="177"/>
      <c r="F21" s="84"/>
      <c r="G21" s="176"/>
      <c r="H21" s="176"/>
      <c r="I21" s="179"/>
      <c r="J21" s="88">
        <f>-J14</f>
        <v>0</v>
      </c>
      <c r="K21" s="88">
        <f>-K14</f>
        <v>0</v>
      </c>
      <c r="L21" s="88"/>
    </row>
    <row r="22" spans="2:14" s="54" customFormat="1" ht="20.100000000000001" customHeight="1">
      <c r="B22" s="80"/>
      <c r="C22" s="181"/>
      <c r="D22" s="83" t="s">
        <v>178</v>
      </c>
      <c r="E22" s="177"/>
      <c r="F22" s="176">
        <f>-[2]Rez.1!F28</f>
        <v>0</v>
      </c>
      <c r="G22" s="176">
        <f>-[2]Rez.1!G28</f>
        <v>-106597.34300000007</v>
      </c>
      <c r="H22" s="176">
        <f>-[2]Rez.1!H28</f>
        <v>-244652.2860000002</v>
      </c>
      <c r="I22" s="176">
        <f>-[2]Rez.1!I28</f>
        <v>-196164.30000000002</v>
      </c>
      <c r="J22" s="88">
        <f>-[2]Rez.1!J28</f>
        <v>-172669.13000000009</v>
      </c>
      <c r="K22" s="88">
        <f>-[2]Rez.1!K28</f>
        <v>-182039.34699999989</v>
      </c>
      <c r="L22" s="88">
        <f>-[2]Rez.1!L28</f>
        <v>-285492.47999999992</v>
      </c>
      <c r="N22" s="54" t="s">
        <v>177</v>
      </c>
    </row>
    <row r="23" spans="2:14" s="54" customFormat="1" ht="20.100000000000001" customHeight="1">
      <c r="B23" s="80"/>
      <c r="C23" s="181"/>
      <c r="D23" s="178" t="s">
        <v>176</v>
      </c>
      <c r="E23" s="183"/>
      <c r="F23" s="175">
        <f>SUM(F20:F22)</f>
        <v>3939.1470000017434</v>
      </c>
      <c r="G23" s="175">
        <f>SUM(G20:G22)</f>
        <v>-107476.88730000444</v>
      </c>
      <c r="H23" s="175">
        <f>SUM(H20:H22)</f>
        <v>-909247.46869999252</v>
      </c>
      <c r="I23" s="175">
        <f>SUM(I20:I22)</f>
        <v>-602402.90360000008</v>
      </c>
      <c r="J23" s="79">
        <f>SUM(J20:J22)</f>
        <v>1260207.8597000006</v>
      </c>
      <c r="K23" s="79">
        <f>SUM(K20:K22)</f>
        <v>-1040530.4431000042</v>
      </c>
      <c r="L23" s="79">
        <f>SUM(L20:L22)</f>
        <v>4885254.2179999975</v>
      </c>
    </row>
    <row r="24" spans="2:14" s="54" customFormat="1" ht="24.95" customHeight="1">
      <c r="B24" s="80"/>
      <c r="C24" s="171" t="s">
        <v>175</v>
      </c>
      <c r="D24" s="183"/>
      <c r="E24" s="177"/>
      <c r="F24" s="84"/>
      <c r="G24" s="176"/>
      <c r="H24" s="176"/>
      <c r="I24" s="179"/>
      <c r="J24" s="88"/>
      <c r="K24" s="88"/>
      <c r="L24" s="88"/>
    </row>
    <row r="25" spans="2:14" s="54" customFormat="1" ht="20.100000000000001" customHeight="1">
      <c r="B25" s="80"/>
      <c r="C25" s="181"/>
      <c r="D25" s="83" t="s">
        <v>174</v>
      </c>
      <c r="E25" s="177"/>
      <c r="F25" s="84"/>
      <c r="G25" s="176"/>
      <c r="H25" s="176"/>
      <c r="I25" s="179"/>
      <c r="J25" s="88"/>
      <c r="K25" s="88"/>
      <c r="L25" s="88"/>
    </row>
    <row r="26" spans="2:14" s="54" customFormat="1" ht="20.100000000000001" customHeight="1">
      <c r="B26" s="80"/>
      <c r="C26" s="181"/>
      <c r="D26" s="83" t="s">
        <v>173</v>
      </c>
      <c r="E26" s="177"/>
      <c r="F26" s="84"/>
      <c r="G26" s="176"/>
      <c r="H26" s="176">
        <f>SUM([2]Aktivet!J36:J39)-SUM([2]Aktivet!I36:I39)</f>
        <v>0</v>
      </c>
      <c r="I26" s="176">
        <f>SUM([2]Aktivet!K36:K39)-SUM([2]Aktivet!J36:J39)</f>
        <v>0</v>
      </c>
      <c r="J26" s="88">
        <f>SUM([2]Aktivet!L36:L39)-SUM([2]Aktivet!K36:K39)</f>
        <v>-92500.060000000987</v>
      </c>
      <c r="K26" s="88">
        <f>SUM([2]Aktivet!M36:M39)-SUM([2]Aktivet!L36:L39)</f>
        <v>6.0000000521540642E-2</v>
      </c>
      <c r="L26" s="88">
        <f>SUM([2]Aktivet!N36:N39)-SUM([2]Aktivet!M36:M39)</f>
        <v>-3828095.3000000003</v>
      </c>
      <c r="N26" s="94" t="s">
        <v>172</v>
      </c>
    </row>
    <row r="27" spans="2:14" s="54" customFormat="1" ht="20.100000000000001" customHeight="1">
      <c r="B27" s="80"/>
      <c r="C27" s="182"/>
      <c r="D27" s="83" t="s">
        <v>171</v>
      </c>
      <c r="E27" s="177"/>
      <c r="F27" s="84"/>
      <c r="G27" s="176"/>
      <c r="H27" s="176"/>
      <c r="I27" s="179"/>
      <c r="J27" s="88"/>
      <c r="K27" s="88"/>
      <c r="L27" s="88"/>
      <c r="N27" s="54" t="s">
        <v>170</v>
      </c>
    </row>
    <row r="28" spans="2:14" s="54" customFormat="1" ht="20.100000000000001" customHeight="1">
      <c r="B28" s="80"/>
      <c r="C28" s="90"/>
      <c r="D28" s="83" t="s">
        <v>169</v>
      </c>
      <c r="E28" s="177"/>
      <c r="F28" s="84"/>
      <c r="G28" s="176"/>
      <c r="H28" s="176"/>
      <c r="I28" s="179"/>
      <c r="J28" s="88"/>
      <c r="K28" s="88"/>
      <c r="L28" s="88"/>
    </row>
    <row r="29" spans="2:14" s="54" customFormat="1" ht="20.100000000000001" customHeight="1">
      <c r="B29" s="80"/>
      <c r="C29" s="90"/>
      <c r="D29" s="83" t="s">
        <v>168</v>
      </c>
      <c r="E29" s="177"/>
      <c r="F29" s="84"/>
      <c r="G29" s="176"/>
      <c r="H29" s="176"/>
      <c r="I29" s="179"/>
      <c r="J29" s="88"/>
      <c r="K29" s="88"/>
      <c r="L29" s="88"/>
    </row>
    <row r="30" spans="2:14" s="54" customFormat="1" ht="20.100000000000001" customHeight="1">
      <c r="B30" s="80"/>
      <c r="C30" s="90"/>
      <c r="D30" s="178" t="s">
        <v>167</v>
      </c>
      <c r="E30" s="177"/>
      <c r="F30" s="84"/>
      <c r="G30" s="176"/>
      <c r="H30" s="175">
        <f>SUM(H25:H29)</f>
        <v>0</v>
      </c>
      <c r="I30" s="175">
        <f>SUM(I25:I29)</f>
        <v>0</v>
      </c>
      <c r="J30" s="79">
        <f>SUM(J25:J29)</f>
        <v>-92500.060000000987</v>
      </c>
      <c r="K30" s="79">
        <f>SUM(K25:K29)</f>
        <v>6.0000000521540642E-2</v>
      </c>
      <c r="L30" s="79">
        <f>SUM(L25:L29)</f>
        <v>-3828095.3000000003</v>
      </c>
    </row>
    <row r="31" spans="2:14" s="54" customFormat="1" ht="24.95" customHeight="1">
      <c r="B31" s="80"/>
      <c r="C31" s="181" t="s">
        <v>166</v>
      </c>
      <c r="D31" s="180"/>
      <c r="E31" s="177"/>
      <c r="F31" s="84"/>
      <c r="G31" s="176"/>
      <c r="H31" s="176"/>
      <c r="I31" s="179"/>
      <c r="J31" s="88"/>
      <c r="K31" s="88"/>
      <c r="L31" s="88"/>
    </row>
    <row r="32" spans="2:14" s="54" customFormat="1" ht="20.100000000000001" customHeight="1">
      <c r="B32" s="80"/>
      <c r="C32" s="90"/>
      <c r="D32" s="83" t="s">
        <v>165</v>
      </c>
      <c r="E32" s="177"/>
      <c r="F32" s="84"/>
      <c r="G32" s="176"/>
      <c r="H32" s="176"/>
      <c r="I32" s="179"/>
      <c r="J32" s="88"/>
      <c r="K32" s="88"/>
      <c r="L32" s="88"/>
    </row>
    <row r="33" spans="2:12" s="54" customFormat="1" ht="20.100000000000001" customHeight="1">
      <c r="B33" s="80"/>
      <c r="C33" s="90"/>
      <c r="D33" s="83" t="s">
        <v>164</v>
      </c>
      <c r="E33" s="177"/>
      <c r="F33" s="84"/>
      <c r="G33" s="176"/>
      <c r="H33" s="176"/>
      <c r="I33" s="179"/>
      <c r="J33" s="88"/>
      <c r="K33" s="88"/>
      <c r="L33" s="88"/>
    </row>
    <row r="34" spans="2:12" s="54" customFormat="1" ht="20.100000000000001" customHeight="1">
      <c r="B34" s="80"/>
      <c r="C34" s="90"/>
      <c r="D34" s="83" t="s">
        <v>163</v>
      </c>
      <c r="E34" s="177"/>
      <c r="F34" s="84"/>
      <c r="G34" s="176"/>
      <c r="H34" s="176"/>
      <c r="I34" s="179"/>
      <c r="J34" s="88"/>
      <c r="K34" s="88"/>
      <c r="L34" s="88"/>
    </row>
    <row r="35" spans="2:12" s="54" customFormat="1" ht="20.100000000000001" customHeight="1">
      <c r="B35" s="80"/>
      <c r="C35" s="90"/>
      <c r="D35" s="83" t="s">
        <v>162</v>
      </c>
      <c r="E35" s="177"/>
      <c r="F35" s="84"/>
      <c r="G35" s="176"/>
      <c r="H35" s="176"/>
      <c r="I35" s="179"/>
      <c r="J35" s="88"/>
      <c r="K35" s="88"/>
      <c r="L35" s="88"/>
    </row>
    <row r="36" spans="2:12" s="54" customFormat="1" ht="20.100000000000001" customHeight="1">
      <c r="B36" s="80"/>
      <c r="C36" s="90"/>
      <c r="D36" s="178" t="s">
        <v>161</v>
      </c>
      <c r="E36" s="177"/>
      <c r="F36" s="84"/>
      <c r="G36" s="176"/>
      <c r="H36" s="175">
        <f>SUM(H32:H35)</f>
        <v>0</v>
      </c>
      <c r="I36" s="175">
        <f>SUM(I32:I35)</f>
        <v>0</v>
      </c>
      <c r="J36" s="79">
        <f>SUM(J32:J35)</f>
        <v>0</v>
      </c>
      <c r="K36" s="79">
        <f>SUM(K32:K35)</f>
        <v>0</v>
      </c>
      <c r="L36" s="79">
        <f>SUM(L32:L35)</f>
        <v>0</v>
      </c>
    </row>
    <row r="37" spans="2:12" ht="25.5" customHeight="1">
      <c r="B37" s="170"/>
      <c r="C37" s="171" t="s">
        <v>160</v>
      </c>
      <c r="D37" s="170"/>
      <c r="E37" s="169"/>
      <c r="F37" s="168">
        <f>F23+F30+F36</f>
        <v>3939.1470000017434</v>
      </c>
      <c r="G37" s="168">
        <f>G23+G30+G36</f>
        <v>-107476.88730000444</v>
      </c>
      <c r="H37" s="168">
        <f>H23+H30+H36</f>
        <v>-909247.46869999252</v>
      </c>
      <c r="I37" s="168">
        <f>I23+I30+I36</f>
        <v>-602402.90360000008</v>
      </c>
      <c r="J37" s="167">
        <f>J23+J30+J36</f>
        <v>1167707.7996999996</v>
      </c>
      <c r="K37" s="167">
        <f>K23+K30+K36</f>
        <v>-1040530.3831000037</v>
      </c>
      <c r="L37" s="167">
        <f>L23+L30+L36+M11</f>
        <v>1026908.9179999973</v>
      </c>
    </row>
    <row r="38" spans="2:12" ht="25.5" customHeight="1">
      <c r="B38" s="170"/>
      <c r="C38" s="171" t="s">
        <v>159</v>
      </c>
      <c r="D38" s="170"/>
      <c r="E38" s="169"/>
      <c r="F38" s="174">
        <f>G39</f>
        <v>158898.31010000239</v>
      </c>
      <c r="G38" s="174">
        <f>H39</f>
        <v>266375.19740000681</v>
      </c>
      <c r="H38" s="174">
        <f>I39</f>
        <v>1175622.6660999993</v>
      </c>
      <c r="I38" s="173">
        <f>J39</f>
        <v>1778025.5696999994</v>
      </c>
      <c r="J38" s="172">
        <f>K40</f>
        <v>610317.7699999999</v>
      </c>
      <c r="K38" s="172">
        <f>L40</f>
        <v>1650848.216</v>
      </c>
      <c r="L38" s="172">
        <f>[2]Aktivet!N8</f>
        <v>623939.24</v>
      </c>
    </row>
    <row r="39" spans="2:12" ht="25.5" customHeight="1">
      <c r="B39" s="170"/>
      <c r="C39" s="171" t="s">
        <v>158</v>
      </c>
      <c r="D39" s="170"/>
      <c r="E39" s="169"/>
      <c r="F39" s="168">
        <f>F37+F38</f>
        <v>162837.45710000413</v>
      </c>
      <c r="G39" s="168">
        <f>G37+G38</f>
        <v>158898.31010000239</v>
      </c>
      <c r="H39" s="168">
        <f>H37+H38</f>
        <v>266375.19740000681</v>
      </c>
      <c r="I39" s="168">
        <f>I37+I38</f>
        <v>1175622.6660999993</v>
      </c>
      <c r="J39" s="167">
        <f>J37+J38</f>
        <v>1778025.5696999994</v>
      </c>
      <c r="K39" s="167">
        <f>K37+K38</f>
        <v>610317.83289999631</v>
      </c>
      <c r="L39" s="167">
        <f>L37+L38</f>
        <v>1650848.1579999973</v>
      </c>
    </row>
    <row r="40" spans="2:12" hidden="1">
      <c r="J40" s="59">
        <f>[2]Aktivet!K8</f>
        <v>1778025.56</v>
      </c>
      <c r="K40" s="59">
        <f>[2]prog07!O42+[2]prog07!O44+[2]prog07!O45+[2]prog07!O46+[2]prog07!O47</f>
        <v>610317.7699999999</v>
      </c>
      <c r="L40" s="59">
        <f>'[2]bilanci 06+07'!D41</f>
        <v>1650848.216</v>
      </c>
    </row>
    <row r="41" spans="2:12" hidden="1">
      <c r="K41" s="59">
        <f>K39-K40</f>
        <v>6.2899996410124004E-2</v>
      </c>
      <c r="L41" s="59">
        <f>L39-L40</f>
        <v>-5.8000002754852176E-2</v>
      </c>
    </row>
    <row r="42" spans="2:12">
      <c r="F42" s="166">
        <f>'[2]Shen.Spjeg.ne vazhdim'!M19+'[2]Shen.Spjeg.ne vazhdim'!M27</f>
        <v>0</v>
      </c>
      <c r="G42" s="166">
        <f>'[2]Shen.Spjeg.ne vazhdim'!O19+'[2]Shen.Spjeg.ne vazhdim'!O27</f>
        <v>158898.30000000002</v>
      </c>
    </row>
  </sheetData>
  <mergeCells count="21">
    <mergeCell ref="B18:B19"/>
    <mergeCell ref="K18:K19"/>
    <mergeCell ref="J18:J19"/>
    <mergeCell ref="I18:I19"/>
    <mergeCell ref="H18:H19"/>
    <mergeCell ref="J15:J16"/>
    <mergeCell ref="F15:F16"/>
    <mergeCell ref="H15:H16"/>
    <mergeCell ref="L18:L19"/>
    <mergeCell ref="C18:C19"/>
    <mergeCell ref="G15:G16"/>
    <mergeCell ref="I15:I16"/>
    <mergeCell ref="G18:G19"/>
    <mergeCell ref="F18:F19"/>
    <mergeCell ref="B4:L4"/>
    <mergeCell ref="C6:E7"/>
    <mergeCell ref="B6:B7"/>
    <mergeCell ref="K15:K16"/>
    <mergeCell ref="L15:L16"/>
    <mergeCell ref="B15:B16"/>
    <mergeCell ref="C15:C16"/>
  </mergeCells>
  <printOptions horizontalCentered="1" verticalCentered="1"/>
  <pageMargins left="0" right="0" top="0" bottom="0" header="0.24" footer="0.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10"/>
  </sheetPr>
  <dimension ref="A1:N94"/>
  <sheetViews>
    <sheetView topLeftCell="A55" workbookViewId="0">
      <selection activeCell="A49" sqref="A49:G95"/>
    </sheetView>
  </sheetViews>
  <sheetFormatPr defaultRowHeight="12.75"/>
  <cols>
    <col min="1" max="1" width="5.140625" customWidth="1"/>
    <col min="2" max="2" width="21.140625" customWidth="1"/>
    <col min="3" max="3" width="9.42578125" customWidth="1"/>
    <col min="4" max="4" width="11.5703125" customWidth="1"/>
    <col min="5" max="5" width="11" customWidth="1"/>
    <col min="6" max="6" width="12" customWidth="1"/>
    <col min="7" max="7" width="13.42578125" customWidth="1"/>
    <col min="9" max="10" width="10.140625" bestFit="1" customWidth="1"/>
    <col min="13" max="13" width="12.28515625" customWidth="1"/>
  </cols>
  <sheetData>
    <row r="1" spans="1:9" ht="15">
      <c r="B1" s="213" t="s">
        <v>200</v>
      </c>
    </row>
    <row r="2" spans="1:9">
      <c r="B2" s="214" t="s">
        <v>201</v>
      </c>
    </row>
    <row r="3" spans="1:9">
      <c r="B3" s="215"/>
    </row>
    <row r="4" spans="1:9" ht="15.75">
      <c r="B4" s="216" t="s">
        <v>202</v>
      </c>
      <c r="C4" s="216"/>
      <c r="D4" s="216"/>
      <c r="E4" s="216"/>
      <c r="F4" s="216"/>
      <c r="G4" s="216"/>
    </row>
    <row r="6" spans="1:9">
      <c r="A6" s="60" t="s">
        <v>31</v>
      </c>
      <c r="B6" s="217" t="s">
        <v>203</v>
      </c>
      <c r="C6" s="60" t="s">
        <v>204</v>
      </c>
      <c r="D6" s="218" t="s">
        <v>205</v>
      </c>
      <c r="E6" s="60" t="s">
        <v>206</v>
      </c>
      <c r="F6" s="60" t="s">
        <v>207</v>
      </c>
      <c r="G6" s="218" t="s">
        <v>205</v>
      </c>
    </row>
    <row r="7" spans="1:9">
      <c r="A7" s="66"/>
      <c r="B7" s="219"/>
      <c r="C7" s="66"/>
      <c r="D7" s="220">
        <v>40544</v>
      </c>
      <c r="E7" s="66"/>
      <c r="F7" s="66"/>
      <c r="G7" s="220">
        <v>41274</v>
      </c>
      <c r="H7" s="221"/>
      <c r="I7" s="221"/>
    </row>
    <row r="8" spans="1:9">
      <c r="A8" s="222">
        <v>1</v>
      </c>
      <c r="B8" s="223" t="s">
        <v>208</v>
      </c>
      <c r="C8" s="222"/>
      <c r="D8" s="224">
        <v>341281</v>
      </c>
      <c r="E8" s="224"/>
      <c r="F8" s="224"/>
      <c r="G8" s="224">
        <f t="shared" ref="G8:G16" si="0">D8+E8-F8</f>
        <v>341281</v>
      </c>
      <c r="H8" s="221"/>
      <c r="I8" s="221"/>
    </row>
    <row r="9" spans="1:9">
      <c r="A9" s="222">
        <v>2</v>
      </c>
      <c r="B9" s="223" t="s">
        <v>209</v>
      </c>
      <c r="C9" s="222"/>
      <c r="D9" s="224">
        <v>2202053.6</v>
      </c>
      <c r="E9" s="224"/>
      <c r="F9" s="224"/>
      <c r="G9" s="224">
        <f t="shared" si="0"/>
        <v>2202053.6</v>
      </c>
      <c r="H9" s="225"/>
      <c r="I9" s="226"/>
    </row>
    <row r="10" spans="1:9">
      <c r="A10" s="222">
        <v>3</v>
      </c>
      <c r="B10" s="223" t="s">
        <v>210</v>
      </c>
      <c r="C10" s="222"/>
      <c r="D10" s="224">
        <v>923655.8</v>
      </c>
      <c r="E10" s="224"/>
      <c r="F10" s="224"/>
      <c r="G10" s="224">
        <f t="shared" si="0"/>
        <v>923655.8</v>
      </c>
      <c r="H10" s="225"/>
      <c r="I10" s="226"/>
    </row>
    <row r="11" spans="1:9">
      <c r="A11" s="222">
        <v>4</v>
      </c>
      <c r="B11" s="223" t="s">
        <v>211</v>
      </c>
      <c r="C11" s="222"/>
      <c r="D11" s="224">
        <v>735604.9</v>
      </c>
      <c r="E11" s="224"/>
      <c r="F11" s="224"/>
      <c r="G11" s="224">
        <f t="shared" si="0"/>
        <v>735604.9</v>
      </c>
      <c r="H11" s="225"/>
      <c r="I11" s="226"/>
    </row>
    <row r="12" spans="1:9">
      <c r="A12" s="222"/>
      <c r="B12" s="227"/>
      <c r="C12" s="222"/>
      <c r="D12" s="224"/>
      <c r="E12" s="228"/>
      <c r="F12" s="224"/>
      <c r="G12" s="224">
        <f t="shared" si="0"/>
        <v>0</v>
      </c>
      <c r="H12" s="225"/>
      <c r="I12" s="226"/>
    </row>
    <row r="13" spans="1:9">
      <c r="A13" s="222"/>
      <c r="B13" s="227"/>
      <c r="C13" s="222"/>
      <c r="D13" s="224"/>
      <c r="E13" s="224"/>
      <c r="F13" s="224"/>
      <c r="G13" s="224">
        <f t="shared" si="0"/>
        <v>0</v>
      </c>
      <c r="H13" s="225"/>
      <c r="I13" s="226"/>
    </row>
    <row r="14" spans="1:9">
      <c r="A14" s="222"/>
      <c r="B14" s="223"/>
      <c r="C14" s="222"/>
      <c r="D14" s="224"/>
      <c r="E14" s="224"/>
      <c r="F14" s="224"/>
      <c r="G14" s="224">
        <f t="shared" si="0"/>
        <v>0</v>
      </c>
      <c r="H14" s="221"/>
      <c r="I14" s="221"/>
    </row>
    <row r="15" spans="1:9">
      <c r="A15" s="222"/>
      <c r="B15" s="223"/>
      <c r="C15" s="222"/>
      <c r="D15" s="224"/>
      <c r="E15" s="224"/>
      <c r="F15" s="224"/>
      <c r="G15" s="224">
        <f t="shared" si="0"/>
        <v>0</v>
      </c>
      <c r="H15" s="221"/>
      <c r="I15" s="221"/>
    </row>
    <row r="16" spans="1:9" ht="13.5" thickBot="1">
      <c r="A16" s="229"/>
      <c r="B16" s="230"/>
      <c r="C16" s="229"/>
      <c r="D16" s="231"/>
      <c r="E16" s="231"/>
      <c r="F16" s="231"/>
      <c r="G16" s="231">
        <f t="shared" si="0"/>
        <v>0</v>
      </c>
      <c r="H16" s="221"/>
      <c r="I16" s="221"/>
    </row>
    <row r="17" spans="1:10" ht="13.5" thickBot="1">
      <c r="A17" s="232"/>
      <c r="B17" s="233" t="s">
        <v>212</v>
      </c>
      <c r="C17" s="234"/>
      <c r="D17" s="235">
        <f>SUM(D8:D16)</f>
        <v>4202595.3000000007</v>
      </c>
      <c r="E17" s="235">
        <f>SUM(E8:E16)</f>
        <v>0</v>
      </c>
      <c r="F17" s="235">
        <f>SUM(F8:F16)</f>
        <v>0</v>
      </c>
      <c r="G17" s="236">
        <f>SUM(G8:G16)</f>
        <v>4202595.3000000007</v>
      </c>
      <c r="I17" s="237"/>
    </row>
    <row r="20" spans="1:10" ht="15.75">
      <c r="B20" s="216" t="s">
        <v>213</v>
      </c>
      <c r="C20" s="216"/>
      <c r="D20" s="216"/>
      <c r="E20" s="216"/>
      <c r="F20" s="216"/>
      <c r="G20" s="216"/>
      <c r="I20" s="237"/>
    </row>
    <row r="22" spans="1:10">
      <c r="A22" s="60" t="s">
        <v>31</v>
      </c>
      <c r="B22" s="217" t="s">
        <v>203</v>
      </c>
      <c r="C22" s="60" t="s">
        <v>204</v>
      </c>
      <c r="D22" s="218" t="s">
        <v>205</v>
      </c>
      <c r="E22" s="60" t="s">
        <v>206</v>
      </c>
      <c r="F22" s="60" t="s">
        <v>207</v>
      </c>
      <c r="G22" s="218" t="s">
        <v>205</v>
      </c>
    </row>
    <row r="23" spans="1:10">
      <c r="A23" s="66"/>
      <c r="B23" s="219"/>
      <c r="C23" s="66"/>
      <c r="D23" s="220">
        <v>40909</v>
      </c>
      <c r="E23" s="66"/>
      <c r="F23" s="66"/>
      <c r="G23" s="220">
        <v>41274</v>
      </c>
    </row>
    <row r="24" spans="1:10">
      <c r="A24" s="222">
        <v>1</v>
      </c>
      <c r="B24" s="223" t="s">
        <v>208</v>
      </c>
      <c r="C24" s="222"/>
      <c r="D24" s="224">
        <v>0</v>
      </c>
      <c r="E24" s="224">
        <v>0</v>
      </c>
      <c r="F24" s="224"/>
      <c r="G24" s="224">
        <f>D24+E24</f>
        <v>0</v>
      </c>
    </row>
    <row r="25" spans="1:10">
      <c r="A25" s="222">
        <v>2</v>
      </c>
      <c r="B25" s="223" t="s">
        <v>209</v>
      </c>
      <c r="C25" s="222"/>
      <c r="D25" s="224">
        <v>0</v>
      </c>
      <c r="E25" s="224"/>
      <c r="F25" s="224"/>
      <c r="G25" s="224">
        <f>D25+E25</f>
        <v>0</v>
      </c>
    </row>
    <row r="26" spans="1:10">
      <c r="A26" s="222">
        <v>3</v>
      </c>
      <c r="B26" s="223" t="s">
        <v>210</v>
      </c>
      <c r="C26" s="222"/>
      <c r="D26" s="224">
        <v>0</v>
      </c>
      <c r="E26" s="238"/>
      <c r="F26" s="224"/>
      <c r="G26" s="224">
        <f>D26+E26</f>
        <v>0</v>
      </c>
    </row>
    <row r="27" spans="1:10">
      <c r="A27" s="222">
        <v>4</v>
      </c>
      <c r="B27" s="223" t="s">
        <v>211</v>
      </c>
      <c r="C27" s="222"/>
      <c r="D27" s="224">
        <v>0</v>
      </c>
      <c r="E27" s="224"/>
      <c r="F27" s="224"/>
      <c r="G27" s="224">
        <f>D27+E27</f>
        <v>0</v>
      </c>
    </row>
    <row r="28" spans="1:10" ht="13.5" thickBot="1">
      <c r="A28" s="222"/>
      <c r="B28" s="227"/>
      <c r="C28" s="222"/>
      <c r="D28" s="224"/>
      <c r="E28" s="238"/>
      <c r="F28" s="224"/>
      <c r="G28" s="224">
        <f>D28+E28</f>
        <v>0</v>
      </c>
    </row>
    <row r="29" spans="1:10" ht="13.5" thickBot="1">
      <c r="A29" s="232"/>
      <c r="B29" s="233" t="s">
        <v>212</v>
      </c>
      <c r="C29" s="234"/>
      <c r="D29" s="235">
        <f>SUM(D24:D28)</f>
        <v>0</v>
      </c>
      <c r="E29" s="235">
        <f>SUM(E24:E28)</f>
        <v>0</v>
      </c>
      <c r="F29" s="235">
        <f>SUM(F24:F28)</f>
        <v>0</v>
      </c>
      <c r="G29" s="236">
        <f>SUM(G24:G28)</f>
        <v>0</v>
      </c>
      <c r="H29" s="239"/>
      <c r="I29" s="237"/>
      <c r="J29" s="237"/>
    </row>
    <row r="30" spans="1:10">
      <c r="G30" s="239"/>
    </row>
    <row r="32" spans="1:10" ht="15.75">
      <c r="B32" s="216" t="s">
        <v>214</v>
      </c>
      <c r="C32" s="216"/>
      <c r="D32" s="216"/>
      <c r="E32" s="216"/>
      <c r="F32" s="216"/>
      <c r="G32" s="216"/>
    </row>
    <row r="34" spans="1:14">
      <c r="A34" s="60" t="s">
        <v>31</v>
      </c>
      <c r="B34" s="217" t="s">
        <v>203</v>
      </c>
      <c r="C34" s="60" t="s">
        <v>204</v>
      </c>
      <c r="D34" s="218" t="s">
        <v>205</v>
      </c>
      <c r="E34" s="60" t="s">
        <v>206</v>
      </c>
      <c r="F34" s="60" t="s">
        <v>207</v>
      </c>
      <c r="G34" s="218" t="s">
        <v>205</v>
      </c>
    </row>
    <row r="35" spans="1:14">
      <c r="A35" s="66"/>
      <c r="B35" s="219"/>
      <c r="C35" s="66"/>
      <c r="D35" s="220">
        <v>40909</v>
      </c>
      <c r="E35" s="66"/>
      <c r="F35" s="66"/>
      <c r="G35" s="220">
        <v>41274</v>
      </c>
    </row>
    <row r="36" spans="1:14">
      <c r="A36" s="222">
        <v>1</v>
      </c>
      <c r="B36" s="223" t="s">
        <v>208</v>
      </c>
      <c r="C36" s="222"/>
      <c r="D36" s="224">
        <f>D8-D24</f>
        <v>341281</v>
      </c>
      <c r="E36" s="224"/>
      <c r="F36" s="224">
        <v>0</v>
      </c>
      <c r="G36" s="224">
        <f t="shared" ref="G36:G41" si="1">D36+E36-F36</f>
        <v>341281</v>
      </c>
    </row>
    <row r="37" spans="1:14">
      <c r="A37" s="222">
        <v>2</v>
      </c>
      <c r="B37" s="223" t="s">
        <v>209</v>
      </c>
      <c r="C37" s="222"/>
      <c r="D37" s="224">
        <f>D9-D25</f>
        <v>2202053.6</v>
      </c>
      <c r="E37" s="224"/>
      <c r="F37" s="224"/>
      <c r="G37" s="224">
        <f t="shared" si="1"/>
        <v>2202053.6</v>
      </c>
      <c r="M37" s="221"/>
      <c r="N37" s="221"/>
    </row>
    <row r="38" spans="1:14">
      <c r="A38" s="222">
        <v>3</v>
      </c>
      <c r="B38" s="223" t="s">
        <v>210</v>
      </c>
      <c r="C38" s="222"/>
      <c r="D38" s="224">
        <f>D10-D26</f>
        <v>923655.8</v>
      </c>
      <c r="E38" s="239"/>
      <c r="F38" s="224"/>
      <c r="G38" s="224">
        <f t="shared" si="1"/>
        <v>923655.8</v>
      </c>
      <c r="M38" s="221"/>
      <c r="N38" s="221"/>
    </row>
    <row r="39" spans="1:14">
      <c r="A39" s="222">
        <v>4</v>
      </c>
      <c r="B39" s="223" t="s">
        <v>211</v>
      </c>
      <c r="C39" s="222"/>
      <c r="D39" s="224">
        <f>D11-D27</f>
        <v>735604.9</v>
      </c>
      <c r="E39" s="224"/>
      <c r="F39" s="224"/>
      <c r="G39" s="224">
        <f t="shared" si="1"/>
        <v>735604.9</v>
      </c>
      <c r="M39" s="221"/>
      <c r="N39" s="221"/>
    </row>
    <row r="40" spans="1:14">
      <c r="A40" s="222"/>
      <c r="B40" s="227"/>
      <c r="C40" s="222"/>
      <c r="D40" s="224"/>
      <c r="E40" s="224"/>
      <c r="F40" s="224"/>
      <c r="G40" s="224">
        <f t="shared" si="1"/>
        <v>0</v>
      </c>
      <c r="M40" s="221"/>
      <c r="N40" s="221"/>
    </row>
    <row r="41" spans="1:14" ht="13.5" thickBot="1">
      <c r="A41" s="229"/>
      <c r="B41" s="230"/>
      <c r="C41" s="229"/>
      <c r="D41" s="231"/>
      <c r="E41" s="231"/>
      <c r="F41" s="231"/>
      <c r="G41" s="231">
        <f t="shared" si="1"/>
        <v>0</v>
      </c>
      <c r="M41" s="221"/>
      <c r="N41" s="221"/>
    </row>
    <row r="42" spans="1:14" ht="13.5" thickBot="1">
      <c r="A42" s="232"/>
      <c r="B42" s="233" t="s">
        <v>212</v>
      </c>
      <c r="C42" s="234"/>
      <c r="D42" s="235">
        <f>SUM(D36:D41)</f>
        <v>4202595.3000000007</v>
      </c>
      <c r="E42" s="235">
        <f>SUM(E36:E41)</f>
        <v>0</v>
      </c>
      <c r="F42" s="235">
        <f>SUM(F36:F41)</f>
        <v>0</v>
      </c>
      <c r="G42" s="236">
        <f>SUM(G36:G41)</f>
        <v>4202595.3000000007</v>
      </c>
      <c r="I42" s="239"/>
      <c r="J42" s="237"/>
      <c r="M42" s="26"/>
      <c r="N42" s="221"/>
    </row>
    <row r="43" spans="1:14" s="221" customFormat="1">
      <c r="F43" s="226"/>
      <c r="G43" s="240"/>
      <c r="J43" s="226"/>
    </row>
    <row r="44" spans="1:14">
      <c r="D44" s="237"/>
      <c r="G44" s="237"/>
      <c r="I44" s="239"/>
      <c r="M44" s="221"/>
      <c r="N44" s="221"/>
    </row>
    <row r="45" spans="1:14">
      <c r="D45" s="237"/>
      <c r="G45" s="237"/>
      <c r="I45" s="237"/>
      <c r="M45" s="221"/>
      <c r="N45" s="221"/>
    </row>
    <row r="46" spans="1:14" ht="15.75">
      <c r="E46" s="241" t="s">
        <v>215</v>
      </c>
      <c r="F46" s="241"/>
      <c r="G46" s="241"/>
      <c r="M46" s="221"/>
      <c r="N46" s="221"/>
    </row>
    <row r="47" spans="1:14">
      <c r="E47" s="242"/>
      <c r="F47" s="242"/>
      <c r="G47" s="242"/>
    </row>
    <row r="49" spans="1:7" ht="15">
      <c r="B49" s="213" t="s">
        <v>200</v>
      </c>
    </row>
    <row r="50" spans="1:7">
      <c r="B50" s="214" t="s">
        <v>201</v>
      </c>
    </row>
    <row r="51" spans="1:7">
      <c r="B51" s="215"/>
    </row>
    <row r="52" spans="1:7" ht="15.75">
      <c r="B52" s="216" t="s">
        <v>216</v>
      </c>
      <c r="C52" s="216"/>
      <c r="D52" s="216"/>
      <c r="E52" s="216"/>
      <c r="F52" s="216"/>
      <c r="G52" s="216"/>
    </row>
    <row r="54" spans="1:7">
      <c r="A54" s="60" t="s">
        <v>31</v>
      </c>
      <c r="B54" s="217" t="s">
        <v>203</v>
      </c>
      <c r="C54" s="60" t="s">
        <v>204</v>
      </c>
      <c r="D54" s="218" t="s">
        <v>205</v>
      </c>
      <c r="E54" s="60" t="s">
        <v>206</v>
      </c>
      <c r="F54" s="60" t="s">
        <v>207</v>
      </c>
      <c r="G54" s="218" t="s">
        <v>205</v>
      </c>
    </row>
    <row r="55" spans="1:7">
      <c r="A55" s="66"/>
      <c r="B55" s="219"/>
      <c r="C55" s="66"/>
      <c r="D55" s="220">
        <v>40909</v>
      </c>
      <c r="E55" s="66"/>
      <c r="F55" s="66"/>
      <c r="G55" s="220">
        <v>41274</v>
      </c>
    </row>
    <row r="56" spans="1:7">
      <c r="A56" s="222">
        <v>1</v>
      </c>
      <c r="B56" s="223" t="s">
        <v>208</v>
      </c>
      <c r="C56" s="222"/>
      <c r="D56" s="224">
        <v>341281</v>
      </c>
      <c r="E56" s="224"/>
      <c r="F56" s="224"/>
      <c r="G56" s="224">
        <f t="shared" ref="G56:G64" si="2">D56+E56-F56</f>
        <v>341281</v>
      </c>
    </row>
    <row r="57" spans="1:7">
      <c r="A57" s="222">
        <v>2</v>
      </c>
      <c r="B57" s="223" t="s">
        <v>209</v>
      </c>
      <c r="C57" s="222"/>
      <c r="D57" s="224">
        <v>2202053.6</v>
      </c>
      <c r="E57" s="224"/>
      <c r="F57" s="224"/>
      <c r="G57" s="224">
        <f t="shared" si="2"/>
        <v>2202053.6</v>
      </c>
    </row>
    <row r="58" spans="1:7">
      <c r="A58" s="222">
        <v>3</v>
      </c>
      <c r="B58" s="223" t="s">
        <v>210</v>
      </c>
      <c r="C58" s="222"/>
      <c r="D58" s="224">
        <v>923655.8</v>
      </c>
      <c r="E58" s="224">
        <f>'[2] LLOG2013'!D10</f>
        <v>8750</v>
      </c>
      <c r="F58" s="224"/>
      <c r="G58" s="224">
        <f t="shared" si="2"/>
        <v>932405.8</v>
      </c>
    </row>
    <row r="59" spans="1:7">
      <c r="A59" s="222">
        <v>4</v>
      </c>
      <c r="B59" s="223" t="s">
        <v>211</v>
      </c>
      <c r="C59" s="222"/>
      <c r="D59" s="224">
        <v>735604.9</v>
      </c>
      <c r="E59" s="224"/>
      <c r="F59" s="224"/>
      <c r="G59" s="224">
        <f t="shared" si="2"/>
        <v>735604.9</v>
      </c>
    </row>
    <row r="60" spans="1:7">
      <c r="A60" s="222"/>
      <c r="B60" s="227"/>
      <c r="C60" s="222"/>
      <c r="D60" s="224"/>
      <c r="E60" s="228"/>
      <c r="F60" s="224"/>
      <c r="G60" s="224">
        <f t="shared" si="2"/>
        <v>0</v>
      </c>
    </row>
    <row r="61" spans="1:7">
      <c r="A61" s="222"/>
      <c r="B61" s="227"/>
      <c r="C61" s="222"/>
      <c r="D61" s="224"/>
      <c r="E61" s="224"/>
      <c r="F61" s="224"/>
      <c r="G61" s="224">
        <f t="shared" si="2"/>
        <v>0</v>
      </c>
    </row>
    <row r="62" spans="1:7">
      <c r="A62" s="222"/>
      <c r="B62" s="223"/>
      <c r="C62" s="222"/>
      <c r="D62" s="224"/>
      <c r="E62" s="224"/>
      <c r="F62" s="224"/>
      <c r="G62" s="224">
        <f t="shared" si="2"/>
        <v>0</v>
      </c>
    </row>
    <row r="63" spans="1:7">
      <c r="A63" s="222"/>
      <c r="B63" s="223"/>
      <c r="C63" s="222"/>
      <c r="D63" s="224"/>
      <c r="E63" s="224"/>
      <c r="F63" s="224"/>
      <c r="G63" s="224">
        <f t="shared" si="2"/>
        <v>0</v>
      </c>
    </row>
    <row r="64" spans="1:7" ht="13.5" thickBot="1">
      <c r="A64" s="229"/>
      <c r="B64" s="230"/>
      <c r="C64" s="229"/>
      <c r="D64" s="231"/>
      <c r="E64" s="231"/>
      <c r="F64" s="231"/>
      <c r="G64" s="231">
        <f t="shared" si="2"/>
        <v>0</v>
      </c>
    </row>
    <row r="65" spans="1:7" ht="13.5" thickBot="1">
      <c r="A65" s="232"/>
      <c r="B65" s="233" t="s">
        <v>212</v>
      </c>
      <c r="C65" s="234"/>
      <c r="D65" s="235">
        <f>SUM(D56:D64)</f>
        <v>4202595.3000000007</v>
      </c>
      <c r="E65" s="235">
        <f>SUM(E56:E64)</f>
        <v>8750</v>
      </c>
      <c r="F65" s="235">
        <f>SUM(F56:F64)</f>
        <v>0</v>
      </c>
      <c r="G65" s="236">
        <f>SUM(G56:G64)</f>
        <v>4211345.3000000007</v>
      </c>
    </row>
    <row r="68" spans="1:7" ht="15.75">
      <c r="B68" s="216" t="s">
        <v>217</v>
      </c>
      <c r="C68" s="216"/>
      <c r="D68" s="216"/>
      <c r="E68" s="216"/>
      <c r="F68" s="216"/>
      <c r="G68" s="216"/>
    </row>
    <row r="70" spans="1:7">
      <c r="A70" s="60" t="s">
        <v>31</v>
      </c>
      <c r="B70" s="217" t="s">
        <v>203</v>
      </c>
      <c r="C70" s="60" t="s">
        <v>204</v>
      </c>
      <c r="D70" s="218" t="s">
        <v>205</v>
      </c>
      <c r="E70" s="60" t="s">
        <v>206</v>
      </c>
      <c r="F70" s="60" t="s">
        <v>207</v>
      </c>
      <c r="G70" s="218" t="s">
        <v>205</v>
      </c>
    </row>
    <row r="71" spans="1:7">
      <c r="A71" s="66"/>
      <c r="B71" s="219"/>
      <c r="C71" s="66"/>
      <c r="D71" s="220">
        <v>41275</v>
      </c>
      <c r="E71" s="66"/>
      <c r="F71" s="66"/>
      <c r="G71" s="220">
        <v>41639</v>
      </c>
    </row>
    <row r="72" spans="1:7">
      <c r="A72" s="222">
        <v>1</v>
      </c>
      <c r="B72" s="223" t="s">
        <v>208</v>
      </c>
      <c r="C72" s="222"/>
      <c r="D72" s="224">
        <v>0</v>
      </c>
      <c r="E72" s="224">
        <v>0</v>
      </c>
      <c r="F72" s="224"/>
      <c r="G72" s="224">
        <f>D72+E72</f>
        <v>0</v>
      </c>
    </row>
    <row r="73" spans="1:7">
      <c r="A73" s="222">
        <v>2</v>
      </c>
      <c r="B73" s="223" t="s">
        <v>209</v>
      </c>
      <c r="C73" s="222"/>
      <c r="D73" s="224">
        <v>0</v>
      </c>
      <c r="E73" s="224"/>
      <c r="F73" s="224"/>
      <c r="G73" s="224">
        <f>D73+E73</f>
        <v>0</v>
      </c>
    </row>
    <row r="74" spans="1:7">
      <c r="A74" s="222">
        <v>3</v>
      </c>
      <c r="B74" s="223" t="s">
        <v>210</v>
      </c>
      <c r="C74" s="222"/>
      <c r="D74" s="224">
        <v>0</v>
      </c>
      <c r="E74" s="238"/>
      <c r="F74" s="224"/>
      <c r="G74" s="224">
        <f>D74+E74</f>
        <v>0</v>
      </c>
    </row>
    <row r="75" spans="1:7">
      <c r="A75" s="222">
        <v>4</v>
      </c>
      <c r="B75" s="223" t="s">
        <v>211</v>
      </c>
      <c r="C75" s="222"/>
      <c r="D75" s="224">
        <v>0</v>
      </c>
      <c r="E75" s="224"/>
      <c r="F75" s="224"/>
      <c r="G75" s="224">
        <f>D75+E75</f>
        <v>0</v>
      </c>
    </row>
    <row r="76" spans="1:7" ht="13.5" thickBot="1">
      <c r="A76" s="222"/>
      <c r="B76" s="227"/>
      <c r="C76" s="222"/>
      <c r="D76" s="224"/>
      <c r="E76" s="238"/>
      <c r="F76" s="224"/>
      <c r="G76" s="224">
        <f>D76+E76</f>
        <v>0</v>
      </c>
    </row>
    <row r="77" spans="1:7" ht="13.5" thickBot="1">
      <c r="A77" s="232"/>
      <c r="B77" s="233" t="s">
        <v>212</v>
      </c>
      <c r="C77" s="234"/>
      <c r="D77" s="235">
        <f>SUM(D72:D76)</f>
        <v>0</v>
      </c>
      <c r="E77" s="235">
        <f>SUM(E72:E76)</f>
        <v>0</v>
      </c>
      <c r="F77" s="235">
        <f>SUM(F72:F76)</f>
        <v>0</v>
      </c>
      <c r="G77" s="236">
        <f>SUM(G72:G76)</f>
        <v>0</v>
      </c>
    </row>
    <row r="78" spans="1:7">
      <c r="G78" s="239"/>
    </row>
    <row r="80" spans="1:7" ht="15.75">
      <c r="B80" s="216" t="s">
        <v>218</v>
      </c>
      <c r="C80" s="216"/>
      <c r="D80" s="216"/>
      <c r="E80" s="216"/>
      <c r="F80" s="216"/>
      <c r="G80" s="216"/>
    </row>
    <row r="82" spans="1:7">
      <c r="A82" s="60" t="s">
        <v>31</v>
      </c>
      <c r="B82" s="217" t="s">
        <v>203</v>
      </c>
      <c r="C82" s="60" t="s">
        <v>204</v>
      </c>
      <c r="D82" s="218" t="s">
        <v>205</v>
      </c>
      <c r="E82" s="60" t="s">
        <v>206</v>
      </c>
      <c r="F82" s="60" t="s">
        <v>207</v>
      </c>
      <c r="G82" s="218" t="s">
        <v>205</v>
      </c>
    </row>
    <row r="83" spans="1:7">
      <c r="A83" s="66"/>
      <c r="B83" s="219"/>
      <c r="C83" s="66"/>
      <c r="D83" s="220">
        <v>41275</v>
      </c>
      <c r="E83" s="66"/>
      <c r="F83" s="66"/>
      <c r="G83" s="220">
        <v>41274</v>
      </c>
    </row>
    <row r="84" spans="1:7">
      <c r="A84" s="222">
        <v>1</v>
      </c>
      <c r="B84" s="223" t="s">
        <v>208</v>
      </c>
      <c r="C84" s="222"/>
      <c r="D84" s="224">
        <f>D56-D72</f>
        <v>341281</v>
      </c>
      <c r="E84" s="224"/>
      <c r="F84" s="224">
        <v>0</v>
      </c>
      <c r="G84" s="224">
        <f t="shared" ref="G84:G89" si="3">D84+E84-F84</f>
        <v>341281</v>
      </c>
    </row>
    <row r="85" spans="1:7">
      <c r="A85" s="222">
        <v>2</v>
      </c>
      <c r="B85" s="223" t="s">
        <v>209</v>
      </c>
      <c r="C85" s="222"/>
      <c r="D85" s="224">
        <f>D57-D73</f>
        <v>2202053.6</v>
      </c>
      <c r="E85" s="224"/>
      <c r="F85" s="224"/>
      <c r="G85" s="224">
        <f t="shared" si="3"/>
        <v>2202053.6</v>
      </c>
    </row>
    <row r="86" spans="1:7">
      <c r="A86" s="222">
        <v>3</v>
      </c>
      <c r="B86" s="223" t="s">
        <v>210</v>
      </c>
      <c r="C86" s="222"/>
      <c r="D86" s="224">
        <f>D58-D74</f>
        <v>923655.8</v>
      </c>
      <c r="E86" s="239">
        <f>E58</f>
        <v>8750</v>
      </c>
      <c r="F86" s="224"/>
      <c r="G86" s="224">
        <f t="shared" si="3"/>
        <v>932405.8</v>
      </c>
    </row>
    <row r="87" spans="1:7">
      <c r="A87" s="222">
        <v>4</v>
      </c>
      <c r="B87" s="223" t="s">
        <v>211</v>
      </c>
      <c r="C87" s="222"/>
      <c r="D87" s="224">
        <f>D59-D75</f>
        <v>735604.9</v>
      </c>
      <c r="E87" s="224"/>
      <c r="F87" s="224"/>
      <c r="G87" s="224">
        <f t="shared" si="3"/>
        <v>735604.9</v>
      </c>
    </row>
    <row r="88" spans="1:7">
      <c r="A88" s="222"/>
      <c r="B88" s="227"/>
      <c r="C88" s="222"/>
      <c r="D88" s="224"/>
      <c r="E88" s="224"/>
      <c r="F88" s="224"/>
      <c r="G88" s="224">
        <f t="shared" si="3"/>
        <v>0</v>
      </c>
    </row>
    <row r="89" spans="1:7" ht="13.5" thickBot="1">
      <c r="A89" s="229"/>
      <c r="B89" s="230"/>
      <c r="C89" s="229"/>
      <c r="D89" s="231"/>
      <c r="E89" s="231"/>
      <c r="F89" s="231"/>
      <c r="G89" s="231">
        <f t="shared" si="3"/>
        <v>0</v>
      </c>
    </row>
    <row r="90" spans="1:7" ht="13.5" thickBot="1">
      <c r="A90" s="232"/>
      <c r="B90" s="233" t="s">
        <v>212</v>
      </c>
      <c r="C90" s="234"/>
      <c r="D90" s="235">
        <f>SUM(D84:D89)</f>
        <v>4202595.3000000007</v>
      </c>
      <c r="E90" s="235">
        <f>SUM(E84:E89)</f>
        <v>8750</v>
      </c>
      <c r="F90" s="235">
        <f>SUM(F84:F89)</f>
        <v>0</v>
      </c>
      <c r="G90" s="236">
        <f>SUM(G84:G89)</f>
        <v>4211345.3000000007</v>
      </c>
    </row>
    <row r="91" spans="1:7">
      <c r="A91" s="221"/>
      <c r="B91" s="221"/>
      <c r="C91" s="221"/>
      <c r="D91" s="221"/>
      <c r="E91" s="221"/>
      <c r="F91" s="226"/>
      <c r="G91" s="240"/>
    </row>
    <row r="92" spans="1:7">
      <c r="D92" s="237"/>
      <c r="G92" s="237"/>
    </row>
    <row r="93" spans="1:7">
      <c r="D93" s="237"/>
      <c r="G93" s="237"/>
    </row>
    <row r="94" spans="1:7" ht="15.75">
      <c r="E94" s="241" t="s">
        <v>215</v>
      </c>
      <c r="F94" s="241"/>
      <c r="G94" s="241"/>
    </row>
  </sheetData>
  <mergeCells count="39">
    <mergeCell ref="E94:G94"/>
    <mergeCell ref="B80:G80"/>
    <mergeCell ref="A82:A83"/>
    <mergeCell ref="B82:B83"/>
    <mergeCell ref="C82:C83"/>
    <mergeCell ref="E82:E83"/>
    <mergeCell ref="F82:F83"/>
    <mergeCell ref="B68:G68"/>
    <mergeCell ref="A70:A71"/>
    <mergeCell ref="B70:B71"/>
    <mergeCell ref="C70:C71"/>
    <mergeCell ref="E70:E71"/>
    <mergeCell ref="F70:F71"/>
    <mergeCell ref="E46:G46"/>
    <mergeCell ref="E47:G47"/>
    <mergeCell ref="B52:G52"/>
    <mergeCell ref="A54:A55"/>
    <mergeCell ref="B54:B55"/>
    <mergeCell ref="C54:C55"/>
    <mergeCell ref="E54:E55"/>
    <mergeCell ref="F54:F55"/>
    <mergeCell ref="B32:G32"/>
    <mergeCell ref="A34:A35"/>
    <mergeCell ref="B34:B35"/>
    <mergeCell ref="C34:C35"/>
    <mergeCell ref="E34:E35"/>
    <mergeCell ref="F34:F35"/>
    <mergeCell ref="B20:G20"/>
    <mergeCell ref="A22:A23"/>
    <mergeCell ref="B22:B23"/>
    <mergeCell ref="C22:C23"/>
    <mergeCell ref="E22:E23"/>
    <mergeCell ref="F22:F23"/>
    <mergeCell ref="B4:G4"/>
    <mergeCell ref="A6:A7"/>
    <mergeCell ref="B6:B7"/>
    <mergeCell ref="C6:C7"/>
    <mergeCell ref="E6:E7"/>
    <mergeCell ref="F6:F7"/>
  </mergeCells>
  <pageMargins left="0.55000000000000004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indexed="10"/>
  </sheetPr>
  <dimension ref="A1:V217"/>
  <sheetViews>
    <sheetView topLeftCell="B191" workbookViewId="0">
      <selection activeCell="I232" sqref="I232"/>
    </sheetView>
  </sheetViews>
  <sheetFormatPr defaultRowHeight="12.75"/>
  <cols>
    <col min="1" max="1" width="14.42578125" hidden="1" customWidth="1"/>
    <col min="2" max="2" width="3.7109375" customWidth="1"/>
    <col min="3" max="3" width="3.42578125" style="243" customWidth="1"/>
    <col min="4" max="4" width="2" customWidth="1"/>
    <col min="5" max="5" width="3.42578125" customWidth="1"/>
    <col min="6" max="6" width="13.7109375" customWidth="1"/>
    <col min="7" max="7" width="10.28515625" customWidth="1"/>
    <col min="8" max="10" width="8.7109375" customWidth="1"/>
    <col min="11" max="11" width="10" customWidth="1"/>
    <col min="12" max="12" width="10.28515625" hidden="1" customWidth="1"/>
    <col min="13" max="14" width="9.85546875" customWidth="1"/>
    <col min="15" max="15" width="9.85546875" hidden="1" customWidth="1"/>
    <col min="16" max="16" width="10.85546875" hidden="1" customWidth="1"/>
    <col min="17" max="17" width="11.42578125" hidden="1" customWidth="1"/>
    <col min="18" max="18" width="9.85546875" style="237" hidden="1" customWidth="1"/>
    <col min="19" max="19" width="10.42578125" hidden="1" customWidth="1"/>
    <col min="20" max="20" width="5.140625" customWidth="1"/>
    <col min="21" max="21" width="2.140625" hidden="1" customWidth="1"/>
  </cols>
  <sheetData>
    <row r="1" spans="2:22" ht="13.5" thickBot="1"/>
    <row r="2" spans="2:22" ht="14.25">
      <c r="B2" s="244"/>
      <c r="C2" s="245"/>
      <c r="D2" s="246"/>
      <c r="E2" s="246"/>
      <c r="F2" s="247" t="s">
        <v>1</v>
      </c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8"/>
      <c r="S2" s="246"/>
      <c r="T2" s="249"/>
    </row>
    <row r="3" spans="2:22" ht="14.25">
      <c r="B3" s="250"/>
      <c r="C3" s="251" t="s">
        <v>219</v>
      </c>
      <c r="D3" s="221"/>
      <c r="E3" s="221"/>
      <c r="F3" s="7" t="s">
        <v>3</v>
      </c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6"/>
      <c r="S3" s="221"/>
      <c r="T3" s="252"/>
    </row>
    <row r="4" spans="2:22" s="256" customFormat="1" ht="33" customHeight="1">
      <c r="B4" s="253" t="s">
        <v>220</v>
      </c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5"/>
    </row>
    <row r="5" spans="2:22" s="256" customFormat="1" ht="12.75" customHeight="1">
      <c r="B5" s="257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9"/>
      <c r="S5" s="258"/>
      <c r="T5" s="260"/>
    </row>
    <row r="6" spans="2:22" ht="15.75">
      <c r="B6" s="250"/>
      <c r="C6" s="251"/>
      <c r="D6" s="261" t="s">
        <v>221</v>
      </c>
      <c r="E6" s="261"/>
      <c r="F6" s="262" t="s">
        <v>222</v>
      </c>
      <c r="G6" s="221"/>
      <c r="H6" s="221"/>
      <c r="I6" s="221"/>
      <c r="J6" s="221"/>
      <c r="K6" s="221"/>
      <c r="L6" s="263"/>
      <c r="M6" s="263"/>
      <c r="N6" s="263"/>
      <c r="O6" s="263"/>
      <c r="P6" s="263"/>
      <c r="Q6" s="263"/>
      <c r="R6" s="264"/>
      <c r="S6" s="221"/>
      <c r="T6" s="252"/>
    </row>
    <row r="7" spans="2:22">
      <c r="B7" s="250"/>
      <c r="C7" s="251"/>
      <c r="D7" s="221"/>
      <c r="E7" s="221"/>
      <c r="F7" s="221"/>
      <c r="G7" s="221"/>
      <c r="H7" s="221"/>
      <c r="I7" s="221"/>
      <c r="J7" s="221"/>
      <c r="K7" s="221"/>
      <c r="L7" s="263"/>
      <c r="M7" s="263"/>
      <c r="N7" s="263"/>
      <c r="O7" s="263"/>
      <c r="P7" s="263"/>
      <c r="Q7" s="263"/>
      <c r="R7" s="264"/>
      <c r="S7" s="221"/>
      <c r="T7" s="252"/>
    </row>
    <row r="8" spans="2:22">
      <c r="B8" s="250"/>
      <c r="C8" s="251"/>
      <c r="D8" s="221"/>
      <c r="E8" s="265" t="s">
        <v>42</v>
      </c>
      <c r="F8" s="266" t="s">
        <v>223</v>
      </c>
      <c r="G8" s="266"/>
      <c r="H8" s="267"/>
      <c r="I8" s="221"/>
      <c r="J8" s="221"/>
      <c r="K8" s="221"/>
      <c r="L8" s="221"/>
      <c r="M8" s="221"/>
      <c r="N8" s="221"/>
      <c r="O8" s="221"/>
      <c r="P8" s="221"/>
      <c r="Q8" s="221"/>
      <c r="R8" s="268">
        <f>[2]Aktivet!K7</f>
        <v>28314566.93</v>
      </c>
      <c r="S8" s="268">
        <f>[2]Aktivet!L7</f>
        <v>21773884.261</v>
      </c>
      <c r="T8" s="252"/>
    </row>
    <row r="9" spans="2:22">
      <c r="B9" s="250"/>
      <c r="C9" s="251"/>
      <c r="D9" s="221"/>
      <c r="E9" s="265"/>
      <c r="F9" s="266"/>
      <c r="G9" s="266"/>
      <c r="H9" s="267"/>
      <c r="I9" s="221"/>
      <c r="J9" s="221"/>
      <c r="K9" s="221"/>
      <c r="L9" s="221"/>
      <c r="M9" s="221"/>
      <c r="N9" s="221"/>
      <c r="O9" s="221"/>
      <c r="P9" s="221"/>
      <c r="Q9" s="221"/>
      <c r="R9" s="226"/>
      <c r="S9" s="221"/>
      <c r="T9" s="252"/>
    </row>
    <row r="10" spans="2:22">
      <c r="B10" s="269"/>
      <c r="C10" s="270"/>
      <c r="D10" s="271"/>
      <c r="E10" s="272">
        <v>1</v>
      </c>
      <c r="F10" s="273" t="s">
        <v>44</v>
      </c>
      <c r="G10" s="274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68">
        <f>[2]Aktivet!K8</f>
        <v>1778025.56</v>
      </c>
      <c r="S10" s="268">
        <f>[2]Aktivet!L8</f>
        <v>610317.77</v>
      </c>
      <c r="T10" s="252"/>
    </row>
    <row r="11" spans="2:22">
      <c r="B11" s="250"/>
      <c r="C11" s="251">
        <v>3</v>
      </c>
      <c r="D11" s="221"/>
      <c r="E11" s="221"/>
      <c r="F11" s="251" t="s">
        <v>46</v>
      </c>
      <c r="G11" s="263"/>
      <c r="H11" s="263"/>
      <c r="I11" s="263"/>
      <c r="J11" s="263"/>
      <c r="K11" s="263"/>
      <c r="L11" s="263"/>
      <c r="M11" s="263"/>
      <c r="N11" s="263"/>
      <c r="O11" s="263"/>
      <c r="P11" s="263"/>
      <c r="Q11" s="263"/>
      <c r="R11" s="264"/>
      <c r="S11" s="221"/>
      <c r="T11" s="252"/>
    </row>
    <row r="12" spans="2:22">
      <c r="B12" s="250"/>
      <c r="C12" s="251"/>
      <c r="D12" s="221"/>
      <c r="E12" s="275" t="s">
        <v>31</v>
      </c>
      <c r="F12" s="275" t="s">
        <v>224</v>
      </c>
      <c r="G12" s="275"/>
      <c r="H12" s="275" t="s">
        <v>225</v>
      </c>
      <c r="I12" s="275" t="s">
        <v>226</v>
      </c>
      <c r="J12" s="275"/>
      <c r="K12" s="229" t="s">
        <v>227</v>
      </c>
      <c r="L12" s="229" t="s">
        <v>227</v>
      </c>
      <c r="M12" s="229" t="s">
        <v>228</v>
      </c>
      <c r="N12" s="229" t="s">
        <v>227</v>
      </c>
      <c r="O12" s="229" t="s">
        <v>227</v>
      </c>
      <c r="P12" s="229" t="s">
        <v>227</v>
      </c>
      <c r="Q12" s="229" t="s">
        <v>227</v>
      </c>
      <c r="R12" s="229" t="s">
        <v>227</v>
      </c>
      <c r="S12" s="229" t="s">
        <v>227</v>
      </c>
      <c r="T12" s="252"/>
    </row>
    <row r="13" spans="2:22">
      <c r="B13" s="250"/>
      <c r="C13" s="251"/>
      <c r="D13" s="221"/>
      <c r="E13" s="275"/>
      <c r="F13" s="275"/>
      <c r="G13" s="275"/>
      <c r="H13" s="275"/>
      <c r="I13" s="275"/>
      <c r="J13" s="275"/>
      <c r="K13" s="276" t="s">
        <v>229</v>
      </c>
      <c r="L13" s="276" t="s">
        <v>230</v>
      </c>
      <c r="M13" s="276" t="s">
        <v>231</v>
      </c>
      <c r="N13" s="277" t="s">
        <v>232</v>
      </c>
      <c r="O13" s="276" t="s">
        <v>233</v>
      </c>
      <c r="P13" s="276" t="s">
        <v>234</v>
      </c>
      <c r="Q13" s="276" t="s">
        <v>235</v>
      </c>
      <c r="R13" s="276" t="s">
        <v>236</v>
      </c>
      <c r="S13" s="276" t="s">
        <v>237</v>
      </c>
      <c r="T13" s="252"/>
    </row>
    <row r="14" spans="2:22" ht="14.25">
      <c r="B14" s="250"/>
      <c r="C14" s="251"/>
      <c r="D14" s="221"/>
      <c r="E14" s="278">
        <v>1</v>
      </c>
      <c r="F14" s="279" t="s">
        <v>238</v>
      </c>
      <c r="G14" s="280"/>
      <c r="H14" s="281"/>
      <c r="I14" s="282"/>
      <c r="J14" s="283"/>
      <c r="K14" s="284"/>
      <c r="L14" s="281"/>
      <c r="M14" s="281"/>
      <c r="N14" s="285">
        <f>'[2] LLOG2013'!F95</f>
        <v>1015.3799999998882</v>
      </c>
      <c r="O14" s="285">
        <f>[2]LLOG2012!F77</f>
        <v>1003.85</v>
      </c>
      <c r="P14" s="285">
        <f>[2]llog2011!F69</f>
        <v>46319.58</v>
      </c>
      <c r="Q14" s="285">
        <f>'[2]LLOG09+2010'!O94</f>
        <v>224599.00999999978</v>
      </c>
      <c r="R14" s="286">
        <f>'[2]LLOG09+2010'!H94</f>
        <v>1330774.1100000001</v>
      </c>
      <c r="S14" s="287">
        <f>[2]prog07!O42</f>
        <v>199112.36</v>
      </c>
      <c r="T14" s="252"/>
      <c r="V14" s="288"/>
    </row>
    <row r="15" spans="2:22" ht="14.25">
      <c r="B15" s="250"/>
      <c r="C15" s="251"/>
      <c r="D15" s="221"/>
      <c r="E15" s="223">
        <v>2</v>
      </c>
      <c r="F15" s="279" t="s">
        <v>239</v>
      </c>
      <c r="G15" s="280"/>
      <c r="H15" s="281"/>
      <c r="I15" s="282"/>
      <c r="J15" s="283"/>
      <c r="K15" s="223" t="str">
        <f>'[2] LLOG2013'!K98</f>
        <v>0.46euro</v>
      </c>
      <c r="L15" s="223"/>
      <c r="N15" s="285">
        <f>'[2] LLOG2013'!F98</f>
        <v>64.400000000000006</v>
      </c>
      <c r="O15" s="285">
        <f>[2]LLOG2012!F80</f>
        <v>8233.4</v>
      </c>
      <c r="P15" s="287">
        <f>[2]llog2011!F71</f>
        <v>24587.25</v>
      </c>
      <c r="Q15" s="223">
        <f>'[2]LLOG09+2010'!O95</f>
        <v>92929.1</v>
      </c>
      <c r="R15" s="286">
        <f>'[2]LLOG09+2010'!H95</f>
        <v>0</v>
      </c>
      <c r="S15" s="287">
        <f>[2]prog07!O43</f>
        <v>0</v>
      </c>
      <c r="T15" s="252"/>
      <c r="V15" s="288"/>
    </row>
    <row r="16" spans="2:22" ht="14.25">
      <c r="B16" s="250"/>
      <c r="C16" s="251"/>
      <c r="D16" s="221"/>
      <c r="E16" s="278">
        <v>3</v>
      </c>
      <c r="F16" s="279" t="str">
        <f>[2]prog07!B44</f>
        <v>BANKA POPULLORE</v>
      </c>
      <c r="G16" s="280"/>
      <c r="H16" s="281"/>
      <c r="I16" s="282"/>
      <c r="J16" s="283"/>
      <c r="K16" s="284"/>
      <c r="L16" s="223"/>
      <c r="M16" s="223"/>
      <c r="N16" s="287">
        <f>'[2] LLOG2013'!F99</f>
        <v>0</v>
      </c>
      <c r="O16" s="285">
        <f>[2]LLOG2012!F78</f>
        <v>3636.44</v>
      </c>
      <c r="P16" s="287">
        <f>[2]llog2011!F70</f>
        <v>2727.89</v>
      </c>
      <c r="Q16" s="223">
        <f>'[2]LLOG09+2010'!O96</f>
        <v>3106.45</v>
      </c>
      <c r="R16" s="286">
        <f>'[2]LLOG09+2010'!H96</f>
        <v>5057.1899999999996</v>
      </c>
      <c r="S16" s="287">
        <f>[2]prog07!O44</f>
        <v>-174.22</v>
      </c>
      <c r="T16" s="252"/>
      <c r="V16" s="288"/>
    </row>
    <row r="17" spans="2:22" ht="14.25">
      <c r="B17" s="250"/>
      <c r="C17" s="251"/>
      <c r="D17" s="221"/>
      <c r="E17" s="223">
        <v>4</v>
      </c>
      <c r="F17" s="279" t="str">
        <f>[2]prog07!B45</f>
        <v>BANKA POPULLORE euro</v>
      </c>
      <c r="G17" s="280"/>
      <c r="H17" s="281"/>
      <c r="I17" s="282"/>
      <c r="J17" s="283"/>
      <c r="K17" s="284"/>
      <c r="L17" s="223"/>
      <c r="M17" s="223"/>
      <c r="N17" s="287">
        <f>'[2] LLOG2013'!F99</f>
        <v>0</v>
      </c>
      <c r="O17" s="285">
        <f>[2]LLOG2012!F81</f>
        <v>-926.80000000000007</v>
      </c>
      <c r="P17" s="287">
        <f>[2]llog2011!F72</f>
        <v>-12137.775299999999</v>
      </c>
      <c r="Q17" s="223">
        <f>'[2]LLOG09+2010'!O97</f>
        <v>589.29999999999995</v>
      </c>
      <c r="R17" s="286">
        <f>'[2]LLOG09+2010'!H97</f>
        <v>4014.7599999999998</v>
      </c>
      <c r="S17" s="287">
        <f>[2]prog07!O45</f>
        <v>986.96</v>
      </c>
      <c r="T17" s="252"/>
      <c r="V17" s="288"/>
    </row>
    <row r="18" spans="2:22" ht="14.25">
      <c r="B18" s="250"/>
      <c r="C18" s="251"/>
      <c r="D18" s="221"/>
      <c r="E18" s="278">
        <v>5</v>
      </c>
      <c r="F18" s="279" t="s">
        <v>240</v>
      </c>
      <c r="G18" s="280"/>
      <c r="H18" s="281"/>
      <c r="I18" s="282"/>
      <c r="J18" s="283"/>
      <c r="K18" s="284"/>
      <c r="L18" s="289"/>
      <c r="M18" s="289"/>
      <c r="N18" s="290">
        <f>'[2] LLOG2013'!F97</f>
        <v>227.56999999994878</v>
      </c>
      <c r="O18" s="285">
        <f>[2]LLOG2012!F79</f>
        <v>2611.12</v>
      </c>
      <c r="P18" s="289"/>
      <c r="Q18" s="289"/>
      <c r="R18" s="291"/>
      <c r="S18" s="223"/>
      <c r="T18" s="252"/>
      <c r="V18" s="288"/>
    </row>
    <row r="19" spans="2:22" s="256" customFormat="1" ht="21" customHeight="1">
      <c r="B19" s="292"/>
      <c r="C19" s="293"/>
      <c r="D19" s="294"/>
      <c r="E19" s="295"/>
      <c r="F19" s="296" t="s">
        <v>241</v>
      </c>
      <c r="G19" s="297"/>
      <c r="H19" s="297"/>
      <c r="I19" s="297"/>
      <c r="J19" s="297"/>
      <c r="K19" s="297"/>
      <c r="L19" s="297"/>
      <c r="M19" s="298"/>
      <c r="N19" s="299">
        <f t="shared" ref="N19:S19" si="0">SUM(N14:N18)</f>
        <v>1307.3499999998371</v>
      </c>
      <c r="O19" s="299">
        <f t="shared" si="0"/>
        <v>14558.010000000002</v>
      </c>
      <c r="P19" s="299">
        <f t="shared" si="0"/>
        <v>61496.9447</v>
      </c>
      <c r="Q19" s="299">
        <f t="shared" si="0"/>
        <v>321223.85999999975</v>
      </c>
      <c r="R19" s="299">
        <f t="shared" si="0"/>
        <v>1339846.06</v>
      </c>
      <c r="S19" s="300">
        <f t="shared" si="0"/>
        <v>199925.09999999998</v>
      </c>
      <c r="T19" s="301"/>
    </row>
    <row r="20" spans="2:22">
      <c r="B20" s="250"/>
      <c r="C20" s="251">
        <v>4</v>
      </c>
      <c r="D20" s="221"/>
      <c r="E20" s="302"/>
      <c r="F20" s="270" t="s">
        <v>47</v>
      </c>
      <c r="G20" s="302"/>
      <c r="H20" s="302"/>
      <c r="I20" s="302"/>
      <c r="J20" s="302"/>
      <c r="K20" s="302"/>
      <c r="L20" s="302"/>
      <c r="M20" s="302"/>
      <c r="N20" s="302"/>
      <c r="O20" s="302"/>
      <c r="P20" s="302"/>
      <c r="Q20" s="302"/>
      <c r="R20" s="225"/>
      <c r="S20" s="221"/>
      <c r="T20" s="252"/>
    </row>
    <row r="21" spans="2:22">
      <c r="B21" s="250"/>
      <c r="C21" s="251"/>
      <c r="D21" s="221"/>
      <c r="E21" s="275" t="s">
        <v>31</v>
      </c>
      <c r="F21" s="303" t="s">
        <v>242</v>
      </c>
      <c r="G21" s="304"/>
      <c r="H21" s="304"/>
      <c r="I21" s="304"/>
      <c r="J21" s="305"/>
      <c r="K21" s="306"/>
      <c r="L21" s="229" t="s">
        <v>227</v>
      </c>
      <c r="M21" s="229" t="s">
        <v>228</v>
      </c>
      <c r="N21" s="229" t="s">
        <v>227</v>
      </c>
      <c r="O21" s="229" t="s">
        <v>227</v>
      </c>
      <c r="P21" s="229" t="s">
        <v>227</v>
      </c>
      <c r="Q21" s="229" t="s">
        <v>227</v>
      </c>
      <c r="R21" s="307"/>
      <c r="S21" s="229" t="s">
        <v>227</v>
      </c>
      <c r="T21" s="252"/>
    </row>
    <row r="22" spans="2:22">
      <c r="B22" s="250"/>
      <c r="C22" s="251"/>
      <c r="D22" s="221"/>
      <c r="E22" s="275"/>
      <c r="F22" s="308"/>
      <c r="G22" s="309"/>
      <c r="H22" s="309"/>
      <c r="I22" s="309"/>
      <c r="J22" s="310"/>
      <c r="K22" s="311"/>
      <c r="L22" s="276" t="s">
        <v>243</v>
      </c>
      <c r="M22" s="276" t="s">
        <v>231</v>
      </c>
      <c r="N22" s="277" t="s">
        <v>232</v>
      </c>
      <c r="O22" s="276" t="s">
        <v>233</v>
      </c>
      <c r="P22" s="276" t="s">
        <v>234</v>
      </c>
      <c r="Q22" s="276" t="s">
        <v>235</v>
      </c>
      <c r="R22" s="312"/>
      <c r="S22" s="276" t="s">
        <v>244</v>
      </c>
      <c r="T22" s="252"/>
    </row>
    <row r="23" spans="2:22">
      <c r="B23" s="250"/>
      <c r="C23" s="251"/>
      <c r="D23" s="221"/>
      <c r="E23" s="278"/>
      <c r="F23" s="313" t="s">
        <v>245</v>
      </c>
      <c r="G23" s="314"/>
      <c r="H23" s="314"/>
      <c r="I23" s="314"/>
      <c r="J23" s="315"/>
      <c r="K23" s="316"/>
      <c r="L23" s="281"/>
      <c r="M23" s="281"/>
      <c r="N23" s="285">
        <f>'[2] LLOG2013'!F100</f>
        <v>160054.78</v>
      </c>
      <c r="O23" s="285">
        <f>[2]LLOG2012!F82</f>
        <v>144340.29</v>
      </c>
      <c r="P23" s="285">
        <f>[2]llog2011!F73</f>
        <v>204878.25000000023</v>
      </c>
      <c r="Q23" s="281">
        <f>'[2]LLOG09+2010'!O99</f>
        <v>854398.79999999993</v>
      </c>
      <c r="R23" s="286">
        <f>'[2]LLOG09+2010'!H99</f>
        <v>424485.5</v>
      </c>
      <c r="S23" s="287">
        <f>[2]prog07!O46+[2]prog07!O47</f>
        <v>410392.67</v>
      </c>
      <c r="T23" s="252"/>
    </row>
    <row r="24" spans="2:22">
      <c r="B24" s="250"/>
      <c r="C24" s="251"/>
      <c r="D24" s="221"/>
      <c r="E24" s="223"/>
      <c r="F24" s="313" t="s">
        <v>246</v>
      </c>
      <c r="G24" s="314"/>
      <c r="H24" s="314"/>
      <c r="I24" s="314"/>
      <c r="J24" s="315"/>
      <c r="K24" s="316"/>
      <c r="L24" s="223"/>
      <c r="M24" s="223"/>
      <c r="N24" s="223"/>
      <c r="O24" s="223"/>
      <c r="P24" s="223"/>
      <c r="Q24" s="223">
        <v>0</v>
      </c>
      <c r="R24" s="286">
        <f>'[2]LLOG09+2010'!H100</f>
        <v>13694</v>
      </c>
      <c r="S24" s="223"/>
      <c r="T24" s="252"/>
    </row>
    <row r="25" spans="2:22">
      <c r="B25" s="250"/>
      <c r="C25" s="251"/>
      <c r="D25" s="221"/>
      <c r="E25" s="223"/>
      <c r="F25" s="313" t="s">
        <v>247</v>
      </c>
      <c r="G25" s="314"/>
      <c r="H25" s="314"/>
      <c r="I25" s="314"/>
      <c r="J25" s="315"/>
      <c r="K25" s="316"/>
      <c r="L25" s="223"/>
      <c r="M25" s="223"/>
      <c r="N25" s="223"/>
      <c r="O25" s="223"/>
      <c r="P25" s="223"/>
      <c r="Q25" s="223"/>
      <c r="R25" s="317"/>
      <c r="S25" s="223"/>
      <c r="T25" s="252"/>
    </row>
    <row r="26" spans="2:22">
      <c r="B26" s="250"/>
      <c r="C26" s="251"/>
      <c r="D26" s="221"/>
      <c r="E26" s="223"/>
      <c r="F26" s="313"/>
      <c r="G26" s="314"/>
      <c r="H26" s="314"/>
      <c r="I26" s="314"/>
      <c r="J26" s="315"/>
      <c r="K26" s="316"/>
      <c r="L26" s="223"/>
      <c r="M26" s="223"/>
      <c r="N26" s="223"/>
      <c r="O26" s="223"/>
      <c r="P26" s="223"/>
      <c r="Q26" s="223"/>
      <c r="R26" s="317"/>
      <c r="S26" s="223"/>
      <c r="T26" s="252"/>
    </row>
    <row r="27" spans="2:22" ht="18" customHeight="1">
      <c r="B27" s="250"/>
      <c r="C27" s="251"/>
      <c r="D27" s="221"/>
      <c r="E27" s="295"/>
      <c r="F27" s="296" t="s">
        <v>241</v>
      </c>
      <c r="G27" s="297"/>
      <c r="H27" s="297"/>
      <c r="I27" s="297"/>
      <c r="J27" s="297"/>
      <c r="K27" s="297"/>
      <c r="L27" s="297"/>
      <c r="M27" s="298"/>
      <c r="N27" s="300">
        <f t="shared" ref="N27:S27" si="1">SUM(N23:N26)</f>
        <v>160054.78</v>
      </c>
      <c r="O27" s="300">
        <f t="shared" si="1"/>
        <v>144340.29</v>
      </c>
      <c r="P27" s="300">
        <f t="shared" si="1"/>
        <v>204878.25000000023</v>
      </c>
      <c r="Q27" s="300">
        <f t="shared" si="1"/>
        <v>854398.79999999993</v>
      </c>
      <c r="R27" s="300">
        <f t="shared" si="1"/>
        <v>438179.5</v>
      </c>
      <c r="S27" s="300">
        <f t="shared" si="1"/>
        <v>410392.67</v>
      </c>
      <c r="T27" s="252"/>
    </row>
    <row r="28" spans="2:22">
      <c r="B28" s="250"/>
      <c r="C28" s="25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226"/>
      <c r="S28" s="221"/>
      <c r="T28" s="252"/>
    </row>
    <row r="29" spans="2:22">
      <c r="B29" s="250"/>
      <c r="C29" s="25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6"/>
      <c r="S29" s="221"/>
      <c r="T29" s="252"/>
    </row>
    <row r="30" spans="2:22">
      <c r="B30" s="250"/>
      <c r="C30" s="251">
        <v>5</v>
      </c>
      <c r="D30" s="221"/>
      <c r="E30" s="272">
        <v>2</v>
      </c>
      <c r="F30" s="273" t="s">
        <v>48</v>
      </c>
      <c r="G30" s="94"/>
      <c r="H30" s="221"/>
      <c r="I30" s="221"/>
      <c r="J30" s="221"/>
      <c r="K30" s="221"/>
      <c r="L30" s="221"/>
      <c r="M30" s="221"/>
      <c r="N30" s="221"/>
      <c r="O30" s="221"/>
      <c r="P30" s="221"/>
      <c r="Q30" s="221"/>
      <c r="R30" s="226"/>
      <c r="S30" s="221"/>
      <c r="T30" s="252"/>
    </row>
    <row r="31" spans="2:22">
      <c r="B31" s="250"/>
      <c r="C31" s="251"/>
      <c r="D31" s="221"/>
      <c r="E31" s="221"/>
      <c r="F31" s="221"/>
      <c r="G31" s="221" t="s">
        <v>248</v>
      </c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6"/>
      <c r="S31" s="221"/>
      <c r="T31" s="252"/>
    </row>
    <row r="32" spans="2:22">
      <c r="B32" s="250"/>
      <c r="C32" s="251"/>
      <c r="D32" s="221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226"/>
      <c r="S32" s="221"/>
      <c r="T32" s="252"/>
    </row>
    <row r="33" spans="2:20">
      <c r="B33" s="250"/>
      <c r="C33" s="251">
        <v>6</v>
      </c>
      <c r="D33" s="221"/>
      <c r="E33" s="272">
        <v>3</v>
      </c>
      <c r="F33" s="273" t="s">
        <v>49</v>
      </c>
      <c r="G33" s="94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6"/>
      <c r="S33" s="221"/>
      <c r="T33" s="252"/>
    </row>
    <row r="34" spans="2:20">
      <c r="B34" s="250"/>
      <c r="C34" s="251"/>
      <c r="D34" s="221"/>
      <c r="E34" s="93"/>
      <c r="F34" s="318"/>
      <c r="G34" s="94"/>
      <c r="H34" s="221"/>
      <c r="I34" s="221"/>
      <c r="J34" s="221"/>
      <c r="K34" s="221"/>
      <c r="L34" s="221"/>
      <c r="M34" s="221"/>
      <c r="N34" s="221"/>
      <c r="O34" s="221"/>
      <c r="P34" s="221"/>
      <c r="Q34" s="221"/>
      <c r="R34" s="226"/>
      <c r="S34" s="221"/>
      <c r="T34" s="252"/>
    </row>
    <row r="35" spans="2:20">
      <c r="B35" s="250"/>
      <c r="C35" s="251">
        <v>7</v>
      </c>
      <c r="D35" s="221"/>
      <c r="E35" s="319" t="s">
        <v>45</v>
      </c>
      <c r="F35" s="320" t="s">
        <v>50</v>
      </c>
      <c r="G35" s="221"/>
      <c r="H35" s="221"/>
      <c r="I35" s="221"/>
      <c r="J35" s="221"/>
      <c r="K35" s="221"/>
      <c r="L35" s="221"/>
      <c r="M35" s="221"/>
      <c r="N35" s="221"/>
      <c r="O35" s="221"/>
      <c r="P35" s="221"/>
      <c r="Q35" s="221"/>
      <c r="R35" s="226"/>
      <c r="S35" s="221"/>
      <c r="T35" s="252"/>
    </row>
    <row r="36" spans="2:20">
      <c r="B36" s="250"/>
      <c r="C36" s="251"/>
      <c r="D36" s="221"/>
      <c r="E36" s="221"/>
      <c r="F36" s="321" t="s">
        <v>249</v>
      </c>
      <c r="G36" s="321"/>
      <c r="H36" s="221"/>
      <c r="I36" s="251" t="s">
        <v>31</v>
      </c>
      <c r="J36" s="221"/>
      <c r="K36" s="221"/>
      <c r="L36" s="251" t="s">
        <v>22</v>
      </c>
      <c r="M36" s="221"/>
      <c r="N36" s="322">
        <f>[2]Aktivet!G13</f>
        <v>4499190.8</v>
      </c>
      <c r="O36" s="322">
        <f>[2]Aktivet!H13</f>
        <v>3167990.8</v>
      </c>
      <c r="P36" s="322">
        <f>[2]Aktivet!I13</f>
        <v>3377552.8</v>
      </c>
      <c r="Q36" s="322">
        <f>[2]Aktivet!J13</f>
        <v>1986963.7999999998</v>
      </c>
      <c r="R36" s="322">
        <f>[2]Aktivet!K13</f>
        <v>5574179.0999999996</v>
      </c>
      <c r="S36" s="322">
        <f>[2]Aktivet!L13</f>
        <v>802270</v>
      </c>
      <c r="T36" s="252"/>
    </row>
    <row r="37" spans="2:20">
      <c r="B37" s="250"/>
      <c r="C37" s="251"/>
      <c r="D37" s="221"/>
      <c r="E37" s="221"/>
      <c r="F37" s="321" t="s">
        <v>250</v>
      </c>
      <c r="G37" s="321"/>
      <c r="H37" s="221"/>
      <c r="I37" s="251" t="s">
        <v>31</v>
      </c>
      <c r="J37" s="323"/>
      <c r="K37" s="221"/>
      <c r="L37" s="251" t="s">
        <v>22</v>
      </c>
      <c r="M37" s="323"/>
      <c r="N37" s="221"/>
      <c r="O37" s="221"/>
      <c r="P37" s="221"/>
      <c r="Q37" s="221"/>
      <c r="R37" s="226"/>
      <c r="S37" s="221"/>
      <c r="T37" s="252"/>
    </row>
    <row r="38" spans="2:20">
      <c r="B38" s="250"/>
      <c r="C38" s="251"/>
      <c r="D38" s="221"/>
      <c r="E38" s="221"/>
      <c r="F38" s="221" t="s">
        <v>251</v>
      </c>
      <c r="G38" s="221"/>
      <c r="H38" s="221"/>
      <c r="I38" s="251" t="s">
        <v>31</v>
      </c>
      <c r="J38" s="323"/>
      <c r="K38" s="221"/>
      <c r="L38" s="251" t="s">
        <v>22</v>
      </c>
      <c r="M38" s="323"/>
      <c r="N38" s="221"/>
      <c r="O38" s="221"/>
      <c r="P38" s="221"/>
      <c r="Q38" s="221"/>
      <c r="R38" s="226"/>
      <c r="S38" s="221"/>
      <c r="T38" s="252"/>
    </row>
    <row r="39" spans="2:20">
      <c r="B39" s="250"/>
      <c r="C39" s="251"/>
      <c r="D39" s="221"/>
      <c r="E39" s="221"/>
      <c r="F39" s="221" t="s">
        <v>252</v>
      </c>
      <c r="G39" s="221"/>
      <c r="H39" s="221"/>
      <c r="I39" s="251" t="s">
        <v>31</v>
      </c>
      <c r="J39" s="323"/>
      <c r="K39" s="221"/>
      <c r="L39" s="251" t="s">
        <v>22</v>
      </c>
      <c r="M39" s="323"/>
      <c r="N39" s="221"/>
      <c r="O39" s="221"/>
      <c r="P39" s="221"/>
      <c r="Q39" s="221"/>
      <c r="R39" s="226"/>
      <c r="S39" s="221"/>
      <c r="T39" s="252"/>
    </row>
    <row r="40" spans="2:20">
      <c r="B40" s="250"/>
      <c r="C40" s="251"/>
      <c r="D40" s="221"/>
      <c r="E40" s="221"/>
      <c r="F40" s="221" t="s">
        <v>253</v>
      </c>
      <c r="G40" s="221"/>
      <c r="H40" s="221"/>
      <c r="I40" s="251" t="s">
        <v>31</v>
      </c>
      <c r="J40" s="323"/>
      <c r="K40" s="221"/>
      <c r="L40" s="251" t="s">
        <v>22</v>
      </c>
      <c r="M40" s="323"/>
      <c r="N40" s="221"/>
      <c r="O40" s="221"/>
      <c r="P40" s="221"/>
      <c r="Q40" s="221"/>
      <c r="R40" s="226"/>
      <c r="S40" s="221"/>
      <c r="T40" s="252"/>
    </row>
    <row r="41" spans="2:20">
      <c r="B41" s="250"/>
      <c r="C41" s="251"/>
      <c r="D41" s="221"/>
      <c r="E41" s="221"/>
      <c r="F41" s="221" t="s">
        <v>254</v>
      </c>
      <c r="G41" s="221"/>
      <c r="H41" s="221"/>
      <c r="I41" s="251" t="s">
        <v>31</v>
      </c>
      <c r="J41" s="323"/>
      <c r="K41" s="221"/>
      <c r="L41" s="251" t="s">
        <v>22</v>
      </c>
      <c r="M41" s="323"/>
      <c r="N41" s="221"/>
      <c r="O41" s="221"/>
      <c r="P41" s="221"/>
      <c r="Q41" s="221"/>
      <c r="R41" s="226"/>
      <c r="S41" s="221"/>
      <c r="T41" s="252"/>
    </row>
    <row r="42" spans="2:20">
      <c r="B42" s="250"/>
      <c r="C42" s="251"/>
      <c r="D42" s="221"/>
      <c r="E42" s="221"/>
      <c r="F42" s="324" t="s">
        <v>255</v>
      </c>
      <c r="G42" s="324"/>
      <c r="H42" s="221"/>
      <c r="I42" s="251" t="s">
        <v>31</v>
      </c>
      <c r="J42" s="323"/>
      <c r="K42" s="221"/>
      <c r="L42" s="251" t="s">
        <v>22</v>
      </c>
      <c r="M42" s="323"/>
      <c r="N42" s="221"/>
      <c r="O42" s="221"/>
      <c r="P42" s="221"/>
      <c r="Q42" s="221"/>
      <c r="R42" s="226"/>
      <c r="S42" s="221"/>
      <c r="T42" s="252"/>
    </row>
    <row r="43" spans="2:20">
      <c r="B43" s="250"/>
      <c r="C43" s="251"/>
      <c r="D43" s="221"/>
      <c r="E43" s="221"/>
      <c r="F43" s="325" t="s">
        <v>256</v>
      </c>
      <c r="G43" s="221"/>
      <c r="H43" s="221"/>
      <c r="I43" s="251" t="s">
        <v>31</v>
      </c>
      <c r="J43" s="323"/>
      <c r="K43" s="221"/>
      <c r="L43" s="251" t="s">
        <v>22</v>
      </c>
      <c r="M43" s="323"/>
      <c r="N43" s="221"/>
      <c r="O43" s="221"/>
      <c r="P43" s="221"/>
      <c r="Q43" s="221"/>
      <c r="R43" s="226"/>
      <c r="S43" s="221"/>
      <c r="T43" s="252"/>
    </row>
    <row r="44" spans="2:20">
      <c r="B44" s="250"/>
      <c r="C44" s="251"/>
      <c r="D44" s="221"/>
      <c r="E44" s="221"/>
      <c r="F44" s="325" t="s">
        <v>257</v>
      </c>
      <c r="G44" s="221"/>
      <c r="H44" s="221"/>
      <c r="I44" s="251" t="s">
        <v>31</v>
      </c>
      <c r="J44" s="323"/>
      <c r="K44" s="221"/>
      <c r="L44" s="251" t="s">
        <v>22</v>
      </c>
      <c r="M44" s="323"/>
      <c r="N44" s="221"/>
      <c r="O44" s="221"/>
      <c r="P44" s="221"/>
      <c r="Q44" s="221"/>
      <c r="R44" s="226"/>
      <c r="S44" s="221"/>
      <c r="T44" s="252"/>
    </row>
    <row r="45" spans="2:20">
      <c r="B45" s="250"/>
      <c r="C45" s="251"/>
      <c r="D45" s="221"/>
      <c r="E45" s="22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1"/>
      <c r="Q45" s="221"/>
      <c r="R45" s="226"/>
      <c r="S45" s="221"/>
      <c r="T45" s="252"/>
    </row>
    <row r="46" spans="2:20">
      <c r="B46" s="250"/>
      <c r="C46" s="251">
        <v>8</v>
      </c>
      <c r="D46" s="221"/>
      <c r="E46" s="319" t="s">
        <v>45</v>
      </c>
      <c r="F46" s="320" t="s">
        <v>51</v>
      </c>
      <c r="G46" s="221"/>
      <c r="H46" s="221"/>
      <c r="I46" s="221"/>
      <c r="J46" s="226">
        <f>[2]Aktivet!L14</f>
        <v>0</v>
      </c>
      <c r="K46" s="226"/>
      <c r="L46" s="221"/>
      <c r="M46" s="221"/>
      <c r="N46" s="221"/>
      <c r="O46" s="221"/>
      <c r="P46" s="221"/>
      <c r="Q46" s="221"/>
      <c r="R46" s="226"/>
      <c r="S46" s="221"/>
      <c r="T46" s="252"/>
    </row>
    <row r="47" spans="2:20">
      <c r="B47" s="250"/>
      <c r="C47" s="251"/>
      <c r="D47" s="221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1"/>
      <c r="Q47" s="221"/>
      <c r="R47" s="226"/>
      <c r="S47" s="221"/>
      <c r="T47" s="252"/>
    </row>
    <row r="48" spans="2:20">
      <c r="B48" s="250"/>
      <c r="C48" s="251">
        <v>9</v>
      </c>
      <c r="D48" s="221"/>
      <c r="E48" s="319" t="s">
        <v>45</v>
      </c>
      <c r="F48" s="320" t="s">
        <v>52</v>
      </c>
      <c r="G48" s="221"/>
      <c r="H48" s="326"/>
      <c r="I48" s="326"/>
      <c r="J48" s="221"/>
      <c r="K48" s="221"/>
      <c r="L48" s="221"/>
      <c r="M48" s="221"/>
      <c r="N48" s="221"/>
      <c r="O48" s="221"/>
      <c r="P48" s="221"/>
      <c r="Q48" s="221"/>
      <c r="R48" s="226"/>
      <c r="S48" s="221"/>
      <c r="T48" s="252"/>
    </row>
    <row r="49" spans="2:20">
      <c r="B49" s="250"/>
      <c r="C49" s="251"/>
      <c r="D49" s="221"/>
      <c r="E49" s="221"/>
      <c r="F49" s="221"/>
      <c r="G49" s="221" t="s">
        <v>258</v>
      </c>
      <c r="H49" s="221"/>
      <c r="I49" s="221"/>
      <c r="J49" s="221"/>
      <c r="K49" s="221"/>
      <c r="L49" s="251" t="s">
        <v>22</v>
      </c>
      <c r="M49" s="221"/>
      <c r="N49" s="104">
        <f>[2]Aktivet!G15</f>
        <v>245573</v>
      </c>
      <c r="O49" s="104">
        <f>[2]Aktivet!H15</f>
        <v>129947.36699999993</v>
      </c>
      <c r="P49" s="225">
        <f>[2]Aktivet!I15</f>
        <v>0</v>
      </c>
      <c r="Q49" s="225">
        <f>[2]Aktivet!J15</f>
        <v>7536.6999999999825</v>
      </c>
      <c r="R49" s="225">
        <f>[2]Aktivet!K15</f>
        <v>76541.169999999896</v>
      </c>
      <c r="S49" s="225">
        <f>[2]prog07!Q78</f>
        <v>182100</v>
      </c>
      <c r="T49" s="252"/>
    </row>
    <row r="50" spans="2:20">
      <c r="B50" s="250"/>
      <c r="C50" s="251"/>
      <c r="D50" s="221"/>
      <c r="E50" s="221"/>
      <c r="F50" s="221"/>
      <c r="G50" s="221" t="s">
        <v>259</v>
      </c>
      <c r="H50" s="221"/>
      <c r="I50" s="221"/>
      <c r="J50" s="221"/>
      <c r="K50" s="221"/>
      <c r="L50" s="251" t="s">
        <v>22</v>
      </c>
      <c r="M50" s="221"/>
      <c r="N50" s="221"/>
      <c r="O50" s="221"/>
      <c r="P50" s="221"/>
      <c r="Q50" s="221"/>
      <c r="R50" s="225"/>
      <c r="S50" s="327">
        <f>[2]prog07!Q75</f>
        <v>182039.34699999989</v>
      </c>
      <c r="T50" s="252"/>
    </row>
    <row r="51" spans="2:20" s="28" customFormat="1">
      <c r="B51" s="328"/>
      <c r="C51" s="102"/>
      <c r="D51" s="25"/>
      <c r="E51" s="25"/>
      <c r="F51" s="25"/>
      <c r="G51" s="25" t="s">
        <v>260</v>
      </c>
      <c r="H51" s="25"/>
      <c r="I51" s="25"/>
      <c r="J51" s="25"/>
      <c r="K51" s="25"/>
      <c r="L51" s="251" t="s">
        <v>22</v>
      </c>
      <c r="M51" s="25"/>
      <c r="N51" s="25"/>
      <c r="O51" s="25"/>
      <c r="P51" s="25"/>
      <c r="Q51" s="25"/>
      <c r="R51" s="226"/>
      <c r="S51" s="329">
        <f>S49-S50</f>
        <v>60.653000000107568</v>
      </c>
      <c r="T51" s="330"/>
    </row>
    <row r="52" spans="2:20" s="28" customFormat="1">
      <c r="B52" s="328"/>
      <c r="C52" s="102"/>
      <c r="D52" s="25"/>
      <c r="E52" s="25"/>
      <c r="F52" s="25"/>
      <c r="G52" s="25" t="s">
        <v>261</v>
      </c>
      <c r="H52" s="25"/>
      <c r="I52" s="25"/>
      <c r="J52" s="25"/>
      <c r="K52" s="25"/>
      <c r="L52" s="251" t="s">
        <v>22</v>
      </c>
      <c r="M52" s="25"/>
      <c r="N52" s="25"/>
      <c r="O52" s="25"/>
      <c r="P52" s="25"/>
      <c r="Q52" s="25"/>
      <c r="R52" s="226"/>
      <c r="S52" s="323"/>
      <c r="T52" s="330"/>
    </row>
    <row r="53" spans="2:20" s="28" customFormat="1" ht="15">
      <c r="B53" s="328"/>
      <c r="C53" s="102"/>
      <c r="D53" s="25"/>
      <c r="E53" s="25"/>
      <c r="F53" s="25"/>
      <c r="G53" s="25" t="s">
        <v>262</v>
      </c>
      <c r="H53" s="41"/>
      <c r="I53" s="41"/>
      <c r="J53" s="41"/>
      <c r="K53" s="41"/>
      <c r="L53" s="251" t="s">
        <v>22</v>
      </c>
      <c r="M53" s="25"/>
      <c r="N53" s="25"/>
      <c r="O53" s="25"/>
      <c r="P53" s="25"/>
      <c r="Q53" s="25"/>
      <c r="R53" s="226"/>
      <c r="S53" s="323"/>
      <c r="T53" s="330"/>
    </row>
    <row r="54" spans="2:20" s="28" customFormat="1" ht="15">
      <c r="B54" s="328"/>
      <c r="C54" s="102">
        <v>10</v>
      </c>
      <c r="D54" s="25"/>
      <c r="E54" s="319" t="s">
        <v>45</v>
      </c>
      <c r="F54" s="320" t="s">
        <v>53</v>
      </c>
      <c r="G54" s="41"/>
      <c r="H54" s="41"/>
      <c r="I54" s="41"/>
      <c r="J54" s="41"/>
      <c r="K54" s="41"/>
      <c r="L54" s="41"/>
      <c r="M54" s="25"/>
      <c r="N54" s="25"/>
      <c r="O54" s="25"/>
      <c r="P54" s="25"/>
      <c r="Q54" s="25"/>
      <c r="R54" s="322"/>
      <c r="S54" s="322">
        <f>[2]Aktivet!L16</f>
        <v>906051.8200000003</v>
      </c>
      <c r="T54" s="330"/>
    </row>
    <row r="55" spans="2:20" s="28" customFormat="1">
      <c r="B55" s="328"/>
      <c r="C55" s="102"/>
      <c r="D55" s="25"/>
      <c r="E55" s="25"/>
      <c r="F55" s="25"/>
      <c r="G55" s="25" t="s">
        <v>263</v>
      </c>
      <c r="H55" s="25"/>
      <c r="I55" s="25"/>
      <c r="J55" s="25"/>
      <c r="K55" s="25"/>
      <c r="L55" s="251" t="s">
        <v>22</v>
      </c>
      <c r="M55" s="221"/>
      <c r="N55" s="331">
        <f>[2]Aktivet!G16</f>
        <v>212668</v>
      </c>
      <c r="O55" s="331">
        <f>[2]Aktivet!H16</f>
        <v>439381</v>
      </c>
      <c r="P55" s="221"/>
      <c r="Q55" s="221"/>
      <c r="R55" s="226"/>
      <c r="S55" s="25"/>
      <c r="T55" s="330"/>
    </row>
    <row r="56" spans="2:20" s="28" customFormat="1">
      <c r="B56" s="328"/>
      <c r="C56" s="102"/>
      <c r="D56" s="25"/>
      <c r="E56" s="25"/>
      <c r="F56" s="25"/>
      <c r="G56" s="25" t="s">
        <v>264</v>
      </c>
      <c r="H56" s="25"/>
      <c r="I56" s="25"/>
      <c r="J56" s="25"/>
      <c r="K56" s="25"/>
      <c r="L56" s="251" t="s">
        <v>22</v>
      </c>
      <c r="M56" s="323"/>
      <c r="N56" s="221"/>
      <c r="O56" s="221"/>
      <c r="P56" s="221"/>
      <c r="Q56" s="221"/>
      <c r="R56" s="226"/>
      <c r="S56" s="25"/>
      <c r="T56" s="330"/>
    </row>
    <row r="57" spans="2:20" s="28" customFormat="1">
      <c r="B57" s="328"/>
      <c r="C57" s="102"/>
      <c r="D57" s="25"/>
      <c r="E57" s="25"/>
      <c r="F57" s="25"/>
      <c r="G57" s="332" t="s">
        <v>265</v>
      </c>
      <c r="H57" s="25"/>
      <c r="I57" s="25"/>
      <c r="J57" s="25"/>
      <c r="K57" s="25"/>
      <c r="L57" s="251" t="s">
        <v>22</v>
      </c>
      <c r="M57" s="323"/>
      <c r="N57" s="221"/>
      <c r="O57" s="221"/>
      <c r="P57" s="221"/>
      <c r="Q57" s="221"/>
      <c r="R57" s="226"/>
      <c r="S57" s="25"/>
      <c r="T57" s="330"/>
    </row>
    <row r="58" spans="2:20" s="28" customFormat="1">
      <c r="B58" s="328"/>
      <c r="C58" s="102"/>
      <c r="D58" s="25"/>
      <c r="E58" s="25"/>
      <c r="F58" s="25"/>
      <c r="G58" s="25" t="s">
        <v>266</v>
      </c>
      <c r="H58" s="25"/>
      <c r="I58" s="25"/>
      <c r="J58" s="25"/>
      <c r="K58" s="25"/>
      <c r="L58" s="251" t="s">
        <v>22</v>
      </c>
      <c r="M58" s="323"/>
      <c r="N58" s="221"/>
      <c r="O58" s="221"/>
      <c r="P58" s="221"/>
      <c r="Q58" s="221"/>
      <c r="R58" s="226"/>
      <c r="S58" s="25"/>
      <c r="T58" s="330"/>
    </row>
    <row r="59" spans="2:20" s="28" customFormat="1">
      <c r="B59" s="328"/>
      <c r="C59" s="102"/>
      <c r="D59" s="25"/>
      <c r="E59" s="25"/>
      <c r="F59" s="26"/>
      <c r="G59" s="26"/>
      <c r="H59" s="26"/>
      <c r="I59" s="26"/>
      <c r="J59" s="26"/>
      <c r="K59" s="26"/>
      <c r="L59" s="102"/>
      <c r="M59" s="26"/>
      <c r="N59" s="26"/>
      <c r="O59" s="26"/>
      <c r="P59" s="26"/>
      <c r="Q59" s="26"/>
      <c r="R59" s="268"/>
      <c r="S59" s="25"/>
      <c r="T59" s="330"/>
    </row>
    <row r="60" spans="2:20">
      <c r="B60" s="328"/>
      <c r="C60" s="102"/>
      <c r="D60" s="25"/>
      <c r="E60" s="25"/>
      <c r="F60" s="26"/>
      <c r="G60" s="26"/>
      <c r="H60" s="26"/>
      <c r="I60" s="26"/>
      <c r="J60" s="26"/>
      <c r="K60" s="26"/>
      <c r="L60" s="102"/>
      <c r="M60" s="26"/>
      <c r="N60" s="26"/>
      <c r="O60" s="26"/>
      <c r="P60" s="26"/>
      <c r="Q60" s="26"/>
      <c r="R60" s="268"/>
      <c r="S60" s="25"/>
      <c r="T60" s="330"/>
    </row>
    <row r="61" spans="2:20" ht="13.5" thickBot="1">
      <c r="B61" s="333"/>
      <c r="C61" s="334">
        <v>11</v>
      </c>
      <c r="D61" s="335"/>
      <c r="E61" s="336" t="s">
        <v>45</v>
      </c>
      <c r="F61" s="337" t="s">
        <v>54</v>
      </c>
      <c r="G61" s="338"/>
      <c r="H61" s="339"/>
      <c r="I61" s="340"/>
      <c r="J61" s="340"/>
      <c r="K61" s="340"/>
      <c r="L61" s="341" t="s">
        <v>267</v>
      </c>
      <c r="M61" s="340"/>
      <c r="N61" s="340"/>
      <c r="O61" s="340"/>
      <c r="P61" s="340"/>
      <c r="Q61" s="340"/>
      <c r="R61" s="342"/>
      <c r="S61" s="343"/>
      <c r="T61" s="344"/>
    </row>
    <row r="62" spans="2:20">
      <c r="B62" s="345"/>
      <c r="C62" s="346"/>
      <c r="D62" s="347"/>
      <c r="E62" s="246"/>
      <c r="F62" s="348"/>
      <c r="G62" s="349"/>
      <c r="H62" s="246"/>
      <c r="I62" s="246"/>
      <c r="J62" s="246"/>
      <c r="K62" s="246"/>
      <c r="L62" s="245"/>
      <c r="M62" s="246"/>
      <c r="N62" s="246"/>
      <c r="O62" s="246"/>
      <c r="P62" s="246"/>
      <c r="Q62" s="246"/>
      <c r="R62" s="248"/>
      <c r="S62" s="350"/>
      <c r="T62" s="351"/>
    </row>
    <row r="63" spans="2:20">
      <c r="B63" s="328"/>
      <c r="C63" s="251">
        <v>12</v>
      </c>
      <c r="D63" s="221"/>
      <c r="E63" s="319" t="s">
        <v>45</v>
      </c>
      <c r="F63" s="320"/>
      <c r="G63" s="263"/>
      <c r="H63" s="263"/>
      <c r="I63" s="263"/>
      <c r="J63" s="221"/>
      <c r="K63" s="221"/>
      <c r="L63" s="251" t="s">
        <v>267</v>
      </c>
      <c r="M63" s="263"/>
      <c r="N63" s="263"/>
      <c r="O63" s="263"/>
      <c r="P63" s="263"/>
      <c r="Q63" s="263"/>
      <c r="R63" s="264"/>
      <c r="S63" s="25"/>
      <c r="T63" s="330"/>
    </row>
    <row r="64" spans="2:20">
      <c r="B64" s="328"/>
      <c r="C64" s="251"/>
      <c r="D64" s="221"/>
      <c r="E64" s="221"/>
      <c r="F64" s="294"/>
      <c r="G64" s="294"/>
      <c r="H64" s="294"/>
      <c r="I64" s="294"/>
      <c r="J64" s="221"/>
      <c r="K64" s="221"/>
      <c r="L64" s="251"/>
      <c r="M64" s="251"/>
      <c r="N64" s="251"/>
      <c r="O64" s="251"/>
      <c r="P64" s="251"/>
      <c r="Q64" s="251"/>
      <c r="R64" s="352"/>
      <c r="S64" s="25"/>
      <c r="T64" s="330"/>
    </row>
    <row r="65" spans="2:20">
      <c r="B65" s="328"/>
      <c r="C65" s="251">
        <v>13</v>
      </c>
      <c r="D65" s="221"/>
      <c r="E65" s="319" t="s">
        <v>45</v>
      </c>
      <c r="F65" s="294"/>
      <c r="G65" s="294"/>
      <c r="H65" s="294"/>
      <c r="I65" s="294"/>
      <c r="J65" s="221"/>
      <c r="K65" s="221"/>
      <c r="L65" s="251" t="s">
        <v>267</v>
      </c>
      <c r="M65" s="251"/>
      <c r="N65" s="251"/>
      <c r="O65" s="251"/>
      <c r="P65" s="251"/>
      <c r="Q65" s="251"/>
      <c r="R65" s="352"/>
      <c r="S65" s="25"/>
      <c r="T65" s="330"/>
    </row>
    <row r="66" spans="2:20">
      <c r="B66" s="328"/>
      <c r="C66" s="251"/>
      <c r="D66" s="221"/>
      <c r="E66" s="221"/>
      <c r="F66" s="353"/>
      <c r="G66" s="353"/>
      <c r="H66" s="263"/>
      <c r="I66" s="263"/>
      <c r="J66" s="221"/>
      <c r="K66" s="221"/>
      <c r="L66" s="251"/>
      <c r="M66" s="263"/>
      <c r="N66" s="263"/>
      <c r="O66" s="263"/>
      <c r="P66" s="263"/>
      <c r="Q66" s="263"/>
      <c r="R66" s="264"/>
      <c r="S66" s="25"/>
      <c r="T66" s="330"/>
    </row>
    <row r="67" spans="2:20">
      <c r="B67" s="328"/>
      <c r="C67" s="251">
        <v>14</v>
      </c>
      <c r="D67" s="221"/>
      <c r="E67" s="265">
        <v>4</v>
      </c>
      <c r="F67" s="354" t="s">
        <v>55</v>
      </c>
      <c r="G67" s="353"/>
      <c r="H67" s="263"/>
      <c r="I67" s="263"/>
      <c r="J67" s="221"/>
      <c r="K67" s="221"/>
      <c r="L67" s="251"/>
      <c r="M67" s="221"/>
      <c r="N67" s="268">
        <f>[2]Aktivet!G20</f>
        <v>25974554</v>
      </c>
      <c r="O67" s="268">
        <f>[2]Aktivet!H20</f>
        <v>30107059.420000002</v>
      </c>
      <c r="P67" s="268">
        <f>[2]Aktivet!I20</f>
        <v>28105601.100000001</v>
      </c>
      <c r="Q67" s="268">
        <f>[2]Aktivet!J20</f>
        <v>25605834.5</v>
      </c>
      <c r="R67" s="268">
        <f>[2]Aktivet!K20</f>
        <v>20885821.100000001</v>
      </c>
      <c r="S67" s="268">
        <f>[2]Aktivet!L20</f>
        <v>19384650.34</v>
      </c>
      <c r="T67" s="330"/>
    </row>
    <row r="68" spans="2:20">
      <c r="B68" s="328"/>
      <c r="C68" s="251"/>
      <c r="D68" s="221"/>
      <c r="E68" s="221"/>
      <c r="F68" s="353"/>
      <c r="G68" s="353"/>
      <c r="H68" s="263"/>
      <c r="I68" s="263"/>
      <c r="J68" s="221"/>
      <c r="K68" s="221"/>
      <c r="L68" s="251"/>
      <c r="M68" s="221"/>
      <c r="N68" s="221"/>
      <c r="O68" s="221"/>
      <c r="P68" s="221"/>
      <c r="Q68" s="221"/>
      <c r="R68" s="226"/>
      <c r="S68" s="25"/>
      <c r="T68" s="330"/>
    </row>
    <row r="69" spans="2:20">
      <c r="B69" s="328"/>
      <c r="C69" s="251">
        <v>15</v>
      </c>
      <c r="D69" s="221"/>
      <c r="E69" s="271" t="s">
        <v>45</v>
      </c>
      <c r="F69" s="355" t="s">
        <v>56</v>
      </c>
      <c r="G69" s="353"/>
      <c r="H69" s="263"/>
      <c r="I69" s="263"/>
      <c r="J69" s="221"/>
      <c r="K69" s="221"/>
      <c r="L69" s="251" t="s">
        <v>267</v>
      </c>
      <c r="M69" s="221"/>
      <c r="N69" s="221"/>
      <c r="O69" s="221"/>
      <c r="P69" s="221"/>
      <c r="Q69" s="221"/>
      <c r="R69" s="226"/>
      <c r="S69" s="25"/>
      <c r="T69" s="330"/>
    </row>
    <row r="70" spans="2:20">
      <c r="B70" s="328"/>
      <c r="C70" s="251"/>
      <c r="D70" s="221"/>
      <c r="E70" s="271"/>
      <c r="F70" s="356"/>
      <c r="G70" s="353"/>
      <c r="H70" s="263"/>
      <c r="I70" s="263"/>
      <c r="J70" s="221"/>
      <c r="K70" s="221"/>
      <c r="L70" s="251"/>
      <c r="M70" s="357"/>
      <c r="N70" s="357"/>
      <c r="O70" s="357"/>
      <c r="P70" s="357"/>
      <c r="Q70" s="357"/>
      <c r="R70" s="358"/>
      <c r="S70" s="25"/>
      <c r="T70" s="330"/>
    </row>
    <row r="71" spans="2:20">
      <c r="B71" s="328"/>
      <c r="C71" s="251">
        <v>16</v>
      </c>
      <c r="D71" s="294"/>
      <c r="E71" s="271" t="s">
        <v>45</v>
      </c>
      <c r="F71" s="355" t="s">
        <v>57</v>
      </c>
      <c r="G71" s="359"/>
      <c r="H71" s="359"/>
      <c r="I71" s="359"/>
      <c r="J71" s="221"/>
      <c r="K71" s="221"/>
      <c r="L71" s="251" t="s">
        <v>267</v>
      </c>
      <c r="M71" s="359"/>
      <c r="N71" s="359"/>
      <c r="O71" s="359"/>
      <c r="P71" s="359"/>
      <c r="Q71" s="359"/>
      <c r="R71" s="360"/>
      <c r="S71" s="25"/>
      <c r="T71" s="330"/>
    </row>
    <row r="72" spans="2:20">
      <c r="B72" s="328"/>
      <c r="C72" s="251"/>
      <c r="D72" s="221"/>
      <c r="E72" s="271"/>
      <c r="F72" s="356"/>
      <c r="G72" s="302"/>
      <c r="H72" s="302"/>
      <c r="I72" s="302"/>
      <c r="J72" s="221"/>
      <c r="K72" s="221"/>
      <c r="L72" s="251"/>
      <c r="M72" s="302"/>
      <c r="N72" s="302"/>
      <c r="O72" s="302"/>
      <c r="P72" s="302"/>
      <c r="Q72" s="302"/>
      <c r="R72" s="225"/>
      <c r="S72" s="25"/>
      <c r="T72" s="330"/>
    </row>
    <row r="73" spans="2:20">
      <c r="B73" s="328"/>
      <c r="C73" s="293">
        <v>17</v>
      </c>
      <c r="D73" s="221"/>
      <c r="E73" s="274" t="s">
        <v>45</v>
      </c>
      <c r="F73" s="361" t="s">
        <v>58</v>
      </c>
      <c r="G73" s="302"/>
      <c r="H73" s="302"/>
      <c r="I73" s="302"/>
      <c r="J73" s="221"/>
      <c r="K73" s="221"/>
      <c r="L73" s="251" t="s">
        <v>267</v>
      </c>
      <c r="M73" s="302"/>
      <c r="N73" s="302"/>
      <c r="O73" s="302"/>
      <c r="P73" s="302"/>
      <c r="Q73" s="302"/>
      <c r="R73" s="225"/>
      <c r="S73" s="25"/>
      <c r="T73" s="330"/>
    </row>
    <row r="74" spans="2:20">
      <c r="B74" s="328"/>
      <c r="C74" s="251"/>
      <c r="D74" s="221"/>
      <c r="E74" s="271"/>
      <c r="F74" s="356"/>
      <c r="G74" s="294"/>
      <c r="H74" s="294"/>
      <c r="I74" s="294"/>
      <c r="J74" s="221"/>
      <c r="K74" s="221"/>
      <c r="L74" s="251"/>
      <c r="M74" s="251"/>
      <c r="N74" s="251"/>
      <c r="O74" s="251"/>
      <c r="P74" s="251"/>
      <c r="Q74" s="251"/>
      <c r="R74" s="352"/>
      <c r="S74" s="25"/>
      <c r="T74" s="330"/>
    </row>
    <row r="75" spans="2:20">
      <c r="B75" s="328"/>
      <c r="C75" s="251">
        <v>18</v>
      </c>
      <c r="D75" s="221"/>
      <c r="E75" s="271" t="s">
        <v>45</v>
      </c>
      <c r="F75" s="356" t="s">
        <v>59</v>
      </c>
      <c r="G75" s="294"/>
      <c r="H75" s="294"/>
      <c r="I75" s="294"/>
      <c r="J75" s="221"/>
      <c r="K75" s="221"/>
      <c r="L75" s="251" t="s">
        <v>267</v>
      </c>
      <c r="M75" s="251"/>
      <c r="N75" s="251"/>
      <c r="O75" s="251"/>
      <c r="P75" s="251"/>
      <c r="Q75" s="251"/>
      <c r="R75" s="352"/>
      <c r="S75" s="25"/>
      <c r="T75" s="330"/>
    </row>
    <row r="76" spans="2:20">
      <c r="B76" s="328"/>
      <c r="C76" s="251"/>
      <c r="D76" s="221"/>
      <c r="E76" s="271"/>
      <c r="F76" s="356"/>
      <c r="G76" s="353"/>
      <c r="H76" s="353"/>
      <c r="I76" s="353"/>
      <c r="J76" s="221"/>
      <c r="K76" s="221"/>
      <c r="L76" s="251"/>
      <c r="M76" s="263"/>
      <c r="N76" s="263"/>
      <c r="O76" s="263"/>
      <c r="P76" s="263"/>
      <c r="Q76" s="263"/>
      <c r="R76" s="264"/>
      <c r="S76" s="25"/>
      <c r="T76" s="330"/>
    </row>
    <row r="77" spans="2:20">
      <c r="B77" s="328"/>
      <c r="C77" s="251">
        <v>19</v>
      </c>
      <c r="D77" s="221"/>
      <c r="E77" s="271" t="s">
        <v>45</v>
      </c>
      <c r="F77" s="362" t="s">
        <v>60</v>
      </c>
      <c r="G77" s="353"/>
      <c r="H77" s="353"/>
      <c r="I77" s="353"/>
      <c r="J77" s="221"/>
      <c r="K77" s="221"/>
      <c r="L77" s="221"/>
      <c r="M77" s="221" t="s">
        <v>22</v>
      </c>
      <c r="N77" s="363">
        <f>[2]Aktivet!G25</f>
        <v>25358650</v>
      </c>
      <c r="O77" s="363">
        <f>[2]Aktivet!H25</f>
        <v>30015556.82</v>
      </c>
      <c r="P77" s="363">
        <f>[2]Aktivet!I25</f>
        <v>28105601.100000001</v>
      </c>
      <c r="Q77" s="363">
        <f>[2]Aktivet!J25</f>
        <v>25040711.100000001</v>
      </c>
      <c r="R77" s="363">
        <f>[2]Aktivet!K25</f>
        <v>20885821.100000001</v>
      </c>
      <c r="S77" s="363">
        <f>[2]Aktivet!L25</f>
        <v>19384650.34</v>
      </c>
      <c r="T77" s="330"/>
    </row>
    <row r="78" spans="2:20">
      <c r="B78" s="328"/>
      <c r="C78" s="251"/>
      <c r="D78" s="221"/>
      <c r="E78" s="271"/>
      <c r="F78" s="356"/>
      <c r="G78" s="353"/>
      <c r="H78" s="353"/>
      <c r="I78" s="353"/>
      <c r="J78" s="221"/>
      <c r="K78" s="221"/>
      <c r="L78" s="251"/>
      <c r="M78" s="221"/>
      <c r="N78" s="221"/>
      <c r="O78" s="221"/>
      <c r="P78" s="221"/>
      <c r="Q78" s="221"/>
      <c r="R78" s="226"/>
      <c r="S78" s="25"/>
      <c r="T78" s="330"/>
    </row>
    <row r="79" spans="2:20">
      <c r="B79" s="328"/>
      <c r="C79" s="251">
        <v>20</v>
      </c>
      <c r="D79" s="221"/>
      <c r="E79" s="274" t="s">
        <v>45</v>
      </c>
      <c r="F79" s="320" t="s">
        <v>61</v>
      </c>
      <c r="G79" s="353"/>
      <c r="H79" s="353"/>
      <c r="I79" s="353"/>
      <c r="J79" s="221"/>
      <c r="K79" s="221"/>
      <c r="L79" s="251" t="s">
        <v>267</v>
      </c>
      <c r="M79" s="221"/>
      <c r="N79" s="331">
        <f>'[2] LLOG2013'!F20</f>
        <v>180000</v>
      </c>
      <c r="O79" s="221"/>
      <c r="P79" s="221"/>
      <c r="Q79" s="221"/>
      <c r="R79" s="226"/>
      <c r="S79" s="25"/>
      <c r="T79" s="330"/>
    </row>
    <row r="80" spans="2:20">
      <c r="B80" s="328"/>
      <c r="C80" s="251"/>
      <c r="D80" s="221"/>
      <c r="E80" s="271"/>
      <c r="F80" s="356"/>
      <c r="G80" s="359"/>
      <c r="H80" s="359"/>
      <c r="I80" s="359"/>
      <c r="J80" s="221"/>
      <c r="K80" s="221"/>
      <c r="L80" s="251"/>
      <c r="M80" s="359"/>
      <c r="N80" s="359"/>
      <c r="O80" s="359"/>
      <c r="P80" s="359"/>
      <c r="Q80" s="359"/>
      <c r="R80" s="360"/>
      <c r="S80" s="25"/>
      <c r="T80" s="330"/>
    </row>
    <row r="81" spans="2:20">
      <c r="B81" s="328"/>
      <c r="C81" s="251">
        <v>21</v>
      </c>
      <c r="D81" s="221"/>
      <c r="E81" s="274" t="s">
        <v>45</v>
      </c>
      <c r="F81" s="320"/>
      <c r="G81" s="221"/>
      <c r="H81" s="221"/>
      <c r="I81" s="221"/>
      <c r="J81" s="221"/>
      <c r="K81" s="221"/>
      <c r="L81" s="251" t="s">
        <v>267</v>
      </c>
      <c r="M81" s="221"/>
      <c r="N81" s="221"/>
      <c r="O81" s="221"/>
      <c r="P81" s="221"/>
      <c r="Q81" s="221"/>
      <c r="R81" s="226"/>
      <c r="S81" s="25"/>
      <c r="T81" s="330"/>
    </row>
    <row r="82" spans="2:20">
      <c r="B82" s="328"/>
      <c r="C82" s="251"/>
      <c r="D82" s="221"/>
      <c r="E82" s="93"/>
      <c r="F82" s="318"/>
      <c r="G82" s="94"/>
      <c r="H82" s="221"/>
      <c r="I82" s="221"/>
      <c r="J82" s="221"/>
      <c r="K82" s="221"/>
      <c r="L82" s="251"/>
      <c r="M82" s="221"/>
      <c r="N82" s="221"/>
      <c r="O82" s="221"/>
      <c r="P82" s="221"/>
      <c r="Q82" s="221"/>
      <c r="R82" s="226"/>
      <c r="S82" s="25"/>
      <c r="T82" s="330"/>
    </row>
    <row r="83" spans="2:20">
      <c r="B83" s="328"/>
      <c r="C83" s="251">
        <v>22</v>
      </c>
      <c r="D83" s="221"/>
      <c r="E83" s="265">
        <v>5</v>
      </c>
      <c r="F83" s="354" t="s">
        <v>62</v>
      </c>
      <c r="G83" s="274"/>
      <c r="H83" s="221"/>
      <c r="I83" s="221"/>
      <c r="J83" s="221"/>
      <c r="K83" s="221"/>
      <c r="L83" s="251" t="s">
        <v>267</v>
      </c>
      <c r="M83" s="221"/>
      <c r="N83" s="221"/>
      <c r="O83" s="221"/>
      <c r="P83" s="221"/>
      <c r="Q83" s="221"/>
      <c r="R83" s="226"/>
      <c r="S83" s="25"/>
      <c r="T83" s="330"/>
    </row>
    <row r="84" spans="2:20">
      <c r="B84" s="328"/>
      <c r="C84" s="251"/>
      <c r="D84" s="221"/>
      <c r="E84" s="221"/>
      <c r="F84" s="221"/>
      <c r="G84" s="221"/>
      <c r="H84" s="221"/>
      <c r="I84" s="221"/>
      <c r="J84" s="221"/>
      <c r="K84" s="221"/>
      <c r="L84" s="251"/>
      <c r="M84" s="221"/>
      <c r="N84" s="221"/>
      <c r="O84" s="221"/>
      <c r="P84" s="221"/>
      <c r="Q84" s="221"/>
      <c r="R84" s="226"/>
      <c r="S84" s="25"/>
      <c r="T84" s="330"/>
    </row>
    <row r="85" spans="2:20">
      <c r="B85" s="328"/>
      <c r="C85" s="251">
        <v>23</v>
      </c>
      <c r="D85" s="221"/>
      <c r="E85" s="265">
        <v>6</v>
      </c>
      <c r="F85" s="354" t="s">
        <v>63</v>
      </c>
      <c r="G85" s="274"/>
      <c r="H85" s="221"/>
      <c r="I85" s="221"/>
      <c r="J85" s="221"/>
      <c r="K85" s="221"/>
      <c r="L85" s="251" t="s">
        <v>267</v>
      </c>
      <c r="M85" s="221"/>
      <c r="N85" s="221"/>
      <c r="O85" s="221"/>
      <c r="P85" s="221"/>
      <c r="Q85" s="221"/>
      <c r="R85" s="226"/>
      <c r="S85" s="25"/>
      <c r="T85" s="330"/>
    </row>
    <row r="86" spans="2:20">
      <c r="B86" s="328"/>
      <c r="C86" s="251"/>
      <c r="D86" s="221"/>
      <c r="E86" s="221"/>
      <c r="F86" s="221"/>
      <c r="G86" s="221"/>
      <c r="H86" s="221"/>
      <c r="I86" s="221"/>
      <c r="J86" s="221"/>
      <c r="K86" s="221"/>
      <c r="L86" s="251"/>
      <c r="M86" s="221"/>
      <c r="N86" s="221"/>
      <c r="O86" s="221"/>
      <c r="P86" s="221"/>
      <c r="Q86" s="221"/>
      <c r="R86" s="226"/>
      <c r="S86" s="25"/>
      <c r="T86" s="330"/>
    </row>
    <row r="87" spans="2:20">
      <c r="B87" s="328"/>
      <c r="C87" s="251">
        <v>24</v>
      </c>
      <c r="D87" s="221"/>
      <c r="E87" s="265">
        <v>7</v>
      </c>
      <c r="F87" s="354" t="s">
        <v>64</v>
      </c>
      <c r="G87" s="274"/>
      <c r="H87" s="221"/>
      <c r="I87" s="221"/>
      <c r="J87" s="221"/>
      <c r="K87" s="221"/>
      <c r="L87" s="251" t="s">
        <v>267</v>
      </c>
      <c r="M87" s="221"/>
      <c r="N87" s="221"/>
      <c r="O87" s="221"/>
      <c r="P87" s="221"/>
      <c r="Q87" s="221"/>
      <c r="R87" s="226"/>
      <c r="S87" s="25"/>
      <c r="T87" s="330"/>
    </row>
    <row r="88" spans="2:20">
      <c r="B88" s="328"/>
      <c r="C88" s="251"/>
      <c r="D88" s="221"/>
      <c r="E88" s="221"/>
      <c r="F88" s="221"/>
      <c r="G88" s="221"/>
      <c r="H88" s="221"/>
      <c r="I88" s="251"/>
      <c r="J88" s="221"/>
      <c r="K88" s="221"/>
      <c r="L88" s="251"/>
      <c r="M88" s="221"/>
      <c r="N88" s="221"/>
      <c r="O88" s="221"/>
      <c r="P88" s="221"/>
      <c r="Q88" s="221"/>
      <c r="R88" s="226"/>
      <c r="S88" s="25"/>
      <c r="T88" s="330"/>
    </row>
    <row r="89" spans="2:20">
      <c r="B89" s="328"/>
      <c r="C89" s="251">
        <v>25</v>
      </c>
      <c r="D89" s="221"/>
      <c r="E89" s="319" t="s">
        <v>45</v>
      </c>
      <c r="F89" s="274" t="s">
        <v>65</v>
      </c>
      <c r="G89" s="221"/>
      <c r="H89" s="221"/>
      <c r="I89" s="251"/>
      <c r="J89" s="221"/>
      <c r="K89" s="221"/>
      <c r="L89" s="251" t="s">
        <v>267</v>
      </c>
      <c r="M89" s="221"/>
      <c r="N89" s="221"/>
      <c r="O89" s="221"/>
      <c r="P89" s="221"/>
      <c r="Q89" s="221"/>
      <c r="R89" s="226"/>
      <c r="S89" s="25"/>
      <c r="T89" s="330"/>
    </row>
    <row r="90" spans="2:20">
      <c r="B90" s="328"/>
      <c r="C90" s="251"/>
      <c r="D90" s="221"/>
      <c r="E90" s="221"/>
      <c r="F90" s="221"/>
      <c r="G90" s="221"/>
      <c r="H90" s="221"/>
      <c r="I90" s="251"/>
      <c r="J90" s="221"/>
      <c r="K90" s="221"/>
      <c r="L90" s="251"/>
      <c r="M90" s="221"/>
      <c r="N90" s="221"/>
      <c r="O90" s="221"/>
      <c r="P90" s="221"/>
      <c r="Q90" s="221"/>
      <c r="R90" s="226"/>
      <c r="S90" s="25"/>
      <c r="T90" s="330"/>
    </row>
    <row r="91" spans="2:20">
      <c r="B91" s="328"/>
      <c r="C91" s="251">
        <v>26</v>
      </c>
      <c r="D91" s="221"/>
      <c r="E91" s="319" t="s">
        <v>45</v>
      </c>
      <c r="F91" s="221"/>
      <c r="G91" s="221"/>
      <c r="H91" s="221"/>
      <c r="I91" s="251"/>
      <c r="J91" s="221"/>
      <c r="K91" s="221"/>
      <c r="L91" s="251" t="s">
        <v>267</v>
      </c>
      <c r="M91" s="221"/>
      <c r="N91" s="221"/>
      <c r="O91" s="221"/>
      <c r="P91" s="221"/>
      <c r="Q91" s="221"/>
      <c r="R91" s="226"/>
      <c r="S91" s="25"/>
      <c r="T91" s="330"/>
    </row>
    <row r="92" spans="2:20">
      <c r="B92" s="328"/>
      <c r="C92" s="251"/>
      <c r="D92" s="221"/>
      <c r="E92" s="221"/>
      <c r="F92" s="274"/>
      <c r="G92" s="221"/>
      <c r="H92" s="221"/>
      <c r="I92" s="251"/>
      <c r="J92" s="221"/>
      <c r="K92" s="221"/>
      <c r="L92" s="251"/>
      <c r="M92" s="221"/>
      <c r="N92" s="221"/>
      <c r="O92" s="221"/>
      <c r="P92" s="221"/>
      <c r="Q92" s="221"/>
      <c r="R92" s="226"/>
      <c r="S92" s="25"/>
      <c r="T92" s="330"/>
    </row>
    <row r="93" spans="2:20">
      <c r="B93" s="328"/>
      <c r="C93" s="251">
        <v>27</v>
      </c>
      <c r="D93" s="221"/>
      <c r="E93" s="26" t="s">
        <v>66</v>
      </c>
      <c r="F93" s="26" t="s">
        <v>268</v>
      </c>
      <c r="G93" s="221"/>
      <c r="H93" s="221"/>
      <c r="I93" s="251"/>
      <c r="J93" s="221"/>
      <c r="K93" s="221"/>
      <c r="L93" s="251" t="s">
        <v>267</v>
      </c>
      <c r="M93" s="221"/>
      <c r="N93" s="268">
        <f>[2]Aktivet!G33</f>
        <v>4211345.3000000007</v>
      </c>
      <c r="O93" s="268">
        <f>[2]Aktivet!H33</f>
        <v>4202595.3000000007</v>
      </c>
      <c r="P93" s="268">
        <f>[2]Aktivet!I33</f>
        <v>4202595.3000000007</v>
      </c>
      <c r="Q93" s="268">
        <f>[2]Aktivet!J33</f>
        <v>4202595.3000000007</v>
      </c>
      <c r="R93" s="268">
        <f>[2]Aktivet!K33</f>
        <v>4202595.3000000007</v>
      </c>
      <c r="S93" s="268">
        <f>[2]Aktivet!L33</f>
        <v>4110095.2399999998</v>
      </c>
      <c r="T93" s="330"/>
    </row>
    <row r="94" spans="2:20">
      <c r="B94" s="328"/>
      <c r="C94" s="251"/>
      <c r="D94" s="221"/>
      <c r="E94" s="221"/>
      <c r="F94" s="353"/>
      <c r="G94" s="353"/>
      <c r="H94" s="221"/>
      <c r="I94" s="251"/>
      <c r="J94" s="221"/>
      <c r="K94" s="221"/>
      <c r="L94" s="251"/>
      <c r="M94" s="221"/>
      <c r="N94" s="221"/>
      <c r="O94" s="221"/>
      <c r="P94" s="221"/>
      <c r="Q94" s="221"/>
      <c r="R94" s="226"/>
      <c r="S94" s="221"/>
      <c r="T94" s="330"/>
    </row>
    <row r="95" spans="2:20">
      <c r="B95" s="328"/>
      <c r="C95" s="251">
        <v>28</v>
      </c>
      <c r="D95" s="221"/>
      <c r="E95" s="26">
        <v>1</v>
      </c>
      <c r="F95" s="364" t="s">
        <v>68</v>
      </c>
      <c r="G95" s="221"/>
      <c r="H95" s="221"/>
      <c r="I95" s="251"/>
      <c r="J95" s="221"/>
      <c r="K95" s="221"/>
      <c r="L95" s="251" t="s">
        <v>267</v>
      </c>
      <c r="M95" s="221"/>
      <c r="N95" s="221"/>
      <c r="O95" s="221"/>
      <c r="P95" s="221"/>
      <c r="Q95" s="221"/>
      <c r="R95" s="268">
        <f>[2]Aktivet!K34</f>
        <v>0</v>
      </c>
      <c r="S95" s="268">
        <f>[2]Aktivet!L34</f>
        <v>0</v>
      </c>
      <c r="T95" s="330"/>
    </row>
    <row r="96" spans="2:20">
      <c r="B96" s="328"/>
      <c r="C96" s="251"/>
      <c r="D96" s="221"/>
      <c r="E96" s="26"/>
      <c r="F96" s="364"/>
      <c r="G96" s="221"/>
      <c r="H96" s="221"/>
      <c r="I96" s="251"/>
      <c r="J96" s="221"/>
      <c r="K96" s="221"/>
      <c r="L96" s="251"/>
      <c r="M96" s="221"/>
      <c r="N96" s="221"/>
      <c r="O96" s="221"/>
      <c r="P96" s="221"/>
      <c r="Q96" s="221"/>
      <c r="R96" s="226"/>
      <c r="S96" s="221"/>
      <c r="T96" s="330"/>
    </row>
    <row r="97" spans="2:20">
      <c r="B97" s="328"/>
      <c r="C97" s="251">
        <v>29</v>
      </c>
      <c r="D97" s="221"/>
      <c r="E97" s="26">
        <v>2</v>
      </c>
      <c r="F97" s="26" t="s">
        <v>69</v>
      </c>
      <c r="G97" s="221"/>
      <c r="H97" s="221"/>
      <c r="I97" s="221"/>
      <c r="J97" s="221"/>
      <c r="K97" s="221"/>
      <c r="L97" s="251" t="s">
        <v>267</v>
      </c>
      <c r="M97" s="221"/>
      <c r="N97" s="268">
        <f>[2]Aktivet!G35</f>
        <v>4211345.3000000007</v>
      </c>
      <c r="O97" s="268">
        <f>[2]Aktivet!H35</f>
        <v>4202595.3000000007</v>
      </c>
      <c r="P97" s="268">
        <f>[2]Aktivet!I35</f>
        <v>4202595.3000000007</v>
      </c>
      <c r="Q97" s="268">
        <f>[2]Aktivet!J35</f>
        <v>4202595.3000000007</v>
      </c>
      <c r="R97" s="268">
        <f>[2]Aktivet!K35</f>
        <v>4202595.3000000007</v>
      </c>
      <c r="S97" s="268">
        <f>[2]Aktivet!L35</f>
        <v>4110095.2399999998</v>
      </c>
      <c r="T97" s="330"/>
    </row>
    <row r="98" spans="2:20">
      <c r="B98" s="328"/>
      <c r="C98" s="251"/>
      <c r="D98" s="221"/>
      <c r="E98" s="221"/>
      <c r="F98" s="221"/>
      <c r="G98" s="221"/>
      <c r="H98" s="221"/>
      <c r="I98" s="221"/>
      <c r="J98" s="221"/>
      <c r="K98" s="221"/>
      <c r="L98" s="221"/>
      <c r="M98" s="221"/>
      <c r="N98" s="221"/>
      <c r="O98" s="221"/>
      <c r="P98" s="221"/>
      <c r="Q98" s="221"/>
      <c r="R98" s="226"/>
      <c r="S98" s="25"/>
      <c r="T98" s="330"/>
    </row>
    <row r="99" spans="2:20">
      <c r="B99" s="328"/>
      <c r="C99" s="251"/>
      <c r="D99" s="221"/>
      <c r="E99" s="221"/>
      <c r="F99" s="221"/>
      <c r="G99" s="221" t="s">
        <v>269</v>
      </c>
      <c r="H99" s="221"/>
      <c r="I99" s="221"/>
      <c r="J99" s="221"/>
      <c r="K99" s="221"/>
      <c r="L99" s="221"/>
      <c r="M99" s="221"/>
      <c r="N99" s="221"/>
      <c r="O99" s="221"/>
      <c r="P99" s="221"/>
      <c r="Q99" s="221"/>
      <c r="R99" s="226"/>
      <c r="S99" s="25"/>
      <c r="T99" s="330"/>
    </row>
    <row r="100" spans="2:20">
      <c r="B100" s="328"/>
      <c r="C100" s="251"/>
      <c r="D100" s="221"/>
      <c r="E100" s="365" t="s">
        <v>31</v>
      </c>
      <c r="F100" s="365" t="s">
        <v>203</v>
      </c>
      <c r="G100" s="366" t="s">
        <v>270</v>
      </c>
      <c r="H100" s="367"/>
      <c r="I100" s="368"/>
      <c r="J100" s="366" t="s">
        <v>271</v>
      </c>
      <c r="K100" s="367"/>
      <c r="L100" s="367"/>
      <c r="M100" s="368"/>
      <c r="N100" s="369"/>
      <c r="O100" s="369"/>
      <c r="P100" s="369"/>
      <c r="Q100" s="369"/>
      <c r="R100" s="370"/>
      <c r="S100" s="25"/>
      <c r="T100" s="330"/>
    </row>
    <row r="101" spans="2:20">
      <c r="B101" s="328"/>
      <c r="C101" s="251"/>
      <c r="D101" s="221"/>
      <c r="E101" s="365"/>
      <c r="F101" s="365"/>
      <c r="G101" s="371" t="s">
        <v>272</v>
      </c>
      <c r="H101" s="371" t="s">
        <v>273</v>
      </c>
      <c r="I101" s="371" t="s">
        <v>274</v>
      </c>
      <c r="J101" s="371" t="s">
        <v>272</v>
      </c>
      <c r="K101" s="371"/>
      <c r="L101" s="371" t="s">
        <v>273</v>
      </c>
      <c r="M101" s="371" t="s">
        <v>274</v>
      </c>
      <c r="N101" s="369"/>
      <c r="O101" s="369"/>
      <c r="P101" s="369"/>
      <c r="Q101" s="369"/>
      <c r="R101" s="370"/>
      <c r="S101" s="25"/>
      <c r="T101" s="330"/>
    </row>
    <row r="102" spans="2:20">
      <c r="B102" s="328"/>
      <c r="C102" s="251">
        <v>30</v>
      </c>
      <c r="D102" s="221"/>
      <c r="E102" s="227"/>
      <c r="F102" s="223" t="s">
        <v>208</v>
      </c>
      <c r="G102" s="372">
        <f>'[2]Pasq.per AAM 2'!D24</f>
        <v>341281</v>
      </c>
      <c r="H102" s="373"/>
      <c r="I102" s="373">
        <f>G102-H102</f>
        <v>341281</v>
      </c>
      <c r="J102" s="373">
        <f>[2]prog07!O8</f>
        <v>341281</v>
      </c>
      <c r="K102" s="373"/>
      <c r="L102" s="373">
        <f>H102</f>
        <v>0</v>
      </c>
      <c r="M102" s="373">
        <f>J102-L102</f>
        <v>341281</v>
      </c>
      <c r="N102" s="225"/>
      <c r="O102" s="225"/>
      <c r="P102" s="225"/>
      <c r="Q102" s="225"/>
      <c r="R102" s="225"/>
      <c r="S102" s="25"/>
      <c r="T102" s="330"/>
    </row>
    <row r="103" spans="2:20">
      <c r="B103" s="328"/>
      <c r="C103" s="251">
        <v>31</v>
      </c>
      <c r="D103" s="221"/>
      <c r="E103" s="227"/>
      <c r="F103" s="223" t="s">
        <v>209</v>
      </c>
      <c r="G103" s="372">
        <f>'[2]Pasq.per AAM 2'!D25</f>
        <v>2202053.6</v>
      </c>
      <c r="H103" s="373"/>
      <c r="I103" s="373">
        <f>G103-H103</f>
        <v>2202053.6</v>
      </c>
      <c r="J103" s="373">
        <f>[2]prog07!O9</f>
        <v>2202053.63</v>
      </c>
      <c r="K103" s="373"/>
      <c r="L103" s="373">
        <f>H103</f>
        <v>0</v>
      </c>
      <c r="M103" s="373">
        <f>J103-L103</f>
        <v>2202053.63</v>
      </c>
      <c r="N103" s="225"/>
      <c r="O103" s="225"/>
      <c r="P103" s="225"/>
      <c r="Q103" s="225"/>
      <c r="R103" s="225"/>
      <c r="S103" s="25"/>
      <c r="T103" s="330"/>
    </row>
    <row r="104" spans="2:20">
      <c r="B104" s="328"/>
      <c r="C104" s="251">
        <v>33</v>
      </c>
      <c r="D104" s="221"/>
      <c r="E104" s="223"/>
      <c r="F104" s="223" t="s">
        <v>210</v>
      </c>
      <c r="G104" s="372">
        <f>[2]AAM!G86</f>
        <v>932405.8</v>
      </c>
      <c r="H104" s="317"/>
      <c r="I104" s="373">
        <f>G104-H104</f>
        <v>932405.8</v>
      </c>
      <c r="J104" s="373">
        <f>[2]AAM!D86</f>
        <v>923655.8</v>
      </c>
      <c r="K104" s="373"/>
      <c r="L104" s="373">
        <f>H104</f>
        <v>0</v>
      </c>
      <c r="M104" s="373">
        <f>J104-L104</f>
        <v>923655.8</v>
      </c>
      <c r="N104" s="225"/>
      <c r="O104" s="225"/>
      <c r="P104" s="225"/>
      <c r="Q104" s="225"/>
      <c r="R104" s="226"/>
      <c r="S104" s="25"/>
      <c r="T104" s="330"/>
    </row>
    <row r="105" spans="2:20">
      <c r="B105" s="328"/>
      <c r="C105" s="251"/>
      <c r="D105" s="221"/>
      <c r="E105" s="223"/>
      <c r="F105" s="223" t="s">
        <v>211</v>
      </c>
      <c r="G105" s="372">
        <f>'[2]Pasq.per AAM 2'!D27</f>
        <v>735604.9</v>
      </c>
      <c r="H105" s="317"/>
      <c r="I105" s="373">
        <f>G105-H105</f>
        <v>735604.9</v>
      </c>
      <c r="J105" s="373">
        <f>[2]prog07!O11</f>
        <v>735604.85</v>
      </c>
      <c r="K105" s="373"/>
      <c r="L105" s="373">
        <f>H105</f>
        <v>0</v>
      </c>
      <c r="M105" s="373">
        <f>J105-L105</f>
        <v>735604.85</v>
      </c>
      <c r="N105" s="225"/>
      <c r="O105" s="225"/>
      <c r="P105" s="225"/>
      <c r="Q105" s="225"/>
      <c r="R105" s="226"/>
      <c r="S105" s="25"/>
      <c r="T105" s="330"/>
    </row>
    <row r="106" spans="2:20">
      <c r="B106" s="328"/>
      <c r="C106" s="102"/>
      <c r="D106" s="25"/>
      <c r="E106" s="223"/>
      <c r="F106" s="223"/>
      <c r="G106" s="373">
        <f t="shared" ref="G106:M106" si="2">SUM(G102:G105)</f>
        <v>4211345.3000000007</v>
      </c>
      <c r="H106" s="373">
        <f t="shared" si="2"/>
        <v>0</v>
      </c>
      <c r="I106" s="373">
        <f t="shared" si="2"/>
        <v>4211345.3000000007</v>
      </c>
      <c r="J106" s="373">
        <f t="shared" si="2"/>
        <v>4202595.2799999993</v>
      </c>
      <c r="K106" s="373"/>
      <c r="L106" s="373">
        <f t="shared" si="2"/>
        <v>0</v>
      </c>
      <c r="M106" s="373">
        <f t="shared" si="2"/>
        <v>4202595.2799999993</v>
      </c>
      <c r="N106" s="225"/>
      <c r="O106" s="225"/>
      <c r="P106" s="225"/>
      <c r="Q106" s="225"/>
      <c r="R106" s="268"/>
      <c r="S106" s="25"/>
      <c r="T106" s="330"/>
    </row>
    <row r="107" spans="2:20">
      <c r="B107" s="328"/>
      <c r="C107" s="102"/>
      <c r="D107" s="25"/>
      <c r="E107" s="25"/>
      <c r="F107" s="26"/>
      <c r="G107" s="26"/>
      <c r="H107" s="26"/>
      <c r="I107" s="26"/>
      <c r="J107" s="26"/>
      <c r="K107" s="26"/>
      <c r="L107" s="102"/>
      <c r="M107" s="374"/>
      <c r="N107" s="374"/>
      <c r="O107" s="374"/>
      <c r="P107" s="374"/>
      <c r="Q107" s="374"/>
      <c r="R107" s="268"/>
      <c r="S107" s="25"/>
      <c r="T107" s="330"/>
    </row>
    <row r="108" spans="2:20">
      <c r="B108" s="328"/>
      <c r="C108" s="251">
        <v>34</v>
      </c>
      <c r="D108" s="221"/>
      <c r="E108" s="25"/>
      <c r="F108" s="26"/>
      <c r="G108" s="26"/>
      <c r="H108" s="26"/>
      <c r="I108" s="26"/>
      <c r="J108" s="26"/>
      <c r="K108" s="26"/>
      <c r="L108" s="102"/>
      <c r="M108" s="26"/>
      <c r="N108" s="26"/>
      <c r="O108" s="26"/>
      <c r="P108" s="26"/>
      <c r="Q108" s="26"/>
      <c r="R108" s="268"/>
      <c r="S108" s="25"/>
      <c r="T108" s="330"/>
    </row>
    <row r="109" spans="2:20">
      <c r="B109" s="328"/>
      <c r="C109" s="251"/>
      <c r="D109" s="221"/>
      <c r="E109" s="26">
        <v>3</v>
      </c>
      <c r="F109" s="26" t="s">
        <v>75</v>
      </c>
      <c r="G109" s="221"/>
      <c r="H109" s="221"/>
      <c r="I109" s="221"/>
      <c r="J109" s="221"/>
      <c r="K109" s="221"/>
      <c r="L109" s="221" t="s">
        <v>267</v>
      </c>
      <c r="M109" s="26"/>
      <c r="N109" s="26"/>
      <c r="O109" s="26"/>
      <c r="P109" s="26"/>
      <c r="Q109" s="26"/>
      <c r="R109" s="268"/>
      <c r="S109" s="25"/>
      <c r="T109" s="330"/>
    </row>
    <row r="110" spans="2:20">
      <c r="B110" s="328"/>
      <c r="C110" s="251">
        <v>35</v>
      </c>
      <c r="D110" s="25"/>
      <c r="E110" s="26"/>
      <c r="F110" s="26"/>
      <c r="G110" s="221"/>
      <c r="H110" s="221"/>
      <c r="I110" s="221"/>
      <c r="J110" s="221"/>
      <c r="K110" s="221"/>
      <c r="L110" s="221"/>
      <c r="M110" s="26"/>
      <c r="N110" s="26"/>
      <c r="O110" s="26"/>
      <c r="P110" s="26"/>
      <c r="Q110" s="26"/>
      <c r="R110" s="268"/>
      <c r="S110" s="25"/>
      <c r="T110" s="330"/>
    </row>
    <row r="111" spans="2:20">
      <c r="B111" s="328"/>
      <c r="C111" s="251"/>
      <c r="D111" s="25"/>
      <c r="E111" s="26">
        <v>4</v>
      </c>
      <c r="F111" s="26" t="s">
        <v>76</v>
      </c>
      <c r="G111" s="25"/>
      <c r="H111" s="25"/>
      <c r="I111" s="25"/>
      <c r="J111" s="221"/>
      <c r="K111" s="221"/>
      <c r="L111" s="25" t="s">
        <v>267</v>
      </c>
      <c r="M111" s="26"/>
      <c r="N111" s="26"/>
      <c r="O111" s="26"/>
      <c r="P111" s="26"/>
      <c r="Q111" s="26"/>
      <c r="R111" s="268"/>
      <c r="S111" s="25"/>
      <c r="T111" s="330"/>
    </row>
    <row r="112" spans="2:20">
      <c r="B112" s="328"/>
      <c r="C112" s="251">
        <v>36</v>
      </c>
      <c r="D112" s="25"/>
      <c r="E112" s="26"/>
      <c r="F112" s="26"/>
      <c r="G112" s="25"/>
      <c r="H112" s="25"/>
      <c r="I112" s="25"/>
      <c r="J112" s="221"/>
      <c r="K112" s="221"/>
      <c r="L112" s="25"/>
      <c r="M112" s="26"/>
      <c r="N112" s="26"/>
      <c r="O112" s="26"/>
      <c r="P112" s="26"/>
      <c r="Q112" s="26"/>
      <c r="R112" s="268"/>
      <c r="S112" s="25"/>
      <c r="T112" s="330"/>
    </row>
    <row r="113" spans="2:20" ht="15">
      <c r="B113" s="328"/>
      <c r="C113" s="251"/>
      <c r="D113" s="25"/>
      <c r="E113" s="26">
        <v>5</v>
      </c>
      <c r="F113" s="26" t="s">
        <v>77</v>
      </c>
      <c r="G113" s="25"/>
      <c r="H113" s="41"/>
      <c r="I113" s="41"/>
      <c r="J113" s="221"/>
      <c r="K113" s="221"/>
      <c r="L113" s="25" t="s">
        <v>267</v>
      </c>
      <c r="M113" s="26"/>
      <c r="N113" s="26"/>
      <c r="O113" s="26"/>
      <c r="P113" s="26"/>
      <c r="Q113" s="26"/>
      <c r="R113" s="268"/>
      <c r="S113" s="25"/>
      <c r="T113" s="330"/>
    </row>
    <row r="114" spans="2:20" ht="15">
      <c r="B114" s="328"/>
      <c r="C114" s="251">
        <v>37</v>
      </c>
      <c r="D114" s="25"/>
      <c r="E114" s="26"/>
      <c r="F114" s="26"/>
      <c r="G114" s="25"/>
      <c r="H114" s="41"/>
      <c r="I114" s="41"/>
      <c r="J114" s="221"/>
      <c r="K114" s="221"/>
      <c r="L114" s="25"/>
      <c r="M114" s="26"/>
      <c r="N114" s="26"/>
      <c r="O114" s="26"/>
      <c r="P114" s="26"/>
      <c r="Q114" s="26"/>
      <c r="R114" s="268"/>
      <c r="S114" s="25"/>
      <c r="T114" s="330"/>
    </row>
    <row r="115" spans="2:20" ht="15">
      <c r="B115" s="328"/>
      <c r="C115" s="251"/>
      <c r="D115" s="25"/>
      <c r="E115" s="26">
        <v>6</v>
      </c>
      <c r="F115" s="26" t="s">
        <v>78</v>
      </c>
      <c r="G115" s="41"/>
      <c r="H115" s="41"/>
      <c r="I115" s="41"/>
      <c r="J115" s="221"/>
      <c r="K115" s="221"/>
      <c r="L115" s="25" t="s">
        <v>267</v>
      </c>
      <c r="M115" s="26"/>
      <c r="N115" s="26"/>
      <c r="O115" s="26"/>
      <c r="P115" s="26"/>
      <c r="Q115" s="26"/>
      <c r="R115" s="268"/>
      <c r="S115" s="25"/>
      <c r="T115" s="330"/>
    </row>
    <row r="116" spans="2:20" ht="15">
      <c r="B116" s="328"/>
      <c r="C116" s="102"/>
      <c r="D116" s="271"/>
      <c r="E116" s="26"/>
      <c r="F116" s="26"/>
      <c r="G116" s="41"/>
      <c r="H116" s="41"/>
      <c r="I116" s="41"/>
      <c r="J116" s="25"/>
      <c r="K116" s="25"/>
      <c r="L116" s="102"/>
      <c r="M116" s="26"/>
      <c r="N116" s="26"/>
      <c r="O116" s="26"/>
      <c r="P116" s="26"/>
      <c r="Q116" s="26"/>
      <c r="R116" s="268"/>
      <c r="S116" s="25"/>
      <c r="T116" s="330"/>
    </row>
    <row r="117" spans="2:20">
      <c r="B117" s="328"/>
      <c r="C117" s="102"/>
      <c r="D117" s="271"/>
      <c r="E117" s="375" t="s">
        <v>42</v>
      </c>
      <c r="F117" s="266" t="s">
        <v>275</v>
      </c>
      <c r="G117" s="266"/>
      <c r="H117" s="376"/>
      <c r="I117" s="376"/>
      <c r="J117" s="25"/>
      <c r="K117" s="25"/>
      <c r="L117" s="102"/>
      <c r="M117" s="26"/>
      <c r="N117" s="26"/>
      <c r="O117" s="26"/>
      <c r="P117" s="26"/>
      <c r="Q117" s="26"/>
      <c r="R117" s="268"/>
      <c r="S117" s="25"/>
      <c r="T117" s="330"/>
    </row>
    <row r="118" spans="2:20">
      <c r="B118" s="328"/>
      <c r="C118" s="102">
        <v>40</v>
      </c>
      <c r="D118" s="271"/>
      <c r="E118" s="375"/>
      <c r="F118" s="266"/>
      <c r="G118" s="266"/>
      <c r="H118" s="376"/>
      <c r="I118" s="376"/>
      <c r="J118" s="25"/>
      <c r="K118" s="25"/>
      <c r="L118" s="102"/>
      <c r="M118" s="26"/>
      <c r="N118" s="26"/>
      <c r="O118" s="26"/>
      <c r="P118" s="26"/>
      <c r="Q118" s="26"/>
      <c r="R118" s="268"/>
      <c r="S118" s="25"/>
      <c r="T118" s="330"/>
    </row>
    <row r="119" spans="2:20">
      <c r="B119" s="328"/>
      <c r="C119" s="102"/>
      <c r="D119" s="271"/>
      <c r="E119" s="265">
        <v>1</v>
      </c>
      <c r="F119" s="354" t="s">
        <v>85</v>
      </c>
      <c r="G119" s="274"/>
      <c r="H119" s="26"/>
      <c r="I119" s="26"/>
      <c r="J119" s="221"/>
      <c r="K119" s="221"/>
      <c r="L119" s="25" t="s">
        <v>267</v>
      </c>
      <c r="M119" s="26"/>
      <c r="N119" s="26"/>
      <c r="O119" s="26"/>
      <c r="P119" s="26"/>
      <c r="Q119" s="26"/>
      <c r="R119" s="268"/>
      <c r="S119" s="25"/>
      <c r="T119" s="330"/>
    </row>
    <row r="120" spans="2:20">
      <c r="B120" s="250"/>
      <c r="C120" s="102">
        <v>41</v>
      </c>
      <c r="D120" s="271"/>
      <c r="E120" s="265"/>
      <c r="F120" s="354"/>
      <c r="G120" s="274"/>
      <c r="H120" s="26"/>
      <c r="I120" s="26"/>
      <c r="J120" s="221"/>
      <c r="K120" s="221"/>
      <c r="L120" s="25"/>
      <c r="M120" s="26"/>
      <c r="N120" s="26"/>
      <c r="O120" s="26"/>
      <c r="P120" s="26"/>
      <c r="Q120" s="26"/>
      <c r="R120" s="226"/>
      <c r="S120" s="221"/>
      <c r="T120" s="252"/>
    </row>
    <row r="121" spans="2:20">
      <c r="B121" s="250"/>
      <c r="C121" s="102"/>
      <c r="D121" s="271"/>
      <c r="E121" s="265">
        <v>2</v>
      </c>
      <c r="F121" s="354" t="s">
        <v>86</v>
      </c>
      <c r="G121" s="274"/>
      <c r="H121" s="271"/>
      <c r="I121" s="271"/>
      <c r="J121" s="221"/>
      <c r="K121" s="221"/>
      <c r="L121" s="25" t="s">
        <v>267</v>
      </c>
      <c r="M121" s="221"/>
      <c r="N121" s="221"/>
      <c r="O121" s="221"/>
      <c r="P121" s="221"/>
      <c r="Q121" s="221"/>
      <c r="R121" s="226"/>
      <c r="S121" s="221"/>
      <c r="T121" s="252"/>
    </row>
    <row r="122" spans="2:20">
      <c r="B122" s="250"/>
      <c r="C122" s="102">
        <v>42</v>
      </c>
      <c r="D122" s="271"/>
      <c r="E122" s="265"/>
      <c r="F122" s="354"/>
      <c r="G122" s="274"/>
      <c r="H122" s="271"/>
      <c r="I122" s="271"/>
      <c r="J122" s="221"/>
      <c r="K122" s="221"/>
      <c r="L122" s="25"/>
      <c r="M122" s="221"/>
      <c r="N122" s="221"/>
      <c r="O122" s="221"/>
      <c r="P122" s="221"/>
      <c r="Q122" s="221"/>
      <c r="R122" s="226"/>
      <c r="S122" s="221"/>
      <c r="T122" s="252"/>
    </row>
    <row r="123" spans="2:20">
      <c r="B123" s="250"/>
      <c r="C123" s="102"/>
      <c r="D123" s="271"/>
      <c r="E123" s="319" t="s">
        <v>45</v>
      </c>
      <c r="F123" s="320" t="s">
        <v>87</v>
      </c>
      <c r="G123" s="271"/>
      <c r="H123" s="271"/>
      <c r="I123" s="271"/>
      <c r="J123" s="221"/>
      <c r="K123" s="221"/>
      <c r="L123" s="221"/>
      <c r="M123" s="221" t="s">
        <v>244</v>
      </c>
      <c r="N123" s="221"/>
      <c r="O123" s="221"/>
      <c r="P123" s="104">
        <f>[2]Pasivet!I10</f>
        <v>0</v>
      </c>
      <c r="Q123" s="104">
        <f>[2]Pasivet!J10</f>
        <v>0</v>
      </c>
      <c r="R123" s="104">
        <f>[2]Pasivet!K10</f>
        <v>4031447.5575999999</v>
      </c>
      <c r="S123" s="104">
        <f>[2]Pasivet!L10</f>
        <v>3701100</v>
      </c>
      <c r="T123" s="252"/>
    </row>
    <row r="124" spans="2:20">
      <c r="B124" s="250"/>
      <c r="C124" s="102">
        <v>43</v>
      </c>
      <c r="D124" s="271"/>
      <c r="E124" s="319"/>
      <c r="F124" s="320"/>
      <c r="G124" s="271"/>
      <c r="H124" s="271"/>
      <c r="I124" s="271"/>
      <c r="J124" s="221"/>
      <c r="K124" s="221"/>
      <c r="L124" s="25"/>
      <c r="M124" s="221"/>
      <c r="N124" s="221"/>
      <c r="O124" s="221"/>
      <c r="P124" s="221"/>
      <c r="Q124" s="221"/>
      <c r="R124" s="226"/>
      <c r="S124" s="221"/>
      <c r="T124" s="252"/>
    </row>
    <row r="125" spans="2:20" ht="13.5" thickBot="1">
      <c r="B125" s="377"/>
      <c r="C125" s="378"/>
      <c r="D125" s="379"/>
      <c r="E125" s="336" t="s">
        <v>45</v>
      </c>
      <c r="F125" s="337" t="s">
        <v>88</v>
      </c>
      <c r="G125" s="379"/>
      <c r="H125" s="379"/>
      <c r="I125" s="379"/>
      <c r="J125" s="340"/>
      <c r="K125" s="340"/>
      <c r="L125" s="343" t="s">
        <v>267</v>
      </c>
      <c r="M125" s="340"/>
      <c r="N125" s="340"/>
      <c r="O125" s="340"/>
      <c r="P125" s="340"/>
      <c r="Q125" s="340"/>
      <c r="R125" s="342"/>
      <c r="S125" s="340"/>
      <c r="T125" s="380"/>
    </row>
    <row r="126" spans="2:20">
      <c r="B126" s="244"/>
      <c r="C126" s="381">
        <v>44</v>
      </c>
      <c r="D126" s="347"/>
      <c r="E126" s="382"/>
      <c r="F126" s="348"/>
      <c r="G126" s="347"/>
      <c r="H126" s="347"/>
      <c r="I126" s="347"/>
      <c r="J126" s="246"/>
      <c r="K126" s="246"/>
      <c r="L126" s="350"/>
      <c r="M126" s="246"/>
      <c r="N126" s="246"/>
      <c r="O126" s="246"/>
      <c r="P126" s="246"/>
      <c r="Q126" s="246"/>
      <c r="R126" s="248"/>
      <c r="S126" s="246"/>
      <c r="T126" s="249"/>
    </row>
    <row r="127" spans="2:20">
      <c r="B127" s="250"/>
      <c r="C127" s="102"/>
      <c r="D127" s="271"/>
      <c r="E127" s="265">
        <v>3</v>
      </c>
      <c r="F127" s="354" t="s">
        <v>89</v>
      </c>
      <c r="G127" s="274"/>
      <c r="H127" s="271"/>
      <c r="I127" s="271"/>
      <c r="J127" s="221"/>
      <c r="K127" s="221"/>
      <c r="L127" s="25" t="s">
        <v>267</v>
      </c>
      <c r="M127" s="221"/>
      <c r="N127" s="221"/>
      <c r="O127" s="221"/>
      <c r="P127" s="221"/>
      <c r="Q127" s="221"/>
      <c r="R127" s="226"/>
      <c r="S127" s="221"/>
      <c r="T127" s="252"/>
    </row>
    <row r="128" spans="2:20">
      <c r="B128" s="250"/>
      <c r="C128" s="102">
        <v>45</v>
      </c>
      <c r="D128" s="271"/>
      <c r="E128" s="265"/>
      <c r="F128" s="354"/>
      <c r="G128" s="274"/>
      <c r="H128" s="271"/>
      <c r="I128" s="271"/>
      <c r="J128" s="221"/>
      <c r="K128" s="221"/>
      <c r="L128" s="25"/>
      <c r="M128" s="221"/>
      <c r="N128" s="221"/>
      <c r="O128" s="221"/>
      <c r="P128" s="221"/>
      <c r="Q128" s="221"/>
      <c r="R128" s="226"/>
      <c r="S128" s="221"/>
      <c r="T128" s="252"/>
    </row>
    <row r="129" spans="2:20">
      <c r="B129" s="250"/>
      <c r="C129" s="102"/>
      <c r="D129" s="271"/>
      <c r="E129" s="319" t="s">
        <v>45</v>
      </c>
      <c r="F129" s="320" t="s">
        <v>90</v>
      </c>
      <c r="G129" s="271"/>
      <c r="H129" s="271"/>
      <c r="I129" s="271"/>
      <c r="J129" s="221"/>
      <c r="K129" s="221"/>
      <c r="L129" s="25"/>
      <c r="M129" s="221"/>
      <c r="N129" s="221"/>
      <c r="O129" s="221"/>
      <c r="P129" s="221"/>
      <c r="Q129" s="221"/>
      <c r="R129" s="322"/>
      <c r="S129" s="221"/>
      <c r="T129" s="252"/>
    </row>
    <row r="130" spans="2:20">
      <c r="B130" s="250"/>
      <c r="C130" s="102"/>
      <c r="D130" s="271"/>
      <c r="E130" s="319"/>
      <c r="F130" s="321" t="s">
        <v>249</v>
      </c>
      <c r="G130" s="321"/>
      <c r="H130" s="221"/>
      <c r="I130" s="251" t="s">
        <v>31</v>
      </c>
      <c r="J130" s="221"/>
      <c r="K130" s="221"/>
      <c r="L130" s="251" t="s">
        <v>22</v>
      </c>
      <c r="M130" s="221"/>
      <c r="N130" s="322">
        <f>[2]Pasivet!G13</f>
        <v>7125390.9100000001</v>
      </c>
      <c r="O130" s="322">
        <f>[2]Pasivet!H13</f>
        <v>7126850.3200000003</v>
      </c>
      <c r="P130" s="322">
        <f>[2]Pasivet!I13</f>
        <v>7288420.2613000004</v>
      </c>
      <c r="Q130" s="322">
        <f>[2]Pasivet!J13</f>
        <v>7111436</v>
      </c>
      <c r="R130" s="322">
        <f>[2]Pasivet!K13</f>
        <v>7889385.7359999996</v>
      </c>
      <c r="S130" s="322">
        <f>[2]Pasivet!L13</f>
        <v>8256389.8349000001</v>
      </c>
      <c r="T130" s="252"/>
    </row>
    <row r="131" spans="2:20">
      <c r="B131" s="250"/>
      <c r="C131" s="102"/>
      <c r="D131" s="271"/>
      <c r="E131" s="319"/>
      <c r="F131" s="321" t="s">
        <v>250</v>
      </c>
      <c r="G131" s="321"/>
      <c r="H131" s="221"/>
      <c r="I131" s="251" t="s">
        <v>31</v>
      </c>
      <c r="J131" s="323"/>
      <c r="K131" s="221"/>
      <c r="L131" s="251" t="s">
        <v>22</v>
      </c>
      <c r="M131" s="323"/>
      <c r="N131" s="221"/>
      <c r="O131" s="221"/>
      <c r="P131" s="221"/>
      <c r="Q131" s="221"/>
      <c r="R131" s="226"/>
      <c r="S131" s="221"/>
      <c r="T131" s="252"/>
    </row>
    <row r="132" spans="2:20">
      <c r="B132" s="250"/>
      <c r="C132" s="102"/>
      <c r="D132" s="271"/>
      <c r="E132" s="319"/>
      <c r="F132" s="221" t="s">
        <v>251</v>
      </c>
      <c r="G132" s="221"/>
      <c r="H132" s="221"/>
      <c r="I132" s="251" t="s">
        <v>31</v>
      </c>
      <c r="J132" s="323"/>
      <c r="K132" s="221"/>
      <c r="L132" s="251" t="s">
        <v>22</v>
      </c>
      <c r="M132" s="323"/>
      <c r="N132" s="221"/>
      <c r="O132" s="221"/>
      <c r="P132" s="221"/>
      <c r="Q132" s="221"/>
      <c r="R132" s="226"/>
      <c r="S132" s="221"/>
      <c r="T132" s="252"/>
    </row>
    <row r="133" spans="2:20">
      <c r="B133" s="250"/>
      <c r="C133" s="102"/>
      <c r="D133" s="271"/>
      <c r="E133" s="319"/>
      <c r="F133" s="221" t="s">
        <v>252</v>
      </c>
      <c r="G133" s="221"/>
      <c r="H133" s="221"/>
      <c r="I133" s="251" t="s">
        <v>31</v>
      </c>
      <c r="J133" s="323"/>
      <c r="K133" s="221"/>
      <c r="L133" s="251" t="s">
        <v>22</v>
      </c>
      <c r="M133" s="323"/>
      <c r="N133" s="221"/>
      <c r="O133" s="221"/>
      <c r="P133" s="221"/>
      <c r="Q133" s="221"/>
      <c r="R133" s="226"/>
      <c r="S133" s="221"/>
      <c r="T133" s="252"/>
    </row>
    <row r="134" spans="2:20">
      <c r="B134" s="250"/>
      <c r="C134" s="102"/>
      <c r="D134" s="271"/>
      <c r="E134" s="319"/>
      <c r="F134" s="221" t="s">
        <v>253</v>
      </c>
      <c r="G134" s="221"/>
      <c r="H134" s="221"/>
      <c r="I134" s="251" t="s">
        <v>31</v>
      </c>
      <c r="J134" s="323"/>
      <c r="K134" s="221"/>
      <c r="L134" s="251" t="s">
        <v>22</v>
      </c>
      <c r="M134" s="323"/>
      <c r="N134" s="221"/>
      <c r="O134" s="221"/>
      <c r="P134" s="221"/>
      <c r="Q134" s="221"/>
      <c r="R134" s="226"/>
      <c r="S134" s="221"/>
      <c r="T134" s="252"/>
    </row>
    <row r="135" spans="2:20">
      <c r="B135" s="250"/>
      <c r="C135" s="102"/>
      <c r="D135" s="271"/>
      <c r="E135" s="319"/>
      <c r="F135" s="221" t="s">
        <v>254</v>
      </c>
      <c r="G135" s="221"/>
      <c r="H135" s="221"/>
      <c r="I135" s="251" t="s">
        <v>31</v>
      </c>
      <c r="J135" s="323"/>
      <c r="K135" s="221"/>
      <c r="L135" s="251" t="s">
        <v>22</v>
      </c>
      <c r="M135" s="323"/>
      <c r="N135" s="221"/>
      <c r="O135" s="221"/>
      <c r="P135" s="221"/>
      <c r="Q135" s="221"/>
      <c r="R135" s="226"/>
      <c r="S135" s="221"/>
      <c r="T135" s="252"/>
    </row>
    <row r="136" spans="2:20">
      <c r="B136" s="250"/>
      <c r="C136" s="102"/>
      <c r="D136" s="271"/>
      <c r="E136" s="319"/>
      <c r="F136" s="324" t="s">
        <v>255</v>
      </c>
      <c r="G136" s="324"/>
      <c r="H136" s="221"/>
      <c r="I136" s="251" t="s">
        <v>31</v>
      </c>
      <c r="J136" s="323"/>
      <c r="K136" s="221"/>
      <c r="L136" s="251" t="s">
        <v>22</v>
      </c>
      <c r="M136" s="323"/>
      <c r="N136" s="221"/>
      <c r="O136" s="221"/>
      <c r="P136" s="221"/>
      <c r="Q136" s="221"/>
      <c r="R136" s="226"/>
      <c r="S136" s="221"/>
      <c r="T136" s="252"/>
    </row>
    <row r="137" spans="2:20">
      <c r="B137" s="250"/>
      <c r="C137" s="102"/>
      <c r="D137" s="271"/>
      <c r="E137" s="319"/>
      <c r="F137" s="325" t="s">
        <v>276</v>
      </c>
      <c r="G137" s="221"/>
      <c r="H137" s="221"/>
      <c r="I137" s="251" t="s">
        <v>31</v>
      </c>
      <c r="J137" s="323"/>
      <c r="K137" s="221"/>
      <c r="L137" s="251" t="s">
        <v>22</v>
      </c>
      <c r="M137" s="323"/>
      <c r="N137" s="221"/>
      <c r="O137" s="221"/>
      <c r="P137" s="221"/>
      <c r="Q137" s="221"/>
      <c r="R137" s="226"/>
      <c r="S137" s="221"/>
      <c r="T137" s="252"/>
    </row>
    <row r="138" spans="2:20">
      <c r="B138" s="250"/>
      <c r="C138" s="102"/>
      <c r="D138" s="271"/>
      <c r="E138" s="319"/>
      <c r="F138" s="325" t="s">
        <v>257</v>
      </c>
      <c r="G138" s="221"/>
      <c r="H138" s="221"/>
      <c r="I138" s="251" t="s">
        <v>31</v>
      </c>
      <c r="J138" s="323"/>
      <c r="K138" s="221"/>
      <c r="L138" s="251" t="s">
        <v>22</v>
      </c>
      <c r="M138" s="323"/>
      <c r="N138" s="221"/>
      <c r="O138" s="221"/>
      <c r="P138" s="221"/>
      <c r="Q138" s="221"/>
      <c r="R138" s="226"/>
      <c r="S138" s="221"/>
      <c r="T138" s="252"/>
    </row>
    <row r="139" spans="2:20">
      <c r="B139" s="250"/>
      <c r="C139" s="102">
        <v>46</v>
      </c>
      <c r="D139" s="271"/>
      <c r="E139" s="319"/>
      <c r="F139" s="320"/>
      <c r="G139" s="271"/>
      <c r="H139" s="271"/>
      <c r="I139" s="271"/>
      <c r="J139" s="221"/>
      <c r="K139" s="221"/>
      <c r="L139" s="25"/>
      <c r="M139" s="221"/>
      <c r="N139" s="221"/>
      <c r="O139" s="221"/>
      <c r="P139" s="221"/>
      <c r="Q139" s="221"/>
      <c r="R139" s="226"/>
      <c r="S139" s="221"/>
      <c r="T139" s="252"/>
    </row>
    <row r="140" spans="2:20">
      <c r="B140" s="250"/>
      <c r="C140" s="102"/>
      <c r="D140" s="271"/>
      <c r="E140" s="319" t="s">
        <v>45</v>
      </c>
      <c r="F140" s="320" t="s">
        <v>91</v>
      </c>
      <c r="G140" s="271"/>
      <c r="H140" s="271"/>
      <c r="I140" s="271"/>
      <c r="J140" s="221"/>
      <c r="K140" s="221"/>
      <c r="L140" s="221"/>
      <c r="M140" s="221" t="s">
        <v>244</v>
      </c>
      <c r="N140" s="104">
        <f>[2]Pasivet!G14</f>
        <v>20240.040000000037</v>
      </c>
      <c r="O140" s="104">
        <f>[2]Pasivet!H14</f>
        <v>72884.039999999994</v>
      </c>
      <c r="P140" s="104">
        <f>[2]Pasivet!I14</f>
        <v>12360.04</v>
      </c>
      <c r="Q140" s="104">
        <f>[2]Pasivet!J14</f>
        <v>23588</v>
      </c>
      <c r="R140" s="104">
        <f>[2]Pasivet!K14</f>
        <v>1586128</v>
      </c>
      <c r="S140" s="104">
        <f>[2]Pasivet!L14</f>
        <v>824502</v>
      </c>
      <c r="T140" s="252"/>
    </row>
    <row r="141" spans="2:20">
      <c r="B141" s="250"/>
      <c r="C141" s="102">
        <v>47</v>
      </c>
      <c r="D141" s="271"/>
      <c r="E141" s="319"/>
      <c r="F141" s="320"/>
      <c r="G141" s="271"/>
      <c r="H141" s="271"/>
      <c r="I141" s="271"/>
      <c r="J141" s="221"/>
      <c r="K141" s="221"/>
      <c r="L141" s="221"/>
      <c r="M141" s="221"/>
      <c r="N141" s="221"/>
      <c r="O141" s="221"/>
      <c r="P141" s="221"/>
      <c r="Q141" s="221"/>
      <c r="R141" s="25"/>
      <c r="S141" s="25"/>
      <c r="T141" s="252"/>
    </row>
    <row r="142" spans="2:20">
      <c r="B142" s="250"/>
      <c r="C142" s="102"/>
      <c r="D142" s="271"/>
      <c r="E142" s="319" t="s">
        <v>45</v>
      </c>
      <c r="F142" s="320" t="s">
        <v>92</v>
      </c>
      <c r="G142" s="271"/>
      <c r="H142" s="271"/>
      <c r="I142" s="271"/>
      <c r="J142" s="221"/>
      <c r="K142" s="221"/>
      <c r="L142" s="221"/>
      <c r="M142" s="221" t="s">
        <v>244</v>
      </c>
      <c r="N142" s="104">
        <f>[2]Pasivet!G15</f>
        <v>30655</v>
      </c>
      <c r="O142" s="104">
        <f>[2]Pasivet!H15</f>
        <v>29818</v>
      </c>
      <c r="P142" s="104">
        <f>[2]Pasivet!I15</f>
        <v>25138</v>
      </c>
      <c r="Q142" s="104">
        <f>[2]Pasivet!J15</f>
        <v>20177</v>
      </c>
      <c r="R142" s="104">
        <f>[2]Pasivet!K15</f>
        <v>27341</v>
      </c>
      <c r="S142" s="104">
        <f>[2]Pasivet!L15</f>
        <v>29988</v>
      </c>
      <c r="T142" s="252"/>
    </row>
    <row r="143" spans="2:20">
      <c r="B143" s="250"/>
      <c r="C143" s="102">
        <v>48</v>
      </c>
      <c r="D143" s="271"/>
      <c r="E143" s="319"/>
      <c r="F143" s="320"/>
      <c r="G143" s="271"/>
      <c r="H143" s="271"/>
      <c r="I143" s="271"/>
      <c r="J143" s="221"/>
      <c r="K143" s="221"/>
      <c r="L143" s="221"/>
      <c r="M143" s="221"/>
      <c r="N143" s="221"/>
      <c r="O143" s="221"/>
      <c r="P143" s="221"/>
      <c r="Q143" s="221"/>
      <c r="R143" s="25"/>
      <c r="S143" s="25"/>
      <c r="T143" s="252"/>
    </row>
    <row r="144" spans="2:20">
      <c r="B144" s="250"/>
      <c r="C144" s="102"/>
      <c r="D144" s="271"/>
      <c r="E144" s="319" t="s">
        <v>45</v>
      </c>
      <c r="F144" s="320" t="s">
        <v>93</v>
      </c>
      <c r="G144" s="271"/>
      <c r="H144" s="271"/>
      <c r="I144" s="271"/>
      <c r="J144" s="221"/>
      <c r="K144" s="221"/>
      <c r="L144" s="221"/>
      <c r="M144" s="221" t="s">
        <v>244</v>
      </c>
      <c r="N144" s="104">
        <f>[2]Pasivet!G16</f>
        <v>8000</v>
      </c>
      <c r="O144" s="104">
        <f>[2]Pasivet!H16</f>
        <v>11300</v>
      </c>
      <c r="P144" s="104">
        <f>[2]Pasivet!I16</f>
        <v>10000</v>
      </c>
      <c r="Q144" s="104">
        <f>[2]Pasivet!J16</f>
        <v>8900</v>
      </c>
      <c r="R144" s="104">
        <f>[2]Pasivet!K16</f>
        <v>8800</v>
      </c>
      <c r="S144" s="104">
        <f>[2]Pasivet!L16</f>
        <v>8700</v>
      </c>
      <c r="T144" s="252"/>
    </row>
    <row r="145" spans="2:20">
      <c r="B145" s="250"/>
      <c r="C145" s="102">
        <v>49</v>
      </c>
      <c r="D145" s="271"/>
      <c r="E145" s="319"/>
      <c r="F145" s="320"/>
      <c r="G145" s="271"/>
      <c r="H145" s="271"/>
      <c r="I145" s="271"/>
      <c r="J145" s="221"/>
      <c r="K145" s="221"/>
      <c r="L145" s="25"/>
      <c r="M145" s="221"/>
      <c r="N145" s="221"/>
      <c r="O145" s="221"/>
      <c r="P145" s="221"/>
      <c r="Q145" s="221"/>
      <c r="R145" s="226"/>
      <c r="S145" s="221"/>
      <c r="T145" s="252"/>
    </row>
    <row r="146" spans="2:20">
      <c r="B146" s="250"/>
      <c r="C146" s="102"/>
      <c r="D146" s="271"/>
      <c r="E146" s="319" t="s">
        <v>45</v>
      </c>
      <c r="F146" s="320" t="s">
        <v>94</v>
      </c>
      <c r="G146" s="271"/>
      <c r="H146" s="271"/>
      <c r="I146" s="271"/>
      <c r="J146" s="221"/>
      <c r="K146" s="221"/>
      <c r="L146" s="25" t="s">
        <v>267</v>
      </c>
      <c r="M146" s="221" t="s">
        <v>244</v>
      </c>
      <c r="N146" s="104">
        <f>[2]Pasivet!G17</f>
        <v>0</v>
      </c>
      <c r="O146" s="104">
        <f>[2]Pasivet!H17</f>
        <v>0</v>
      </c>
      <c r="P146" s="104">
        <f>[2]Pasivet!I17</f>
        <v>23484.286000000197</v>
      </c>
      <c r="Q146" s="221"/>
      <c r="R146" s="226"/>
      <c r="S146" s="221"/>
      <c r="T146" s="252"/>
    </row>
    <row r="147" spans="2:20">
      <c r="B147" s="250"/>
      <c r="C147" s="102">
        <v>50</v>
      </c>
      <c r="D147" s="271"/>
      <c r="E147" s="319"/>
      <c r="F147" s="320"/>
      <c r="G147" s="271"/>
      <c r="H147" s="271"/>
      <c r="I147" s="271"/>
      <c r="J147" s="221"/>
      <c r="K147" s="221"/>
      <c r="L147" s="25"/>
      <c r="M147" s="221"/>
      <c r="N147" s="104">
        <f>[2]Pasivet!G18</f>
        <v>0</v>
      </c>
      <c r="O147" s="221"/>
      <c r="P147" s="221"/>
      <c r="Q147" s="221"/>
      <c r="R147" s="226"/>
      <c r="S147" s="221"/>
      <c r="T147" s="252"/>
    </row>
    <row r="148" spans="2:20">
      <c r="B148" s="250"/>
      <c r="C148" s="102"/>
      <c r="D148" s="271"/>
      <c r="E148" s="319" t="s">
        <v>45</v>
      </c>
      <c r="F148" s="320" t="s">
        <v>95</v>
      </c>
      <c r="G148" s="271"/>
      <c r="H148" s="271"/>
      <c r="I148" s="271"/>
      <c r="J148" s="221"/>
      <c r="K148" s="221"/>
      <c r="L148" s="25" t="s">
        <v>267</v>
      </c>
      <c r="M148" s="221"/>
      <c r="N148" s="104">
        <f>[2]Pasivet!G19</f>
        <v>0</v>
      </c>
      <c r="O148" s="221"/>
      <c r="P148" s="221"/>
      <c r="Q148" s="221"/>
      <c r="R148" s="226"/>
      <c r="S148" s="221"/>
      <c r="T148" s="252"/>
    </row>
    <row r="149" spans="2:20">
      <c r="B149" s="250"/>
      <c r="C149" s="102">
        <v>51</v>
      </c>
      <c r="D149" s="271"/>
      <c r="E149" s="319"/>
      <c r="F149" s="320"/>
      <c r="G149" s="271"/>
      <c r="H149" s="271"/>
      <c r="I149" s="271"/>
      <c r="J149" s="221"/>
      <c r="K149" s="221"/>
      <c r="L149" s="25"/>
      <c r="M149" s="221"/>
      <c r="N149" s="104"/>
      <c r="O149" s="221"/>
      <c r="P149" s="221"/>
      <c r="Q149" s="221"/>
      <c r="R149" s="226"/>
      <c r="S149" s="221"/>
      <c r="T149" s="252"/>
    </row>
    <row r="150" spans="2:20">
      <c r="B150" s="250"/>
      <c r="C150" s="102"/>
      <c r="D150" s="271"/>
      <c r="E150" s="319" t="s">
        <v>45</v>
      </c>
      <c r="F150" s="320" t="s">
        <v>96</v>
      </c>
      <c r="G150" s="271"/>
      <c r="H150" s="271"/>
      <c r="I150" s="271"/>
      <c r="J150" s="221"/>
      <c r="K150" s="221"/>
      <c r="L150" s="25" t="s">
        <v>267</v>
      </c>
      <c r="M150" s="221"/>
      <c r="N150" s="104"/>
      <c r="O150" s="221"/>
      <c r="P150" s="221"/>
      <c r="Q150" s="221"/>
      <c r="R150" s="226"/>
      <c r="S150" s="221"/>
      <c r="T150" s="252"/>
    </row>
    <row r="151" spans="2:20">
      <c r="B151" s="250"/>
      <c r="C151" s="102">
        <v>52</v>
      </c>
      <c r="D151" s="271"/>
      <c r="E151" s="319"/>
      <c r="F151" s="320"/>
      <c r="G151" s="271"/>
      <c r="H151" s="271"/>
      <c r="I151" s="271"/>
      <c r="J151" s="221"/>
      <c r="K151" s="221"/>
      <c r="L151" s="25"/>
      <c r="M151" s="221"/>
      <c r="N151" s="104"/>
      <c r="O151" s="221"/>
      <c r="P151" s="221"/>
      <c r="Q151" s="221"/>
      <c r="R151" s="226"/>
      <c r="S151" s="221"/>
      <c r="T151" s="252"/>
    </row>
    <row r="152" spans="2:20">
      <c r="B152" s="250"/>
      <c r="C152" s="102"/>
      <c r="D152" s="271"/>
      <c r="E152" s="319" t="s">
        <v>45</v>
      </c>
      <c r="F152" s="320" t="s">
        <v>54</v>
      </c>
      <c r="G152" s="271"/>
      <c r="H152" s="271"/>
      <c r="I152" s="271"/>
      <c r="J152" s="221"/>
      <c r="K152" s="221"/>
      <c r="L152" s="221"/>
      <c r="M152" s="221" t="s">
        <v>244</v>
      </c>
      <c r="N152" s="104">
        <f>[2]Pasivet!G20</f>
        <v>24452680.5</v>
      </c>
      <c r="O152" s="104">
        <f>[2]Pasivet!H20</f>
        <v>22072680.5</v>
      </c>
      <c r="P152" s="104">
        <f>[2]Pasivet!I20</f>
        <v>21216200.560000002</v>
      </c>
      <c r="Q152" s="104">
        <f>[2]Pasivet!J20</f>
        <v>19923478.689999998</v>
      </c>
      <c r="R152" s="104">
        <f>[2]Pasivet!K20</f>
        <v>10899911.870000001</v>
      </c>
      <c r="S152" s="104">
        <f>[2]Pasivet!L20</f>
        <v>10383824.76</v>
      </c>
      <c r="T152" s="252"/>
    </row>
    <row r="153" spans="2:20">
      <c r="B153" s="250"/>
      <c r="C153" s="102">
        <v>53</v>
      </c>
      <c r="D153" s="271"/>
      <c r="E153" s="319"/>
      <c r="F153" s="320"/>
      <c r="G153" s="271"/>
      <c r="H153" s="271"/>
      <c r="I153" s="271"/>
      <c r="J153" s="221"/>
      <c r="K153" s="221"/>
      <c r="L153" s="25"/>
      <c r="M153" s="221"/>
      <c r="N153" s="104"/>
      <c r="O153" s="221"/>
      <c r="P153" s="221"/>
      <c r="Q153" s="221"/>
      <c r="R153" s="226"/>
      <c r="S153" s="221"/>
      <c r="T153" s="252"/>
    </row>
    <row r="154" spans="2:20">
      <c r="B154" s="250"/>
      <c r="C154" s="102"/>
      <c r="D154" s="271"/>
      <c r="E154" s="319" t="s">
        <v>45</v>
      </c>
      <c r="F154" s="320" t="s">
        <v>97</v>
      </c>
      <c r="G154" s="271"/>
      <c r="H154" s="271"/>
      <c r="I154" s="271"/>
      <c r="J154" s="221"/>
      <c r="K154" s="221"/>
      <c r="L154" s="25" t="s">
        <v>267</v>
      </c>
      <c r="M154" s="221"/>
      <c r="N154" s="104"/>
      <c r="O154" s="221"/>
      <c r="P154" s="221"/>
      <c r="Q154" s="221"/>
      <c r="R154" s="226"/>
      <c r="S154" s="221"/>
      <c r="T154" s="252"/>
    </row>
    <row r="155" spans="2:20">
      <c r="B155" s="250"/>
      <c r="C155" s="102">
        <v>54</v>
      </c>
      <c r="D155" s="271"/>
      <c r="E155" s="319"/>
      <c r="F155" s="320"/>
      <c r="G155" s="271"/>
      <c r="H155" s="271"/>
      <c r="I155" s="271"/>
      <c r="J155" s="221"/>
      <c r="K155" s="221"/>
      <c r="L155" s="25"/>
      <c r="M155" s="221"/>
      <c r="N155" s="104"/>
      <c r="O155" s="221"/>
      <c r="P155" s="221"/>
      <c r="Q155" s="221"/>
      <c r="R155" s="226"/>
      <c r="S155" s="221"/>
      <c r="T155" s="252"/>
    </row>
    <row r="156" spans="2:20">
      <c r="B156" s="250"/>
      <c r="C156" s="102"/>
      <c r="D156" s="271"/>
      <c r="E156" s="319" t="s">
        <v>45</v>
      </c>
      <c r="F156" s="320" t="s">
        <v>98</v>
      </c>
      <c r="G156" s="271"/>
      <c r="H156" s="271"/>
      <c r="I156" s="271"/>
      <c r="J156" s="221"/>
      <c r="K156" s="221"/>
      <c r="L156" s="221"/>
      <c r="M156" s="221" t="s">
        <v>244</v>
      </c>
      <c r="N156" s="104">
        <f>[2]Pasivet!G22</f>
        <v>984837.78</v>
      </c>
      <c r="O156" s="221"/>
      <c r="P156" s="104">
        <f>[2]Pasivet!I22</f>
        <v>0</v>
      </c>
      <c r="Q156" s="104">
        <f>[2]Pasivet!J22</f>
        <v>0</v>
      </c>
      <c r="R156" s="104">
        <f>[2]Pasivet!K22</f>
        <v>96819.5</v>
      </c>
      <c r="S156" s="104">
        <f>[2]Pasivet!L22</f>
        <v>96819.5</v>
      </c>
      <c r="T156" s="252"/>
    </row>
    <row r="157" spans="2:20">
      <c r="B157" s="250"/>
      <c r="C157" s="102">
        <v>55</v>
      </c>
      <c r="D157" s="271"/>
      <c r="E157" s="319"/>
      <c r="F157" s="320"/>
      <c r="G157" s="271"/>
      <c r="H157" s="271"/>
      <c r="I157" s="271"/>
      <c r="J157" s="221"/>
      <c r="K157" s="221"/>
      <c r="L157" s="25"/>
      <c r="M157" s="221"/>
      <c r="N157" s="221"/>
      <c r="O157" s="221"/>
      <c r="P157" s="221"/>
      <c r="Q157" s="221"/>
      <c r="R157" s="226"/>
      <c r="S157" s="221"/>
      <c r="T157" s="252"/>
    </row>
    <row r="158" spans="2:20">
      <c r="B158" s="250"/>
      <c r="C158" s="102"/>
      <c r="D158" s="271"/>
      <c r="E158" s="265">
        <v>4</v>
      </c>
      <c r="F158" s="354" t="s">
        <v>99</v>
      </c>
      <c r="G158" s="274"/>
      <c r="H158" s="271"/>
      <c r="I158" s="271"/>
      <c r="J158" s="221"/>
      <c r="K158" s="221"/>
      <c r="L158" s="25" t="s">
        <v>267</v>
      </c>
      <c r="M158" s="221"/>
      <c r="N158" s="221"/>
      <c r="O158" s="221"/>
      <c r="P158" s="221"/>
      <c r="Q158" s="221"/>
      <c r="R158" s="226"/>
      <c r="S158" s="221"/>
      <c r="T158" s="252"/>
    </row>
    <row r="159" spans="2:20">
      <c r="B159" s="250"/>
      <c r="C159" s="102">
        <v>56</v>
      </c>
      <c r="D159" s="271"/>
      <c r="E159" s="265"/>
      <c r="F159" s="354"/>
      <c r="G159" s="274"/>
      <c r="H159" s="271"/>
      <c r="I159" s="271"/>
      <c r="J159" s="221"/>
      <c r="K159" s="221"/>
      <c r="L159" s="25"/>
      <c r="M159" s="221"/>
      <c r="N159" s="221"/>
      <c r="O159" s="221"/>
      <c r="P159" s="221"/>
      <c r="Q159" s="221"/>
      <c r="R159" s="226"/>
      <c r="S159" s="221"/>
      <c r="T159" s="252"/>
    </row>
    <row r="160" spans="2:20">
      <c r="B160" s="250"/>
      <c r="C160" s="102"/>
      <c r="D160" s="271"/>
      <c r="E160" s="265">
        <v>5</v>
      </c>
      <c r="F160" s="354" t="s">
        <v>100</v>
      </c>
      <c r="G160" s="274"/>
      <c r="H160" s="271"/>
      <c r="I160" s="271"/>
      <c r="J160" s="221"/>
      <c r="K160" s="221"/>
      <c r="L160" s="25" t="s">
        <v>267</v>
      </c>
      <c r="M160" s="221"/>
      <c r="N160" s="221"/>
      <c r="O160" s="221"/>
      <c r="P160" s="221"/>
      <c r="Q160" s="221"/>
      <c r="R160" s="226"/>
      <c r="S160" s="221"/>
      <c r="T160" s="252"/>
    </row>
    <row r="161" spans="2:20">
      <c r="B161" s="250"/>
      <c r="C161" s="102"/>
      <c r="D161" s="271"/>
      <c r="E161" s="265"/>
      <c r="F161" s="354"/>
      <c r="G161" s="274"/>
      <c r="H161" s="271"/>
      <c r="I161" s="271"/>
      <c r="J161" s="221"/>
      <c r="K161" s="221"/>
      <c r="L161" s="25"/>
      <c r="M161" s="221"/>
      <c r="N161" s="221"/>
      <c r="O161" s="221"/>
      <c r="P161" s="221"/>
      <c r="Q161" s="221"/>
      <c r="R161" s="226"/>
      <c r="S161" s="221"/>
      <c r="T161" s="252"/>
    </row>
    <row r="162" spans="2:20">
      <c r="B162" s="250"/>
      <c r="C162" s="102"/>
      <c r="D162" s="271"/>
      <c r="E162" s="26" t="s">
        <v>66</v>
      </c>
      <c r="F162" s="266" t="s">
        <v>277</v>
      </c>
      <c r="G162" s="266"/>
      <c r="H162" s="271"/>
      <c r="I162" s="271"/>
      <c r="J162" s="221"/>
      <c r="K162" s="221"/>
      <c r="L162" s="25" t="s">
        <v>267</v>
      </c>
      <c r="M162" s="268">
        <f>[2]Pasivet!F25</f>
        <v>0</v>
      </c>
      <c r="N162" s="268"/>
      <c r="O162" s="268"/>
      <c r="P162" s="268">
        <f>[2]Pasivet!I25</f>
        <v>0</v>
      </c>
      <c r="Q162" s="268">
        <f>[2]Pasivet!J25</f>
        <v>0</v>
      </c>
      <c r="R162" s="268">
        <f>[2]Pasivet!K25</f>
        <v>3701100</v>
      </c>
      <c r="S162" s="221"/>
      <c r="T162" s="252"/>
    </row>
    <row r="163" spans="2:20">
      <c r="B163" s="250"/>
      <c r="C163" s="102">
        <v>58</v>
      </c>
      <c r="D163" s="271"/>
      <c r="E163" s="26"/>
      <c r="F163" s="266"/>
      <c r="G163" s="266"/>
      <c r="H163" s="271"/>
      <c r="I163" s="271"/>
      <c r="J163" s="221"/>
      <c r="K163" s="221"/>
      <c r="L163" s="25"/>
      <c r="M163" s="221"/>
      <c r="N163" s="221"/>
      <c r="O163" s="221"/>
      <c r="P163" s="221"/>
      <c r="Q163" s="221"/>
      <c r="R163" s="226"/>
      <c r="S163" s="221"/>
      <c r="T163" s="252"/>
    </row>
    <row r="164" spans="2:20">
      <c r="B164" s="250"/>
      <c r="C164" s="102"/>
      <c r="D164" s="271"/>
      <c r="E164" s="265">
        <v>1</v>
      </c>
      <c r="F164" s="354" t="s">
        <v>102</v>
      </c>
      <c r="G164" s="266"/>
      <c r="H164" s="271"/>
      <c r="I164" s="271"/>
      <c r="J164" s="221"/>
      <c r="K164" s="221"/>
      <c r="L164" s="25" t="s">
        <v>267</v>
      </c>
      <c r="M164" s="221"/>
      <c r="N164" s="221"/>
      <c r="O164" s="221"/>
      <c r="P164" s="221"/>
      <c r="Q164" s="221"/>
      <c r="R164" s="226"/>
      <c r="S164" s="221"/>
      <c r="T164" s="252"/>
    </row>
    <row r="165" spans="2:20">
      <c r="B165" s="250"/>
      <c r="C165" s="102">
        <v>59</v>
      </c>
      <c r="D165" s="271"/>
      <c r="E165" s="265"/>
      <c r="F165" s="354"/>
      <c r="G165" s="266"/>
      <c r="H165" s="271"/>
      <c r="I165" s="271"/>
      <c r="J165" s="221"/>
      <c r="K165" s="221"/>
      <c r="L165" s="25"/>
      <c r="M165" s="221"/>
      <c r="N165" s="221"/>
      <c r="O165" s="221"/>
      <c r="P165" s="221"/>
      <c r="Q165" s="221"/>
      <c r="R165" s="226"/>
      <c r="S165" s="221"/>
      <c r="T165" s="252"/>
    </row>
    <row r="166" spans="2:20">
      <c r="B166" s="250"/>
      <c r="C166" s="102"/>
      <c r="D166" s="271"/>
      <c r="E166" s="319" t="s">
        <v>45</v>
      </c>
      <c r="F166" s="320" t="s">
        <v>103</v>
      </c>
      <c r="G166" s="271"/>
      <c r="H166" s="271"/>
      <c r="I166" s="271"/>
      <c r="J166" s="221"/>
      <c r="K166" s="221"/>
      <c r="L166" s="25" t="s">
        <v>267</v>
      </c>
      <c r="M166" s="221"/>
      <c r="N166" s="221"/>
      <c r="O166" s="221"/>
      <c r="P166" s="221"/>
      <c r="Q166" s="221"/>
      <c r="R166" s="226"/>
      <c r="S166" s="221"/>
      <c r="T166" s="252"/>
    </row>
    <row r="167" spans="2:20">
      <c r="B167" s="250"/>
      <c r="C167" s="102">
        <v>60</v>
      </c>
      <c r="D167" s="271"/>
      <c r="E167" s="319"/>
      <c r="F167" s="320"/>
      <c r="G167" s="271"/>
      <c r="H167" s="271"/>
      <c r="I167" s="271"/>
      <c r="J167" s="221"/>
      <c r="K167" s="221"/>
      <c r="L167" s="25"/>
      <c r="M167" s="221"/>
      <c r="N167" s="221"/>
      <c r="O167" s="221"/>
      <c r="P167" s="221"/>
      <c r="Q167" s="221"/>
      <c r="R167" s="226"/>
      <c r="S167" s="221"/>
      <c r="T167" s="252"/>
    </row>
    <row r="168" spans="2:20">
      <c r="B168" s="250"/>
      <c r="C168" s="102"/>
      <c r="D168" s="271"/>
      <c r="E168" s="319" t="s">
        <v>45</v>
      </c>
      <c r="F168" s="320" t="s">
        <v>104</v>
      </c>
      <c r="G168" s="271"/>
      <c r="H168" s="271"/>
      <c r="I168" s="271"/>
      <c r="J168" s="221"/>
      <c r="K168" s="221"/>
      <c r="L168" s="25" t="s">
        <v>267</v>
      </c>
      <c r="M168" s="221"/>
      <c r="N168" s="221"/>
      <c r="O168" s="221"/>
      <c r="P168" s="221"/>
      <c r="Q168" s="221"/>
      <c r="R168" s="226"/>
      <c r="S168" s="221"/>
      <c r="T168" s="252"/>
    </row>
    <row r="169" spans="2:20">
      <c r="B169" s="250"/>
      <c r="C169" s="102">
        <v>61</v>
      </c>
      <c r="D169" s="271"/>
      <c r="E169" s="319"/>
      <c r="F169" s="320"/>
      <c r="G169" s="271"/>
      <c r="H169" s="271"/>
      <c r="I169" s="271"/>
      <c r="J169" s="221"/>
      <c r="K169" s="221"/>
      <c r="L169" s="25"/>
      <c r="M169" s="221"/>
      <c r="N169" s="221"/>
      <c r="O169" s="221"/>
      <c r="P169" s="221"/>
      <c r="Q169" s="221"/>
      <c r="R169" s="226"/>
      <c r="S169" s="221"/>
      <c r="T169" s="252"/>
    </row>
    <row r="170" spans="2:20">
      <c r="B170" s="250"/>
      <c r="C170" s="102"/>
      <c r="D170" s="271"/>
      <c r="E170" s="265">
        <v>2</v>
      </c>
      <c r="F170" s="354" t="s">
        <v>105</v>
      </c>
      <c r="G170" s="274"/>
      <c r="H170" s="271"/>
      <c r="I170" s="271"/>
      <c r="J170" s="221"/>
      <c r="K170" s="221"/>
      <c r="L170" s="25" t="s">
        <v>267</v>
      </c>
      <c r="M170" s="226">
        <f>[2]Pasivet!F29</f>
        <v>0</v>
      </c>
      <c r="N170" s="226"/>
      <c r="O170" s="226"/>
      <c r="P170" s="226">
        <f>[2]Pasivet!I29</f>
        <v>0</v>
      </c>
      <c r="Q170" s="226">
        <f>[2]Pasivet!J29</f>
        <v>0</v>
      </c>
      <c r="R170" s="226">
        <f>[2]Pasivet!K29</f>
        <v>3701100</v>
      </c>
      <c r="S170" s="221"/>
      <c r="T170" s="252"/>
    </row>
    <row r="171" spans="2:20">
      <c r="B171" s="250"/>
      <c r="C171" s="102">
        <v>62</v>
      </c>
      <c r="D171" s="271"/>
      <c r="E171" s="265"/>
      <c r="F171" s="354"/>
      <c r="G171" s="274"/>
      <c r="H171" s="271"/>
      <c r="I171" s="271"/>
      <c r="J171" s="221"/>
      <c r="K171" s="221"/>
      <c r="L171" s="25"/>
      <c r="M171" s="221"/>
      <c r="N171" s="221"/>
      <c r="O171" s="221"/>
      <c r="P171" s="221"/>
      <c r="Q171" s="221"/>
      <c r="R171" s="226"/>
      <c r="S171" s="221"/>
      <c r="T171" s="252"/>
    </row>
    <row r="172" spans="2:20">
      <c r="B172" s="250"/>
      <c r="C172" s="102"/>
      <c r="D172" s="271"/>
      <c r="E172" s="265">
        <v>3</v>
      </c>
      <c r="F172" s="354" t="s">
        <v>99</v>
      </c>
      <c r="G172" s="274"/>
      <c r="H172" s="271"/>
      <c r="I172" s="271"/>
      <c r="J172" s="221"/>
      <c r="K172" s="221"/>
      <c r="L172" s="25" t="s">
        <v>267</v>
      </c>
      <c r="M172" s="221"/>
      <c r="N172" s="221"/>
      <c r="O172" s="221"/>
      <c r="P172" s="221"/>
      <c r="Q172" s="221"/>
      <c r="R172" s="226"/>
      <c r="S172" s="221"/>
      <c r="T172" s="252"/>
    </row>
    <row r="173" spans="2:20">
      <c r="B173" s="250"/>
      <c r="C173" s="102">
        <v>63</v>
      </c>
      <c r="D173" s="271"/>
      <c r="E173" s="265"/>
      <c r="F173" s="354"/>
      <c r="G173" s="274"/>
      <c r="H173" s="271"/>
      <c r="I173" s="271"/>
      <c r="J173" s="221"/>
      <c r="K173" s="221"/>
      <c r="L173" s="25"/>
      <c r="M173" s="221"/>
      <c r="N173" s="221"/>
      <c r="O173" s="221"/>
      <c r="P173" s="221"/>
      <c r="Q173" s="221"/>
      <c r="R173" s="226"/>
      <c r="S173" s="221"/>
      <c r="T173" s="252"/>
    </row>
    <row r="174" spans="2:20">
      <c r="B174" s="250"/>
      <c r="C174" s="102"/>
      <c r="D174" s="271"/>
      <c r="E174" s="265">
        <v>4</v>
      </c>
      <c r="F174" s="354" t="s">
        <v>106</v>
      </c>
      <c r="G174" s="274"/>
      <c r="H174" s="271"/>
      <c r="I174" s="271"/>
      <c r="J174" s="221"/>
      <c r="K174" s="221"/>
      <c r="L174" s="25" t="s">
        <v>267</v>
      </c>
      <c r="M174" s="221"/>
      <c r="N174" s="221"/>
      <c r="O174" s="221"/>
      <c r="P174" s="221"/>
      <c r="Q174" s="221"/>
      <c r="R174" s="226"/>
      <c r="S174" s="221"/>
      <c r="T174" s="252"/>
    </row>
    <row r="175" spans="2:20">
      <c r="B175" s="250"/>
      <c r="C175" s="102"/>
      <c r="D175" s="271"/>
      <c r="E175" s="265"/>
      <c r="F175" s="354"/>
      <c r="G175" s="274"/>
      <c r="H175" s="271"/>
      <c r="I175" s="271"/>
      <c r="J175" s="221"/>
      <c r="K175" s="221"/>
      <c r="L175" s="25"/>
      <c r="M175" s="221"/>
      <c r="N175" s="221"/>
      <c r="O175" s="221"/>
      <c r="P175" s="221"/>
      <c r="Q175" s="221"/>
      <c r="R175" s="226"/>
      <c r="S175" s="221"/>
      <c r="T175" s="252"/>
    </row>
    <row r="176" spans="2:20">
      <c r="B176" s="250"/>
      <c r="C176" s="102"/>
      <c r="D176" s="271"/>
      <c r="E176" s="26" t="s">
        <v>108</v>
      </c>
      <c r="F176" s="266" t="s">
        <v>278</v>
      </c>
      <c r="G176" s="266"/>
      <c r="H176" s="271"/>
      <c r="I176" s="271"/>
      <c r="J176" s="221"/>
      <c r="K176" s="221"/>
      <c r="L176" s="25" t="s">
        <v>267</v>
      </c>
      <c r="M176" s="268">
        <f>[2]Pasivet!F33</f>
        <v>0</v>
      </c>
      <c r="N176" s="268">
        <f>[2]Pasivet!G33</f>
        <v>2682889.0000000009</v>
      </c>
      <c r="O176" s="268">
        <f>[2]Pasivet!H33</f>
        <v>8892339.3270000014</v>
      </c>
      <c r="P176" s="268">
        <f>[2]Pasivet!I33</f>
        <v>7932963.2440000009</v>
      </c>
      <c r="Q176" s="268">
        <f>[2]Pasivet!J33</f>
        <v>5889774.2700000005</v>
      </c>
      <c r="R176" s="268">
        <f>[2]Pasivet!K33</f>
        <v>4134677.5700000003</v>
      </c>
      <c r="S176" s="268">
        <f>[2]Pasivet!L33</f>
        <v>2582655.4109999985</v>
      </c>
      <c r="T176" s="252"/>
    </row>
    <row r="177" spans="2:20">
      <c r="B177" s="250"/>
      <c r="C177" s="102">
        <v>66</v>
      </c>
      <c r="D177" s="271"/>
      <c r="E177" s="26"/>
      <c r="F177" s="266"/>
      <c r="G177" s="266"/>
      <c r="H177" s="271"/>
      <c r="I177" s="271"/>
      <c r="J177" s="221"/>
      <c r="K177" s="221"/>
      <c r="L177" s="25"/>
      <c r="M177" s="221"/>
      <c r="N177" s="221"/>
      <c r="O177" s="221"/>
      <c r="P177" s="221"/>
      <c r="Q177" s="221"/>
      <c r="R177" s="226"/>
      <c r="S177" s="221"/>
      <c r="T177" s="252"/>
    </row>
    <row r="178" spans="2:20">
      <c r="B178" s="250"/>
      <c r="C178" s="102"/>
      <c r="D178" s="271"/>
      <c r="E178" s="265">
        <v>1</v>
      </c>
      <c r="F178" s="354" t="s">
        <v>110</v>
      </c>
      <c r="G178" s="274"/>
      <c r="H178" s="271"/>
      <c r="I178" s="271"/>
      <c r="J178" s="221"/>
      <c r="K178" s="221"/>
      <c r="L178" s="25" t="s">
        <v>267</v>
      </c>
      <c r="M178" s="221"/>
      <c r="N178" s="221"/>
      <c r="O178" s="221"/>
      <c r="P178" s="221"/>
      <c r="Q178" s="221"/>
      <c r="R178" s="226"/>
      <c r="S178" s="221"/>
      <c r="T178" s="252"/>
    </row>
    <row r="179" spans="2:20">
      <c r="B179" s="250"/>
      <c r="C179" s="102">
        <v>67</v>
      </c>
      <c r="D179" s="271"/>
      <c r="E179" s="265"/>
      <c r="F179" s="354"/>
      <c r="G179" s="274"/>
      <c r="H179" s="271"/>
      <c r="I179" s="271"/>
      <c r="J179" s="221"/>
      <c r="K179" s="221"/>
      <c r="L179" s="25"/>
      <c r="M179" s="221"/>
      <c r="N179" s="221"/>
      <c r="O179" s="221"/>
      <c r="P179" s="221"/>
      <c r="Q179" s="221"/>
      <c r="R179" s="226"/>
      <c r="S179" s="221"/>
      <c r="T179" s="252"/>
    </row>
    <row r="180" spans="2:20">
      <c r="B180" s="250"/>
      <c r="C180" s="102"/>
      <c r="D180" s="271"/>
      <c r="E180" s="265">
        <v>2</v>
      </c>
      <c r="F180" s="354" t="s">
        <v>111</v>
      </c>
      <c r="G180" s="274"/>
      <c r="H180" s="271"/>
      <c r="I180" s="271"/>
      <c r="J180" s="221"/>
      <c r="K180" s="221"/>
      <c r="L180" s="25" t="s">
        <v>267</v>
      </c>
      <c r="M180" s="221"/>
      <c r="N180" s="221"/>
      <c r="O180" s="221"/>
      <c r="P180" s="221"/>
      <c r="Q180" s="221"/>
      <c r="R180" s="226"/>
      <c r="S180" s="221"/>
      <c r="T180" s="252"/>
    </row>
    <row r="181" spans="2:20">
      <c r="B181" s="250"/>
      <c r="C181" s="102">
        <v>68</v>
      </c>
      <c r="D181" s="271"/>
      <c r="E181" s="265"/>
      <c r="F181" s="354"/>
      <c r="G181" s="274"/>
      <c r="H181" s="271"/>
      <c r="I181" s="271"/>
      <c r="J181" s="221"/>
      <c r="K181" s="221"/>
      <c r="L181" s="25"/>
      <c r="M181" s="221"/>
      <c r="N181" s="221"/>
      <c r="O181" s="221"/>
      <c r="P181" s="221"/>
      <c r="Q181" s="221"/>
      <c r="R181" s="226"/>
      <c r="S181" s="221"/>
      <c r="T181" s="252"/>
    </row>
    <row r="182" spans="2:20">
      <c r="B182" s="250"/>
      <c r="C182" s="102"/>
      <c r="D182" s="271"/>
      <c r="E182" s="265">
        <v>3</v>
      </c>
      <c r="F182" s="354" t="s">
        <v>112</v>
      </c>
      <c r="G182" s="274"/>
      <c r="H182" s="271"/>
      <c r="I182" s="271"/>
      <c r="J182" s="221"/>
      <c r="K182" s="221"/>
      <c r="L182" s="221"/>
      <c r="M182" s="221" t="s">
        <v>244</v>
      </c>
      <c r="N182" s="104">
        <f>[2]Pasivet!G36</f>
        <v>100000</v>
      </c>
      <c r="O182" s="104">
        <f>[2]Pasivet!H36</f>
        <v>100000</v>
      </c>
      <c r="P182" s="104">
        <f>[2]Pasivet!I36</f>
        <v>100000</v>
      </c>
      <c r="Q182" s="104">
        <f>[2]Pasivet!J36</f>
        <v>100000</v>
      </c>
      <c r="R182" s="104">
        <f>[2]Pasivet!K36</f>
        <v>100000</v>
      </c>
      <c r="S182" s="104">
        <f>[2]Pasivet!L36</f>
        <v>100000</v>
      </c>
      <c r="T182" s="252"/>
    </row>
    <row r="183" spans="2:20">
      <c r="B183" s="250"/>
      <c r="C183" s="102">
        <v>69</v>
      </c>
      <c r="D183" s="271"/>
      <c r="E183" s="265"/>
      <c r="F183" s="354"/>
      <c r="G183" s="274"/>
      <c r="H183" s="271"/>
      <c r="I183" s="271"/>
      <c r="J183" s="221"/>
      <c r="K183" s="221"/>
      <c r="L183" s="25"/>
      <c r="M183" s="221"/>
      <c r="N183" s="221"/>
      <c r="O183" s="221"/>
      <c r="P183" s="221"/>
      <c r="Q183" s="221"/>
      <c r="R183" s="226"/>
      <c r="S183" s="221"/>
      <c r="T183" s="252"/>
    </row>
    <row r="184" spans="2:20">
      <c r="B184" s="250"/>
      <c r="C184" s="102"/>
      <c r="D184" s="271"/>
      <c r="E184" s="265">
        <v>4</v>
      </c>
      <c r="F184" s="354" t="s">
        <v>113</v>
      </c>
      <c r="G184" s="274"/>
      <c r="H184" s="271"/>
      <c r="I184" s="271"/>
      <c r="J184" s="221"/>
      <c r="K184" s="221"/>
      <c r="L184" s="25" t="s">
        <v>267</v>
      </c>
      <c r="M184" s="221"/>
      <c r="N184" s="221"/>
      <c r="O184" s="221"/>
      <c r="P184" s="221"/>
      <c r="Q184" s="221"/>
      <c r="R184" s="226"/>
      <c r="S184" s="221"/>
      <c r="T184" s="252"/>
    </row>
    <row r="185" spans="2:20">
      <c r="B185" s="250"/>
      <c r="C185" s="102">
        <v>70</v>
      </c>
      <c r="D185" s="271"/>
      <c r="E185" s="265"/>
      <c r="F185" s="354"/>
      <c r="G185" s="274"/>
      <c r="H185" s="271"/>
      <c r="I185" s="271"/>
      <c r="J185" s="221"/>
      <c r="K185" s="221"/>
      <c r="L185" s="25"/>
      <c r="M185" s="221"/>
      <c r="N185" s="221"/>
      <c r="O185" s="221"/>
      <c r="P185" s="221"/>
      <c r="Q185" s="221"/>
      <c r="R185" s="226"/>
      <c r="S185" s="221"/>
      <c r="T185" s="252"/>
    </row>
    <row r="186" spans="2:20">
      <c r="B186" s="250"/>
      <c r="C186" s="102"/>
      <c r="D186" s="271"/>
      <c r="E186" s="265">
        <v>5</v>
      </c>
      <c r="F186" s="354" t="s">
        <v>114</v>
      </c>
      <c r="G186" s="274"/>
      <c r="H186" s="271"/>
      <c r="I186" s="271"/>
      <c r="J186" s="221"/>
      <c r="K186" s="221"/>
      <c r="L186" s="25" t="s">
        <v>267</v>
      </c>
      <c r="M186" s="221"/>
      <c r="N186" s="221"/>
      <c r="O186" s="221"/>
      <c r="P186" s="221"/>
      <c r="Q186" s="221"/>
      <c r="R186" s="226"/>
      <c r="S186" s="221"/>
      <c r="T186" s="252"/>
    </row>
    <row r="187" spans="2:20">
      <c r="B187" s="250"/>
      <c r="C187" s="102">
        <v>71</v>
      </c>
      <c r="D187" s="271"/>
      <c r="E187" s="265"/>
      <c r="F187" s="354"/>
      <c r="G187" s="274"/>
      <c r="H187" s="271"/>
      <c r="I187" s="271"/>
      <c r="J187" s="221"/>
      <c r="K187" s="221"/>
      <c r="L187" s="25"/>
      <c r="M187" s="221"/>
      <c r="N187" s="221"/>
      <c r="O187" s="221"/>
      <c r="P187" s="221"/>
      <c r="Q187" s="221"/>
      <c r="R187" s="226"/>
      <c r="S187" s="221"/>
      <c r="T187" s="252"/>
    </row>
    <row r="188" spans="2:20">
      <c r="B188" s="250"/>
      <c r="C188" s="102"/>
      <c r="D188" s="271"/>
      <c r="E188" s="265">
        <v>6</v>
      </c>
      <c r="F188" s="354" t="s">
        <v>115</v>
      </c>
      <c r="G188" s="274"/>
      <c r="H188" s="271"/>
      <c r="I188" s="271"/>
      <c r="J188" s="221"/>
      <c r="K188" s="221"/>
      <c r="L188" s="25" t="s">
        <v>267</v>
      </c>
      <c r="M188" s="221"/>
      <c r="N188" s="221"/>
      <c r="O188" s="221"/>
      <c r="P188" s="221"/>
      <c r="Q188" s="221"/>
      <c r="R188" s="226"/>
      <c r="S188" s="221"/>
      <c r="T188" s="252"/>
    </row>
    <row r="189" spans="2:20">
      <c r="B189" s="250"/>
      <c r="C189" s="102">
        <v>72</v>
      </c>
      <c r="D189" s="271"/>
      <c r="E189" s="265"/>
      <c r="F189" s="354"/>
      <c r="G189" s="274"/>
      <c r="H189" s="271"/>
      <c r="I189" s="271"/>
      <c r="J189" s="221"/>
      <c r="K189" s="221"/>
      <c r="L189" s="25"/>
      <c r="M189" s="221"/>
      <c r="N189" s="221"/>
      <c r="O189" s="221"/>
      <c r="P189" s="221"/>
      <c r="Q189" s="221"/>
      <c r="R189" s="226"/>
      <c r="S189" s="221"/>
      <c r="T189" s="252"/>
    </row>
    <row r="190" spans="2:20" ht="13.5" thickBot="1">
      <c r="B190" s="377"/>
      <c r="C190" s="378"/>
      <c r="D190" s="379"/>
      <c r="E190" s="383">
        <v>7</v>
      </c>
      <c r="F190" s="384" t="s">
        <v>116</v>
      </c>
      <c r="G190" s="385"/>
      <c r="H190" s="379"/>
      <c r="I190" s="379"/>
      <c r="J190" s="340"/>
      <c r="K190" s="340"/>
      <c r="L190" s="340"/>
      <c r="M190" s="340" t="s">
        <v>244</v>
      </c>
      <c r="P190" s="386">
        <f>[2]Pasivet!I41</f>
        <v>5789774.2699999996</v>
      </c>
      <c r="Q190" s="386">
        <f>[2]Pasivet!J41</f>
        <v>4034677.5700000003</v>
      </c>
      <c r="R190" s="386">
        <f>[2]Pasivet!K41</f>
        <v>2482655.4</v>
      </c>
      <c r="S190" s="386">
        <f>[2]Pasivet!L41</f>
        <v>1806051.2879999997</v>
      </c>
      <c r="T190" s="380"/>
    </row>
    <row r="191" spans="2:20">
      <c r="B191" s="244"/>
      <c r="C191" s="381">
        <v>73</v>
      </c>
      <c r="D191" s="347"/>
      <c r="E191" s="387"/>
      <c r="F191" s="388"/>
      <c r="G191" s="349"/>
      <c r="H191" s="347"/>
      <c r="I191" s="347"/>
      <c r="J191" s="246"/>
      <c r="K191" s="246"/>
      <c r="L191" s="350"/>
      <c r="M191" s="246"/>
      <c r="N191" s="246"/>
      <c r="O191" s="246"/>
      <c r="P191" s="246"/>
      <c r="Q191" s="246"/>
      <c r="R191" s="389"/>
      <c r="S191" s="389"/>
      <c r="T191" s="249"/>
    </row>
    <row r="192" spans="2:20" ht="13.5" thickBot="1">
      <c r="B192" s="250"/>
      <c r="C192" s="102"/>
      <c r="D192" s="271"/>
      <c r="E192" s="265">
        <v>8</v>
      </c>
      <c r="F192" s="354" t="s">
        <v>117</v>
      </c>
      <c r="G192" s="274"/>
      <c r="H192" s="271"/>
      <c r="I192" s="271"/>
      <c r="J192" s="221"/>
      <c r="K192" s="221"/>
      <c r="L192" s="25" t="s">
        <v>267</v>
      </c>
      <c r="M192" s="221"/>
      <c r="N192" s="386">
        <f>[2]Pasivet!G41</f>
        <v>8792339.3300000001</v>
      </c>
      <c r="O192" s="386">
        <f>[2]Pasivet!H41</f>
        <v>7832963.2400000002</v>
      </c>
      <c r="P192" s="221"/>
      <c r="Q192" s="221"/>
      <c r="R192" s="104"/>
      <c r="S192" s="104"/>
      <c r="T192" s="252"/>
    </row>
    <row r="193" spans="2:20">
      <c r="B193" s="250"/>
      <c r="C193" s="102">
        <v>74</v>
      </c>
      <c r="D193" s="271"/>
      <c r="E193" s="265"/>
      <c r="F193" s="354"/>
      <c r="G193" s="274"/>
      <c r="H193" s="271"/>
      <c r="I193" s="271"/>
      <c r="J193" s="221"/>
      <c r="K193" s="221"/>
      <c r="L193" s="25"/>
      <c r="M193" s="221"/>
      <c r="N193" s="221"/>
      <c r="O193" s="221"/>
      <c r="P193" s="221"/>
      <c r="Q193" s="221"/>
      <c r="R193" s="226"/>
      <c r="S193" s="221"/>
      <c r="T193" s="252"/>
    </row>
    <row r="194" spans="2:20">
      <c r="B194" s="250"/>
      <c r="C194" s="102"/>
      <c r="D194" s="271"/>
      <c r="E194" s="265">
        <v>9</v>
      </c>
      <c r="F194" s="354" t="s">
        <v>118</v>
      </c>
      <c r="G194" s="274"/>
      <c r="H194" s="271"/>
      <c r="I194" s="271"/>
      <c r="J194" s="221"/>
      <c r="K194" s="221"/>
      <c r="L194" s="25" t="s">
        <v>267</v>
      </c>
      <c r="M194" s="221"/>
      <c r="P194" s="221"/>
      <c r="Q194" s="221"/>
      <c r="R194" s="226"/>
      <c r="S194" s="221"/>
      <c r="T194" s="252"/>
    </row>
    <row r="195" spans="2:20">
      <c r="B195" s="250"/>
      <c r="C195" s="102">
        <v>75</v>
      </c>
      <c r="D195" s="271"/>
      <c r="E195" s="265"/>
      <c r="F195" s="354"/>
      <c r="G195" s="274"/>
      <c r="H195" s="271"/>
      <c r="I195" s="271"/>
      <c r="J195" s="221"/>
      <c r="K195" s="221"/>
      <c r="L195" s="25"/>
      <c r="M195" s="221"/>
      <c r="N195" s="221"/>
      <c r="O195" s="221"/>
      <c r="P195" s="221"/>
      <c r="Q195" s="221"/>
      <c r="R195" s="226"/>
      <c r="S195" s="221"/>
      <c r="T195" s="252"/>
    </row>
    <row r="196" spans="2:20">
      <c r="B196" s="250"/>
      <c r="C196" s="251"/>
      <c r="D196" s="221"/>
      <c r="E196" s="265">
        <v>10</v>
      </c>
      <c r="F196" s="354" t="s">
        <v>119</v>
      </c>
      <c r="G196" s="274"/>
      <c r="H196" s="271"/>
      <c r="I196" s="271"/>
      <c r="J196" s="221"/>
      <c r="K196" s="221"/>
      <c r="L196" s="104"/>
      <c r="M196" s="221" t="s">
        <v>244</v>
      </c>
      <c r="N196" s="104">
        <f>'[2] LLOG2013'!C129</f>
        <v>-6216725.0099999988</v>
      </c>
      <c r="O196" s="104">
        <f>[2]Pasivet!H43</f>
        <v>959376.08700000052</v>
      </c>
      <c r="P196" s="104">
        <f>[2]Pasivet!I43</f>
        <v>2043188.9740000013</v>
      </c>
      <c r="Q196" s="104">
        <f>[2]Pasivet!J43</f>
        <v>1755096.7</v>
      </c>
      <c r="R196" s="104">
        <f>[2]Pasivet!K43</f>
        <v>1552022.1700000006</v>
      </c>
      <c r="S196" s="104">
        <f>[2]Pasivet!L43</f>
        <v>676604.12299999897</v>
      </c>
      <c r="T196" s="252"/>
    </row>
    <row r="197" spans="2:20">
      <c r="B197" s="250"/>
      <c r="C197" s="251"/>
      <c r="D197" s="221"/>
      <c r="E197" s="221"/>
      <c r="F197" s="221"/>
      <c r="G197" s="221"/>
      <c r="H197" s="221"/>
      <c r="I197" s="221"/>
      <c r="J197" s="221"/>
      <c r="K197" s="221"/>
      <c r="L197" s="221"/>
      <c r="M197" s="221"/>
      <c r="N197" s="221"/>
      <c r="O197" s="221"/>
      <c r="P197" s="221"/>
      <c r="Q197" s="221"/>
      <c r="R197" s="225"/>
      <c r="S197" s="221"/>
      <c r="T197" s="252"/>
    </row>
    <row r="198" spans="2:20">
      <c r="B198" s="250"/>
      <c r="C198" s="251"/>
      <c r="D198" s="221"/>
      <c r="E198" s="221"/>
      <c r="F198" s="390" t="s">
        <v>279</v>
      </c>
      <c r="G198" s="263" t="s">
        <v>280</v>
      </c>
      <c r="H198" s="221"/>
      <c r="I198" s="221"/>
      <c r="J198" s="221"/>
      <c r="K198" s="221"/>
      <c r="L198" s="251" t="s">
        <v>22</v>
      </c>
      <c r="M198" s="221"/>
      <c r="N198" s="331">
        <f>'[2] LLOG2013'!C130</f>
        <v>7274.68</v>
      </c>
      <c r="O198" s="225">
        <f>[2]LLOG2012!G108</f>
        <v>1065973.4300000006</v>
      </c>
      <c r="P198" s="225">
        <f>[2]llog2011!H98</f>
        <v>2287841.2600000016</v>
      </c>
      <c r="Q198" s="225">
        <f>'[2]LLOG09+2010'!P126</f>
        <v>1951261</v>
      </c>
      <c r="R198" s="225">
        <f>'[2]LLOG09+2010'!J126</f>
        <v>1724691.3000000007</v>
      </c>
      <c r="S198" s="391">
        <f>[2]prog07!Q71</f>
        <v>858643.46999999881</v>
      </c>
      <c r="T198" s="252"/>
    </row>
    <row r="199" spans="2:20">
      <c r="B199" s="250"/>
      <c r="C199" s="251"/>
      <c r="D199" s="221"/>
      <c r="E199" s="221"/>
      <c r="F199" s="390" t="s">
        <v>279</v>
      </c>
      <c r="G199" s="221" t="s">
        <v>281</v>
      </c>
      <c r="H199" s="221"/>
      <c r="I199" s="221"/>
      <c r="J199" s="221"/>
      <c r="K199" s="221"/>
      <c r="L199" s="251" t="s">
        <v>22</v>
      </c>
      <c r="M199" s="221"/>
      <c r="N199" s="221"/>
      <c r="O199" s="221"/>
      <c r="P199" s="391">
        <f>[2]llog2011!H99</f>
        <v>158681.59999999998</v>
      </c>
      <c r="Q199" s="225">
        <f>'[2]LLOG09+2010'!P127</f>
        <v>10382</v>
      </c>
      <c r="R199" s="225">
        <f>'[2]LLOG09+2010'!J127</f>
        <v>2000</v>
      </c>
      <c r="S199" s="392">
        <f>[2]prog07!Q72+[2]prog07!Q73</f>
        <v>961750</v>
      </c>
      <c r="T199" s="252"/>
    </row>
    <row r="200" spans="2:20">
      <c r="B200" s="250"/>
      <c r="C200" s="251"/>
      <c r="D200" s="221"/>
      <c r="E200" s="221"/>
      <c r="F200" s="390" t="s">
        <v>279</v>
      </c>
      <c r="G200" s="221" t="s">
        <v>194</v>
      </c>
      <c r="H200" s="221"/>
      <c r="I200" s="221"/>
      <c r="J200" s="221"/>
      <c r="K200" s="221"/>
      <c r="L200" s="251" t="s">
        <v>22</v>
      </c>
      <c r="M200" s="221"/>
      <c r="N200" s="226">
        <f>N196+N198</f>
        <v>-6209450.3299999991</v>
      </c>
      <c r="O200" s="226">
        <f>O198</f>
        <v>1065973.4300000006</v>
      </c>
      <c r="P200" s="226">
        <f>[2]llog2011!H100</f>
        <v>2446522.8600000017</v>
      </c>
      <c r="Q200" s="391">
        <f>'[2]LLOG09+2010'!P128</f>
        <v>1961643</v>
      </c>
      <c r="R200" s="322">
        <f>R198+R199</f>
        <v>1726691.3000000007</v>
      </c>
      <c r="S200" s="392">
        <f>[2]prog07!Q74</f>
        <v>1820393.4699999988</v>
      </c>
      <c r="T200" s="252"/>
    </row>
    <row r="201" spans="2:20">
      <c r="B201" s="250"/>
      <c r="C201" s="251"/>
      <c r="D201" s="221"/>
      <c r="E201" s="221"/>
      <c r="F201" s="390" t="s">
        <v>279</v>
      </c>
      <c r="G201" s="325" t="s">
        <v>282</v>
      </c>
      <c r="H201" s="221"/>
      <c r="I201" s="221"/>
      <c r="J201" s="221"/>
      <c r="K201" s="221"/>
      <c r="L201" s="251" t="s">
        <v>22</v>
      </c>
      <c r="M201" s="221"/>
      <c r="N201" s="331"/>
      <c r="O201" s="331">
        <f>[2]LLOG2012!G111</f>
        <v>106597.34300000007</v>
      </c>
      <c r="P201" s="393">
        <f>[2]llog2011!H101</f>
        <v>244652.2860000002</v>
      </c>
      <c r="Q201" s="391">
        <f>'[2]LLOG09+2010'!P129</f>
        <v>196164.30000000002</v>
      </c>
      <c r="R201" s="226">
        <f>R200*0.1</f>
        <v>172669.13000000009</v>
      </c>
      <c r="S201" s="394">
        <f>[2]prog07!Q75</f>
        <v>182039.34699999989</v>
      </c>
      <c r="T201" s="252"/>
    </row>
    <row r="202" spans="2:20">
      <c r="B202" s="250"/>
      <c r="C202" s="251"/>
      <c r="D202" s="221"/>
      <c r="E202" s="221"/>
      <c r="F202" s="221"/>
      <c r="G202" s="221"/>
      <c r="H202" s="221"/>
      <c r="I202" s="221"/>
      <c r="J202" s="221"/>
      <c r="K202" s="221"/>
      <c r="L202" s="221"/>
      <c r="M202" s="221"/>
      <c r="N202" s="221"/>
      <c r="O202" s="221"/>
      <c r="P202" s="221"/>
      <c r="Q202" s="221"/>
      <c r="R202" s="226"/>
      <c r="S202" s="221"/>
      <c r="T202" s="252"/>
    </row>
    <row r="203" spans="2:20" ht="15.75">
      <c r="B203" s="250"/>
      <c r="C203" s="251"/>
      <c r="D203" s="395" t="s">
        <v>283</v>
      </c>
      <c r="E203" s="221"/>
      <c r="F203" s="221"/>
      <c r="G203" s="221"/>
      <c r="H203" s="221"/>
      <c r="I203" s="221"/>
      <c r="J203" s="221"/>
      <c r="K203" s="221"/>
      <c r="L203" s="221"/>
      <c r="M203" s="221"/>
      <c r="N203" s="221"/>
      <c r="O203" s="221"/>
      <c r="P203" s="221"/>
      <c r="Q203" s="221"/>
      <c r="R203" s="226"/>
      <c r="S203" s="221"/>
      <c r="T203" s="252"/>
    </row>
    <row r="204" spans="2:20" ht="15.75">
      <c r="B204" s="250"/>
      <c r="C204" s="251"/>
      <c r="D204" s="221"/>
      <c r="E204" s="395"/>
      <c r="F204" s="396" t="s">
        <v>284</v>
      </c>
      <c r="G204" s="221"/>
      <c r="H204" s="221"/>
      <c r="I204" s="221"/>
      <c r="J204" s="221"/>
      <c r="K204" s="221"/>
      <c r="L204" s="221"/>
      <c r="M204" s="221"/>
      <c r="N204" s="221"/>
      <c r="O204" s="221"/>
      <c r="P204" s="221"/>
      <c r="Q204" s="221"/>
      <c r="R204" s="226"/>
      <c r="S204" s="221"/>
      <c r="T204" s="252"/>
    </row>
    <row r="205" spans="2:20">
      <c r="B205" s="250"/>
      <c r="C205" s="251"/>
      <c r="D205" s="221"/>
      <c r="E205" s="221"/>
      <c r="F205" s="221"/>
      <c r="G205" s="221"/>
      <c r="H205" s="221"/>
      <c r="I205" s="221"/>
      <c r="J205" s="221"/>
      <c r="K205" s="221"/>
      <c r="L205" s="221"/>
      <c r="M205" s="221"/>
      <c r="N205" s="221"/>
      <c r="O205" s="221"/>
      <c r="P205" s="221"/>
      <c r="Q205" s="221"/>
      <c r="R205" s="226"/>
      <c r="S205" s="221"/>
      <c r="T205" s="252"/>
    </row>
    <row r="206" spans="2:20">
      <c r="B206" s="250"/>
      <c r="C206" s="251"/>
      <c r="D206" s="221"/>
      <c r="E206" s="397"/>
      <c r="F206" s="271" t="s">
        <v>285</v>
      </c>
      <c r="G206" s="221"/>
      <c r="H206" s="221"/>
      <c r="I206" s="221"/>
      <c r="J206" s="221"/>
      <c r="K206" s="221"/>
      <c r="L206" s="221"/>
      <c r="M206" s="221"/>
      <c r="N206" s="221"/>
      <c r="O206" s="221"/>
      <c r="P206" s="221"/>
      <c r="Q206" s="221"/>
      <c r="R206" s="226"/>
      <c r="S206" s="221"/>
      <c r="T206" s="252"/>
    </row>
    <row r="207" spans="2:20">
      <c r="B207" s="250"/>
      <c r="C207" s="251"/>
      <c r="D207" s="221"/>
      <c r="E207" s="271" t="s">
        <v>286</v>
      </c>
      <c r="F207" s="271"/>
      <c r="G207" s="221"/>
      <c r="H207" s="221"/>
      <c r="I207" s="221"/>
      <c r="J207" s="221"/>
      <c r="K207" s="221"/>
      <c r="L207" s="221"/>
      <c r="M207" s="221"/>
      <c r="N207" s="221"/>
      <c r="O207" s="221"/>
      <c r="P207" s="221"/>
      <c r="Q207" s="221"/>
      <c r="R207" s="226"/>
      <c r="S207" s="221"/>
      <c r="T207" s="252"/>
    </row>
    <row r="208" spans="2:20">
      <c r="B208" s="250"/>
      <c r="C208" s="251"/>
      <c r="D208" s="221"/>
      <c r="E208" s="271"/>
      <c r="F208" s="271" t="s">
        <v>287</v>
      </c>
      <c r="G208" s="221"/>
      <c r="H208" s="221"/>
      <c r="I208" s="221"/>
      <c r="J208" s="221"/>
      <c r="K208" s="221"/>
      <c r="L208" s="221"/>
      <c r="M208" s="221"/>
      <c r="N208" s="221"/>
      <c r="O208" s="221"/>
      <c r="P208" s="221"/>
      <c r="Q208" s="221"/>
      <c r="R208" s="226"/>
      <c r="S208" s="221"/>
      <c r="T208" s="252"/>
    </row>
    <row r="209" spans="2:20">
      <c r="B209" s="250"/>
      <c r="C209" s="251"/>
      <c r="D209" s="221"/>
      <c r="E209" s="271" t="s">
        <v>288</v>
      </c>
      <c r="F209" s="271"/>
      <c r="G209" s="221"/>
      <c r="H209" s="221"/>
      <c r="I209" s="221"/>
      <c r="J209" s="221"/>
      <c r="K209" s="221"/>
      <c r="L209" s="221"/>
      <c r="M209" s="221"/>
      <c r="N209" s="221"/>
      <c r="O209" s="221"/>
      <c r="P209" s="221"/>
      <c r="Q209" s="221"/>
      <c r="R209" s="226"/>
      <c r="S209" s="221"/>
      <c r="T209" s="252"/>
    </row>
    <row r="210" spans="2:20">
      <c r="B210" s="250"/>
      <c r="C210" s="251"/>
      <c r="D210" s="221"/>
      <c r="E210" s="221"/>
      <c r="F210" s="221"/>
      <c r="G210" s="221"/>
      <c r="H210" s="221"/>
      <c r="I210" s="221"/>
      <c r="J210" s="221"/>
      <c r="K210" s="221"/>
      <c r="L210" s="221"/>
      <c r="M210" s="221"/>
      <c r="N210" s="221"/>
      <c r="O210" s="221"/>
      <c r="P210" s="221"/>
      <c r="Q210" s="221"/>
      <c r="R210" s="226"/>
      <c r="S210" s="221"/>
      <c r="T210" s="252"/>
    </row>
    <row r="211" spans="2:20">
      <c r="B211" s="250"/>
      <c r="C211" s="251"/>
      <c r="D211" s="221"/>
      <c r="E211" s="221"/>
      <c r="F211" s="221"/>
      <c r="G211" s="221"/>
      <c r="H211" s="221"/>
      <c r="I211" s="221"/>
      <c r="J211" s="221"/>
      <c r="K211" s="221"/>
      <c r="L211" s="221"/>
      <c r="M211" s="221"/>
      <c r="N211" s="221"/>
      <c r="O211" s="221"/>
      <c r="P211" s="221"/>
      <c r="Q211" s="221"/>
      <c r="R211" s="226"/>
      <c r="S211" s="221"/>
      <c r="T211" s="252"/>
    </row>
    <row r="212" spans="2:20" ht="15">
      <c r="B212" s="250"/>
      <c r="C212" s="251"/>
      <c r="D212" s="221"/>
      <c r="E212" s="221"/>
      <c r="F212" s="221"/>
      <c r="G212" s="221"/>
      <c r="H212" s="221"/>
      <c r="I212" s="221"/>
      <c r="J212" s="221"/>
      <c r="K212" s="221"/>
      <c r="L212" s="221"/>
      <c r="M212" s="221"/>
      <c r="N212" s="221"/>
      <c r="O212" s="221"/>
      <c r="P212" s="221"/>
      <c r="Q212" s="221"/>
      <c r="R212" s="398"/>
      <c r="S212" s="398"/>
      <c r="T212" s="252"/>
    </row>
    <row r="213" spans="2:20" ht="15">
      <c r="B213" s="250"/>
      <c r="C213" s="251"/>
      <c r="D213" s="221"/>
      <c r="E213" s="221"/>
      <c r="F213" s="221"/>
      <c r="G213" s="221"/>
      <c r="H213" s="221"/>
      <c r="I213" s="398" t="s">
        <v>289</v>
      </c>
      <c r="J213" s="398"/>
      <c r="K213" s="398"/>
      <c r="L213" s="398"/>
      <c r="M213" s="398"/>
      <c r="N213" s="398"/>
      <c r="O213" s="398"/>
      <c r="P213" s="398"/>
      <c r="Q213" s="398"/>
      <c r="R213" s="399"/>
      <c r="S213" s="399"/>
      <c r="T213" s="252"/>
    </row>
    <row r="214" spans="2:20" ht="15">
      <c r="B214" s="250"/>
      <c r="C214" s="251"/>
      <c r="D214" s="221"/>
      <c r="E214" s="221"/>
      <c r="F214" s="221"/>
      <c r="G214" s="221"/>
      <c r="H214" s="221"/>
      <c r="I214" s="399" t="s">
        <v>290</v>
      </c>
      <c r="J214" s="399"/>
      <c r="K214" s="399"/>
      <c r="L214" s="399"/>
      <c r="M214" s="399"/>
      <c r="N214" s="399"/>
      <c r="O214" s="399"/>
      <c r="P214" s="399"/>
      <c r="Q214" s="399"/>
      <c r="R214" s="226"/>
      <c r="S214" s="221"/>
      <c r="T214" s="252"/>
    </row>
    <row r="215" spans="2:20">
      <c r="B215" s="250"/>
      <c r="C215" s="251"/>
      <c r="D215" s="221"/>
      <c r="E215" s="221"/>
      <c r="F215" s="221"/>
      <c r="G215" s="221"/>
      <c r="H215" s="221"/>
      <c r="I215" s="221"/>
      <c r="J215" s="221"/>
      <c r="K215" s="221"/>
      <c r="L215" s="221"/>
      <c r="M215" s="221"/>
      <c r="N215" s="221"/>
      <c r="O215" s="221"/>
      <c r="P215" s="221"/>
      <c r="Q215" s="221"/>
      <c r="R215" s="226"/>
      <c r="S215" s="221"/>
      <c r="T215" s="252"/>
    </row>
    <row r="216" spans="2:20">
      <c r="B216" s="250"/>
      <c r="C216" s="251"/>
      <c r="D216" s="221"/>
      <c r="E216" s="221"/>
      <c r="F216" s="221"/>
      <c r="G216" s="221"/>
      <c r="H216" s="221"/>
      <c r="I216" s="221"/>
      <c r="J216" s="221"/>
      <c r="K216" s="221"/>
      <c r="L216" s="221"/>
      <c r="M216" s="221"/>
      <c r="N216" s="221"/>
      <c r="O216" s="221"/>
      <c r="P216" s="221"/>
      <c r="Q216" s="221"/>
      <c r="R216" s="226"/>
      <c r="S216" s="221"/>
      <c r="T216" s="252"/>
    </row>
    <row r="217" spans="2:20" ht="13.5" thickBot="1">
      <c r="B217" s="377"/>
      <c r="C217" s="341"/>
      <c r="D217" s="340"/>
      <c r="E217" s="340"/>
      <c r="F217" s="340"/>
      <c r="G217" s="340"/>
      <c r="H217" s="340"/>
      <c r="I217" s="340"/>
      <c r="J217" s="340"/>
      <c r="K217" s="340"/>
      <c r="L217" s="340"/>
      <c r="M217" s="340"/>
      <c r="N217" s="340"/>
      <c r="O217" s="340"/>
      <c r="P217" s="340"/>
      <c r="Q217" s="340"/>
      <c r="R217" s="342"/>
      <c r="S217" s="340"/>
      <c r="T217" s="380"/>
    </row>
  </sheetData>
  <mergeCells count="35">
    <mergeCell ref="J100:M100"/>
    <mergeCell ref="F130:G130"/>
    <mergeCell ref="F131:G131"/>
    <mergeCell ref="F136:G136"/>
    <mergeCell ref="F37:G37"/>
    <mergeCell ref="F42:G42"/>
    <mergeCell ref="H48:I48"/>
    <mergeCell ref="E100:E101"/>
    <mergeCell ref="F100:F101"/>
    <mergeCell ref="G100:I100"/>
    <mergeCell ref="F23:J23"/>
    <mergeCell ref="F24:J24"/>
    <mergeCell ref="F25:J25"/>
    <mergeCell ref="F26:J26"/>
    <mergeCell ref="F27:M27"/>
    <mergeCell ref="F36:G36"/>
    <mergeCell ref="F17:G17"/>
    <mergeCell ref="I17:J17"/>
    <mergeCell ref="F18:G18"/>
    <mergeCell ref="I18:J18"/>
    <mergeCell ref="F19:M19"/>
    <mergeCell ref="E21:E22"/>
    <mergeCell ref="F21:J22"/>
    <mergeCell ref="F14:G14"/>
    <mergeCell ref="I14:J14"/>
    <mergeCell ref="F15:G15"/>
    <mergeCell ref="I15:J15"/>
    <mergeCell ref="F16:G16"/>
    <mergeCell ref="I16:J16"/>
    <mergeCell ref="B4:T4"/>
    <mergeCell ref="D6:E6"/>
    <mergeCell ref="E12:E13"/>
    <mergeCell ref="F12:G13"/>
    <mergeCell ref="H12:H13"/>
    <mergeCell ref="I12:J13"/>
  </mergeCells>
  <printOptions horizontalCentered="1" verticalCentered="1"/>
  <pageMargins left="0" right="0" top="0" bottom="0" header="0.511811023622047" footer="0.511811023622047"/>
  <pageSetup paperSize="9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2:D61"/>
  <sheetViews>
    <sheetView tabSelected="1" topLeftCell="A24" workbookViewId="0">
      <selection activeCell="F67" sqref="F67"/>
    </sheetView>
  </sheetViews>
  <sheetFormatPr defaultColWidth="4.7109375" defaultRowHeight="12.75"/>
  <cols>
    <col min="1" max="1" width="4.5703125" customWidth="1"/>
    <col min="2" max="2" width="7.42578125" customWidth="1"/>
    <col min="3" max="3" width="78.28515625" customWidth="1"/>
    <col min="4" max="4" width="4.85546875" customWidth="1"/>
    <col min="5" max="5" width="1.5703125" customWidth="1"/>
  </cols>
  <sheetData>
    <row r="2" spans="1:4">
      <c r="A2" s="400"/>
      <c r="B2" s="401"/>
      <c r="C2" s="401"/>
      <c r="D2" s="402"/>
    </row>
    <row r="3" spans="1:4" s="256" customFormat="1" ht="33" customHeight="1">
      <c r="A3" s="403" t="s">
        <v>220</v>
      </c>
      <c r="B3" s="254"/>
      <c r="C3" s="254"/>
      <c r="D3" s="404"/>
    </row>
    <row r="4" spans="1:4" s="409" customFormat="1">
      <c r="A4" s="405"/>
      <c r="B4" s="406" t="s">
        <v>291</v>
      </c>
      <c r="C4" s="407"/>
      <c r="D4" s="408"/>
    </row>
    <row r="5" spans="1:4" s="409" customFormat="1" ht="11.25">
      <c r="A5" s="405"/>
      <c r="B5" s="410"/>
      <c r="C5" s="411" t="s">
        <v>292</v>
      </c>
      <c r="D5" s="408"/>
    </row>
    <row r="6" spans="1:4" s="409" customFormat="1" ht="11.25">
      <c r="A6" s="405"/>
      <c r="B6" s="410"/>
      <c r="C6" s="411" t="s">
        <v>293</v>
      </c>
      <c r="D6" s="408"/>
    </row>
    <row r="7" spans="1:4" s="409" customFormat="1" ht="11.25">
      <c r="A7" s="405"/>
      <c r="B7" s="410" t="s">
        <v>294</v>
      </c>
      <c r="C7" s="412"/>
      <c r="D7" s="408"/>
    </row>
    <row r="8" spans="1:4" s="409" customFormat="1" ht="11.25">
      <c r="A8" s="405"/>
      <c r="B8" s="410"/>
      <c r="C8" s="411" t="s">
        <v>295</v>
      </c>
      <c r="D8" s="408"/>
    </row>
    <row r="9" spans="1:4" s="409" customFormat="1" ht="11.25">
      <c r="A9" s="405"/>
      <c r="B9" s="413"/>
      <c r="C9" s="411" t="s">
        <v>296</v>
      </c>
      <c r="D9" s="408"/>
    </row>
    <row r="10" spans="1:4" s="409" customFormat="1" ht="11.25">
      <c r="A10" s="405"/>
      <c r="B10" s="414"/>
      <c r="C10" s="415" t="s">
        <v>297</v>
      </c>
      <c r="D10" s="408"/>
    </row>
    <row r="11" spans="1:4" ht="5.25" customHeight="1">
      <c r="A11" s="416"/>
      <c r="B11" s="221"/>
      <c r="C11" s="221"/>
      <c r="D11" s="417"/>
    </row>
    <row r="12" spans="1:4" ht="15.75">
      <c r="A12" s="416"/>
      <c r="B12" s="418" t="s">
        <v>298</v>
      </c>
      <c r="C12" s="396" t="s">
        <v>299</v>
      </c>
      <c r="D12" s="417"/>
    </row>
    <row r="13" spans="1:4" ht="6" customHeight="1">
      <c r="A13" s="416"/>
      <c r="B13" s="419"/>
      <c r="D13" s="417"/>
    </row>
    <row r="14" spans="1:4">
      <c r="A14" s="416"/>
      <c r="B14" s="420">
        <v>1</v>
      </c>
      <c r="C14" s="397" t="s">
        <v>300</v>
      </c>
      <c r="D14" s="417"/>
    </row>
    <row r="15" spans="1:4">
      <c r="A15" s="416"/>
      <c r="B15" s="420">
        <v>2</v>
      </c>
      <c r="C15" s="1" t="s">
        <v>301</v>
      </c>
      <c r="D15" s="417"/>
    </row>
    <row r="16" spans="1:4">
      <c r="A16" s="416"/>
      <c r="B16" s="271">
        <v>3</v>
      </c>
      <c r="C16" s="1" t="s">
        <v>302</v>
      </c>
      <c r="D16" s="417"/>
    </row>
    <row r="17" spans="1:4" s="1" customFormat="1">
      <c r="A17" s="421"/>
      <c r="B17" s="271">
        <v>4</v>
      </c>
      <c r="C17" s="271" t="s">
        <v>303</v>
      </c>
      <c r="D17" s="422"/>
    </row>
    <row r="18" spans="1:4" s="1" customFormat="1">
      <c r="A18" s="421"/>
      <c r="B18" s="271"/>
      <c r="C18" s="397" t="s">
        <v>304</v>
      </c>
      <c r="D18" s="422"/>
    </row>
    <row r="19" spans="1:4" s="1" customFormat="1">
      <c r="A19" s="421"/>
      <c r="B19" s="271" t="s">
        <v>305</v>
      </c>
      <c r="C19" s="271"/>
      <c r="D19" s="422"/>
    </row>
    <row r="20" spans="1:4" s="1" customFormat="1">
      <c r="A20" s="421"/>
      <c r="B20" s="271"/>
      <c r="C20" s="397" t="s">
        <v>306</v>
      </c>
      <c r="D20" s="422"/>
    </row>
    <row r="21" spans="1:4" s="1" customFormat="1">
      <c r="A21" s="421"/>
      <c r="B21" s="271" t="s">
        <v>307</v>
      </c>
      <c r="C21" s="271"/>
      <c r="D21" s="422"/>
    </row>
    <row r="22" spans="1:4" s="1" customFormat="1">
      <c r="A22" s="421"/>
      <c r="B22" s="271"/>
      <c r="C22" s="397" t="s">
        <v>308</v>
      </c>
      <c r="D22" s="422"/>
    </row>
    <row r="23" spans="1:4" s="1" customFormat="1">
      <c r="A23" s="421"/>
      <c r="B23" s="271" t="s">
        <v>309</v>
      </c>
      <c r="C23" s="271"/>
      <c r="D23" s="422"/>
    </row>
    <row r="24" spans="1:4" s="1" customFormat="1">
      <c r="A24" s="421"/>
      <c r="B24" s="271"/>
      <c r="C24" s="271" t="s">
        <v>310</v>
      </c>
      <c r="D24" s="422"/>
    </row>
    <row r="25" spans="1:4" s="1" customFormat="1">
      <c r="A25" s="421"/>
      <c r="B25" s="271" t="s">
        <v>311</v>
      </c>
      <c r="C25" s="271"/>
      <c r="D25" s="422"/>
    </row>
    <row r="26" spans="1:4" s="1" customFormat="1">
      <c r="A26" s="421"/>
      <c r="B26" s="397" t="s">
        <v>312</v>
      </c>
      <c r="C26" s="271"/>
      <c r="D26" s="422"/>
    </row>
    <row r="27" spans="1:4" s="1" customFormat="1">
      <c r="A27" s="421"/>
      <c r="B27" s="271"/>
      <c r="C27" s="271" t="s">
        <v>313</v>
      </c>
      <c r="D27" s="422"/>
    </row>
    <row r="28" spans="1:4" s="1" customFormat="1">
      <c r="A28" s="421"/>
      <c r="B28" s="397" t="s">
        <v>314</v>
      </c>
      <c r="C28" s="271"/>
      <c r="D28" s="422"/>
    </row>
    <row r="29" spans="1:4" s="1" customFormat="1">
      <c r="A29" s="421"/>
      <c r="B29" s="271"/>
      <c r="C29" s="271" t="s">
        <v>315</v>
      </c>
      <c r="D29" s="422"/>
    </row>
    <row r="30" spans="1:4" s="1" customFormat="1">
      <c r="A30" s="421"/>
      <c r="B30" s="397" t="s">
        <v>316</v>
      </c>
      <c r="C30" s="271"/>
      <c r="D30" s="422"/>
    </row>
    <row r="31" spans="1:4" s="1" customFormat="1">
      <c r="A31" s="421"/>
      <c r="B31" s="271" t="s">
        <v>317</v>
      </c>
      <c r="C31" s="271" t="s">
        <v>318</v>
      </c>
      <c r="D31" s="422"/>
    </row>
    <row r="32" spans="1:4" s="1" customFormat="1">
      <c r="A32" s="421"/>
      <c r="B32" s="271"/>
      <c r="C32" s="397" t="s">
        <v>319</v>
      </c>
      <c r="D32" s="422"/>
    </row>
    <row r="33" spans="1:4" s="1" customFormat="1">
      <c r="A33" s="421"/>
      <c r="B33" s="271"/>
      <c r="C33" s="397" t="s">
        <v>320</v>
      </c>
      <c r="D33" s="422"/>
    </row>
    <row r="34" spans="1:4" s="1" customFormat="1">
      <c r="A34" s="421"/>
      <c r="B34" s="271"/>
      <c r="C34" s="397" t="s">
        <v>321</v>
      </c>
      <c r="D34" s="422"/>
    </row>
    <row r="35" spans="1:4" s="1" customFormat="1">
      <c r="A35" s="421"/>
      <c r="B35" s="271"/>
      <c r="C35" s="397" t="s">
        <v>322</v>
      </c>
      <c r="D35" s="422"/>
    </row>
    <row r="36" spans="1:4" s="1" customFormat="1">
      <c r="A36" s="421"/>
      <c r="B36" s="271"/>
      <c r="C36" s="397" t="s">
        <v>323</v>
      </c>
      <c r="D36" s="422"/>
    </row>
    <row r="37" spans="1:4" s="1" customFormat="1">
      <c r="A37" s="421"/>
      <c r="B37" s="271"/>
      <c r="C37" s="397" t="s">
        <v>324</v>
      </c>
      <c r="D37" s="422"/>
    </row>
    <row r="38" spans="1:4" s="1" customFormat="1" ht="6" customHeight="1">
      <c r="A38" s="421"/>
      <c r="B38" s="271"/>
      <c r="C38" s="271"/>
      <c r="D38" s="422"/>
    </row>
    <row r="39" spans="1:4" s="1" customFormat="1" ht="15.75">
      <c r="A39" s="421"/>
      <c r="B39" s="418" t="s">
        <v>325</v>
      </c>
      <c r="C39" s="396" t="s">
        <v>326</v>
      </c>
      <c r="D39" s="422"/>
    </row>
    <row r="40" spans="1:4" s="1" customFormat="1" ht="4.5" customHeight="1">
      <c r="A40" s="421"/>
      <c r="B40" s="271"/>
      <c r="C40" s="271"/>
      <c r="D40" s="422"/>
    </row>
    <row r="41" spans="1:4" s="1" customFormat="1">
      <c r="A41" s="421"/>
      <c r="B41" s="271"/>
      <c r="C41" s="397" t="s">
        <v>327</v>
      </c>
      <c r="D41" s="422"/>
    </row>
    <row r="42" spans="1:4" s="1" customFormat="1">
      <c r="A42" s="421"/>
      <c r="B42" s="271" t="s">
        <v>328</v>
      </c>
      <c r="C42" s="271"/>
      <c r="D42" s="422"/>
    </row>
    <row r="43" spans="1:4" s="1" customFormat="1">
      <c r="A43" s="421"/>
      <c r="B43" s="271"/>
      <c r="C43" s="271" t="s">
        <v>329</v>
      </c>
      <c r="D43" s="422"/>
    </row>
    <row r="44" spans="1:4" s="1" customFormat="1">
      <c r="A44" s="421"/>
      <c r="B44" s="271" t="s">
        <v>330</v>
      </c>
      <c r="C44" s="271"/>
      <c r="D44" s="422"/>
    </row>
    <row r="45" spans="1:4" s="1" customFormat="1">
      <c r="A45" s="421"/>
      <c r="B45" s="271"/>
      <c r="C45" s="271" t="s">
        <v>331</v>
      </c>
      <c r="D45" s="422"/>
    </row>
    <row r="46" spans="1:4" s="1" customFormat="1">
      <c r="A46" s="421"/>
      <c r="B46" s="271" t="s">
        <v>332</v>
      </c>
      <c r="C46" s="271"/>
      <c r="D46" s="422"/>
    </row>
    <row r="47" spans="1:4" s="1" customFormat="1">
      <c r="A47" s="421"/>
      <c r="B47" s="271"/>
      <c r="C47" s="271" t="s">
        <v>333</v>
      </c>
      <c r="D47" s="422"/>
    </row>
    <row r="48" spans="1:4" s="1" customFormat="1">
      <c r="A48" s="421"/>
      <c r="B48" s="271" t="s">
        <v>334</v>
      </c>
      <c r="C48" s="271"/>
      <c r="D48" s="422"/>
    </row>
    <row r="49" spans="1:4" s="1" customFormat="1">
      <c r="A49" s="421"/>
      <c r="C49" s="1" t="s">
        <v>335</v>
      </c>
      <c r="D49" s="422"/>
    </row>
    <row r="50" spans="1:4" s="1" customFormat="1">
      <c r="A50" s="421"/>
      <c r="B50" s="1" t="s">
        <v>336</v>
      </c>
      <c r="D50" s="422"/>
    </row>
    <row r="51" spans="1:4" s="1" customFormat="1">
      <c r="A51" s="421"/>
      <c r="B51" s="1" t="s">
        <v>337</v>
      </c>
      <c r="D51" s="422"/>
    </row>
    <row r="52" spans="1:4" s="1" customFormat="1">
      <c r="A52" s="421"/>
      <c r="B52" s="1" t="s">
        <v>338</v>
      </c>
      <c r="C52" s="271"/>
      <c r="D52" s="422"/>
    </row>
    <row r="53" spans="1:4" s="1" customFormat="1">
      <c r="A53" s="421"/>
      <c r="B53" s="271"/>
      <c r="C53" s="1" t="s">
        <v>339</v>
      </c>
      <c r="D53" s="422"/>
    </row>
    <row r="54" spans="1:4" s="1" customFormat="1">
      <c r="A54" s="421"/>
      <c r="B54" s="271"/>
      <c r="C54" s="271" t="s">
        <v>340</v>
      </c>
      <c r="D54" s="422"/>
    </row>
    <row r="55" spans="1:4" s="28" customFormat="1">
      <c r="A55" s="24"/>
      <c r="B55" s="25"/>
      <c r="C55" s="25" t="s">
        <v>341</v>
      </c>
      <c r="D55" s="29"/>
    </row>
    <row r="56" spans="1:4">
      <c r="A56" s="416"/>
      <c r="B56" s="1"/>
      <c r="C56" s="1" t="s">
        <v>342</v>
      </c>
      <c r="D56" s="417"/>
    </row>
    <row r="57" spans="1:4">
      <c r="A57" s="416"/>
      <c r="B57" s="1" t="s">
        <v>343</v>
      </c>
      <c r="C57" s="1"/>
      <c r="D57" s="417"/>
    </row>
    <row r="58" spans="1:4">
      <c r="A58" s="416"/>
      <c r="B58" s="1"/>
      <c r="C58" s="1"/>
      <c r="D58" s="417"/>
    </row>
    <row r="59" spans="1:4">
      <c r="A59" s="416"/>
      <c r="B59" s="1"/>
      <c r="C59" s="1"/>
      <c r="D59" s="417"/>
    </row>
    <row r="60" spans="1:4">
      <c r="A60" s="416"/>
      <c r="B60" s="1"/>
      <c r="C60" s="1"/>
      <c r="D60" s="423">
        <v>1</v>
      </c>
    </row>
    <row r="61" spans="1:4">
      <c r="A61" s="424"/>
      <c r="B61" s="425"/>
      <c r="C61" s="425"/>
      <c r="D61" s="426"/>
    </row>
  </sheetData>
  <mergeCells count="1">
    <mergeCell ref="A3:D3"/>
  </mergeCells>
  <printOptions horizontalCentered="1" verticalCentered="1"/>
  <pageMargins left="0" right="0" top="0" bottom="0" header="0.511811023622047" footer="0.511811023622047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Kop.</vt:lpstr>
      <vt:lpstr>Aktivet</vt:lpstr>
      <vt:lpstr>Pasivet</vt:lpstr>
      <vt:lpstr>Rez.1</vt:lpstr>
      <vt:lpstr>Fluksi 2</vt:lpstr>
      <vt:lpstr>AAM</vt:lpstr>
      <vt:lpstr>Shen.Spjeg.ne vazhdim</vt:lpstr>
      <vt:lpstr>Shen.Spjeg.faqa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dcterms:created xsi:type="dcterms:W3CDTF">2014-07-17T10:12:23Z</dcterms:created>
  <dcterms:modified xsi:type="dcterms:W3CDTF">2014-07-17T10:14:48Z</dcterms:modified>
</cp:coreProperties>
</file>