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635" windowWidth="15330" windowHeight="4320" tabRatio="911"/>
  </bookViews>
  <sheets>
    <sheet name="Kopertina" sheetId="35" r:id="rId1"/>
    <sheet name="Aktivi-1" sheetId="29" r:id="rId2"/>
    <sheet name="Pasivi-1" sheetId="30" r:id="rId3"/>
    <sheet name="Pash-1" sheetId="36" r:id="rId4"/>
    <sheet name="Pash-2" sheetId="31" r:id="rId5"/>
    <sheet name="Fluksi-1" sheetId="34" r:id="rId6"/>
    <sheet name="Kapitale-1" sheetId="32" r:id="rId7"/>
    <sheet name="Shenime 1" sheetId="26" r:id="rId8"/>
    <sheet name="Shenime 1+2" sheetId="25" r:id="rId9"/>
  </sheets>
  <calcPr calcId="144525"/>
</workbook>
</file>

<file path=xl/calcChain.xml><?xml version="1.0" encoding="utf-8"?>
<calcChain xmlns="http://schemas.openxmlformats.org/spreadsheetml/2006/main">
  <c r="N6" i="32" l="1"/>
  <c r="K50" i="25"/>
  <c r="K47" i="25"/>
  <c r="I46" i="25"/>
  <c r="I48" i="25"/>
  <c r="I52" i="25"/>
  <c r="L19" i="25"/>
  <c r="L13" i="25"/>
  <c r="L11" i="25"/>
  <c r="N19" i="32"/>
  <c r="N12" i="32"/>
  <c r="M21" i="32"/>
  <c r="M22" i="32"/>
  <c r="I21" i="32"/>
  <c r="I22" i="32"/>
  <c r="H21" i="32"/>
  <c r="H22" i="32"/>
  <c r="G21" i="32"/>
  <c r="G22" i="32"/>
  <c r="F21" i="32"/>
  <c r="F22" i="32"/>
  <c r="E21" i="32"/>
  <c r="E22" i="32"/>
  <c r="N20" i="32"/>
  <c r="E42" i="34"/>
  <c r="E30" i="34"/>
  <c r="E12" i="34"/>
  <c r="E11" i="34"/>
  <c r="F15" i="31"/>
  <c r="F42" i="31"/>
  <c r="F33" i="31"/>
  <c r="F40" i="31"/>
  <c r="F12" i="31"/>
  <c r="F54" i="30"/>
  <c r="F6" i="30"/>
  <c r="F22" i="30"/>
  <c r="F56" i="30"/>
  <c r="E42" i="29"/>
  <c r="E20" i="29"/>
  <c r="E13" i="29"/>
  <c r="E5" i="29"/>
  <c r="F14" i="29"/>
  <c r="K91" i="25"/>
  <c r="K92" i="25"/>
  <c r="G22" i="31"/>
  <c r="G16" i="30"/>
  <c r="G6" i="30"/>
  <c r="G22" i="30"/>
  <c r="F5" i="29"/>
  <c r="F45" i="29"/>
  <c r="F42" i="29"/>
  <c r="G13" i="31"/>
  <c r="G14" i="31"/>
  <c r="G20" i="31"/>
  <c r="G15" i="31"/>
  <c r="L14" i="25"/>
  <c r="L12" i="25"/>
  <c r="E55" i="25"/>
  <c r="J48" i="25"/>
  <c r="J52" i="25"/>
  <c r="E23" i="25"/>
  <c r="E51" i="36"/>
  <c r="F32" i="36"/>
  <c r="E32" i="36"/>
  <c r="F23" i="36"/>
  <c r="E23" i="36"/>
  <c r="F8" i="36"/>
  <c r="E8" i="36"/>
  <c r="F11" i="36"/>
  <c r="E11" i="36"/>
  <c r="J160" i="25"/>
  <c r="E158" i="25"/>
  <c r="F158" i="25"/>
  <c r="H155" i="25"/>
  <c r="I155" i="25"/>
  <c r="H154" i="25"/>
  <c r="I154" i="25"/>
  <c r="L21" i="25"/>
  <c r="A1" i="29"/>
  <c r="A1" i="36" s="1"/>
  <c r="B1" i="34" s="1"/>
  <c r="M14" i="32"/>
  <c r="K14" i="32"/>
  <c r="J14" i="32"/>
  <c r="J15" i="32"/>
  <c r="I14" i="32"/>
  <c r="I15" i="32"/>
  <c r="H14" i="32"/>
  <c r="G14" i="32"/>
  <c r="F14" i="32"/>
  <c r="E14" i="32"/>
  <c r="E15" i="32"/>
  <c r="M10" i="32"/>
  <c r="D10" i="32"/>
  <c r="D15" i="32"/>
  <c r="D22" i="32"/>
  <c r="N9" i="32"/>
  <c r="H15" i="32"/>
  <c r="G64" i="31"/>
  <c r="G23" i="30"/>
  <c r="G40" i="30"/>
  <c r="F50" i="29"/>
  <c r="F34" i="29"/>
  <c r="F20" i="29"/>
  <c r="F8" i="29"/>
  <c r="F42" i="34"/>
  <c r="F44" i="34"/>
  <c r="F47" i="34"/>
  <c r="G33" i="31"/>
  <c r="F30" i="34"/>
  <c r="F13" i="29"/>
  <c r="F32" i="29"/>
  <c r="A1" i="31"/>
  <c r="F21" i="34"/>
  <c r="G12" i="31"/>
  <c r="G40" i="31"/>
  <c r="G47" i="31"/>
  <c r="J55" i="25"/>
  <c r="N13" i="32"/>
  <c r="G15" i="32"/>
  <c r="F15" i="32"/>
  <c r="M15" i="32"/>
  <c r="J21" i="32"/>
  <c r="J22" i="32"/>
  <c r="N18" i="32"/>
  <c r="G43" i="31"/>
  <c r="G42" i="31"/>
  <c r="N8" i="32"/>
  <c r="G49" i="31"/>
  <c r="G50" i="31"/>
  <c r="G57" i="31"/>
  <c r="G66" i="31"/>
  <c r="G68" i="31"/>
  <c r="G69" i="31"/>
  <c r="G52" i="30"/>
  <c r="E8" i="34"/>
  <c r="E21" i="34"/>
  <c r="E44" i="34"/>
  <c r="E47" i="34"/>
  <c r="F47" i="31"/>
  <c r="F50" i="31"/>
  <c r="F49" i="31"/>
  <c r="F57" i="31"/>
  <c r="F66" i="31"/>
  <c r="G54" i="30"/>
  <c r="G56" i="30"/>
  <c r="K8" i="32"/>
  <c r="K10" i="32"/>
  <c r="N10" i="32"/>
  <c r="K15" i="32"/>
  <c r="K22" i="32"/>
  <c r="N22" i="32"/>
  <c r="F68" i="31"/>
  <c r="F69" i="31"/>
  <c r="E30" i="36"/>
  <c r="E37" i="36"/>
  <c r="E39" i="36"/>
  <c r="E40" i="36"/>
  <c r="F30" i="36"/>
  <c r="F37" i="36"/>
  <c r="F39" i="36"/>
  <c r="F44" i="36"/>
  <c r="F53" i="36"/>
  <c r="F55" i="36"/>
  <c r="F56" i="36"/>
  <c r="E44" i="36"/>
  <c r="E53" i="36"/>
  <c r="E55" i="36"/>
  <c r="E56" i="36"/>
  <c r="E32" i="29"/>
  <c r="F58" i="29"/>
  <c r="F59" i="29"/>
  <c r="E59" i="29"/>
  <c r="F40" i="36"/>
  <c r="K46" i="25"/>
  <c r="L15" i="25"/>
  <c r="K48" i="25"/>
  <c r="K52" i="25"/>
  <c r="C1" i="26" l="1"/>
  <c r="B1" i="30"/>
  <c r="C1" i="32"/>
</calcChain>
</file>

<file path=xl/sharedStrings.xml><?xml version="1.0" encoding="utf-8"?>
<sst xmlns="http://schemas.openxmlformats.org/spreadsheetml/2006/main" count="550" uniqueCount="341">
  <si>
    <t>Data e krijimit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</si>
  <si>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</si>
  <si>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</si>
  <si>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</si>
  <si>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</si>
  <si>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</si>
  <si>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</si>
  <si>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</si>
  <si>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</si>
  <si>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</si>
  <si>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</si>
  <si>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Fitimi (Humbja) e vitit financiar</t>
  </si>
  <si>
    <t>Per Drejtimin  e Njesise  Ekonomike</t>
  </si>
  <si>
    <t>NIPT -i</t>
  </si>
  <si>
    <t>Pasqyra Financiare jane te shprehura ne</t>
  </si>
  <si>
    <t>Nga</t>
  </si>
  <si>
    <t>Deri</t>
  </si>
  <si>
    <t>&gt;</t>
  </si>
  <si>
    <t>Detyrime per Sigurime Shoq.Shend.</t>
  </si>
  <si>
    <t>Pershkrimi  i  Elementeve</t>
  </si>
  <si>
    <t>Emertimi dhe Forma ligjore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</si>
  <si>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</si>
  <si>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</si>
  <si>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</si>
  <si>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 xml:space="preserve">               b)Shënimet qe shpjegojnë zërat e ndryshëm të pasqyrave financiare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</si>
  <si>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</si>
  <si>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</si>
  <si>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</si>
  <si>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</si>
  <si>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</si>
  <si>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</si>
  <si>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</si>
  <si>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</si>
  <si>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</si>
  <si>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</si>
  <si>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</si>
  <si>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</si>
  <si>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</si>
  <si>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</si>
  <si>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</si>
  <si>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</si>
  <si>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</si>
  <si>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</si>
  <si>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</si>
  <si>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</si>
  <si>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</si>
  <si>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</si>
  <si>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</si>
  <si>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</si>
  <si>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</si>
  <si>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</si>
  <si>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Leke</t>
  </si>
  <si>
    <t>Individuale</t>
  </si>
  <si>
    <t xml:space="preserve">               a) Informacion i përgjithsëm</t>
  </si>
  <si>
    <t xml:space="preserve">percaktuara ne SKK 2 dhe konkretisht paragrafeve 49-55.  </t>
  </si>
  <si>
    <t>a)</t>
  </si>
  <si>
    <t>Pasqyra Financiare jane :</t>
  </si>
  <si>
    <t>Periudha  Kontabel e Pasqyrave Financiare</t>
  </si>
  <si>
    <t>Data  e  mbylljes se Pasqyrave Financiare</t>
  </si>
  <si>
    <t>S H E N I M E T      SH P J E G U E S E</t>
  </si>
  <si>
    <t xml:space="preserve">Për periudhen e mbyllur </t>
  </si>
  <si>
    <t xml:space="preserve">               c)Shënime te tjera shpjeguese</t>
  </si>
  <si>
    <t>faqe 1</t>
  </si>
  <si>
    <t>B</t>
  </si>
  <si>
    <t>Shënimet qe shpjegojnë zërat e ndryshëm të pasqyrave financiare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</si>
  <si>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</si>
  <si>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</si>
  <si>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</si>
  <si>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</si>
  <si>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</si>
  <si>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</si>
  <si>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</si>
  <si>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</si>
  <si>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</si>
  <si>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●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</si>
  <si>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</si>
  <si>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</si>
  <si>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</si>
  <si>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</si>
  <si>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</si>
  <si>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</si>
  <si>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</si>
  <si>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Lek</t>
  </si>
  <si>
    <t>S H E N I M E T          S H P J E G U E S E</t>
  </si>
  <si>
    <t>faqe 2</t>
  </si>
  <si>
    <t>faqe 3</t>
  </si>
  <si>
    <t xml:space="preserve">(  Ne zbatim te Standartit Kombetar te Kontabilitetit Nr.2 te Permiresuar dhe </t>
  </si>
  <si>
    <t>Ligjit Nr. 9228 Date 29.04.2004     Per Kontabilitetin dhe Pasqyrat Financiare  )</t>
  </si>
  <si>
    <t>Aktivet Afatshkurtra</t>
  </si>
  <si>
    <t>►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</si>
  <si>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</si>
  <si>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</si>
  <si>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</si>
  <si>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</si>
  <si>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</si>
  <si>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</si>
  <si>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</si>
  <si>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</si>
  <si>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</si>
  <si>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</si>
  <si>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</si>
  <si>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</si>
  <si>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</si>
  <si>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</si>
  <si>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</si>
  <si>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</si>
  <si>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</si>
  <si>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</si>
  <si>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</si>
  <si>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</si>
  <si>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</si>
  <si>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</si>
  <si>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</si>
  <si>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</si>
  <si>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</si>
  <si>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</si>
  <si>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</si>
  <si>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</si>
  <si>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</si>
  <si>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</si>
  <si>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</si>
  <si>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</si>
  <si>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>Ativet biologjike</t>
  </si>
  <si>
    <t>Aktive jo materiale:</t>
  </si>
  <si>
    <t>Koncesione,patenta,liçenca,marka tregtare,të drejta dhe aktive të ngjashme</t>
  </si>
  <si>
    <t>Emri i Mirë</t>
  </si>
  <si>
    <t>Aktive tatimore të shtyra</t>
  </si>
  <si>
    <t>Kapitali i nënshkruar i papaguar</t>
  </si>
  <si>
    <t>TOTALI   AKTIVEVE    AFATGJATA</t>
  </si>
  <si>
    <t>A K T I V E    T O T A L E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</si>
  <si>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</si>
  <si>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</si>
  <si>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</si>
  <si>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</si>
  <si>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</si>
  <si>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</si>
  <si>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</si>
  <si>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</si>
  <si>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</si>
  <si>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 xml:space="preserve">Të pagueshme ndaj  punonjesve </t>
  </si>
  <si>
    <t>Të pagueshme ndaj  sigurimeve shoqerore dhe shendetsore</t>
  </si>
  <si>
    <t xml:space="preserve">Të pagueshme ndaj  detyrimeve tatimore </t>
  </si>
  <si>
    <t>Të tjera të pagueshme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</si>
  <si>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</si>
  <si>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</si>
  <si>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</si>
  <si>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</si>
  <si>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</si>
  <si>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</si>
  <si>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 xml:space="preserve">Të pagueshme për shpenzime të konstatuara </t>
  </si>
  <si>
    <t>Të ardhura të shtyra</t>
  </si>
  <si>
    <t>Provizione:</t>
  </si>
  <si>
    <t>Provizione per pensione</t>
  </si>
  <si>
    <t>Provizione te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</si>
  <si>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</si>
  <si>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</si>
  <si>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</si>
  <si>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</si>
  <si>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</si>
  <si>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</si>
  <si>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</si>
  <si>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</si>
  <si>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</si>
  <si>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</si>
  <si>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</si>
  <si>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</si>
  <si>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</si>
  <si>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</si>
  <si>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Financiare jane te rumbullakosura ne</t>
  </si>
  <si>
    <t>(Pasqyra e të ardhurave dhe shpenzimeve)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</si>
  <si>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</si>
  <si>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</si>
  <si>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</si>
  <si>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</si>
  <si>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</si>
  <si>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</si>
  <si>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</si>
  <si>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</si>
  <si>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</si>
  <si>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</si>
  <si>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</si>
  <si>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</si>
  <si>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</si>
  <si>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</si>
  <si>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</si>
  <si>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</si>
  <si>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</si>
  <si>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</si>
  <si>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</si>
  <si>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</si>
  <si>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</si>
  <si>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</si>
  <si>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</si>
  <si>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</si>
  <si>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</si>
  <si>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</si>
  <si>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</si>
  <si>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</si>
  <si>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</si>
  <si>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</si>
  <si>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</si>
  <si>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</si>
  <si>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</si>
  <si>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</si>
  <si>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</si>
  <si>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</si>
  <si>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</si>
  <si>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</si>
  <si>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</si>
  <si>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</si>
  <si>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</si>
  <si>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</si>
  <si>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</si>
  <si>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</si>
  <si>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(Shpenzimet e shfrytëzimit të klasifikuara sipas natyrës)</t>
  </si>
  <si>
    <t>Të ardhura nga kurset e kembimimit</t>
  </si>
  <si>
    <t>Shpenzime nga kurset e kembimit</t>
  </si>
  <si>
    <t>Kapitali i nënshkruar</t>
  </si>
  <si>
    <t>Rezerva Rivlerësimi</t>
  </si>
  <si>
    <t>Rezerva Ligjore</t>
  </si>
  <si>
    <t>Rezerva Statutore</t>
  </si>
  <si>
    <t>Fitimet e Pashpërndara</t>
  </si>
  <si>
    <t>Fitim / Humbja e vitit</t>
  </si>
  <si>
    <t>Interesa Jo-Kontrollues</t>
  </si>
  <si>
    <t>Fitimi / Humbja e vitit</t>
  </si>
  <si>
    <t>Të ardhura të tjera gjithëpërfshirëse:</t>
  </si>
  <si>
    <t>Transaksionet me pronarët e njësisë ekonomike të njohura direkt në kapital:</t>
  </si>
  <si>
    <t>Emetimi i kapitalit të nënshkruar</t>
  </si>
  <si>
    <t>Dividendë të paguar</t>
  </si>
  <si>
    <t>Totali i transaksioneve me pronarët e njësisë ekonomike</t>
  </si>
  <si>
    <t xml:space="preserve">Pasqyra e Ndryshimeve në Kapitalin Neto </t>
  </si>
  <si>
    <t>Fluksi i Mjeteve Monetare nga/(përdorur në) aktivitetin e shfrytëzimit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</si>
  <si>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</si>
  <si>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</si>
  <si>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</si>
  <si>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</si>
  <si>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</si>
  <si>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</si>
  <si>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</si>
  <si>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</si>
  <si>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</si>
  <si>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</si>
  <si>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</si>
  <si>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</si>
  <si>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</si>
  <si>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</si>
  <si>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</si>
  <si>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</si>
  <si>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</si>
  <si>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</si>
  <si>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</si>
  <si>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</si>
  <si>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</si>
  <si>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</si>
  <si>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</si>
  <si>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</si>
  <si>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</si>
  <si>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</si>
  <si>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</si>
  <si>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</si>
  <si>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</si>
  <si>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</si>
  <si>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</si>
  <si>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</si>
  <si>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</si>
  <si>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</si>
  <si>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</si>
  <si>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 xml:space="preserve">Parapagime për AAJM                                                           </t>
  </si>
  <si>
    <t>Eur</t>
  </si>
  <si>
    <t>E M E R T I M I</t>
  </si>
  <si>
    <t>Arka ne Leke</t>
  </si>
  <si>
    <t xml:space="preserve">TVSh per  tu mare  </t>
  </si>
  <si>
    <t>Produkte te gateshme  me kosto , nga cdoganimet /Stok</t>
  </si>
  <si>
    <t>Aktive  afatgjata materiale dhe Jomateriele</t>
  </si>
  <si>
    <t>Emertimi</t>
  </si>
  <si>
    <t>Gjendje</t>
  </si>
  <si>
    <t>Shtesa</t>
  </si>
  <si>
    <t>Pakesime</t>
  </si>
  <si>
    <t>Mobilje dhe pajisje zyre</t>
  </si>
  <si>
    <t>Pajisje informatike</t>
  </si>
  <si>
    <t xml:space="preserve">Totale </t>
  </si>
  <si>
    <t>Amortizimi Akumuluar</t>
  </si>
  <si>
    <t>Vlera neto</t>
  </si>
  <si>
    <t xml:space="preserve">Paga te punnjesve </t>
  </si>
  <si>
    <t>Fitimi i ushtrimit ( Humbja )</t>
  </si>
  <si>
    <t>Shpenzime te pa zbriteshme ( Gjoba dhe jo te rregullta)</t>
  </si>
  <si>
    <t>Humbja e mbartur fiskale</t>
  </si>
  <si>
    <t>Fitimi para tatimit ( Humbja Fiskale )</t>
  </si>
  <si>
    <t xml:space="preserve">                                                       Administrator</t>
  </si>
  <si>
    <r>
      <t>Kosto të shitjeve</t>
    </r>
    <r>
      <rPr>
        <i/>
        <sz val="10"/>
        <rFont val="Arial"/>
        <family val="2"/>
      </rPr>
      <t xml:space="preserve"> (përfshirë shpenzime të amortizimit dhe zhvlerësimit)</t>
    </r>
  </si>
  <si>
    <t>Fitimi/humbja bruto</t>
  </si>
  <si>
    <r>
      <t>Shpenzime të shpërndarjes</t>
    </r>
    <r>
      <rPr>
        <i/>
        <sz val="10"/>
        <rFont val="Arial"/>
        <family val="2"/>
      </rPr>
      <t xml:space="preserve"> (përfshirë shpenzime të amortizimit dhe zhvlerësimit)</t>
    </r>
  </si>
  <si>
    <r>
      <t xml:space="preserve">Shpenzime administrative </t>
    </r>
    <r>
      <rPr>
        <i/>
        <sz val="10"/>
        <rFont val="Arial"/>
        <family val="2"/>
      </rPr>
      <t>(përfshirë shpenzime të amortizimit dhe zhvlerësimit)</t>
    </r>
  </si>
  <si>
    <t xml:space="preserve">Të ardhura nga njësitë ekonomike ku ka interesa pjesëmarrëse </t>
  </si>
  <si>
    <t>(paraqitur veçmas të ardhurat   nga njësitë ekonomike brenda grupit)</t>
  </si>
  <si>
    <t>Interesa të arkëtueshëm dhe të ardhura të tjera të ngjashme</t>
  </si>
  <si>
    <t>aktive afatshkurtra</t>
  </si>
  <si>
    <t>(Shpenzimet e shfrytëzimit të klasifikuara sipas funksionit)</t>
  </si>
  <si>
    <t xml:space="preserve">Të ardhura nga kurset e kembimimit </t>
  </si>
  <si>
    <t xml:space="preserve">Kliente per fatura te papaguara </t>
  </si>
  <si>
    <t>Tatim fitimi i mbipaguar</t>
  </si>
  <si>
    <t xml:space="preserve">Garanci per Qera </t>
  </si>
  <si>
    <t>( Per dyqanet e mara me qera jane paguar garanci qeraje )</t>
  </si>
  <si>
    <t>Kerkesa ndaj Doganave</t>
  </si>
  <si>
    <t>( Shuma te paguara me teper ne Dogane )</t>
  </si>
  <si>
    <t>DIVJAKA RESORT</t>
  </si>
  <si>
    <t>L34225401B</t>
  </si>
  <si>
    <t>DIVJAKE</t>
  </si>
  <si>
    <t>HOTELERI, TURIZEM PROJEKTIM</t>
  </si>
  <si>
    <t>Kerkesa TE TJERA</t>
  </si>
  <si>
    <t xml:space="preserve">Furnitore per tu paguar  </t>
  </si>
  <si>
    <t>DRITAN STERKAJ</t>
  </si>
  <si>
    <t>24.06.2013</t>
  </si>
  <si>
    <t>Tirana bank</t>
  </si>
  <si>
    <t>Raiffeisen Bank</t>
  </si>
  <si>
    <t>31 Dhjetor 2017</t>
  </si>
  <si>
    <t>Pasqyra e Performancës per vitin e mbyllur me 31.12.2017</t>
  </si>
  <si>
    <t>Te tjera</t>
  </si>
  <si>
    <t>Totali i të ardhura gjithëpërfshirëse për vitin 2017</t>
  </si>
  <si>
    <t>Të ardhura totale gjithëpërfshirëse për vitin 2017</t>
  </si>
  <si>
    <t>AA materilale ne proces</t>
  </si>
  <si>
    <t>Detyrime tatimore per Tatim Fitimin</t>
  </si>
  <si>
    <t>(Taksa Vendore  )</t>
  </si>
  <si>
    <t>Tatim fitimi I mbipaguar</t>
  </si>
  <si>
    <t>Pozicioni financiar më 31 dhjetor 2017</t>
  </si>
  <si>
    <t>më 31 Dhjetor 2018</t>
  </si>
  <si>
    <t>10 (dhjete)  Leke</t>
  </si>
  <si>
    <t>01.01.2018</t>
  </si>
  <si>
    <t>31.12.2018</t>
  </si>
  <si>
    <t>02.03.2018</t>
  </si>
  <si>
    <t>Pasqyra e Pozicionit Financiar  me date 31 Dhjetor 2018</t>
  </si>
  <si>
    <t>Pasqyra e Performancës per vitin e mbyllur me 31.12.2018</t>
  </si>
  <si>
    <t>Pasqyra   e   Fluksit   te Mjeteve   Monetare per periudhen e mbyllur me 31 Dhjetor 2018</t>
  </si>
  <si>
    <t>AA materiale ne proces</t>
  </si>
  <si>
    <t>Pozicioni financiar i rideklaruar më 31 dhjetor 2016</t>
  </si>
  <si>
    <t>Pozicioni financiar më 31 dhjetor 2018</t>
  </si>
  <si>
    <t xml:space="preserve">Të ardhura totale gjithëpërfshirëse për vitin </t>
  </si>
  <si>
    <t xml:space="preserve">Administrator </t>
  </si>
  <si>
    <t>Dritan Sterkaj</t>
  </si>
  <si>
    <t>( Sigurimet e muajit  Dhjetor-2018 )</t>
  </si>
  <si>
    <t>31 Dhjetor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</si>
</sst>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78" formatCode="_-* #,##0.00_L_e_k_-;\-* #,##0.00_L_e_k_-;_-* &quot;-&quot;??_L_e_k_-;_-@_-"/>
    <numFmt numFmtId="179" formatCode="_-* #,##0.0_L_e_k_-;\-* #,##0.0_L_e_k_-;_-* &quot;-&quot;??_L_e_k_-;_-@_-"/>
    <numFmt numFmtId="180" formatCode="_-* #,##0_L_e_k_-;\-* #,##0_L_e_k_-;_-* &quot;-&quot;??_L_e_k_-;_-@_-"/>
    <numFmt numFmtId="181" formatCode="0.0%"/>
    <numFmt numFmtId="183" formatCode="_(* #,##0_);_(* \(#,##0\);_(* &quot;-&quot;??_);_(@_)"/>
    <numFmt numFmtId="185" formatCode="0E+00"/>
    <numFmt numFmtId="187" formatCode="#,##0_ ;\-#,##0\ "/>
  </numFmts>
  <fonts count="5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b/>
      <sz val="26"/>
      <name val="Tahoma"/>
      <family val="2"/>
    </font>
    <font>
      <sz val="9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u/>
      <sz val="12"/>
      <name val="Tahoma"/>
      <family val="2"/>
    </font>
    <font>
      <b/>
      <u/>
      <sz val="14"/>
      <name val="Tahoma"/>
      <family val="2"/>
    </font>
    <font>
      <u/>
      <sz val="8"/>
      <name val="Tahoma"/>
      <family val="2"/>
    </font>
    <font>
      <b/>
      <u/>
      <sz val="8"/>
      <name val="Tahoma"/>
      <family val="2"/>
    </font>
    <font>
      <b/>
      <sz val="13"/>
      <name val="Tahoma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0"/>
      <color indexed="10"/>
      <name val="Tahoma"/>
      <family val="2"/>
    </font>
    <font>
      <b/>
      <u/>
      <sz val="10"/>
      <name val="Tahoma"/>
      <family val="2"/>
    </font>
    <font>
      <i/>
      <sz val="10"/>
      <name val="Tahoma"/>
      <family val="2"/>
    </font>
    <font>
      <sz val="12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4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u val="singleAccounting"/>
      <sz val="10"/>
      <name val="Tahoma"/>
      <family val="2"/>
    </font>
    <font>
      <b/>
      <sz val="24"/>
      <name val="Tahoma"/>
      <family val="2"/>
    </font>
    <font>
      <b/>
      <u val="singleAccounting"/>
      <sz val="8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Times New Roman"/>
      <family val="1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78" fontId="1" fillId="0" borderId="0" applyFont="0" applyFill="0" applyBorder="0" applyAlignment="0" applyProtection="0"/>
    <xf numFmtId="0" fontId="17" fillId="2" borderId="1" applyNumberFormat="0" applyAlignment="0" applyProtection="0"/>
    <xf numFmtId="0" fontId="47" fillId="0" borderId="0"/>
    <xf numFmtId="0" fontId="18" fillId="3" borderId="2" applyNumberFormat="0" applyAlignment="0" applyProtection="0"/>
    <xf numFmtId="9" fontId="1" fillId="0" borderId="0" applyFont="0" applyFill="0" applyBorder="0" applyAlignment="0" applyProtection="0"/>
  </cellStyleXfs>
  <cellXfs count="525">
    <xf numFmtId="0" fontId="0" fillId="0" borderId="0" xfId="0"/>
    <xf numFmtId="0" fontId="23" fillId="0" borderId="0" xfId="0" applyFont="1"/>
    <xf numFmtId="180" fontId="23" fillId="0" borderId="0" xfId="1" applyNumberFormat="1" applyFont="1"/>
    <xf numFmtId="180" fontId="24" fillId="0" borderId="0" xfId="1" applyNumberFormat="1" applyFont="1"/>
    <xf numFmtId="0" fontId="3" fillId="5" borderId="0" xfId="0" applyFont="1" applyFill="1"/>
    <xf numFmtId="0" fontId="3" fillId="5" borderId="0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0" xfId="0" applyFont="1" applyFill="1" applyAlignment="1">
      <alignment vertical="center"/>
    </xf>
    <xf numFmtId="0" fontId="11" fillId="5" borderId="0" xfId="0" applyFont="1" applyFill="1" applyBorder="1"/>
    <xf numFmtId="0" fontId="5" fillId="5" borderId="0" xfId="0" applyFont="1" applyFill="1" applyBorder="1"/>
    <xf numFmtId="0" fontId="3" fillId="5" borderId="7" xfId="0" applyFont="1" applyFill="1" applyBorder="1"/>
    <xf numFmtId="0" fontId="3" fillId="5" borderId="8" xfId="0" applyFont="1" applyFill="1" applyBorder="1"/>
    <xf numFmtId="0" fontId="3" fillId="5" borderId="9" xfId="0" applyFont="1" applyFill="1" applyBorder="1"/>
    <xf numFmtId="0" fontId="6" fillId="5" borderId="0" xfId="0" applyFont="1" applyFill="1" applyBorder="1"/>
    <xf numFmtId="0" fontId="10" fillId="5" borderId="10" xfId="0" applyFont="1" applyFill="1" applyBorder="1"/>
    <xf numFmtId="0" fontId="23" fillId="0" borderId="0" xfId="0" applyFont="1" applyAlignment="1">
      <alignment horizontal="center"/>
    </xf>
    <xf numFmtId="0" fontId="11" fillId="5" borderId="10" xfId="0" applyFont="1" applyFill="1" applyBorder="1"/>
    <xf numFmtId="0" fontId="14" fillId="5" borderId="11" xfId="0" applyFont="1" applyFill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1" fillId="5" borderId="13" xfId="0" applyFont="1" applyFill="1" applyBorder="1"/>
    <xf numFmtId="0" fontId="11" fillId="5" borderId="6" xfId="0" applyFont="1" applyFill="1" applyBorder="1"/>
    <xf numFmtId="0" fontId="11" fillId="5" borderId="0" xfId="0" applyFont="1" applyFill="1"/>
    <xf numFmtId="0" fontId="11" fillId="5" borderId="14" xfId="0" applyFont="1" applyFill="1" applyBorder="1"/>
    <xf numFmtId="0" fontId="11" fillId="5" borderId="15" xfId="0" applyFont="1" applyFill="1" applyBorder="1"/>
    <xf numFmtId="0" fontId="11" fillId="5" borderId="15" xfId="0" applyFont="1" applyFill="1" applyBorder="1" applyAlignment="1"/>
    <xf numFmtId="0" fontId="11" fillId="5" borderId="16" xfId="0" applyFont="1" applyFill="1" applyBorder="1"/>
    <xf numFmtId="0" fontId="11" fillId="5" borderId="17" xfId="0" applyFont="1" applyFill="1" applyBorder="1"/>
    <xf numFmtId="0" fontId="11" fillId="5" borderId="18" xfId="0" applyFont="1" applyFill="1" applyBorder="1"/>
    <xf numFmtId="0" fontId="15" fillId="5" borderId="0" xfId="0" applyFont="1" applyFill="1" applyBorder="1" applyAlignment="1">
      <alignment horizontal="right" vertical="center"/>
    </xf>
    <xf numFmtId="0" fontId="15" fillId="5" borderId="0" xfId="0" applyFont="1" applyFill="1" applyBorder="1" applyAlignment="1">
      <alignment vertical="center"/>
    </xf>
    <xf numFmtId="0" fontId="11" fillId="5" borderId="0" xfId="0" applyFont="1" applyFill="1" applyBorder="1" applyAlignment="1">
      <alignment horizontal="right"/>
    </xf>
    <xf numFmtId="180" fontId="23" fillId="0" borderId="19" xfId="1" applyNumberFormat="1" applyFont="1" applyBorder="1"/>
    <xf numFmtId="0" fontId="23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applyFont="1"/>
    <xf numFmtId="0" fontId="48" fillId="6" borderId="20" xfId="0" applyFont="1" applyFill="1" applyBorder="1" applyAlignment="1">
      <alignment vertical="center"/>
    </xf>
    <xf numFmtId="180" fontId="48" fillId="6" borderId="21" xfId="1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180" fontId="23" fillId="0" borderId="19" xfId="1" applyNumberFormat="1" applyFont="1" applyBorder="1" applyAlignment="1">
      <alignment vertical="center"/>
    </xf>
    <xf numFmtId="0" fontId="49" fillId="7" borderId="23" xfId="0" applyFont="1" applyFill="1" applyBorder="1" applyAlignment="1">
      <alignment horizontal="center" vertical="center"/>
    </xf>
    <xf numFmtId="0" fontId="48" fillId="7" borderId="23" xfId="0" applyFont="1" applyFill="1" applyBorder="1" applyAlignment="1">
      <alignment horizontal="left" vertical="center"/>
    </xf>
    <xf numFmtId="0" fontId="50" fillId="7" borderId="24" xfId="0" applyFont="1" applyFill="1" applyBorder="1" applyAlignment="1">
      <alignment vertical="center"/>
    </xf>
    <xf numFmtId="0" fontId="24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vertical="center"/>
    </xf>
    <xf numFmtId="0" fontId="31" fillId="7" borderId="23" xfId="0" applyFont="1" applyFill="1" applyBorder="1" applyAlignment="1">
      <alignment horizontal="center" vertical="center"/>
    </xf>
    <xf numFmtId="0" fontId="24" fillId="7" borderId="23" xfId="0" applyFont="1" applyFill="1" applyBorder="1" applyAlignment="1">
      <alignment horizontal="left" vertical="center"/>
    </xf>
    <xf numFmtId="0" fontId="30" fillId="7" borderId="24" xfId="0" applyFont="1" applyFill="1" applyBorder="1" applyAlignment="1">
      <alignment vertical="center"/>
    </xf>
    <xf numFmtId="180" fontId="23" fillId="7" borderId="19" xfId="1" applyNumberFormat="1" applyFont="1" applyFill="1" applyBorder="1" applyAlignment="1">
      <alignment vertical="center"/>
    </xf>
    <xf numFmtId="0" fontId="23" fillId="7" borderId="24" xfId="0" applyFont="1" applyFill="1" applyBorder="1" applyAlignment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4" fillId="7" borderId="25" xfId="0" applyFont="1" applyFill="1" applyBorder="1" applyAlignment="1">
      <alignment horizontal="center" vertical="center"/>
    </xf>
    <xf numFmtId="0" fontId="24" fillId="7" borderId="24" xfId="0" applyFont="1" applyFill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7" borderId="19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180" fontId="23" fillId="0" borderId="0" xfId="1" applyNumberFormat="1" applyFont="1" applyBorder="1" applyAlignment="1">
      <alignment vertical="center"/>
    </xf>
    <xf numFmtId="0" fontId="24" fillId="0" borderId="0" xfId="0" applyFont="1" applyAlignment="1">
      <alignment horizontal="center"/>
    </xf>
    <xf numFmtId="3" fontId="23" fillId="0" borderId="0" xfId="0" applyNumberFormat="1" applyFont="1" applyAlignment="1">
      <alignment horizontal="center" vertical="center"/>
    </xf>
    <xf numFmtId="3" fontId="23" fillId="0" borderId="0" xfId="0" applyNumberFormat="1" applyFont="1"/>
    <xf numFmtId="0" fontId="24" fillId="0" borderId="0" xfId="0" applyFont="1" applyAlignment="1">
      <alignment vertical="center"/>
    </xf>
    <xf numFmtId="1" fontId="24" fillId="0" borderId="21" xfId="0" applyNumberFormat="1" applyFont="1" applyBorder="1" applyAlignment="1">
      <alignment horizontal="center" vertical="center"/>
    </xf>
    <xf numFmtId="3" fontId="23" fillId="0" borderId="19" xfId="0" applyNumberFormat="1" applyFont="1" applyBorder="1" applyAlignment="1">
      <alignment vertical="center"/>
    </xf>
    <xf numFmtId="0" fontId="23" fillId="8" borderId="19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0" fontId="51" fillId="0" borderId="0" xfId="0" applyFont="1" applyAlignment="1">
      <alignment vertic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23" fillId="0" borderId="0" xfId="0" applyFont="1" applyBorder="1"/>
    <xf numFmtId="3" fontId="23" fillId="0" borderId="0" xfId="0" applyNumberFormat="1" applyFont="1" applyBorder="1"/>
    <xf numFmtId="3" fontId="24" fillId="0" borderId="0" xfId="0" applyNumberFormat="1" applyFont="1"/>
    <xf numFmtId="180" fontId="24" fillId="8" borderId="19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4" fillId="0" borderId="20" xfId="0" applyFont="1" applyBorder="1" applyAlignment="1">
      <alignment horizontal="center" vertical="center"/>
    </xf>
    <xf numFmtId="180" fontId="24" fillId="0" borderId="21" xfId="1" applyNumberFormat="1" applyFont="1" applyBorder="1" applyAlignment="1">
      <alignment horizontal="center" vertical="center"/>
    </xf>
    <xf numFmtId="0" fontId="29" fillId="9" borderId="19" xfId="0" applyFont="1" applyFill="1" applyBorder="1" applyAlignment="1">
      <alignment horizontal="center" vertical="center"/>
    </xf>
    <xf numFmtId="0" fontId="24" fillId="9" borderId="22" xfId="0" applyFont="1" applyFill="1" applyBorder="1" applyAlignment="1">
      <alignment horizontal="left" vertical="center"/>
    </xf>
    <xf numFmtId="0" fontId="23" fillId="9" borderId="23" xfId="0" applyFont="1" applyFill="1" applyBorder="1" applyAlignment="1">
      <alignment horizontal="left" vertical="center"/>
    </xf>
    <xf numFmtId="0" fontId="23" fillId="9" borderId="24" xfId="0" applyFont="1" applyFill="1" applyBorder="1" applyAlignment="1">
      <alignment horizontal="left" vertical="center"/>
    </xf>
    <xf numFmtId="180" fontId="24" fillId="9" borderId="19" xfId="1" applyNumberFormat="1" applyFont="1" applyFill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180" fontId="23" fillId="0" borderId="20" xfId="1" applyNumberFormat="1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30" fillId="0" borderId="23" xfId="0" applyFont="1" applyBorder="1" applyAlignment="1">
      <alignment horizontal="left" vertical="center"/>
    </xf>
    <xf numFmtId="0" fontId="33" fillId="0" borderId="20" xfId="0" applyFont="1" applyBorder="1" applyAlignment="1">
      <alignment horizontal="center" vertical="center"/>
    </xf>
    <xf numFmtId="0" fontId="30" fillId="0" borderId="23" xfId="0" applyFont="1" applyBorder="1" applyAlignment="1">
      <alignment vertical="center"/>
    </xf>
    <xf numFmtId="180" fontId="23" fillId="0" borderId="20" xfId="1" applyNumberFormat="1" applyFont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left" vertical="center"/>
    </xf>
    <xf numFmtId="0" fontId="23" fillId="5" borderId="23" xfId="0" applyFont="1" applyFill="1" applyBorder="1" applyAlignment="1">
      <alignment horizontal="left" vertical="center"/>
    </xf>
    <xf numFmtId="0" fontId="23" fillId="5" borderId="24" xfId="0" applyFont="1" applyFill="1" applyBorder="1" applyAlignment="1">
      <alignment horizontal="left" vertical="center"/>
    </xf>
    <xf numFmtId="180" fontId="24" fillId="5" borderId="19" xfId="1" applyNumberFormat="1" applyFont="1" applyFill="1" applyBorder="1" applyAlignment="1">
      <alignment horizontal="center" vertical="center"/>
    </xf>
    <xf numFmtId="0" fontId="23" fillId="0" borderId="28" xfId="0" applyFont="1" applyBorder="1" applyAlignment="1">
      <alignment horizontal="left" vertical="center"/>
    </xf>
    <xf numFmtId="0" fontId="30" fillId="0" borderId="21" xfId="0" applyFont="1" applyBorder="1" applyAlignment="1">
      <alignment horizontal="left" vertical="center"/>
    </xf>
    <xf numFmtId="0" fontId="33" fillId="0" borderId="25" xfId="0" applyFont="1" applyBorder="1" applyAlignment="1">
      <alignment horizontal="center" vertical="center"/>
    </xf>
    <xf numFmtId="0" fontId="23" fillId="0" borderId="27" xfId="0" applyFont="1" applyBorder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0" fontId="24" fillId="9" borderId="28" xfId="0" applyFont="1" applyFill="1" applyBorder="1" applyAlignment="1">
      <alignment horizontal="left" vertical="center"/>
    </xf>
    <xf numFmtId="0" fontId="23" fillId="9" borderId="30" xfId="0" applyFont="1" applyFill="1" applyBorder="1" applyAlignment="1">
      <alignment horizontal="left" vertical="center"/>
    </xf>
    <xf numFmtId="0" fontId="23" fillId="9" borderId="21" xfId="0" applyFont="1" applyFill="1" applyBorder="1" applyAlignment="1">
      <alignment horizontal="left" vertical="center"/>
    </xf>
    <xf numFmtId="0" fontId="24" fillId="9" borderId="27" xfId="0" applyFont="1" applyFill="1" applyBorder="1" applyAlignment="1">
      <alignment horizontal="left" vertical="center"/>
    </xf>
    <xf numFmtId="0" fontId="23" fillId="9" borderId="26" xfId="0" applyFont="1" applyFill="1" applyBorder="1" applyAlignment="1">
      <alignment horizontal="left" vertical="center"/>
    </xf>
    <xf numFmtId="0" fontId="23" fillId="9" borderId="29" xfId="0" applyFont="1" applyFill="1" applyBorder="1" applyAlignment="1">
      <alignment horizontal="left" vertical="center"/>
    </xf>
    <xf numFmtId="0" fontId="30" fillId="0" borderId="24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/>
    </xf>
    <xf numFmtId="180" fontId="24" fillId="0" borderId="19" xfId="1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left"/>
    </xf>
    <xf numFmtId="0" fontId="23" fillId="0" borderId="23" xfId="0" applyFont="1" applyBorder="1" applyAlignment="1">
      <alignment horizontal="center"/>
    </xf>
    <xf numFmtId="0" fontId="23" fillId="0" borderId="24" xfId="0" applyFont="1" applyBorder="1"/>
    <xf numFmtId="0" fontId="33" fillId="0" borderId="19" xfId="0" applyFont="1" applyBorder="1" applyAlignment="1">
      <alignment horizontal="center"/>
    </xf>
    <xf numFmtId="0" fontId="24" fillId="0" borderId="22" xfId="0" applyFont="1" applyBorder="1" applyAlignment="1">
      <alignment horizontal="left"/>
    </xf>
    <xf numFmtId="0" fontId="24" fillId="0" borderId="23" xfId="0" applyFont="1" applyBorder="1" applyAlignment="1">
      <alignment horizontal="center"/>
    </xf>
    <xf numFmtId="0" fontId="24" fillId="0" borderId="24" xfId="0" applyFont="1" applyBorder="1"/>
    <xf numFmtId="180" fontId="24" fillId="0" borderId="19" xfId="1" applyNumberFormat="1" applyFont="1" applyBorder="1" applyAlignment="1">
      <alignment vertical="center"/>
    </xf>
    <xf numFmtId="180" fontId="24" fillId="0" borderId="19" xfId="1" applyNumberFormat="1" applyFont="1" applyBorder="1"/>
    <xf numFmtId="0" fontId="23" fillId="9" borderId="22" xfId="0" applyFont="1" applyFill="1" applyBorder="1" applyAlignment="1">
      <alignment horizontal="left"/>
    </xf>
    <xf numFmtId="0" fontId="23" fillId="9" borderId="23" xfId="0" applyFont="1" applyFill="1" applyBorder="1" applyAlignment="1">
      <alignment horizontal="center"/>
    </xf>
    <xf numFmtId="0" fontId="23" fillId="9" borderId="24" xfId="0" applyFont="1" applyFill="1" applyBorder="1"/>
    <xf numFmtId="0" fontId="24" fillId="9" borderId="22" xfId="0" applyFont="1" applyFill="1" applyBorder="1" applyAlignment="1">
      <alignment horizontal="left"/>
    </xf>
    <xf numFmtId="0" fontId="24" fillId="9" borderId="23" xfId="0" applyFont="1" applyFill="1" applyBorder="1" applyAlignment="1">
      <alignment horizontal="center"/>
    </xf>
    <xf numFmtId="0" fontId="24" fillId="9" borderId="24" xfId="0" applyFont="1" applyFill="1" applyBorder="1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vertical="center"/>
    </xf>
    <xf numFmtId="180" fontId="24" fillId="0" borderId="0" xfId="1" applyNumberFormat="1" applyFont="1" applyAlignment="1">
      <alignment horizontal="center" vertical="center"/>
    </xf>
    <xf numFmtId="0" fontId="52" fillId="0" borderId="0" xfId="3" applyFont="1"/>
    <xf numFmtId="0" fontId="52" fillId="0" borderId="0" xfId="3" applyFont="1" applyAlignment="1">
      <alignment vertical="center"/>
    </xf>
    <xf numFmtId="0" fontId="38" fillId="0" borderId="19" xfId="3" applyFont="1" applyBorder="1" applyAlignment="1">
      <alignment vertical="center" wrapText="1"/>
    </xf>
    <xf numFmtId="0" fontId="37" fillId="0" borderId="19" xfId="3" applyFont="1" applyBorder="1" applyAlignment="1">
      <alignment vertical="center" wrapText="1"/>
    </xf>
    <xf numFmtId="0" fontId="37" fillId="0" borderId="19" xfId="3" applyFont="1" applyBorder="1" applyAlignment="1">
      <alignment horizontal="center" vertical="center" wrapText="1"/>
    </xf>
    <xf numFmtId="0" fontId="38" fillId="9" borderId="19" xfId="3" applyFont="1" applyFill="1" applyBorder="1" applyAlignment="1">
      <alignment vertical="center" wrapText="1"/>
    </xf>
    <xf numFmtId="180" fontId="38" fillId="9" borderId="19" xfId="1" applyNumberFormat="1" applyFont="1" applyFill="1" applyBorder="1" applyAlignment="1">
      <alignment horizontal="center" vertical="center" wrapText="1"/>
    </xf>
    <xf numFmtId="180" fontId="37" fillId="0" borderId="19" xfId="1" applyNumberFormat="1" applyFont="1" applyBorder="1" applyAlignment="1">
      <alignment horizontal="center" vertical="center" wrapText="1"/>
    </xf>
    <xf numFmtId="3" fontId="37" fillId="0" borderId="19" xfId="3" applyNumberFormat="1" applyFont="1" applyBorder="1" applyAlignment="1">
      <alignment horizontal="center" vertical="center" wrapText="1"/>
    </xf>
    <xf numFmtId="180" fontId="52" fillId="0" borderId="0" xfId="1" applyNumberFormat="1" applyFont="1" applyAlignment="1">
      <alignment vertical="center"/>
    </xf>
    <xf numFmtId="180" fontId="37" fillId="5" borderId="19" xfId="1" applyNumberFormat="1" applyFont="1" applyFill="1" applyBorder="1" applyAlignment="1">
      <alignment horizontal="center" vertical="center" wrapText="1"/>
    </xf>
    <xf numFmtId="180" fontId="52" fillId="0" borderId="0" xfId="3" applyNumberFormat="1" applyFont="1"/>
    <xf numFmtId="0" fontId="53" fillId="0" borderId="0" xfId="3" applyFont="1" applyAlignment="1">
      <alignment vertical="center"/>
    </xf>
    <xf numFmtId="0" fontId="31" fillId="9" borderId="31" xfId="0" applyFont="1" applyFill="1" applyBorder="1" applyAlignment="1">
      <alignment horizontal="center" vertical="center"/>
    </xf>
    <xf numFmtId="0" fontId="52" fillId="0" borderId="31" xfId="3" applyFont="1" applyBorder="1"/>
    <xf numFmtId="180" fontId="37" fillId="0" borderId="32" xfId="3" applyNumberFormat="1" applyFont="1" applyBorder="1" applyAlignment="1">
      <alignment horizontal="center" vertical="center" wrapText="1"/>
    </xf>
    <xf numFmtId="0" fontId="37" fillId="0" borderId="32" xfId="3" applyFont="1" applyBorder="1" applyAlignment="1">
      <alignment horizontal="center" vertical="center" wrapText="1"/>
    </xf>
    <xf numFmtId="0" fontId="52" fillId="9" borderId="31" xfId="3" applyFont="1" applyFill="1" applyBorder="1"/>
    <xf numFmtId="180" fontId="38" fillId="9" borderId="32" xfId="1" applyNumberFormat="1" applyFont="1" applyFill="1" applyBorder="1" applyAlignment="1">
      <alignment horizontal="center" vertical="center" wrapText="1"/>
    </xf>
    <xf numFmtId="180" fontId="37" fillId="5" borderId="32" xfId="3" applyNumberFormat="1" applyFont="1" applyFill="1" applyBorder="1" applyAlignment="1">
      <alignment horizontal="center" vertical="center" wrapText="1"/>
    </xf>
    <xf numFmtId="0" fontId="31" fillId="9" borderId="33" xfId="0" applyFont="1" applyFill="1" applyBorder="1" applyAlignment="1">
      <alignment horizontal="center" vertical="center"/>
    </xf>
    <xf numFmtId="0" fontId="38" fillId="9" borderId="34" xfId="3" applyFont="1" applyFill="1" applyBorder="1" applyAlignment="1">
      <alignment vertical="center" wrapText="1"/>
    </xf>
    <xf numFmtId="180" fontId="38" fillId="9" borderId="34" xfId="3" applyNumberFormat="1" applyFont="1" applyFill="1" applyBorder="1" applyAlignment="1">
      <alignment horizontal="center" vertical="center" wrapText="1"/>
    </xf>
    <xf numFmtId="180" fontId="38" fillId="9" borderId="35" xfId="3" applyNumberFormat="1" applyFont="1" applyFill="1" applyBorder="1" applyAlignment="1">
      <alignment horizontal="center" vertical="center" wrapText="1"/>
    </xf>
    <xf numFmtId="0" fontId="52" fillId="0" borderId="36" xfId="3" applyFont="1" applyBorder="1"/>
    <xf numFmtId="0" fontId="37" fillId="0" borderId="37" xfId="3" applyFont="1" applyBorder="1" applyAlignment="1">
      <alignment vertical="center" textRotation="90" wrapText="1"/>
    </xf>
    <xf numFmtId="0" fontId="38" fillId="0" borderId="37" xfId="3" applyFont="1" applyBorder="1" applyAlignment="1">
      <alignment horizontal="center" vertical="center" textRotation="90"/>
    </xf>
    <xf numFmtId="0" fontId="38" fillId="0" borderId="37" xfId="3" applyFont="1" applyBorder="1" applyAlignment="1">
      <alignment horizontal="center" vertical="center" textRotation="90" wrapText="1"/>
    </xf>
    <xf numFmtId="180" fontId="38" fillId="0" borderId="37" xfId="1" applyNumberFormat="1" applyFont="1" applyBorder="1" applyAlignment="1">
      <alignment horizontal="center" vertical="center" textRotation="90" wrapText="1"/>
    </xf>
    <xf numFmtId="0" fontId="38" fillId="0" borderId="38" xfId="3" applyFont="1" applyBorder="1" applyAlignment="1">
      <alignment horizontal="center" vertical="center" textRotation="90" wrapText="1"/>
    </xf>
    <xf numFmtId="0" fontId="26" fillId="0" borderId="19" xfId="0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31" fillId="0" borderId="19" xfId="0" applyFont="1" applyBorder="1" applyAlignment="1">
      <alignment horizontal="center" vertical="center"/>
    </xf>
    <xf numFmtId="0" fontId="24" fillId="9" borderId="22" xfId="0" applyFont="1" applyFill="1" applyBorder="1" applyAlignment="1">
      <alignment vertical="center"/>
    </xf>
    <xf numFmtId="0" fontId="30" fillId="9" borderId="24" xfId="0" applyFont="1" applyFill="1" applyBorder="1" applyAlignment="1">
      <alignment vertical="center"/>
    </xf>
    <xf numFmtId="3" fontId="24" fillId="9" borderId="19" xfId="0" applyNumberFormat="1" applyFont="1" applyFill="1" applyBorder="1" applyAlignment="1">
      <alignment horizontal="center" vertical="center"/>
    </xf>
    <xf numFmtId="0" fontId="40" fillId="0" borderId="24" xfId="0" applyFont="1" applyBorder="1" applyAlignment="1">
      <alignment vertical="center"/>
    </xf>
    <xf numFmtId="3" fontId="24" fillId="0" borderId="19" xfId="0" applyNumberFormat="1" applyFont="1" applyBorder="1" applyAlignment="1">
      <alignment horizontal="center" vertical="center"/>
    </xf>
    <xf numFmtId="180" fontId="23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41" fillId="0" borderId="24" xfId="0" applyFont="1" applyBorder="1" applyAlignment="1">
      <alignment vertical="center"/>
    </xf>
    <xf numFmtId="0" fontId="6" fillId="5" borderId="0" xfId="0" applyFont="1" applyFill="1" applyBorder="1" applyAlignment="1">
      <alignment horizontal="center"/>
    </xf>
    <xf numFmtId="0" fontId="13" fillId="5" borderId="1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6" fillId="4" borderId="0" xfId="0" applyFont="1" applyFill="1"/>
    <xf numFmtId="0" fontId="6" fillId="4" borderId="10" xfId="0" applyFont="1" applyFill="1" applyBorder="1"/>
    <xf numFmtId="0" fontId="7" fillId="4" borderId="0" xfId="0" applyFont="1" applyFill="1" applyBorder="1"/>
    <xf numFmtId="0" fontId="16" fillId="4" borderId="26" xfId="0" applyFont="1" applyFill="1" applyBorder="1"/>
    <xf numFmtId="0" fontId="4" fillId="4" borderId="26" xfId="0" applyFont="1" applyFill="1" applyBorder="1" applyAlignment="1">
      <alignment horizontal="right"/>
    </xf>
    <xf numFmtId="0" fontId="4" fillId="4" borderId="26" xfId="0" applyFont="1" applyFill="1" applyBorder="1" applyAlignment="1">
      <alignment horizontal="center"/>
    </xf>
    <xf numFmtId="0" fontId="4" fillId="4" borderId="26" xfId="0" applyFont="1" applyFill="1" applyBorder="1"/>
    <xf numFmtId="0" fontId="4" fillId="4" borderId="0" xfId="0" applyFont="1" applyFill="1" applyBorder="1"/>
    <xf numFmtId="0" fontId="4" fillId="4" borderId="6" xfId="0" applyFont="1" applyFill="1" applyBorder="1"/>
    <xf numFmtId="0" fontId="10" fillId="4" borderId="26" xfId="0" applyFont="1" applyFill="1" applyBorder="1"/>
    <xf numFmtId="0" fontId="10" fillId="4" borderId="30" xfId="0" applyFont="1" applyFill="1" applyBorder="1" applyAlignment="1">
      <alignment horizontal="right"/>
    </xf>
    <xf numFmtId="0" fontId="10" fillId="4" borderId="30" xfId="0" applyFont="1" applyFill="1" applyBorder="1" applyAlignment="1">
      <alignment horizontal="center"/>
    </xf>
    <xf numFmtId="0" fontId="10" fillId="4" borderId="30" xfId="0" applyFont="1" applyFill="1" applyBorder="1"/>
    <xf numFmtId="0" fontId="10" fillId="4" borderId="6" xfId="0" applyFont="1" applyFill="1" applyBorder="1"/>
    <xf numFmtId="0" fontId="10" fillId="4" borderId="23" xfId="0" applyFont="1" applyFill="1" applyBorder="1"/>
    <xf numFmtId="0" fontId="10" fillId="4" borderId="23" xfId="0" applyFont="1" applyFill="1" applyBorder="1" applyAlignment="1">
      <alignment horizontal="center"/>
    </xf>
    <xf numFmtId="0" fontId="10" fillId="4" borderId="26" xfId="0" applyNumberFormat="1" applyFont="1" applyFill="1" applyBorder="1" applyAlignment="1">
      <alignment horizontal="center"/>
    </xf>
    <xf numFmtId="0" fontId="10" fillId="4" borderId="0" xfId="0" applyFont="1" applyFill="1" applyBorder="1"/>
    <xf numFmtId="0" fontId="3" fillId="4" borderId="10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4" borderId="6" xfId="0" applyFont="1" applyFill="1" applyBorder="1"/>
    <xf numFmtId="0" fontId="5" fillId="4" borderId="0" xfId="0" applyFont="1" applyFill="1"/>
    <xf numFmtId="0" fontId="5" fillId="4" borderId="10" xfId="0" applyFont="1" applyFill="1" applyBorder="1"/>
    <xf numFmtId="0" fontId="5" fillId="4" borderId="6" xfId="0" applyFont="1" applyFill="1" applyBorder="1"/>
    <xf numFmtId="0" fontId="10" fillId="4" borderId="0" xfId="0" applyFont="1" applyFill="1"/>
    <xf numFmtId="0" fontId="5" fillId="4" borderId="7" xfId="0" applyFont="1" applyFill="1" applyBorder="1"/>
    <xf numFmtId="0" fontId="5" fillId="4" borderId="8" xfId="0" applyFont="1" applyFill="1" applyBorder="1"/>
    <xf numFmtId="0" fontId="5" fillId="4" borderId="9" xfId="0" applyFont="1" applyFill="1" applyBorder="1"/>
    <xf numFmtId="0" fontId="24" fillId="0" borderId="0" xfId="0" applyFont="1" applyAlignment="1">
      <alignment horizontal="left"/>
    </xf>
    <xf numFmtId="0" fontId="2" fillId="0" borderId="24" xfId="0" applyFont="1" applyBorder="1" applyAlignment="1">
      <alignment vertical="center"/>
    </xf>
    <xf numFmtId="0" fontId="3" fillId="4" borderId="0" xfId="0" applyFont="1" applyFill="1" applyBorder="1" applyAlignment="1">
      <alignment horizontal="center"/>
    </xf>
    <xf numFmtId="180" fontId="3" fillId="4" borderId="0" xfId="1" applyNumberFormat="1" applyFont="1" applyFill="1" applyBorder="1"/>
    <xf numFmtId="180" fontId="3" fillId="4" borderId="4" xfId="1" applyNumberFormat="1" applyFont="1" applyFill="1" applyBorder="1"/>
    <xf numFmtId="180" fontId="13" fillId="4" borderId="0" xfId="1" applyNumberFormat="1" applyFont="1" applyFill="1" applyBorder="1" applyAlignment="1">
      <alignment horizontal="center" vertical="center"/>
    </xf>
    <xf numFmtId="0" fontId="12" fillId="4" borderId="15" xfId="0" applyFont="1" applyFill="1" applyBorder="1"/>
    <xf numFmtId="0" fontId="3" fillId="4" borderId="0" xfId="0" applyFont="1" applyFill="1" applyBorder="1" applyAlignment="1"/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center"/>
    </xf>
    <xf numFmtId="180" fontId="3" fillId="4" borderId="20" xfId="1" applyNumberFormat="1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180" fontId="3" fillId="4" borderId="25" xfId="1" applyNumberFormat="1" applyFont="1" applyFill="1" applyBorder="1" applyAlignment="1">
      <alignment horizontal="center"/>
    </xf>
    <xf numFmtId="0" fontId="3" fillId="4" borderId="19" xfId="0" applyFont="1" applyFill="1" applyBorder="1"/>
    <xf numFmtId="0" fontId="3" fillId="4" borderId="22" xfId="0" applyFont="1" applyFill="1" applyBorder="1" applyAlignment="1"/>
    <xf numFmtId="0" fontId="3" fillId="4" borderId="24" xfId="0" applyFont="1" applyFill="1" applyBorder="1" applyAlignment="1"/>
    <xf numFmtId="0" fontId="3" fillId="4" borderId="19" xfId="0" applyFont="1" applyFill="1" applyBorder="1" applyAlignment="1"/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179" fontId="3" fillId="4" borderId="19" xfId="1" applyNumberFormat="1" applyFont="1" applyFill="1" applyBorder="1" applyAlignment="1"/>
    <xf numFmtId="180" fontId="3" fillId="4" borderId="19" xfId="1" applyNumberFormat="1" applyFont="1" applyFill="1" applyBorder="1" applyAlignment="1"/>
    <xf numFmtId="180" fontId="3" fillId="4" borderId="19" xfId="1" applyNumberFormat="1" applyFont="1" applyFill="1" applyBorder="1"/>
    <xf numFmtId="0" fontId="3" fillId="4" borderId="22" xfId="0" applyFont="1" applyFill="1" applyBorder="1" applyAlignment="1">
      <alignment horizontal="left"/>
    </xf>
    <xf numFmtId="178" fontId="3" fillId="4" borderId="19" xfId="1" applyNumberFormat="1" applyFont="1" applyFill="1" applyBorder="1" applyAlignment="1"/>
    <xf numFmtId="0" fontId="3" fillId="4" borderId="1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vertical="center"/>
    </xf>
    <xf numFmtId="180" fontId="3" fillId="4" borderId="19" xfId="1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vertical="center"/>
    </xf>
    <xf numFmtId="180" fontId="3" fillId="4" borderId="0" xfId="1" applyNumberFormat="1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 vertical="center"/>
    </xf>
    <xf numFmtId="180" fontId="9" fillId="4" borderId="19" xfId="1" applyNumberFormat="1" applyFont="1" applyFill="1" applyBorder="1"/>
    <xf numFmtId="180" fontId="3" fillId="4" borderId="25" xfId="1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/>
    </xf>
    <xf numFmtId="180" fontId="6" fillId="4" borderId="19" xfId="1" applyNumberFormat="1" applyFont="1" applyFill="1" applyBorder="1"/>
    <xf numFmtId="0" fontId="9" fillId="4" borderId="0" xfId="0" applyFont="1" applyFill="1" applyBorder="1"/>
    <xf numFmtId="180" fontId="6" fillId="4" borderId="0" xfId="1" applyNumberFormat="1" applyFont="1" applyFill="1" applyBorder="1"/>
    <xf numFmtId="180" fontId="3" fillId="4" borderId="0" xfId="0" applyNumberFormat="1" applyFont="1" applyFill="1" applyBorder="1"/>
    <xf numFmtId="3" fontId="5" fillId="4" borderId="0" xfId="0" applyNumberFormat="1" applyFont="1" applyFill="1" applyBorder="1"/>
    <xf numFmtId="0" fontId="3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vertical="center"/>
    </xf>
    <xf numFmtId="180" fontId="3" fillId="4" borderId="8" xfId="1" applyNumberFormat="1" applyFont="1" applyFill="1" applyBorder="1"/>
    <xf numFmtId="0" fontId="5" fillId="4" borderId="0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/>
    </xf>
    <xf numFmtId="0" fontId="22" fillId="4" borderId="0" xfId="0" applyFont="1" applyFill="1"/>
    <xf numFmtId="0" fontId="5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vertical="center"/>
    </xf>
    <xf numFmtId="180" fontId="10" fillId="4" borderId="0" xfId="1" applyNumberFormat="1" applyFont="1" applyFill="1" applyBorder="1"/>
    <xf numFmtId="0" fontId="3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center"/>
    </xf>
    <xf numFmtId="0" fontId="22" fillId="4" borderId="10" xfId="0" applyFont="1" applyFill="1" applyBorder="1"/>
    <xf numFmtId="0" fontId="22" fillId="4" borderId="10" xfId="0" applyFont="1" applyFill="1" applyBorder="1" applyAlignment="1">
      <alignment horizontal="center"/>
    </xf>
    <xf numFmtId="0" fontId="22" fillId="4" borderId="0" xfId="0" applyFont="1" applyFill="1" applyBorder="1"/>
    <xf numFmtId="180" fontId="22" fillId="4" borderId="0" xfId="1" applyNumberFormat="1" applyFont="1" applyFill="1" applyBorder="1"/>
    <xf numFmtId="0" fontId="22" fillId="4" borderId="6" xfId="0" applyFont="1" applyFill="1" applyBorder="1"/>
    <xf numFmtId="0" fontId="3" fillId="4" borderId="0" xfId="0" applyFont="1" applyFill="1" applyAlignment="1">
      <alignment horizontal="center"/>
    </xf>
    <xf numFmtId="180" fontId="3" fillId="4" borderId="0" xfId="1" applyNumberFormat="1" applyFont="1" applyFill="1"/>
    <xf numFmtId="0" fontId="43" fillId="0" borderId="24" xfId="0" applyFont="1" applyBorder="1" applyAlignment="1">
      <alignment vertical="center"/>
    </xf>
    <xf numFmtId="3" fontId="23" fillId="0" borderId="20" xfId="0" applyNumberFormat="1" applyFont="1" applyBorder="1" applyAlignment="1">
      <alignment horizontal="center" vertical="center"/>
    </xf>
    <xf numFmtId="0" fontId="30" fillId="0" borderId="21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23" fillId="0" borderId="39" xfId="0" applyFont="1" applyBorder="1" applyAlignment="1">
      <alignment horizontal="left" vertical="center"/>
    </xf>
    <xf numFmtId="3" fontId="23" fillId="0" borderId="40" xfId="0" applyNumberFormat="1" applyFont="1" applyBorder="1" applyAlignment="1">
      <alignment horizontal="center" vertical="center"/>
    </xf>
    <xf numFmtId="0" fontId="30" fillId="9" borderId="30" xfId="0" applyFont="1" applyFill="1" applyBorder="1" applyAlignment="1">
      <alignment vertical="center"/>
    </xf>
    <xf numFmtId="0" fontId="30" fillId="9" borderId="21" xfId="0" applyFont="1" applyFill="1" applyBorder="1" applyAlignment="1">
      <alignment vertical="center"/>
    </xf>
    <xf numFmtId="0" fontId="30" fillId="9" borderId="26" xfId="0" applyFont="1" applyFill="1" applyBorder="1" applyAlignment="1">
      <alignment vertical="center"/>
    </xf>
    <xf numFmtId="0" fontId="30" fillId="9" borderId="29" xfId="0" applyFont="1" applyFill="1" applyBorder="1" applyAlignment="1">
      <alignment vertical="center"/>
    </xf>
    <xf numFmtId="0" fontId="24" fillId="0" borderId="28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9" fillId="0" borderId="0" xfId="0" applyFont="1" applyAlignment="1">
      <alignment vertical="center" wrapText="1"/>
    </xf>
    <xf numFmtId="0" fontId="23" fillId="0" borderId="23" xfId="0" applyFont="1" applyBorder="1" applyAlignment="1">
      <alignment horizontal="right" vertical="center"/>
    </xf>
    <xf numFmtId="180" fontId="23" fillId="0" borderId="0" xfId="1" applyNumberFormat="1" applyFont="1" applyAlignment="1">
      <alignment vertical="center"/>
    </xf>
    <xf numFmtId="180" fontId="23" fillId="0" borderId="40" xfId="1" applyNumberFormat="1" applyFont="1" applyBorder="1" applyAlignment="1">
      <alignment horizontal="center" vertical="center"/>
    </xf>
    <xf numFmtId="181" fontId="2" fillId="0" borderId="0" xfId="5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80" fontId="5" fillId="4" borderId="0" xfId="1" applyNumberFormat="1" applyFont="1" applyFill="1" applyBorder="1"/>
    <xf numFmtId="0" fontId="21" fillId="4" borderId="0" xfId="0" applyFont="1" applyFill="1" applyBorder="1" applyAlignment="1">
      <alignment horizontal="left" vertical="center"/>
    </xf>
    <xf numFmtId="180" fontId="44" fillId="4" borderId="0" xfId="1" applyNumberFormat="1" applyFont="1" applyFill="1" applyBorder="1"/>
    <xf numFmtId="0" fontId="20" fillId="4" borderId="0" xfId="0" applyFont="1" applyFill="1" applyBorder="1"/>
    <xf numFmtId="0" fontId="5" fillId="4" borderId="20" xfId="0" applyFont="1" applyFill="1" applyBorder="1" applyAlignment="1">
      <alignment horizontal="center"/>
    </xf>
    <xf numFmtId="21" fontId="5" fillId="4" borderId="25" xfId="0" applyNumberFormat="1" applyFont="1" applyFill="1" applyBorder="1" applyAlignment="1">
      <alignment horizontal="center"/>
    </xf>
    <xf numFmtId="46" fontId="5" fillId="4" borderId="25" xfId="0" applyNumberFormat="1" applyFont="1" applyFill="1" applyBorder="1" applyAlignment="1">
      <alignment horizontal="center"/>
    </xf>
    <xf numFmtId="180" fontId="2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right"/>
    </xf>
    <xf numFmtId="3" fontId="23" fillId="0" borderId="19" xfId="0" applyNumberFormat="1" applyFont="1" applyBorder="1" applyAlignment="1">
      <alignment horizontal="right" vertical="center"/>
    </xf>
    <xf numFmtId="3" fontId="24" fillId="9" borderId="19" xfId="0" applyNumberFormat="1" applyFont="1" applyFill="1" applyBorder="1" applyAlignment="1">
      <alignment horizontal="right" vertical="center"/>
    </xf>
    <xf numFmtId="178" fontId="23" fillId="0" borderId="0" xfId="1" applyFont="1" applyAlignment="1">
      <alignment horizontal="right"/>
    </xf>
    <xf numFmtId="3" fontId="23" fillId="0" borderId="0" xfId="0" applyNumberFormat="1" applyFont="1" applyAlignment="1">
      <alignment horizontal="right"/>
    </xf>
    <xf numFmtId="3" fontId="24" fillId="9" borderId="19" xfId="1" applyNumberFormat="1" applyFont="1" applyFill="1" applyBorder="1" applyAlignment="1">
      <alignment horizontal="right" vertical="center"/>
    </xf>
    <xf numFmtId="3" fontId="23" fillId="0" borderId="19" xfId="1" applyNumberFormat="1" applyFont="1" applyBorder="1" applyAlignment="1">
      <alignment horizontal="right" vertical="center"/>
    </xf>
    <xf numFmtId="3" fontId="24" fillId="0" borderId="19" xfId="1" applyNumberFormat="1" applyFont="1" applyBorder="1" applyAlignment="1">
      <alignment horizontal="right" vertical="center"/>
    </xf>
    <xf numFmtId="178" fontId="3" fillId="4" borderId="24" xfId="1" applyNumberFormat="1" applyFont="1" applyFill="1" applyBorder="1" applyAlignment="1"/>
    <xf numFmtId="180" fontId="46" fillId="4" borderId="0" xfId="1" applyNumberFormat="1" applyFont="1" applyFill="1" applyBorder="1" applyAlignment="1">
      <alignment horizontal="center"/>
    </xf>
    <xf numFmtId="3" fontId="23" fillId="0" borderId="19" xfId="1" applyNumberFormat="1" applyFont="1" applyFill="1" applyBorder="1" applyAlignment="1">
      <alignment horizontal="right" vertical="center"/>
    </xf>
    <xf numFmtId="180" fontId="23" fillId="7" borderId="19" xfId="1" applyNumberFormat="1" applyFont="1" applyFill="1" applyBorder="1" applyAlignment="1">
      <alignment horizontal="center" vertical="center"/>
    </xf>
    <xf numFmtId="3" fontId="23" fillId="0" borderId="19" xfId="0" applyNumberFormat="1" applyFont="1" applyBorder="1" applyAlignment="1">
      <alignment horizontal="center" vertical="center"/>
    </xf>
    <xf numFmtId="3" fontId="24" fillId="7" borderId="19" xfId="0" applyNumberFormat="1" applyFont="1" applyFill="1" applyBorder="1" applyAlignment="1">
      <alignment horizontal="center" vertical="center"/>
    </xf>
    <xf numFmtId="3" fontId="23" fillId="0" borderId="19" xfId="0" applyNumberFormat="1" applyFont="1" applyFill="1" applyBorder="1" applyAlignment="1">
      <alignment horizontal="center" vertical="center"/>
    </xf>
    <xf numFmtId="178" fontId="23" fillId="7" borderId="19" xfId="1" applyFont="1" applyFill="1" applyBorder="1" applyAlignment="1">
      <alignment horizontal="center" vertical="center"/>
    </xf>
    <xf numFmtId="3" fontId="24" fillId="8" borderId="19" xfId="0" applyNumberFormat="1" applyFont="1" applyFill="1" applyBorder="1" applyAlignment="1">
      <alignment horizontal="center" vertical="center"/>
    </xf>
    <xf numFmtId="180" fontId="23" fillId="0" borderId="19" xfId="1" applyNumberFormat="1" applyFont="1" applyBorder="1" applyAlignment="1">
      <alignment horizontal="center" vertical="center"/>
    </xf>
    <xf numFmtId="180" fontId="24" fillId="8" borderId="19" xfId="1" applyNumberFormat="1" applyFont="1" applyFill="1" applyBorder="1" applyAlignment="1">
      <alignment horizontal="center" vertical="center"/>
    </xf>
    <xf numFmtId="3" fontId="5" fillId="4" borderId="0" xfId="1" applyNumberFormat="1" applyFont="1" applyFill="1" applyBorder="1" applyAlignment="1">
      <alignment horizontal="center"/>
    </xf>
    <xf numFmtId="3" fontId="3" fillId="4" borderId="23" xfId="1" applyNumberFormat="1" applyFont="1" applyFill="1" applyBorder="1" applyAlignment="1">
      <alignment horizontal="center"/>
    </xf>
    <xf numFmtId="3" fontId="5" fillId="4" borderId="23" xfId="1" applyNumberFormat="1" applyFont="1" applyFill="1" applyBorder="1" applyAlignment="1">
      <alignment horizontal="center"/>
    </xf>
    <xf numFmtId="0" fontId="24" fillId="0" borderId="24" xfId="0" applyFont="1" applyBorder="1" applyAlignment="1">
      <alignment horizontal="left" vertical="center"/>
    </xf>
    <xf numFmtId="0" fontId="24" fillId="0" borderId="24" xfId="0" applyFont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/>
    </xf>
    <xf numFmtId="0" fontId="24" fillId="7" borderId="24" xfId="0" applyFont="1" applyFill="1" applyBorder="1" applyAlignment="1">
      <alignment horizontal="center" vertical="center"/>
    </xf>
    <xf numFmtId="180" fontId="38" fillId="9" borderId="19" xfId="1" applyNumberFormat="1" applyFont="1" applyFill="1" applyBorder="1" applyAlignment="1">
      <alignment horizontal="left" vertical="center" wrapText="1"/>
    </xf>
    <xf numFmtId="180" fontId="23" fillId="0" borderId="24" xfId="1" applyNumberFormat="1" applyFont="1" applyBorder="1" applyAlignment="1">
      <alignment horizontal="center"/>
    </xf>
    <xf numFmtId="0" fontId="30" fillId="0" borderId="24" xfId="0" applyFont="1" applyBorder="1" applyAlignment="1">
      <alignment horizontal="center" vertical="center"/>
    </xf>
    <xf numFmtId="180" fontId="24" fillId="7" borderId="19" xfId="1" applyNumberFormat="1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180" fontId="23" fillId="0" borderId="24" xfId="1" applyNumberFormat="1" applyFont="1" applyBorder="1" applyAlignment="1">
      <alignment horizontal="center" vertical="center"/>
    </xf>
    <xf numFmtId="180" fontId="23" fillId="0" borderId="24" xfId="1" applyNumberFormat="1" applyFont="1" applyBorder="1" applyAlignment="1">
      <alignment vertical="center"/>
    </xf>
    <xf numFmtId="180" fontId="24" fillId="6" borderId="24" xfId="0" applyNumberFormat="1" applyFont="1" applyFill="1" applyBorder="1" applyAlignment="1">
      <alignment horizontal="center" vertical="center"/>
    </xf>
    <xf numFmtId="183" fontId="48" fillId="7" borderId="24" xfId="0" applyNumberFormat="1" applyFont="1" applyFill="1" applyBorder="1" applyAlignment="1">
      <alignment horizontal="center" vertical="center"/>
    </xf>
    <xf numFmtId="180" fontId="48" fillId="7" borderId="19" xfId="1" applyNumberFormat="1" applyFont="1" applyFill="1" applyBorder="1" applyAlignment="1">
      <alignment horizontal="center" vertical="center"/>
    </xf>
    <xf numFmtId="183" fontId="0" fillId="0" borderId="19" xfId="0" applyNumberFormat="1" applyBorder="1" applyAlignment="1">
      <alignment horizontal="center"/>
    </xf>
    <xf numFmtId="183" fontId="0" fillId="0" borderId="41" xfId="1" applyNumberFormat="1" applyFont="1" applyBorder="1" applyAlignment="1">
      <alignment horizontal="center"/>
    </xf>
    <xf numFmtId="0" fontId="30" fillId="7" borderId="2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7" borderId="24" xfId="0" applyFont="1" applyFill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80" fontId="24" fillId="6" borderId="19" xfId="1" applyNumberFormat="1" applyFont="1" applyFill="1" applyBorder="1" applyAlignment="1">
      <alignment horizontal="center" vertical="center"/>
    </xf>
    <xf numFmtId="3" fontId="23" fillId="0" borderId="19" xfId="3" applyNumberFormat="1" applyFont="1" applyFill="1" applyBorder="1" applyAlignment="1">
      <alignment horizontal="center"/>
    </xf>
    <xf numFmtId="3" fontId="23" fillId="0" borderId="24" xfId="1" applyNumberFormat="1" applyFont="1" applyBorder="1" applyAlignment="1">
      <alignment horizontal="center"/>
    </xf>
    <xf numFmtId="185" fontId="23" fillId="0" borderId="0" xfId="0" applyNumberFormat="1" applyFont="1" applyAlignment="1">
      <alignment vertical="center"/>
    </xf>
    <xf numFmtId="180" fontId="24" fillId="8" borderId="24" xfId="1" applyNumberFormat="1" applyFont="1" applyFill="1" applyBorder="1" applyAlignment="1">
      <alignment horizontal="center" vertical="center"/>
    </xf>
    <xf numFmtId="180" fontId="23" fillId="0" borderId="0" xfId="0" applyNumberFormat="1" applyFont="1"/>
    <xf numFmtId="0" fontId="24" fillId="0" borderId="21" xfId="0" applyFont="1" applyBorder="1" applyAlignment="1">
      <alignment horizontal="center" vertical="center"/>
    </xf>
    <xf numFmtId="0" fontId="23" fillId="9" borderId="24" xfId="0" applyFont="1" applyFill="1" applyBorder="1" applyAlignment="1">
      <alignment horizontal="center" vertical="center"/>
    </xf>
    <xf numFmtId="180" fontId="24" fillId="9" borderId="24" xfId="1" applyNumberFormat="1" applyFont="1" applyFill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180" fontId="23" fillId="9" borderId="19" xfId="1" applyNumberFormat="1" applyFont="1" applyFill="1" applyBorder="1" applyAlignment="1">
      <alignment horizontal="center" vertical="center"/>
    </xf>
    <xf numFmtId="3" fontId="23" fillId="9" borderId="19" xfId="1" applyNumberFormat="1" applyFont="1" applyFill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3" fontId="24" fillId="9" borderId="24" xfId="0" applyNumberFormat="1" applyFont="1" applyFill="1" applyBorder="1" applyAlignment="1">
      <alignment horizontal="center" vertical="center"/>
    </xf>
    <xf numFmtId="180" fontId="24" fillId="9" borderId="24" xfId="0" applyNumberFormat="1" applyFont="1" applyFill="1" applyBorder="1"/>
    <xf numFmtId="180" fontId="24" fillId="0" borderId="24" xfId="0" applyNumberFormat="1" applyFont="1" applyBorder="1" applyAlignment="1">
      <alignment horizontal="left" vertical="center"/>
    </xf>
    <xf numFmtId="0" fontId="23" fillId="5" borderId="24" xfId="0" applyFont="1" applyFill="1" applyBorder="1" applyAlignment="1">
      <alignment horizontal="center" vertical="center"/>
    </xf>
    <xf numFmtId="0" fontId="23" fillId="9" borderId="21" xfId="0" applyFont="1" applyFill="1" applyBorder="1" applyAlignment="1">
      <alignment horizontal="center" vertical="center"/>
    </xf>
    <xf numFmtId="0" fontId="23" fillId="9" borderId="29" xfId="0" applyFont="1" applyFill="1" applyBorder="1" applyAlignment="1">
      <alignment horizontal="center" vertical="center"/>
    </xf>
    <xf numFmtId="3" fontId="24" fillId="9" borderId="24" xfId="1" applyNumberFormat="1" applyFont="1" applyFill="1" applyBorder="1" applyAlignment="1">
      <alignment horizontal="center" vertical="center"/>
    </xf>
    <xf numFmtId="3" fontId="23" fillId="0" borderId="21" xfId="0" applyNumberFormat="1" applyFont="1" applyBorder="1" applyAlignment="1">
      <alignment horizontal="center" vertical="center"/>
    </xf>
    <xf numFmtId="3" fontId="24" fillId="9" borderId="19" xfId="1" applyNumberFormat="1" applyFont="1" applyFill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0" fillId="0" borderId="30" xfId="1" applyNumberFormat="1" applyFont="1" applyBorder="1" applyAlignment="1">
      <alignment horizontal="center" vertical="center"/>
    </xf>
    <xf numFmtId="3" fontId="23" fillId="9" borderId="24" xfId="0" applyNumberFormat="1" applyFont="1" applyFill="1" applyBorder="1" applyAlignment="1">
      <alignment horizontal="center" vertical="center"/>
    </xf>
    <xf numFmtId="3" fontId="30" fillId="0" borderId="20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24" xfId="0" applyNumberFormat="1" applyFont="1" applyBorder="1" applyAlignment="1">
      <alignment horizontal="center" vertical="center"/>
    </xf>
    <xf numFmtId="3" fontId="23" fillId="0" borderId="24" xfId="0" applyNumberFormat="1" applyFont="1" applyBorder="1" applyAlignment="1">
      <alignment horizontal="center" vertical="center"/>
    </xf>
    <xf numFmtId="3" fontId="40" fillId="0" borderId="24" xfId="0" applyNumberFormat="1" applyFont="1" applyBorder="1" applyAlignment="1">
      <alignment horizontal="center" vertical="center"/>
    </xf>
    <xf numFmtId="0" fontId="0" fillId="0" borderId="0" xfId="0" applyFill="1"/>
    <xf numFmtId="183" fontId="0" fillId="0" borderId="0" xfId="0" applyNumberFormat="1" applyFill="1"/>
    <xf numFmtId="3" fontId="23" fillId="0" borderId="24" xfId="1" applyNumberFormat="1" applyFont="1" applyBorder="1" applyAlignment="1">
      <alignment horizontal="center" vertical="center"/>
    </xf>
    <xf numFmtId="3" fontId="43" fillId="0" borderId="24" xfId="0" applyNumberFormat="1" applyFont="1" applyBorder="1" applyAlignment="1">
      <alignment horizontal="center" vertical="center"/>
    </xf>
    <xf numFmtId="3" fontId="23" fillId="0" borderId="24" xfId="1" applyNumberFormat="1" applyFont="1" applyBorder="1" applyAlignment="1">
      <alignment horizontal="center" vertical="top"/>
    </xf>
    <xf numFmtId="3" fontId="24" fillId="7" borderId="0" xfId="1" applyNumberFormat="1" applyFont="1" applyFill="1" applyAlignment="1">
      <alignment horizontal="center"/>
    </xf>
    <xf numFmtId="3" fontId="23" fillId="7" borderId="24" xfId="0" applyNumberFormat="1" applyFont="1" applyFill="1" applyBorder="1" applyAlignment="1">
      <alignment horizontal="center" vertical="center"/>
    </xf>
    <xf numFmtId="3" fontId="30" fillId="0" borderId="24" xfId="0" applyNumberFormat="1" applyFont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3" fontId="23" fillId="0" borderId="24" xfId="1" applyNumberFormat="1" applyFont="1" applyBorder="1" applyAlignment="1">
      <alignment vertical="center"/>
    </xf>
    <xf numFmtId="43" fontId="23" fillId="0" borderId="0" xfId="0" applyNumberFormat="1" applyFont="1"/>
    <xf numFmtId="3" fontId="24" fillId="9" borderId="19" xfId="1" applyNumberFormat="1" applyFont="1" applyFill="1" applyBorder="1" applyAlignment="1">
      <alignment vertical="center"/>
    </xf>
    <xf numFmtId="3" fontId="23" fillId="0" borderId="0" xfId="1" applyNumberFormat="1" applyFont="1" applyAlignment="1"/>
    <xf numFmtId="3" fontId="40" fillId="9" borderId="24" xfId="1" applyNumberFormat="1" applyFont="1" applyFill="1" applyBorder="1" applyAlignment="1">
      <alignment vertical="center"/>
    </xf>
    <xf numFmtId="3" fontId="30" fillId="0" borderId="24" xfId="1" applyNumberFormat="1" applyFont="1" applyBorder="1" applyAlignment="1">
      <alignment vertical="center"/>
    </xf>
    <xf numFmtId="180" fontId="37" fillId="0" borderId="19" xfId="3" applyNumberFormat="1" applyFont="1" applyBorder="1" applyAlignment="1">
      <alignment horizontal="center" vertical="center" wrapText="1"/>
    </xf>
    <xf numFmtId="0" fontId="52" fillId="9" borderId="42" xfId="3" applyFont="1" applyFill="1" applyBorder="1"/>
    <xf numFmtId="0" fontId="38" fillId="9" borderId="25" xfId="3" applyFont="1" applyFill="1" applyBorder="1" applyAlignment="1">
      <alignment vertical="center" wrapText="1"/>
    </xf>
    <xf numFmtId="180" fontId="38" fillId="9" borderId="25" xfId="1" applyNumberFormat="1" applyFont="1" applyFill="1" applyBorder="1" applyAlignment="1">
      <alignment horizontal="center" vertical="center" wrapText="1"/>
    </xf>
    <xf numFmtId="180" fontId="38" fillId="9" borderId="43" xfId="1" applyNumberFormat="1" applyFont="1" applyFill="1" applyBorder="1" applyAlignment="1">
      <alignment horizontal="center" vertical="center" wrapText="1"/>
    </xf>
    <xf numFmtId="0" fontId="31" fillId="9" borderId="42" xfId="0" applyFont="1" applyFill="1" applyBorder="1" applyAlignment="1">
      <alignment horizontal="center" vertical="center"/>
    </xf>
    <xf numFmtId="180" fontId="38" fillId="9" borderId="25" xfId="3" applyNumberFormat="1" applyFont="1" applyFill="1" applyBorder="1" applyAlignment="1">
      <alignment horizontal="center" vertical="center" wrapText="1"/>
    </xf>
    <xf numFmtId="180" fontId="38" fillId="9" borderId="43" xfId="3" applyNumberFormat="1" applyFont="1" applyFill="1" applyBorder="1" applyAlignment="1">
      <alignment horizontal="center" vertical="center" wrapText="1"/>
    </xf>
    <xf numFmtId="0" fontId="52" fillId="0" borderId="33" xfId="3" applyFont="1" applyBorder="1"/>
    <xf numFmtId="180" fontId="38" fillId="9" borderId="34" xfId="1" applyNumberFormat="1" applyFont="1" applyFill="1" applyBorder="1" applyAlignment="1">
      <alignment horizontal="center" vertical="center" wrapText="1"/>
    </xf>
    <xf numFmtId="180" fontId="38" fillId="9" borderId="35" xfId="1" applyNumberFormat="1" applyFont="1" applyFill="1" applyBorder="1" applyAlignment="1">
      <alignment horizontal="center" vertical="center" wrapText="1"/>
    </xf>
    <xf numFmtId="0" fontId="53" fillId="0" borderId="0" xfId="3" applyFont="1" applyAlignment="1">
      <alignment horizontal="center" vertical="center"/>
    </xf>
    <xf numFmtId="37" fontId="23" fillId="0" borderId="0" xfId="0" applyNumberFormat="1" applyFont="1" applyAlignment="1">
      <alignment horizontal="center"/>
    </xf>
    <xf numFmtId="180" fontId="24" fillId="0" borderId="19" xfId="1" applyNumberFormat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" fillId="0" borderId="0" xfId="0" applyFont="1"/>
    <xf numFmtId="3" fontId="2" fillId="0" borderId="0" xfId="0" applyNumberFormat="1" applyFont="1"/>
    <xf numFmtId="180" fontId="2" fillId="0" borderId="0" xfId="1" applyNumberFormat="1" applyFont="1"/>
    <xf numFmtId="0" fontId="24" fillId="9" borderId="19" xfId="0" applyFont="1" applyFill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/>
    </xf>
    <xf numFmtId="0" fontId="54" fillId="0" borderId="0" xfId="3" applyFont="1" applyAlignment="1">
      <alignment horizontal="center" vertical="center"/>
    </xf>
    <xf numFmtId="0" fontId="53" fillId="0" borderId="0" xfId="3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top"/>
    </xf>
    <xf numFmtId="3" fontId="23" fillId="0" borderId="0" xfId="1" applyNumberFormat="1" applyFont="1" applyFill="1" applyBorder="1" applyAlignment="1">
      <alignment horizontal="center" vertical="center"/>
    </xf>
    <xf numFmtId="187" fontId="38" fillId="9" borderId="32" xfId="1" applyNumberFormat="1" applyFont="1" applyFill="1" applyBorder="1" applyAlignment="1">
      <alignment horizontal="center" vertical="center" wrapText="1"/>
    </xf>
    <xf numFmtId="21" fontId="6" fillId="5" borderId="0" xfId="0" applyNumberFormat="1" applyFont="1" applyFill="1" applyBorder="1" applyAlignment="1">
      <alignment horizontal="center"/>
    </xf>
    <xf numFmtId="46" fontId="6" fillId="5" borderId="0" xfId="0" applyNumberFormat="1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45" fillId="4" borderId="10" xfId="0" applyFont="1" applyFill="1" applyBorder="1" applyAlignment="1">
      <alignment horizontal="center"/>
    </xf>
    <xf numFmtId="0" fontId="45" fillId="4" borderId="0" xfId="0" applyFont="1" applyFill="1" applyBorder="1" applyAlignment="1">
      <alignment horizontal="center"/>
    </xf>
    <xf numFmtId="0" fontId="45" fillId="4" borderId="6" xfId="0" applyFont="1" applyFill="1" applyBorder="1" applyAlignment="1">
      <alignment horizontal="center"/>
    </xf>
    <xf numFmtId="0" fontId="25" fillId="5" borderId="0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24" fillId="7" borderId="22" xfId="0" applyFont="1" applyFill="1" applyBorder="1" applyAlignment="1">
      <alignment horizontal="center" vertical="center"/>
    </xf>
    <xf numFmtId="0" fontId="24" fillId="7" borderId="23" xfId="0" applyFont="1" applyFill="1" applyBorder="1" applyAlignment="1">
      <alignment horizontal="center" vertical="center"/>
    </xf>
    <xf numFmtId="0" fontId="24" fillId="7" borderId="24" xfId="0" applyFont="1" applyFill="1" applyBorder="1" applyAlignment="1">
      <alignment horizontal="center" vertical="center"/>
    </xf>
    <xf numFmtId="0" fontId="24" fillId="6" borderId="22" xfId="0" applyFont="1" applyFill="1" applyBorder="1" applyAlignment="1">
      <alignment horizontal="center" vertical="center"/>
    </xf>
    <xf numFmtId="0" fontId="24" fillId="6" borderId="23" xfId="0" applyFont="1" applyFill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8" fillId="6" borderId="28" xfId="0" applyFont="1" applyFill="1" applyBorder="1" applyAlignment="1">
      <alignment horizontal="center" vertical="center"/>
    </xf>
    <xf numFmtId="0" fontId="48" fillId="6" borderId="30" xfId="0" applyFont="1" applyFill="1" applyBorder="1" applyAlignment="1">
      <alignment horizontal="center" vertical="center"/>
    </xf>
    <xf numFmtId="0" fontId="48" fillId="6" borderId="21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0" fontId="24" fillId="0" borderId="23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8" borderId="22" xfId="0" applyFont="1" applyFill="1" applyBorder="1" applyAlignment="1">
      <alignment horizontal="center" vertical="center"/>
    </xf>
    <xf numFmtId="0" fontId="24" fillId="8" borderId="23" xfId="0" applyFont="1" applyFill="1" applyBorder="1" applyAlignment="1">
      <alignment horizontal="center" vertical="center"/>
    </xf>
    <xf numFmtId="0" fontId="24" fillId="8" borderId="2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9" borderId="20" xfId="0" applyFont="1" applyFill="1" applyBorder="1" applyAlignment="1">
      <alignment horizontal="center" vertical="center"/>
    </xf>
    <xf numFmtId="0" fontId="24" fillId="9" borderId="25" xfId="0" applyFont="1" applyFill="1" applyBorder="1" applyAlignment="1">
      <alignment horizontal="center" vertical="center"/>
    </xf>
    <xf numFmtId="178" fontId="24" fillId="9" borderId="20" xfId="1" applyFont="1" applyFill="1" applyBorder="1" applyAlignment="1">
      <alignment horizontal="center" vertical="center"/>
    </xf>
    <xf numFmtId="178" fontId="24" fillId="9" borderId="25" xfId="1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3" fontId="24" fillId="0" borderId="20" xfId="0" applyNumberFormat="1" applyFont="1" applyBorder="1" applyAlignment="1">
      <alignment horizontal="center" vertical="center"/>
    </xf>
    <xf numFmtId="3" fontId="24" fillId="0" borderId="25" xfId="0" applyNumberFormat="1" applyFont="1" applyBorder="1" applyAlignment="1">
      <alignment horizontal="center" vertical="center"/>
    </xf>
    <xf numFmtId="180" fontId="24" fillId="0" borderId="20" xfId="1" applyNumberFormat="1" applyFont="1" applyBorder="1" applyAlignment="1">
      <alignment horizontal="center" vertical="center"/>
    </xf>
    <xf numFmtId="180" fontId="24" fillId="0" borderId="25" xfId="1" applyNumberFormat="1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3" fontId="23" fillId="0" borderId="20" xfId="0" applyNumberFormat="1" applyFont="1" applyBorder="1" applyAlignment="1">
      <alignment horizontal="center" vertical="center"/>
    </xf>
    <xf numFmtId="3" fontId="23" fillId="0" borderId="25" xfId="0" applyNumberFormat="1" applyFont="1" applyBorder="1" applyAlignment="1">
      <alignment horizontal="center" vertical="center"/>
    </xf>
    <xf numFmtId="180" fontId="23" fillId="0" borderId="20" xfId="1" applyNumberFormat="1" applyFont="1" applyBorder="1" applyAlignment="1">
      <alignment horizontal="center" vertical="center"/>
    </xf>
    <xf numFmtId="180" fontId="23" fillId="0" borderId="25" xfId="1" applyNumberFormat="1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9" fillId="9" borderId="20" xfId="0" applyFont="1" applyFill="1" applyBorder="1" applyAlignment="1">
      <alignment horizontal="center" vertical="center"/>
    </xf>
    <xf numFmtId="0" fontId="29" fillId="9" borderId="25" xfId="0" applyFont="1" applyFill="1" applyBorder="1" applyAlignment="1">
      <alignment horizontal="center" vertical="center"/>
    </xf>
    <xf numFmtId="180" fontId="24" fillId="9" borderId="20" xfId="1" applyNumberFormat="1" applyFont="1" applyFill="1" applyBorder="1" applyAlignment="1">
      <alignment horizontal="center" vertical="center"/>
    </xf>
    <xf numFmtId="180" fontId="24" fillId="9" borderId="25" xfId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55" fillId="0" borderId="0" xfId="3" applyFont="1" applyAlignment="1">
      <alignment horizontal="center"/>
    </xf>
    <xf numFmtId="0" fontId="13" fillId="5" borderId="10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3" fillId="4" borderId="24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</cellXfs>
  <cellStyles count="6">
    <cellStyle name="Comma" xfId="1" builtinId="3"/>
    <cellStyle name="Input" xfId="2" builtinId="20" customBuiltin="1"/>
    <cellStyle name="Normal" xfId="0" builtinId="0"/>
    <cellStyle name="Normal 2" xfId="3"/>
    <cellStyle name="Output" xfId="4" builtinId="21" customBuiltin="1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tabSelected="1" topLeftCell="A4" workbookViewId="0">
      <selection activeCell="I24" sqref="I24"/>
    </sheetView>
  </sheetViews>
  <sheetFormatPr defaultRowHeight="12.75" x14ac:dyDescent="0.2"/>
  <cols>
    <col min="1" max="4" width="2.140625" style="4" customWidth="1"/>
    <col min="5" max="5" width="5" style="4" customWidth="1"/>
    <col min="6" max="6" width="8.28515625" style="4" customWidth="1"/>
    <col min="7" max="7" width="9.28515625" style="4" customWidth="1"/>
    <col min="8" max="8" width="14" style="4" customWidth="1"/>
    <col min="9" max="9" width="12.85546875" style="4" customWidth="1"/>
    <col min="10" max="10" width="5.42578125" style="4" customWidth="1"/>
    <col min="11" max="12" width="9.140625" style="4"/>
    <col min="13" max="13" width="3.140625" style="4" customWidth="1"/>
    <col min="14" max="14" width="18.28515625" style="4" customWidth="1"/>
    <col min="15" max="15" width="1.85546875" style="4" customWidth="1"/>
    <col min="16" max="16384" width="9.140625" style="4"/>
  </cols>
  <sheetData>
    <row r="2" spans="5:14" ht="6.75" customHeight="1" thickBot="1" x14ac:dyDescent="0.25"/>
    <row r="3" spans="5:14" ht="13.5" thickTop="1" x14ac:dyDescent="0.2">
      <c r="E3" s="6"/>
      <c r="F3" s="7"/>
      <c r="G3" s="7"/>
      <c r="H3" s="7"/>
      <c r="I3" s="7"/>
      <c r="J3" s="7"/>
      <c r="K3" s="7"/>
      <c r="L3" s="7"/>
      <c r="M3" s="7"/>
      <c r="N3" s="8"/>
    </row>
    <row r="4" spans="5:14" s="191" customFormat="1" ht="23.25" customHeight="1" x14ac:dyDescent="0.25">
      <c r="E4" s="192"/>
      <c r="F4" s="193" t="s">
        <v>20</v>
      </c>
      <c r="G4" s="193"/>
      <c r="H4" s="193"/>
      <c r="I4" s="194" t="s">
        <v>305</v>
      </c>
      <c r="J4" s="195"/>
      <c r="K4" s="196"/>
      <c r="L4" s="197"/>
      <c r="M4" s="198"/>
      <c r="N4" s="199"/>
    </row>
    <row r="5" spans="5:14" s="191" customFormat="1" ht="23.25" customHeight="1" x14ac:dyDescent="0.2">
      <c r="E5" s="192"/>
      <c r="F5" s="193" t="s">
        <v>13</v>
      </c>
      <c r="G5" s="193"/>
      <c r="H5" s="193"/>
      <c r="I5" s="200" t="s">
        <v>306</v>
      </c>
      <c r="J5" s="201"/>
      <c r="K5" s="202"/>
      <c r="L5" s="203"/>
      <c r="M5" s="203"/>
      <c r="N5" s="204"/>
    </row>
    <row r="6" spans="5:14" s="191" customFormat="1" ht="23.25" customHeight="1" x14ac:dyDescent="0.2">
      <c r="E6" s="192"/>
      <c r="F6" s="193" t="s">
        <v>4</v>
      </c>
      <c r="G6" s="193"/>
      <c r="H6" s="193"/>
      <c r="I6" s="205" t="s">
        <v>307</v>
      </c>
      <c r="J6" s="200"/>
      <c r="K6" s="200"/>
      <c r="L6" s="200"/>
      <c r="M6" s="200"/>
      <c r="N6" s="204"/>
    </row>
    <row r="7" spans="5:14" s="191" customFormat="1" ht="23.25" customHeight="1" x14ac:dyDescent="0.2">
      <c r="E7" s="192"/>
      <c r="F7" s="193"/>
      <c r="G7" s="193"/>
      <c r="H7" s="193"/>
      <c r="I7" s="205"/>
      <c r="J7" s="205"/>
      <c r="K7" s="206"/>
      <c r="L7" s="206"/>
      <c r="M7" s="203"/>
      <c r="N7" s="204"/>
    </row>
    <row r="8" spans="5:14" s="191" customFormat="1" ht="23.25" customHeight="1" x14ac:dyDescent="0.2">
      <c r="E8" s="192"/>
      <c r="F8" s="193" t="s">
        <v>0</v>
      </c>
      <c r="G8" s="193"/>
      <c r="H8" s="193"/>
      <c r="I8" s="200" t="s">
        <v>312</v>
      </c>
      <c r="J8" s="207"/>
      <c r="K8" s="208"/>
      <c r="L8" s="208"/>
      <c r="M8" s="208"/>
      <c r="N8" s="204"/>
    </row>
    <row r="9" spans="5:14" s="191" customFormat="1" ht="23.25" customHeight="1" x14ac:dyDescent="0.2">
      <c r="E9" s="192"/>
      <c r="F9" s="193"/>
      <c r="G9" s="193"/>
      <c r="H9" s="193"/>
      <c r="I9" s="208"/>
      <c r="J9" s="208"/>
      <c r="K9" s="208"/>
      <c r="L9" s="208"/>
      <c r="M9" s="208"/>
      <c r="N9" s="204"/>
    </row>
    <row r="10" spans="5:14" s="191" customFormat="1" ht="23.25" customHeight="1" x14ac:dyDescent="0.2">
      <c r="E10" s="192"/>
      <c r="F10" s="193" t="s">
        <v>10</v>
      </c>
      <c r="G10" s="193"/>
      <c r="H10" s="193"/>
      <c r="I10" s="200" t="s">
        <v>308</v>
      </c>
      <c r="J10" s="200"/>
      <c r="K10" s="200"/>
      <c r="L10" s="200"/>
      <c r="M10" s="200"/>
      <c r="N10" s="204"/>
    </row>
    <row r="11" spans="5:14" ht="23.25" customHeight="1" x14ac:dyDescent="0.2">
      <c r="E11" s="209"/>
      <c r="F11" s="5"/>
      <c r="G11" s="5"/>
      <c r="H11" s="5"/>
      <c r="I11" s="5"/>
      <c r="J11" s="5"/>
      <c r="K11" s="5"/>
      <c r="L11" s="5"/>
      <c r="M11" s="5"/>
      <c r="N11" s="9"/>
    </row>
    <row r="12" spans="5:14" x14ac:dyDescent="0.2">
      <c r="E12" s="209"/>
      <c r="F12" s="5"/>
      <c r="G12" s="5"/>
      <c r="H12" s="5"/>
      <c r="I12" s="5"/>
      <c r="J12" s="5"/>
      <c r="K12" s="5"/>
      <c r="L12" s="5"/>
      <c r="M12" s="5"/>
      <c r="N12" s="9"/>
    </row>
    <row r="13" spans="5:14" x14ac:dyDescent="0.2">
      <c r="E13" s="209"/>
      <c r="F13" s="5"/>
      <c r="G13" s="5"/>
      <c r="H13" s="5"/>
      <c r="I13" s="5"/>
      <c r="J13" s="5"/>
      <c r="K13" s="5"/>
      <c r="L13" s="5"/>
      <c r="M13" s="5"/>
      <c r="N13" s="9"/>
    </row>
    <row r="14" spans="5:14" x14ac:dyDescent="0.2">
      <c r="E14" s="209"/>
      <c r="F14" s="5"/>
      <c r="G14" s="5"/>
      <c r="H14" s="5"/>
      <c r="I14" s="5"/>
      <c r="J14" s="5"/>
      <c r="K14" s="5"/>
      <c r="L14" s="5"/>
      <c r="M14" s="5"/>
      <c r="N14" s="9"/>
    </row>
    <row r="15" spans="5:14" x14ac:dyDescent="0.2">
      <c r="E15" s="209"/>
      <c r="F15" s="5"/>
      <c r="G15" s="5"/>
      <c r="H15" s="5"/>
      <c r="I15" s="5"/>
      <c r="J15" s="5"/>
      <c r="K15" s="5"/>
      <c r="L15" s="5"/>
      <c r="M15" s="5"/>
      <c r="N15" s="9"/>
    </row>
    <row r="16" spans="5:14" ht="30" x14ac:dyDescent="0.4">
      <c r="E16" s="441" t="s">
        <v>5</v>
      </c>
      <c r="F16" s="442"/>
      <c r="G16" s="442"/>
      <c r="H16" s="442"/>
      <c r="I16" s="442"/>
      <c r="J16" s="442"/>
      <c r="K16" s="442"/>
      <c r="L16" s="442"/>
      <c r="M16" s="442"/>
      <c r="N16" s="443"/>
    </row>
    <row r="17" spans="5:14" ht="32.25" x14ac:dyDescent="0.4">
      <c r="E17" s="210"/>
      <c r="F17" s="211"/>
      <c r="G17" s="211"/>
      <c r="H17" s="211"/>
      <c r="I17" s="211"/>
      <c r="J17" s="211"/>
      <c r="K17" s="211"/>
      <c r="L17" s="211"/>
      <c r="M17" s="211"/>
      <c r="N17" s="212"/>
    </row>
    <row r="18" spans="5:14" x14ac:dyDescent="0.2">
      <c r="E18" s="209"/>
      <c r="F18" s="444" t="s">
        <v>86</v>
      </c>
      <c r="G18" s="444"/>
      <c r="H18" s="444"/>
      <c r="I18" s="444"/>
      <c r="J18" s="444"/>
      <c r="K18" s="444"/>
      <c r="L18" s="444"/>
      <c r="M18" s="444"/>
      <c r="N18" s="9"/>
    </row>
    <row r="19" spans="5:14" x14ac:dyDescent="0.2">
      <c r="E19" s="209"/>
      <c r="F19" s="444" t="s">
        <v>87</v>
      </c>
      <c r="G19" s="444"/>
      <c r="H19" s="444"/>
      <c r="I19" s="444"/>
      <c r="J19" s="444"/>
      <c r="K19" s="444"/>
      <c r="L19" s="444"/>
      <c r="M19" s="444"/>
      <c r="N19" s="9"/>
    </row>
    <row r="20" spans="5:14" x14ac:dyDescent="0.2">
      <c r="E20" s="209"/>
      <c r="F20" s="5"/>
      <c r="G20" s="5"/>
      <c r="H20" s="5"/>
      <c r="I20" s="5"/>
      <c r="J20" s="5"/>
      <c r="K20" s="5"/>
      <c r="L20" s="5"/>
      <c r="M20" s="5"/>
      <c r="N20" s="9"/>
    </row>
    <row r="21" spans="5:14" x14ac:dyDescent="0.2">
      <c r="E21" s="209"/>
      <c r="F21" s="5"/>
      <c r="G21" s="5"/>
      <c r="H21" s="5"/>
      <c r="I21" s="5"/>
      <c r="J21" s="5"/>
      <c r="K21" s="5"/>
      <c r="L21" s="5"/>
      <c r="M21" s="5"/>
      <c r="N21" s="9"/>
    </row>
    <row r="22" spans="5:14" ht="32.25" x14ac:dyDescent="0.4">
      <c r="E22" s="209"/>
      <c r="F22" s="5"/>
      <c r="G22" s="5"/>
      <c r="H22" s="5"/>
      <c r="I22" s="211" t="s">
        <v>60</v>
      </c>
      <c r="J22" s="5"/>
      <c r="K22" s="5"/>
      <c r="L22" s="5"/>
      <c r="M22" s="5"/>
      <c r="N22" s="9"/>
    </row>
    <row r="23" spans="5:14" x14ac:dyDescent="0.2">
      <c r="E23" s="209"/>
      <c r="F23" s="5"/>
      <c r="G23" s="5"/>
      <c r="H23" s="5"/>
      <c r="I23" s="5"/>
      <c r="J23" s="5"/>
      <c r="K23" s="5"/>
      <c r="L23" s="5"/>
      <c r="M23" s="5"/>
      <c r="N23" s="9"/>
    </row>
    <row r="24" spans="5:14" ht="32.25" x14ac:dyDescent="0.4">
      <c r="E24" s="209"/>
      <c r="F24" s="5"/>
      <c r="G24" s="5"/>
      <c r="H24" s="5"/>
      <c r="I24" s="211" t="s">
        <v>325</v>
      </c>
      <c r="J24" s="5"/>
      <c r="K24" s="5"/>
      <c r="L24" s="5"/>
      <c r="M24" s="5"/>
      <c r="N24" s="9"/>
    </row>
    <row r="25" spans="5:14" x14ac:dyDescent="0.2">
      <c r="E25" s="209"/>
      <c r="F25" s="5"/>
      <c r="G25" s="5"/>
      <c r="H25" s="5"/>
      <c r="I25" s="5"/>
      <c r="J25" s="5"/>
      <c r="K25" s="5"/>
      <c r="L25" s="5"/>
      <c r="M25" s="5"/>
      <c r="N25" s="9"/>
    </row>
    <row r="26" spans="5:14" x14ac:dyDescent="0.2">
      <c r="E26" s="209"/>
      <c r="F26" s="5"/>
      <c r="G26" s="5"/>
      <c r="H26" s="5"/>
      <c r="I26" s="5"/>
      <c r="J26" s="5"/>
      <c r="K26" s="5"/>
      <c r="L26" s="5"/>
      <c r="M26" s="5"/>
      <c r="N26" s="9"/>
    </row>
    <row r="27" spans="5:14" x14ac:dyDescent="0.2">
      <c r="E27" s="209"/>
      <c r="F27" s="5"/>
      <c r="G27" s="5"/>
      <c r="H27" s="5"/>
      <c r="I27" s="5"/>
      <c r="J27" s="5"/>
      <c r="K27" s="5"/>
      <c r="L27" s="5"/>
      <c r="M27" s="5"/>
      <c r="N27" s="9"/>
    </row>
    <row r="28" spans="5:14" x14ac:dyDescent="0.2">
      <c r="E28" s="209"/>
      <c r="F28" s="5"/>
      <c r="G28" s="5"/>
      <c r="H28" s="5"/>
      <c r="I28" s="5"/>
      <c r="J28" s="5"/>
      <c r="K28" s="5"/>
      <c r="L28" s="5"/>
      <c r="M28" s="5"/>
      <c r="N28" s="9"/>
    </row>
    <row r="29" spans="5:14" x14ac:dyDescent="0.2">
      <c r="E29" s="209"/>
      <c r="F29" s="5"/>
      <c r="G29" s="5"/>
      <c r="H29" s="5"/>
      <c r="I29" s="5"/>
      <c r="J29" s="5"/>
      <c r="K29" s="5"/>
      <c r="L29" s="5"/>
      <c r="M29" s="5"/>
      <c r="N29" s="9"/>
    </row>
    <row r="30" spans="5:14" x14ac:dyDescent="0.2">
      <c r="E30" s="209"/>
      <c r="F30" s="5"/>
      <c r="G30" s="5"/>
      <c r="H30" s="5"/>
      <c r="I30" s="5"/>
      <c r="J30" s="5"/>
      <c r="K30" s="5"/>
      <c r="L30" s="5"/>
      <c r="M30" s="5"/>
      <c r="N30" s="9"/>
    </row>
    <row r="31" spans="5:14" x14ac:dyDescent="0.2">
      <c r="E31" s="209"/>
      <c r="F31" s="5"/>
      <c r="G31" s="5"/>
      <c r="H31" s="5"/>
      <c r="I31" s="5"/>
      <c r="J31" s="5"/>
      <c r="K31" s="5"/>
      <c r="L31" s="5"/>
      <c r="M31" s="5"/>
      <c r="N31" s="9"/>
    </row>
    <row r="32" spans="5:14" ht="9" customHeight="1" x14ac:dyDescent="0.2">
      <c r="E32" s="209"/>
      <c r="F32" s="5"/>
      <c r="G32" s="5"/>
      <c r="H32" s="5"/>
      <c r="I32" s="5"/>
      <c r="J32" s="5"/>
      <c r="K32" s="5"/>
      <c r="L32" s="5"/>
      <c r="M32" s="5"/>
      <c r="N32" s="9"/>
    </row>
    <row r="33" spans="5:14" x14ac:dyDescent="0.2">
      <c r="E33" s="209"/>
      <c r="F33" s="5"/>
      <c r="G33" s="5"/>
      <c r="H33" s="5"/>
      <c r="I33" s="5"/>
      <c r="J33" s="5"/>
      <c r="K33" s="5"/>
      <c r="L33" s="5"/>
      <c r="M33" s="5"/>
      <c r="N33" s="9"/>
    </row>
    <row r="34" spans="5:14" x14ac:dyDescent="0.2">
      <c r="E34" s="209"/>
      <c r="F34" s="5"/>
      <c r="G34" s="5"/>
      <c r="H34" s="5"/>
      <c r="I34" s="5"/>
      <c r="J34" s="5"/>
      <c r="K34" s="5"/>
      <c r="L34" s="5"/>
      <c r="M34" s="5"/>
      <c r="N34" s="9"/>
    </row>
    <row r="35" spans="5:14" s="191" customFormat="1" ht="12.95" customHeight="1" x14ac:dyDescent="0.15">
      <c r="E35" s="192"/>
      <c r="F35" s="16" t="s">
        <v>56</v>
      </c>
      <c r="G35" s="16"/>
      <c r="H35" s="16"/>
      <c r="I35" s="16"/>
      <c r="J35" s="16"/>
      <c r="K35" s="440" t="s">
        <v>52</v>
      </c>
      <c r="L35" s="440"/>
      <c r="M35" s="16"/>
      <c r="N35" s="213"/>
    </row>
    <row r="36" spans="5:14" s="191" customFormat="1" ht="12.95" customHeight="1" x14ac:dyDescent="0.15">
      <c r="E36" s="192"/>
      <c r="F36" s="16" t="s">
        <v>14</v>
      </c>
      <c r="G36" s="16"/>
      <c r="H36" s="16"/>
      <c r="I36" s="16"/>
      <c r="J36" s="16"/>
      <c r="K36" s="445" t="s">
        <v>51</v>
      </c>
      <c r="L36" s="445"/>
      <c r="M36" s="16"/>
      <c r="N36" s="213"/>
    </row>
    <row r="37" spans="5:14" s="191" customFormat="1" ht="12.95" customHeight="1" x14ac:dyDescent="0.2">
      <c r="E37" s="192"/>
      <c r="F37" s="16" t="s">
        <v>168</v>
      </c>
      <c r="G37" s="12"/>
      <c r="H37" s="12"/>
      <c r="I37" s="12"/>
      <c r="J37" s="12"/>
      <c r="K37" s="445" t="s">
        <v>326</v>
      </c>
      <c r="L37" s="445"/>
      <c r="M37" s="16"/>
      <c r="N37" s="213"/>
    </row>
    <row r="38" spans="5:14" s="214" customFormat="1" x14ac:dyDescent="0.2">
      <c r="E38" s="215"/>
      <c r="F38" s="16"/>
      <c r="G38" s="12"/>
      <c r="H38" s="12"/>
      <c r="I38" s="12"/>
      <c r="J38" s="12"/>
      <c r="K38" s="12"/>
      <c r="L38" s="12"/>
      <c r="M38" s="12"/>
      <c r="N38" s="216"/>
    </row>
    <row r="39" spans="5:14" s="217" customFormat="1" ht="12.95" customHeight="1" x14ac:dyDescent="0.2">
      <c r="E39" s="17"/>
      <c r="F39" s="16" t="s">
        <v>57</v>
      </c>
      <c r="G39" s="16"/>
      <c r="H39" s="16"/>
      <c r="I39" s="16"/>
      <c r="J39" s="187" t="s">
        <v>15</v>
      </c>
      <c r="K39" s="438" t="s">
        <v>327</v>
      </c>
      <c r="L39" s="438"/>
      <c r="M39" s="208"/>
      <c r="N39" s="204"/>
    </row>
    <row r="40" spans="5:14" s="217" customFormat="1" ht="12.95" customHeight="1" x14ac:dyDescent="0.2">
      <c r="E40" s="17"/>
      <c r="F40" s="16"/>
      <c r="G40" s="16"/>
      <c r="H40" s="16"/>
      <c r="I40" s="16"/>
      <c r="J40" s="187" t="s">
        <v>16</v>
      </c>
      <c r="K40" s="439" t="s">
        <v>328</v>
      </c>
      <c r="L40" s="439"/>
      <c r="M40" s="208"/>
      <c r="N40" s="204"/>
    </row>
    <row r="41" spans="5:14" s="217" customFormat="1" ht="7.5" customHeight="1" x14ac:dyDescent="0.2">
      <c r="E41" s="17"/>
      <c r="F41" s="16"/>
      <c r="G41" s="16"/>
      <c r="H41" s="16"/>
      <c r="I41" s="16"/>
      <c r="J41" s="187"/>
      <c r="K41" s="187"/>
      <c r="L41" s="187"/>
      <c r="M41" s="208"/>
      <c r="N41" s="204"/>
    </row>
    <row r="42" spans="5:14" s="217" customFormat="1" ht="12.95" customHeight="1" x14ac:dyDescent="0.2">
      <c r="E42" s="17"/>
      <c r="F42" s="16" t="s">
        <v>58</v>
      </c>
      <c r="G42" s="16"/>
      <c r="H42" s="16"/>
      <c r="I42" s="187"/>
      <c r="J42" s="16"/>
      <c r="K42" s="440" t="s">
        <v>329</v>
      </c>
      <c r="L42" s="440"/>
      <c r="M42" s="208"/>
      <c r="N42" s="204"/>
    </row>
    <row r="43" spans="5:14" s="214" customFormat="1" ht="22.5" customHeight="1" thickBot="1" x14ac:dyDescent="0.25">
      <c r="E43" s="218"/>
      <c r="F43" s="219"/>
      <c r="G43" s="219"/>
      <c r="H43" s="219"/>
      <c r="I43" s="219"/>
      <c r="J43" s="219"/>
      <c r="K43" s="219"/>
      <c r="L43" s="219"/>
      <c r="M43" s="219"/>
      <c r="N43" s="220"/>
    </row>
    <row r="44" spans="5:14" ht="6.75" customHeight="1" thickTop="1" x14ac:dyDescent="0.2"/>
  </sheetData>
  <mergeCells count="9">
    <mergeCell ref="K39:L39"/>
    <mergeCell ref="K40:L40"/>
    <mergeCell ref="K42:L42"/>
    <mergeCell ref="E16:N16"/>
    <mergeCell ref="F18:M18"/>
    <mergeCell ref="F19:M19"/>
    <mergeCell ref="K35:L35"/>
    <mergeCell ref="K36:L36"/>
    <mergeCell ref="K37:L37"/>
  </mergeCells>
  <pageMargins left="0.41" right="0.45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63"/>
  <sheetViews>
    <sheetView topLeftCell="A40" workbookViewId="0">
      <selection activeCell="E66" sqref="E66"/>
    </sheetView>
  </sheetViews>
  <sheetFormatPr defaultRowHeight="12.75" x14ac:dyDescent="0.2"/>
  <cols>
    <col min="1" max="2" width="3.7109375" style="18" customWidth="1"/>
    <col min="3" max="3" width="4" style="18" customWidth="1"/>
    <col min="4" max="4" width="57.42578125" style="1" customWidth="1"/>
    <col min="5" max="5" width="16.42578125" style="1" customWidth="1"/>
    <col min="6" max="6" width="16" style="2" bestFit="1" customWidth="1"/>
    <col min="7" max="7" width="9.140625" style="1"/>
    <col min="8" max="8" width="15.28515625" style="1" customWidth="1"/>
    <col min="9" max="16384" width="9.140625" style="1"/>
  </cols>
  <sheetData>
    <row r="1" spans="1:6" s="39" customFormat="1" ht="18" customHeight="1" x14ac:dyDescent="0.2">
      <c r="A1" s="221" t="str">
        <f>+Kopertina!I4</f>
        <v>DIVJAKA RESORT</v>
      </c>
      <c r="B1" s="67"/>
      <c r="C1" s="67"/>
      <c r="F1" s="3"/>
    </row>
    <row r="2" spans="1:6" s="35" customFormat="1" ht="10.5" customHeight="1" x14ac:dyDescent="0.2">
      <c r="A2" s="452" t="s">
        <v>330</v>
      </c>
      <c r="B2" s="452"/>
      <c r="C2" s="452"/>
      <c r="D2" s="452"/>
      <c r="E2" s="452"/>
      <c r="F2" s="452"/>
    </row>
    <row r="3" spans="1:6" s="39" customFormat="1" ht="27" customHeight="1" x14ac:dyDescent="0.2">
      <c r="A3" s="40" t="s">
        <v>1</v>
      </c>
      <c r="B3" s="453" t="s">
        <v>6</v>
      </c>
      <c r="C3" s="454"/>
      <c r="D3" s="455"/>
      <c r="E3" s="41" t="s">
        <v>340</v>
      </c>
      <c r="F3" s="41" t="s">
        <v>315</v>
      </c>
    </row>
    <row r="4" spans="1:6" s="35" customFormat="1" ht="12.75" customHeight="1" x14ac:dyDescent="0.2">
      <c r="A4" s="42"/>
      <c r="B4" s="456" t="s">
        <v>88</v>
      </c>
      <c r="C4" s="457"/>
      <c r="D4" s="458"/>
      <c r="E4" s="342"/>
      <c r="F4" s="45"/>
    </row>
    <row r="5" spans="1:6" s="35" customFormat="1" ht="12.75" customHeight="1" x14ac:dyDescent="0.2">
      <c r="A5" s="42"/>
      <c r="B5" s="46" t="s">
        <v>89</v>
      </c>
      <c r="C5" s="47" t="s">
        <v>7</v>
      </c>
      <c r="D5" s="48"/>
      <c r="E5" s="354">
        <f>E6+E7</f>
        <v>2767169.6059000166</v>
      </c>
      <c r="F5" s="355">
        <f>+F6+F7</f>
        <v>2743954</v>
      </c>
    </row>
    <row r="6" spans="1:6" s="35" customFormat="1" ht="12.75" customHeight="1" x14ac:dyDescent="0.2">
      <c r="A6" s="42"/>
      <c r="B6" s="49"/>
      <c r="C6" s="50">
        <v>1</v>
      </c>
      <c r="D6" s="51" t="s">
        <v>8</v>
      </c>
      <c r="E6" s="356">
        <v>2685499.3759000162</v>
      </c>
      <c r="F6" s="337">
        <v>2731312</v>
      </c>
    </row>
    <row r="7" spans="1:6" s="35" customFormat="1" ht="12.75" customHeight="1" thickBot="1" x14ac:dyDescent="0.25">
      <c r="A7" s="42"/>
      <c r="B7" s="49"/>
      <c r="C7" s="50">
        <v>2</v>
      </c>
      <c r="D7" s="51" t="s">
        <v>9</v>
      </c>
      <c r="E7" s="357">
        <v>81670.230000000403</v>
      </c>
      <c r="F7" s="337">
        <v>12642</v>
      </c>
    </row>
    <row r="8" spans="1:6" s="35" customFormat="1" ht="12.75" customHeight="1" x14ac:dyDescent="0.2">
      <c r="A8" s="42"/>
      <c r="B8" s="52" t="s">
        <v>89</v>
      </c>
      <c r="C8" s="53" t="s">
        <v>90</v>
      </c>
      <c r="D8" s="54"/>
      <c r="E8" s="358"/>
      <c r="F8" s="331">
        <f>+F9+F10+F11+F11</f>
        <v>0</v>
      </c>
    </row>
    <row r="9" spans="1:6" s="35" customFormat="1" ht="12.75" customHeight="1" x14ac:dyDescent="0.2">
      <c r="A9" s="42"/>
      <c r="B9" s="49"/>
      <c r="C9" s="50">
        <v>1</v>
      </c>
      <c r="D9" s="51" t="s">
        <v>91</v>
      </c>
      <c r="E9" s="348"/>
      <c r="F9" s="337">
        <v>0</v>
      </c>
    </row>
    <row r="10" spans="1:6" s="35" customFormat="1" ht="12.75" customHeight="1" x14ac:dyDescent="0.2">
      <c r="A10" s="42"/>
      <c r="B10" s="49"/>
      <c r="C10" s="50">
        <v>2</v>
      </c>
      <c r="D10" s="51" t="s">
        <v>92</v>
      </c>
      <c r="E10" s="348"/>
      <c r="F10" s="337">
        <v>0</v>
      </c>
    </row>
    <row r="11" spans="1:6" s="35" customFormat="1" ht="12.75" customHeight="1" x14ac:dyDescent="0.2">
      <c r="A11" s="42"/>
      <c r="B11" s="49"/>
      <c r="C11" s="50">
        <v>3</v>
      </c>
      <c r="D11" s="51" t="s">
        <v>93</v>
      </c>
      <c r="E11" s="348"/>
      <c r="F11" s="337">
        <v>0</v>
      </c>
    </row>
    <row r="12" spans="1:6" s="35" customFormat="1" ht="12.75" customHeight="1" x14ac:dyDescent="0.2">
      <c r="A12" s="42"/>
      <c r="B12" s="49"/>
      <c r="C12" s="50"/>
      <c r="D12" s="51"/>
      <c r="E12" s="348"/>
      <c r="F12" s="337"/>
    </row>
    <row r="13" spans="1:6" s="35" customFormat="1" ht="12.75" customHeight="1" x14ac:dyDescent="0.2">
      <c r="A13" s="42"/>
      <c r="B13" s="52" t="s">
        <v>89</v>
      </c>
      <c r="C13" s="53" t="s">
        <v>94</v>
      </c>
      <c r="D13" s="54"/>
      <c r="E13" s="349">
        <f>+E14+E15+E16+E17+E18</f>
        <v>70572767.027600005</v>
      </c>
      <c r="F13" s="349">
        <f>+F14+F15+F16+F17+F18</f>
        <v>18533336</v>
      </c>
    </row>
    <row r="14" spans="1:6" s="35" customFormat="1" ht="12.75" customHeight="1" x14ac:dyDescent="0.2">
      <c r="A14" s="42"/>
      <c r="B14" s="49"/>
      <c r="C14" s="50">
        <v>1</v>
      </c>
      <c r="D14" s="51" t="s">
        <v>95</v>
      </c>
      <c r="E14" s="347">
        <v>1424110.0616000001</v>
      </c>
      <c r="F14" s="337">
        <f>5939310-143420</f>
        <v>5795890</v>
      </c>
    </row>
    <row r="15" spans="1:6" s="35" customFormat="1" ht="12.75" customHeight="1" x14ac:dyDescent="0.2">
      <c r="A15" s="42"/>
      <c r="B15" s="49"/>
      <c r="C15" s="50">
        <v>2</v>
      </c>
      <c r="D15" s="51" t="s">
        <v>96</v>
      </c>
      <c r="E15" s="348"/>
      <c r="F15" s="337"/>
    </row>
    <row r="16" spans="1:6" s="35" customFormat="1" ht="12.75" customHeight="1" x14ac:dyDescent="0.2">
      <c r="A16" s="42"/>
      <c r="B16" s="49"/>
      <c r="C16" s="50">
        <v>3</v>
      </c>
      <c r="D16" s="51" t="s">
        <v>97</v>
      </c>
      <c r="E16" s="348"/>
      <c r="F16" s="337"/>
    </row>
    <row r="17" spans="1:8" s="35" customFormat="1" ht="12.75" customHeight="1" x14ac:dyDescent="0.2">
      <c r="A17" s="42"/>
      <c r="B17" s="49"/>
      <c r="C17" s="50">
        <v>4</v>
      </c>
      <c r="D17" s="51" t="s">
        <v>317</v>
      </c>
      <c r="E17" s="422">
        <v>69148656.966000006</v>
      </c>
      <c r="F17" s="337">
        <v>12737446</v>
      </c>
    </row>
    <row r="18" spans="1:8" s="35" customFormat="1" ht="12.75" customHeight="1" x14ac:dyDescent="0.2">
      <c r="A18" s="42"/>
      <c r="B18" s="49"/>
      <c r="C18" s="50">
        <v>5</v>
      </c>
      <c r="D18" s="51" t="s">
        <v>98</v>
      </c>
      <c r="E18" s="348"/>
      <c r="F18" s="337"/>
    </row>
    <row r="19" spans="1:8" s="35" customFormat="1" ht="12.75" customHeight="1" x14ac:dyDescent="0.2">
      <c r="A19" s="42"/>
      <c r="B19" s="49"/>
      <c r="C19" s="50"/>
      <c r="D19" s="51"/>
      <c r="E19" s="348"/>
      <c r="F19" s="337"/>
    </row>
    <row r="20" spans="1:8" s="35" customFormat="1" ht="12.75" customHeight="1" x14ac:dyDescent="0.2">
      <c r="A20" s="42"/>
      <c r="B20" s="52" t="s">
        <v>89</v>
      </c>
      <c r="C20" s="53" t="s">
        <v>99</v>
      </c>
      <c r="D20" s="56"/>
      <c r="E20" s="349">
        <f>+E21+E22+E23+E24+E25+E26+E27</f>
        <v>995116</v>
      </c>
      <c r="F20" s="349">
        <f>+F21+F22+F23+F24+F25+F26+F27</f>
        <v>995116</v>
      </c>
    </row>
    <row r="21" spans="1:8" s="35" customFormat="1" ht="12.75" customHeight="1" x14ac:dyDescent="0.2">
      <c r="A21" s="42"/>
      <c r="B21" s="57"/>
      <c r="C21" s="50">
        <v>1</v>
      </c>
      <c r="D21" s="51" t="s">
        <v>100</v>
      </c>
      <c r="E21" s="359"/>
      <c r="F21" s="337">
        <v>0</v>
      </c>
    </row>
    <row r="22" spans="1:8" s="35" customFormat="1" ht="12.75" customHeight="1" x14ac:dyDescent="0.2">
      <c r="A22" s="42"/>
      <c r="B22" s="57"/>
      <c r="C22" s="50">
        <v>2</v>
      </c>
      <c r="D22" s="51" t="s">
        <v>101</v>
      </c>
      <c r="E22" s="348"/>
      <c r="F22" s="337"/>
    </row>
    <row r="23" spans="1:8" s="35" customFormat="1" ht="12.75" customHeight="1" x14ac:dyDescent="0.2">
      <c r="A23" s="42"/>
      <c r="B23" s="57"/>
      <c r="C23" s="50">
        <v>3</v>
      </c>
      <c r="D23" s="51" t="s">
        <v>102</v>
      </c>
      <c r="E23" s="348"/>
      <c r="F23" s="337"/>
    </row>
    <row r="24" spans="1:8" s="35" customFormat="1" ht="12.75" customHeight="1" x14ac:dyDescent="0.2">
      <c r="A24" s="42"/>
      <c r="B24" s="57"/>
      <c r="C24" s="50">
        <v>4</v>
      </c>
      <c r="D24" s="51" t="s">
        <v>103</v>
      </c>
      <c r="E24" s="351">
        <v>995116</v>
      </c>
      <c r="F24" s="337">
        <v>995116</v>
      </c>
    </row>
    <row r="25" spans="1:8" s="35" customFormat="1" ht="12.75" customHeight="1" x14ac:dyDescent="0.2">
      <c r="A25" s="42"/>
      <c r="B25" s="57"/>
      <c r="C25" s="50">
        <v>5</v>
      </c>
      <c r="D25" s="51" t="s">
        <v>104</v>
      </c>
      <c r="E25" s="348"/>
      <c r="F25" s="337"/>
      <c r="H25" s="184"/>
    </row>
    <row r="26" spans="1:8" s="35" customFormat="1" ht="12.75" customHeight="1" x14ac:dyDescent="0.2">
      <c r="A26" s="42"/>
      <c r="B26" s="57"/>
      <c r="C26" s="50">
        <v>6</v>
      </c>
      <c r="D26" s="51" t="s">
        <v>105</v>
      </c>
      <c r="E26" s="392"/>
      <c r="F26" s="337"/>
      <c r="H26" s="308"/>
    </row>
    <row r="27" spans="1:8" s="35" customFormat="1" ht="12.75" customHeight="1" x14ac:dyDescent="0.2">
      <c r="A27" s="42"/>
      <c r="B27" s="57"/>
      <c r="C27" s="50">
        <v>7</v>
      </c>
      <c r="D27" s="51" t="s">
        <v>106</v>
      </c>
      <c r="E27" s="392"/>
      <c r="F27" s="337"/>
      <c r="H27" s="184"/>
    </row>
    <row r="28" spans="1:8" s="35" customFormat="1" ht="12.75" customHeight="1" x14ac:dyDescent="0.2">
      <c r="A28" s="42"/>
      <c r="B28" s="57"/>
      <c r="C28" s="50"/>
      <c r="D28" s="51"/>
      <c r="E28" s="392"/>
      <c r="F28" s="337"/>
    </row>
    <row r="29" spans="1:8" s="35" customFormat="1" ht="12.75" customHeight="1" x14ac:dyDescent="0.2">
      <c r="A29" s="42"/>
      <c r="B29" s="52" t="s">
        <v>89</v>
      </c>
      <c r="C29" s="53" t="s">
        <v>107</v>
      </c>
      <c r="D29" s="56"/>
      <c r="E29" s="400">
        <v>4088616</v>
      </c>
      <c r="F29" s="349">
        <v>3088616</v>
      </c>
    </row>
    <row r="30" spans="1:8" s="35" customFormat="1" ht="12.75" customHeight="1" x14ac:dyDescent="0.2">
      <c r="A30" s="42"/>
      <c r="B30" s="52" t="s">
        <v>89</v>
      </c>
      <c r="C30" s="53" t="s">
        <v>108</v>
      </c>
      <c r="D30" s="56"/>
      <c r="E30" s="401"/>
      <c r="F30" s="331"/>
      <c r="H30" s="308"/>
    </row>
    <row r="31" spans="1:8" s="35" customFormat="1" ht="12.75" customHeight="1" x14ac:dyDescent="0.2">
      <c r="A31" s="58"/>
      <c r="B31" s="49"/>
      <c r="C31" s="44"/>
      <c r="D31" s="59"/>
      <c r="E31" s="393"/>
      <c r="F31" s="337"/>
    </row>
    <row r="32" spans="1:8" s="35" customFormat="1" ht="12.75" customHeight="1" x14ac:dyDescent="0.2">
      <c r="A32" s="60" t="s">
        <v>2</v>
      </c>
      <c r="B32" s="446" t="s">
        <v>109</v>
      </c>
      <c r="C32" s="447"/>
      <c r="D32" s="448"/>
      <c r="E32" s="349">
        <f>E5+E13+E20+E29</f>
        <v>78423668.633500025</v>
      </c>
      <c r="F32" s="349">
        <f>F5+F13+F20+F29</f>
        <v>25361022</v>
      </c>
      <c r="H32" s="308"/>
    </row>
    <row r="33" spans="1:6" s="35" customFormat="1" ht="12.75" customHeight="1" x14ac:dyDescent="0.2">
      <c r="A33" s="42"/>
      <c r="B33" s="456" t="s">
        <v>110</v>
      </c>
      <c r="C33" s="457"/>
      <c r="D33" s="458"/>
      <c r="E33" s="343"/>
      <c r="F33" s="337"/>
    </row>
    <row r="34" spans="1:6" s="35" customFormat="1" ht="12.75" customHeight="1" x14ac:dyDescent="0.2">
      <c r="A34" s="42"/>
      <c r="B34" s="52" t="s">
        <v>89</v>
      </c>
      <c r="C34" s="53" t="s">
        <v>111</v>
      </c>
      <c r="D34" s="56"/>
      <c r="E34" s="360"/>
      <c r="F34" s="331">
        <f>+F35+F36+F37+F38+F39+F40</f>
        <v>0</v>
      </c>
    </row>
    <row r="35" spans="1:6" s="35" customFormat="1" ht="12.75" customHeight="1" x14ac:dyDescent="0.2">
      <c r="A35" s="42"/>
      <c r="B35" s="57"/>
      <c r="C35" s="50">
        <v>1</v>
      </c>
      <c r="D35" s="51" t="s">
        <v>112</v>
      </c>
      <c r="E35" s="348"/>
      <c r="F35" s="337"/>
    </row>
    <row r="36" spans="1:6" s="35" customFormat="1" ht="12.75" customHeight="1" x14ac:dyDescent="0.2">
      <c r="A36" s="42"/>
      <c r="B36" s="57"/>
      <c r="C36" s="50">
        <v>2</v>
      </c>
      <c r="D36" s="51" t="s">
        <v>113</v>
      </c>
      <c r="E36" s="348"/>
      <c r="F36" s="337"/>
    </row>
    <row r="37" spans="1:6" s="35" customFormat="1" ht="12.75" customHeight="1" x14ac:dyDescent="0.2">
      <c r="A37" s="42"/>
      <c r="B37" s="57"/>
      <c r="C37" s="50">
        <v>3</v>
      </c>
      <c r="D37" s="51" t="s">
        <v>114</v>
      </c>
      <c r="E37" s="348"/>
      <c r="F37" s="337"/>
    </row>
    <row r="38" spans="1:6" s="35" customFormat="1" ht="12.75" customHeight="1" x14ac:dyDescent="0.2">
      <c r="A38" s="42"/>
      <c r="B38" s="57"/>
      <c r="C38" s="50">
        <v>4</v>
      </c>
      <c r="D38" s="186" t="s">
        <v>115</v>
      </c>
      <c r="E38" s="361"/>
      <c r="F38" s="337"/>
    </row>
    <row r="39" spans="1:6" s="35" customFormat="1" ht="12.75" customHeight="1" x14ac:dyDescent="0.2">
      <c r="A39" s="42"/>
      <c r="B39" s="57"/>
      <c r="C39" s="50">
        <v>5</v>
      </c>
      <c r="D39" s="51" t="s">
        <v>116</v>
      </c>
      <c r="E39" s="348"/>
      <c r="F39" s="337"/>
    </row>
    <row r="40" spans="1:6" s="35" customFormat="1" ht="12.75" customHeight="1" x14ac:dyDescent="0.2">
      <c r="A40" s="42"/>
      <c r="B40" s="57"/>
      <c r="C40" s="50">
        <v>6</v>
      </c>
      <c r="D40" s="51" t="s">
        <v>117</v>
      </c>
      <c r="E40" s="348"/>
      <c r="F40" s="337"/>
    </row>
    <row r="41" spans="1:6" s="35" customFormat="1" ht="12.75" customHeight="1" x14ac:dyDescent="0.2">
      <c r="A41" s="42"/>
      <c r="B41" s="57"/>
      <c r="C41" s="50"/>
      <c r="D41" s="59"/>
      <c r="E41" s="350"/>
      <c r="F41" s="337"/>
    </row>
    <row r="42" spans="1:6" s="35" customFormat="1" ht="12.75" customHeight="1" x14ac:dyDescent="0.2">
      <c r="A42" s="42"/>
      <c r="B42" s="52" t="s">
        <v>89</v>
      </c>
      <c r="C42" s="53" t="s">
        <v>118</v>
      </c>
      <c r="D42" s="61"/>
      <c r="E42" s="349">
        <f>+E43+E44+E45+E46+E47</f>
        <v>343849412</v>
      </c>
      <c r="F42" s="349">
        <f>+F43+F44+F45+F46+F47</f>
        <v>68160530</v>
      </c>
    </row>
    <row r="43" spans="1:6" s="35" customFormat="1" ht="12.75" customHeight="1" x14ac:dyDescent="0.2">
      <c r="A43" s="42"/>
      <c r="B43" s="49"/>
      <c r="C43" s="50">
        <v>1</v>
      </c>
      <c r="D43" s="51" t="s">
        <v>119</v>
      </c>
      <c r="E43" s="348"/>
      <c r="F43" s="337">
        <v>0</v>
      </c>
    </row>
    <row r="44" spans="1:6" s="35" customFormat="1" ht="12.75" customHeight="1" x14ac:dyDescent="0.2">
      <c r="A44" s="42"/>
      <c r="B44" s="49"/>
      <c r="C44" s="50">
        <v>2</v>
      </c>
      <c r="D44" s="51" t="s">
        <v>120</v>
      </c>
      <c r="E44" s="348"/>
      <c r="F44" s="337"/>
    </row>
    <row r="45" spans="1:6" s="35" customFormat="1" ht="12.75" customHeight="1" x14ac:dyDescent="0.2">
      <c r="A45" s="42"/>
      <c r="B45" s="49"/>
      <c r="C45" s="50">
        <v>3</v>
      </c>
      <c r="D45" s="51" t="s">
        <v>121</v>
      </c>
      <c r="E45" s="364">
        <v>10701729</v>
      </c>
      <c r="F45" s="337">
        <f>9462145-1308764</f>
        <v>8153381</v>
      </c>
    </row>
    <row r="46" spans="1:6" s="35" customFormat="1" ht="12.75" customHeight="1" x14ac:dyDescent="0.2">
      <c r="A46" s="42"/>
      <c r="B46" s="49"/>
      <c r="C46" s="50">
        <v>4</v>
      </c>
      <c r="D46" s="51" t="s">
        <v>320</v>
      </c>
      <c r="E46" s="365">
        <v>333147683</v>
      </c>
      <c r="F46" s="337">
        <v>60007149</v>
      </c>
    </row>
    <row r="47" spans="1:6" s="35" customFormat="1" ht="12.75" customHeight="1" x14ac:dyDescent="0.2">
      <c r="A47" s="42"/>
      <c r="B47" s="49"/>
      <c r="C47" s="50"/>
      <c r="D47" s="62"/>
      <c r="E47" s="343"/>
      <c r="F47" s="337"/>
    </row>
    <row r="48" spans="1:6" s="35" customFormat="1" ht="12.75" customHeight="1" x14ac:dyDescent="0.2">
      <c r="A48" s="42"/>
      <c r="B48" s="52" t="s">
        <v>89</v>
      </c>
      <c r="C48" s="53" t="s">
        <v>122</v>
      </c>
      <c r="D48" s="56"/>
      <c r="E48" s="360"/>
      <c r="F48" s="331">
        <v>0</v>
      </c>
    </row>
    <row r="49" spans="1:6" s="35" customFormat="1" ht="12.75" customHeight="1" x14ac:dyDescent="0.2">
      <c r="A49" s="42"/>
      <c r="B49" s="49"/>
      <c r="C49" s="44"/>
      <c r="D49" s="59"/>
      <c r="E49" s="350"/>
      <c r="F49" s="337"/>
    </row>
    <row r="50" spans="1:6" s="35" customFormat="1" ht="12.75" customHeight="1" x14ac:dyDescent="0.2">
      <c r="A50" s="42"/>
      <c r="B50" s="52" t="s">
        <v>89</v>
      </c>
      <c r="C50" s="53" t="s">
        <v>123</v>
      </c>
      <c r="D50" s="56"/>
      <c r="E50" s="360"/>
      <c r="F50" s="331">
        <f>+F51+F52+F53</f>
        <v>0</v>
      </c>
    </row>
    <row r="51" spans="1:6" s="35" customFormat="1" ht="12.75" customHeight="1" x14ac:dyDescent="0.2">
      <c r="A51" s="42"/>
      <c r="B51" s="49"/>
      <c r="C51" s="50">
        <v>1</v>
      </c>
      <c r="D51" s="222" t="s">
        <v>124</v>
      </c>
      <c r="E51" s="362"/>
      <c r="F51" s="337"/>
    </row>
    <row r="52" spans="1:6" s="35" customFormat="1" ht="12.75" customHeight="1" x14ac:dyDescent="0.2">
      <c r="A52" s="42"/>
      <c r="B52" s="49"/>
      <c r="C52" s="50">
        <v>2</v>
      </c>
      <c r="D52" s="51" t="s">
        <v>125</v>
      </c>
      <c r="E52" s="348"/>
      <c r="F52" s="337"/>
    </row>
    <row r="53" spans="1:6" s="35" customFormat="1" ht="12.75" customHeight="1" x14ac:dyDescent="0.2">
      <c r="A53" s="42"/>
      <c r="B53" s="49"/>
      <c r="C53" s="50">
        <v>3</v>
      </c>
      <c r="D53" s="51" t="s">
        <v>267</v>
      </c>
      <c r="E53" s="348"/>
      <c r="F53" s="337"/>
    </row>
    <row r="54" spans="1:6" s="35" customFormat="1" ht="12.75" customHeight="1" x14ac:dyDescent="0.2">
      <c r="A54" s="42"/>
      <c r="B54" s="49"/>
      <c r="C54" s="50"/>
      <c r="D54" s="59"/>
      <c r="E54" s="350"/>
      <c r="F54" s="337"/>
    </row>
    <row r="55" spans="1:6" s="35" customFormat="1" ht="12.75" customHeight="1" x14ac:dyDescent="0.2">
      <c r="A55" s="42"/>
      <c r="B55" s="52" t="s">
        <v>89</v>
      </c>
      <c r="C55" s="53" t="s">
        <v>126</v>
      </c>
      <c r="D55" s="56"/>
      <c r="E55" s="360"/>
      <c r="F55" s="331">
        <v>0</v>
      </c>
    </row>
    <row r="56" spans="1:6" s="35" customFormat="1" ht="12.75" customHeight="1" x14ac:dyDescent="0.2">
      <c r="A56" s="42"/>
      <c r="B56" s="52" t="s">
        <v>89</v>
      </c>
      <c r="C56" s="53" t="s">
        <v>127</v>
      </c>
      <c r="D56" s="56"/>
      <c r="E56" s="360"/>
      <c r="F56" s="331">
        <v>0</v>
      </c>
    </row>
    <row r="57" spans="1:6" s="35" customFormat="1" ht="12.75" customHeight="1" x14ac:dyDescent="0.2">
      <c r="A57" s="42"/>
      <c r="B57" s="459"/>
      <c r="C57" s="460"/>
      <c r="D57" s="461"/>
      <c r="E57" s="343"/>
      <c r="F57" s="337"/>
    </row>
    <row r="58" spans="1:6" s="35" customFormat="1" ht="12.75" customHeight="1" x14ac:dyDescent="0.2">
      <c r="A58" s="63" t="s">
        <v>3</v>
      </c>
      <c r="B58" s="446" t="s">
        <v>128</v>
      </c>
      <c r="C58" s="447"/>
      <c r="D58" s="448"/>
      <c r="E58" s="345"/>
      <c r="F58" s="349">
        <f>+F56+F55+F50+F48+F42+F34</f>
        <v>68160530</v>
      </c>
    </row>
    <row r="59" spans="1:6" s="35" customFormat="1" ht="30" customHeight="1" x14ac:dyDescent="0.2">
      <c r="A59" s="64"/>
      <c r="B59" s="449" t="s">
        <v>129</v>
      </c>
      <c r="C59" s="450"/>
      <c r="D59" s="451"/>
      <c r="E59" s="353">
        <f>E42+E29+E20+E13+E5</f>
        <v>422273080.63349998</v>
      </c>
      <c r="F59" s="363">
        <f>+F58+F32</f>
        <v>93521552</v>
      </c>
    </row>
    <row r="60" spans="1:6" s="35" customFormat="1" ht="9.75" customHeight="1" x14ac:dyDescent="0.2">
      <c r="A60" s="65"/>
      <c r="B60" s="65"/>
      <c r="C60" s="65"/>
      <c r="D60" s="65"/>
      <c r="E60" s="65"/>
      <c r="F60" s="66"/>
    </row>
    <row r="61" spans="1:6" s="35" customFormat="1" ht="15.95" customHeight="1" x14ac:dyDescent="0.2">
      <c r="A61" s="65"/>
      <c r="B61" s="65"/>
      <c r="C61" s="65"/>
      <c r="D61" s="65"/>
      <c r="E61" s="65"/>
      <c r="F61" s="66"/>
    </row>
    <row r="62" spans="1:6" ht="15.75" x14ac:dyDescent="0.2">
      <c r="D62" s="421" t="s">
        <v>337</v>
      </c>
    </row>
    <row r="63" spans="1:6" ht="15.75" x14ac:dyDescent="0.2">
      <c r="D63" s="421" t="s">
        <v>338</v>
      </c>
      <c r="E63" s="368"/>
      <c r="F63" s="368"/>
    </row>
  </sheetData>
  <mergeCells count="8">
    <mergeCell ref="B58:D58"/>
    <mergeCell ref="B59:D59"/>
    <mergeCell ref="A2:F2"/>
    <mergeCell ref="B3:D3"/>
    <mergeCell ref="B4:D4"/>
    <mergeCell ref="B32:D32"/>
    <mergeCell ref="B33:D33"/>
    <mergeCell ref="B57:D57"/>
  </mergeCells>
  <pageMargins left="0.70866141732283472" right="0.70866141732283472" top="0.3" bottom="0.4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M67"/>
  <sheetViews>
    <sheetView topLeftCell="A16" workbookViewId="0">
      <selection activeCell="F54" sqref="F54"/>
    </sheetView>
  </sheetViews>
  <sheetFormatPr defaultRowHeight="12.75" x14ac:dyDescent="0.2"/>
  <cols>
    <col min="1" max="1" width="2.85546875" style="1" customWidth="1"/>
    <col min="2" max="2" width="3.7109375" style="18" customWidth="1"/>
    <col min="3" max="3" width="4" style="18" customWidth="1"/>
    <col min="4" max="4" width="3.42578125" style="18" customWidth="1"/>
    <col min="5" max="5" width="52.28515625" style="1" customWidth="1"/>
    <col min="6" max="6" width="15.85546875" style="1" customWidth="1"/>
    <col min="7" max="7" width="16" style="69" bestFit="1" customWidth="1"/>
    <col min="8" max="8" width="20" style="1" customWidth="1"/>
    <col min="9" max="9" width="16.5703125" style="1" customWidth="1"/>
    <col min="10" max="12" width="9.140625" style="1"/>
    <col min="13" max="13" width="11.7109375" style="1" customWidth="1"/>
    <col min="14" max="16384" width="9.140625" style="1"/>
  </cols>
  <sheetData>
    <row r="1" spans="2:7" s="39" customFormat="1" ht="21" customHeight="1" x14ac:dyDescent="0.2">
      <c r="B1" s="221" t="str">
        <f>+'Aktivi-1'!A1</f>
        <v>DIVJAKA RESORT</v>
      </c>
      <c r="C1" s="67"/>
      <c r="D1" s="67"/>
      <c r="G1" s="85"/>
    </row>
    <row r="2" spans="2:7" s="35" customFormat="1" ht="6" customHeight="1" x14ac:dyDescent="0.2">
      <c r="B2" s="36"/>
      <c r="C2" s="37"/>
      <c r="D2" s="37"/>
      <c r="E2" s="38"/>
      <c r="F2" s="38"/>
      <c r="G2" s="68"/>
    </row>
    <row r="3" spans="2:7" s="35" customFormat="1" ht="18" customHeight="1" x14ac:dyDescent="0.2">
      <c r="B3" s="452" t="s">
        <v>330</v>
      </c>
      <c r="C3" s="452"/>
      <c r="D3" s="452"/>
      <c r="E3" s="452"/>
      <c r="F3" s="452"/>
      <c r="G3" s="452"/>
    </row>
    <row r="4" spans="2:7" ht="6.75" customHeight="1" x14ac:dyDescent="0.2"/>
    <row r="5" spans="2:7" s="70" customFormat="1" ht="21" customHeight="1" x14ac:dyDescent="0.2">
      <c r="B5" s="40" t="s">
        <v>1</v>
      </c>
      <c r="C5" s="453" t="s">
        <v>130</v>
      </c>
      <c r="D5" s="454"/>
      <c r="E5" s="455"/>
      <c r="F5" s="41" t="s">
        <v>340</v>
      </c>
      <c r="G5" s="41" t="s">
        <v>315</v>
      </c>
    </row>
    <row r="6" spans="2:7" s="35" customFormat="1" ht="12.75" customHeight="1" x14ac:dyDescent="0.2">
      <c r="B6" s="42"/>
      <c r="C6" s="52" t="s">
        <v>89</v>
      </c>
      <c r="D6" s="53" t="s">
        <v>131</v>
      </c>
      <c r="E6" s="56"/>
      <c r="F6" s="333">
        <f>+F7+F8+F9+F10+F11+F12+F13+F14+F15+F16+F17</f>
        <v>419229762</v>
      </c>
      <c r="G6" s="333">
        <f>+G7+G8+G9+G10+G11+G12+G13+G14+G15+G16+G17</f>
        <v>85375657</v>
      </c>
    </row>
    <row r="7" spans="2:7" s="35" customFormat="1" ht="12.75" customHeight="1" x14ac:dyDescent="0.2">
      <c r="B7" s="42"/>
      <c r="C7" s="49"/>
      <c r="D7" s="50">
        <v>1</v>
      </c>
      <c r="E7" s="51" t="s">
        <v>132</v>
      </c>
      <c r="F7" s="51"/>
      <c r="G7" s="332"/>
    </row>
    <row r="8" spans="2:7" s="35" customFormat="1" ht="12.75" customHeight="1" x14ac:dyDescent="0.2">
      <c r="B8" s="42"/>
      <c r="C8" s="49"/>
      <c r="D8" s="50">
        <v>2</v>
      </c>
      <c r="E8" s="51" t="s">
        <v>133</v>
      </c>
      <c r="F8" s="392"/>
      <c r="G8" s="332"/>
    </row>
    <row r="9" spans="2:7" s="35" customFormat="1" ht="12.75" customHeight="1" x14ac:dyDescent="0.2">
      <c r="B9" s="42"/>
      <c r="C9" s="49"/>
      <c r="D9" s="50">
        <v>3</v>
      </c>
      <c r="E9" s="51" t="s">
        <v>134</v>
      </c>
      <c r="F9" s="392"/>
      <c r="G9" s="332"/>
    </row>
    <row r="10" spans="2:7" s="35" customFormat="1" ht="12.75" customHeight="1" x14ac:dyDescent="0.2">
      <c r="B10" s="42"/>
      <c r="C10" s="49"/>
      <c r="D10" s="50">
        <v>4</v>
      </c>
      <c r="E10" s="51" t="s">
        <v>135</v>
      </c>
      <c r="F10" s="397">
        <v>283767369</v>
      </c>
      <c r="G10" s="334">
        <v>84281943</v>
      </c>
    </row>
    <row r="11" spans="2:7" s="35" customFormat="1" ht="12.75" customHeight="1" x14ac:dyDescent="0.2">
      <c r="B11" s="42"/>
      <c r="C11" s="49"/>
      <c r="D11" s="50">
        <v>5</v>
      </c>
      <c r="E11" s="51" t="s">
        <v>136</v>
      </c>
      <c r="F11" s="392"/>
      <c r="G11" s="332"/>
    </row>
    <row r="12" spans="2:7" s="35" customFormat="1" ht="12.75" customHeight="1" x14ac:dyDescent="0.2">
      <c r="B12" s="42"/>
      <c r="C12" s="49"/>
      <c r="D12" s="50">
        <v>6</v>
      </c>
      <c r="E12" s="51" t="s">
        <v>137</v>
      </c>
      <c r="F12" s="392"/>
      <c r="G12" s="332"/>
    </row>
    <row r="13" spans="2:7" s="35" customFormat="1" ht="12.75" customHeight="1" x14ac:dyDescent="0.2">
      <c r="B13" s="42"/>
      <c r="C13" s="49"/>
      <c r="D13" s="50">
        <v>7</v>
      </c>
      <c r="E13" s="294" t="s">
        <v>138</v>
      </c>
      <c r="F13" s="398"/>
      <c r="G13" s="332"/>
    </row>
    <row r="14" spans="2:7" s="35" customFormat="1" ht="12.75" customHeight="1" x14ac:dyDescent="0.2">
      <c r="B14" s="42"/>
      <c r="C14" s="49"/>
      <c r="D14" s="50">
        <v>8</v>
      </c>
      <c r="E14" s="51" t="s">
        <v>139</v>
      </c>
      <c r="F14" s="397">
        <v>140354</v>
      </c>
      <c r="G14" s="332">
        <v>262429</v>
      </c>
    </row>
    <row r="15" spans="2:7" s="35" customFormat="1" ht="12.75" customHeight="1" x14ac:dyDescent="0.2">
      <c r="B15" s="42"/>
      <c r="C15" s="49"/>
      <c r="D15" s="50">
        <v>9</v>
      </c>
      <c r="E15" s="51" t="s">
        <v>140</v>
      </c>
      <c r="F15" s="397">
        <v>81175</v>
      </c>
      <c r="G15" s="332">
        <v>60818</v>
      </c>
    </row>
    <row r="16" spans="2:7" s="35" customFormat="1" ht="12.75" customHeight="1" x14ac:dyDescent="0.2">
      <c r="B16" s="42"/>
      <c r="C16" s="49"/>
      <c r="D16" s="50">
        <v>10</v>
      </c>
      <c r="E16" s="51" t="s">
        <v>141</v>
      </c>
      <c r="F16" s="397">
        <v>9724</v>
      </c>
      <c r="G16" s="334">
        <f>181961+10506</f>
        <v>192467</v>
      </c>
    </row>
    <row r="17" spans="2:13" s="35" customFormat="1" ht="12.75" customHeight="1" x14ac:dyDescent="0.2">
      <c r="B17" s="42"/>
      <c r="C17" s="49"/>
      <c r="D17" s="50">
        <v>11</v>
      </c>
      <c r="E17" s="51" t="s">
        <v>142</v>
      </c>
      <c r="F17" s="399">
        <v>135231140</v>
      </c>
      <c r="G17" s="332">
        <v>578000</v>
      </c>
    </row>
    <row r="18" spans="2:13" s="35" customFormat="1" ht="12.75" customHeight="1" x14ac:dyDescent="0.2">
      <c r="B18" s="42"/>
      <c r="C18" s="49"/>
      <c r="D18" s="50"/>
      <c r="E18" s="51"/>
      <c r="F18" s="392"/>
      <c r="G18" s="332"/>
      <c r="H18" s="366"/>
    </row>
    <row r="19" spans="2:13" s="35" customFormat="1" ht="12.75" customHeight="1" x14ac:dyDescent="0.2">
      <c r="B19" s="42"/>
      <c r="C19" s="52" t="s">
        <v>89</v>
      </c>
      <c r="D19" s="53" t="s">
        <v>143</v>
      </c>
      <c r="E19" s="56"/>
      <c r="F19" s="56"/>
      <c r="G19" s="335">
        <v>0</v>
      </c>
    </row>
    <row r="20" spans="2:13" s="35" customFormat="1" ht="12.75" customHeight="1" x14ac:dyDescent="0.2">
      <c r="B20" s="42"/>
      <c r="C20" s="52" t="s">
        <v>89</v>
      </c>
      <c r="D20" s="53" t="s">
        <v>144</v>
      </c>
      <c r="E20" s="54"/>
      <c r="F20" s="54"/>
      <c r="G20" s="335">
        <v>0</v>
      </c>
    </row>
    <row r="21" spans="2:13" s="35" customFormat="1" ht="12.75" customHeight="1" x14ac:dyDescent="0.2">
      <c r="B21" s="42"/>
      <c r="C21" s="52" t="s">
        <v>89</v>
      </c>
      <c r="D21" s="53" t="s">
        <v>145</v>
      </c>
      <c r="E21" s="54"/>
      <c r="F21" s="54"/>
      <c r="G21" s="335">
        <v>0</v>
      </c>
    </row>
    <row r="22" spans="2:13" s="35" customFormat="1" ht="15.95" customHeight="1" x14ac:dyDescent="0.2">
      <c r="B22" s="73"/>
      <c r="C22" s="462" t="s">
        <v>146</v>
      </c>
      <c r="D22" s="463"/>
      <c r="E22" s="464"/>
      <c r="F22" s="336">
        <f>+F6+F19+F20+F21</f>
        <v>419229762</v>
      </c>
      <c r="G22" s="336">
        <f>+G6+G19+G20+G21</f>
        <v>85375657</v>
      </c>
      <c r="H22" s="185"/>
      <c r="M22" s="185"/>
    </row>
    <row r="23" spans="2:13" s="35" customFormat="1" ht="12.75" customHeight="1" x14ac:dyDescent="0.2">
      <c r="B23" s="42"/>
      <c r="C23" s="52" t="s">
        <v>89</v>
      </c>
      <c r="D23" s="53" t="s">
        <v>147</v>
      </c>
      <c r="E23" s="61"/>
      <c r="F23" s="61"/>
      <c r="G23" s="349">
        <f>+G24+G25+G26+G27+G28+G29+G30+G31</f>
        <v>6000000</v>
      </c>
    </row>
    <row r="24" spans="2:13" s="35" customFormat="1" ht="12.75" customHeight="1" x14ac:dyDescent="0.2">
      <c r="B24" s="42"/>
      <c r="C24" s="57"/>
      <c r="D24" s="50">
        <v>1</v>
      </c>
      <c r="E24" s="51" t="s">
        <v>132</v>
      </c>
      <c r="F24" s="51"/>
      <c r="G24" s="332"/>
    </row>
    <row r="25" spans="2:13" s="35" customFormat="1" ht="12.75" customHeight="1" x14ac:dyDescent="0.2">
      <c r="B25" s="42"/>
      <c r="C25" s="57"/>
      <c r="D25" s="50">
        <v>2</v>
      </c>
      <c r="E25" s="51" t="s">
        <v>133</v>
      </c>
      <c r="F25" s="51"/>
      <c r="G25" s="332"/>
    </row>
    <row r="26" spans="2:13" s="35" customFormat="1" ht="12.75" customHeight="1" x14ac:dyDescent="0.2">
      <c r="B26" s="42"/>
      <c r="C26" s="57"/>
      <c r="D26" s="50">
        <v>3</v>
      </c>
      <c r="E26" s="51" t="s">
        <v>148</v>
      </c>
      <c r="F26" s="51"/>
      <c r="G26" s="332"/>
    </row>
    <row r="27" spans="2:13" s="35" customFormat="1" ht="12.75" customHeight="1" x14ac:dyDescent="0.2">
      <c r="B27" s="42"/>
      <c r="C27" s="57"/>
      <c r="D27" s="50">
        <v>4</v>
      </c>
      <c r="E27" s="51" t="s">
        <v>135</v>
      </c>
      <c r="F27" s="51"/>
      <c r="G27" s="332"/>
    </row>
    <row r="28" spans="2:13" s="35" customFormat="1" ht="12.75" customHeight="1" x14ac:dyDescent="0.2">
      <c r="B28" s="42"/>
      <c r="C28" s="57"/>
      <c r="D28" s="50">
        <v>5</v>
      </c>
      <c r="E28" s="51" t="s">
        <v>136</v>
      </c>
      <c r="F28" s="51"/>
      <c r="G28" s="332"/>
    </row>
    <row r="29" spans="2:13" s="35" customFormat="1" ht="12.75" customHeight="1" x14ac:dyDescent="0.2">
      <c r="B29" s="42"/>
      <c r="C29" s="57"/>
      <c r="D29" s="50">
        <v>6</v>
      </c>
      <c r="E29" s="51" t="s">
        <v>137</v>
      </c>
      <c r="F29" s="51"/>
      <c r="G29" s="332"/>
    </row>
    <row r="30" spans="2:13" s="35" customFormat="1" ht="12.75" customHeight="1" x14ac:dyDescent="0.2">
      <c r="B30" s="42"/>
      <c r="C30" s="57"/>
      <c r="D30" s="50">
        <v>7</v>
      </c>
      <c r="E30" s="294" t="s">
        <v>138</v>
      </c>
      <c r="F30" s="294"/>
      <c r="G30" s="332"/>
    </row>
    <row r="31" spans="2:13" s="35" customFormat="1" ht="12.75" customHeight="1" x14ac:dyDescent="0.2">
      <c r="B31" s="42"/>
      <c r="C31" s="57"/>
      <c r="D31" s="50">
        <v>8</v>
      </c>
      <c r="E31" s="51" t="s">
        <v>142</v>
      </c>
      <c r="F31" s="51"/>
      <c r="G31" s="332">
        <v>6000000</v>
      </c>
    </row>
    <row r="32" spans="2:13" s="35" customFormat="1" ht="12.75" customHeight="1" x14ac:dyDescent="0.2">
      <c r="B32" s="42"/>
      <c r="C32" s="57"/>
      <c r="D32" s="50"/>
      <c r="E32" s="51"/>
      <c r="F32" s="51"/>
      <c r="G32" s="72"/>
    </row>
    <row r="33" spans="2:7" s="35" customFormat="1" ht="12.75" customHeight="1" x14ac:dyDescent="0.2">
      <c r="B33" s="42"/>
      <c r="C33" s="52" t="s">
        <v>89</v>
      </c>
      <c r="D33" s="53" t="s">
        <v>149</v>
      </c>
      <c r="E33" s="56"/>
      <c r="F33" s="56"/>
      <c r="G33" s="55">
        <v>0</v>
      </c>
    </row>
    <row r="34" spans="2:7" s="35" customFormat="1" ht="12.75" customHeight="1" x14ac:dyDescent="0.2">
      <c r="B34" s="42"/>
      <c r="C34" s="52" t="s">
        <v>89</v>
      </c>
      <c r="D34" s="53" t="s">
        <v>150</v>
      </c>
      <c r="E34" s="56"/>
      <c r="F34" s="56"/>
      <c r="G34" s="55">
        <v>0</v>
      </c>
    </row>
    <row r="35" spans="2:7" s="35" customFormat="1" ht="12.75" customHeight="1" x14ac:dyDescent="0.2">
      <c r="B35" s="42"/>
      <c r="C35" s="52" t="s">
        <v>89</v>
      </c>
      <c r="D35" s="53" t="s">
        <v>151</v>
      </c>
      <c r="E35" s="56"/>
      <c r="F35" s="56"/>
      <c r="G35" s="55">
        <v>0</v>
      </c>
    </row>
    <row r="36" spans="2:7" s="35" customFormat="1" ht="12.75" customHeight="1" x14ac:dyDescent="0.2">
      <c r="B36" s="42"/>
      <c r="C36" s="57"/>
      <c r="D36" s="50">
        <v>1</v>
      </c>
      <c r="E36" s="51" t="s">
        <v>152</v>
      </c>
      <c r="F36" s="51"/>
      <c r="G36" s="45"/>
    </row>
    <row r="37" spans="2:7" s="35" customFormat="1" ht="12.75" customHeight="1" x14ac:dyDescent="0.2">
      <c r="B37" s="42"/>
      <c r="C37" s="57"/>
      <c r="D37" s="50">
        <v>2</v>
      </c>
      <c r="E37" s="51" t="s">
        <v>153</v>
      </c>
      <c r="F37" s="51"/>
      <c r="G37" s="45"/>
    </row>
    <row r="38" spans="2:7" s="35" customFormat="1" ht="12.75" customHeight="1" x14ac:dyDescent="0.2">
      <c r="B38" s="42"/>
      <c r="C38" s="52" t="s">
        <v>89</v>
      </c>
      <c r="D38" s="53" t="s">
        <v>154</v>
      </c>
      <c r="E38" s="56"/>
      <c r="F38" s="56"/>
      <c r="G38" s="55">
        <v>0</v>
      </c>
    </row>
    <row r="39" spans="2:7" s="35" customFormat="1" ht="12.75" customHeight="1" x14ac:dyDescent="0.2">
      <c r="B39" s="42"/>
      <c r="C39" s="49"/>
      <c r="D39" s="44"/>
      <c r="E39" s="59"/>
      <c r="F39" s="59"/>
      <c r="G39" s="45"/>
    </row>
    <row r="40" spans="2:7" s="35" customFormat="1" ht="15.95" customHeight="1" x14ac:dyDescent="0.2">
      <c r="B40" s="73"/>
      <c r="C40" s="462" t="s">
        <v>155</v>
      </c>
      <c r="D40" s="463"/>
      <c r="E40" s="464"/>
      <c r="F40" s="344"/>
      <c r="G40" s="86">
        <f>+G38+G35+G34+G33+G23</f>
        <v>6000000</v>
      </c>
    </row>
    <row r="41" spans="2:7" s="35" customFormat="1" ht="15.95" customHeight="1" x14ac:dyDescent="0.2">
      <c r="B41" s="42"/>
      <c r="C41" s="49"/>
      <c r="D41" s="44"/>
      <c r="E41" s="59"/>
      <c r="F41" s="59"/>
      <c r="G41" s="72"/>
    </row>
    <row r="42" spans="2:7" s="35" customFormat="1" ht="24.75" customHeight="1" x14ac:dyDescent="0.2">
      <c r="B42" s="42"/>
      <c r="C42" s="459" t="s">
        <v>156</v>
      </c>
      <c r="D42" s="460"/>
      <c r="E42" s="461"/>
      <c r="F42" s="343"/>
      <c r="G42" s="72"/>
    </row>
    <row r="43" spans="2:7" s="35" customFormat="1" ht="12.75" customHeight="1" x14ac:dyDescent="0.2">
      <c r="B43" s="42"/>
      <c r="C43" s="74"/>
      <c r="D43" s="44" t="s">
        <v>157</v>
      </c>
      <c r="E43" s="59"/>
      <c r="F43" s="59"/>
      <c r="G43" s="332"/>
    </row>
    <row r="44" spans="2:7" s="35" customFormat="1" ht="12.75" customHeight="1" x14ac:dyDescent="0.2">
      <c r="B44" s="42"/>
      <c r="C44" s="74" t="s">
        <v>89</v>
      </c>
      <c r="D44" s="44" t="s">
        <v>158</v>
      </c>
      <c r="E44" s="59"/>
      <c r="F44" s="352">
        <v>100000</v>
      </c>
      <c r="G44" s="332">
        <v>100000</v>
      </c>
    </row>
    <row r="45" spans="2:7" s="35" customFormat="1" ht="12.75" customHeight="1" x14ac:dyDescent="0.2">
      <c r="B45" s="42"/>
      <c r="C45" s="74" t="s">
        <v>89</v>
      </c>
      <c r="D45" s="44" t="s">
        <v>159</v>
      </c>
      <c r="E45" s="59"/>
      <c r="F45" s="59"/>
      <c r="G45" s="332"/>
    </row>
    <row r="46" spans="2:7" s="35" customFormat="1" ht="12.75" customHeight="1" x14ac:dyDescent="0.2">
      <c r="B46" s="42"/>
      <c r="C46" s="74" t="s">
        <v>89</v>
      </c>
      <c r="D46" s="44" t="s">
        <v>160</v>
      </c>
      <c r="E46" s="59"/>
      <c r="F46" s="59"/>
      <c r="G46" s="332"/>
    </row>
    <row r="47" spans="2:7" s="35" customFormat="1" ht="12.75" customHeight="1" x14ac:dyDescent="0.2">
      <c r="B47" s="42"/>
      <c r="C47" s="74" t="s">
        <v>89</v>
      </c>
      <c r="D47" s="44" t="s">
        <v>161</v>
      </c>
      <c r="E47" s="59"/>
      <c r="F47" s="59"/>
      <c r="G47" s="332"/>
    </row>
    <row r="48" spans="2:7" s="35" customFormat="1" ht="12.75" customHeight="1" x14ac:dyDescent="0.2">
      <c r="B48" s="42"/>
      <c r="C48" s="75"/>
      <c r="D48" s="50">
        <v>1</v>
      </c>
      <c r="E48" s="51" t="s">
        <v>162</v>
      </c>
      <c r="F48" s="51"/>
      <c r="G48" s="332"/>
    </row>
    <row r="49" spans="2:7" s="35" customFormat="1" ht="12.75" customHeight="1" x14ac:dyDescent="0.2">
      <c r="B49" s="42"/>
      <c r="C49" s="75"/>
      <c r="D49" s="50">
        <v>2</v>
      </c>
      <c r="E49" s="51" t="s">
        <v>163</v>
      </c>
      <c r="F49" s="51"/>
      <c r="G49" s="332"/>
    </row>
    <row r="50" spans="2:7" s="35" customFormat="1" ht="12.75" customHeight="1" x14ac:dyDescent="0.2">
      <c r="B50" s="42"/>
      <c r="C50" s="75"/>
      <c r="D50" s="50">
        <v>3</v>
      </c>
      <c r="E50" s="51" t="s">
        <v>161</v>
      </c>
      <c r="F50" s="51"/>
      <c r="G50" s="332"/>
    </row>
    <row r="51" spans="2:7" s="35" customFormat="1" ht="12.75" customHeight="1" x14ac:dyDescent="0.2">
      <c r="B51" s="42"/>
      <c r="C51" s="74" t="s">
        <v>89</v>
      </c>
      <c r="D51" s="44" t="s">
        <v>164</v>
      </c>
      <c r="E51" s="59"/>
      <c r="F51" s="352">
        <v>2045895</v>
      </c>
      <c r="G51" s="332">
        <v>-143420</v>
      </c>
    </row>
    <row r="52" spans="2:7" s="35" customFormat="1" ht="12.75" customHeight="1" x14ac:dyDescent="0.2">
      <c r="B52" s="42"/>
      <c r="C52" s="74" t="s">
        <v>89</v>
      </c>
      <c r="D52" s="44" t="s">
        <v>165</v>
      </c>
      <c r="E52" s="59"/>
      <c r="F52" s="352">
        <v>897424</v>
      </c>
      <c r="G52" s="334">
        <f>'Pash-2'!G47</f>
        <v>2189314.9750000001</v>
      </c>
    </row>
    <row r="53" spans="2:7" s="35" customFormat="1" ht="12.75" customHeight="1" x14ac:dyDescent="0.2">
      <c r="B53" s="42"/>
      <c r="C53" s="76"/>
      <c r="D53" s="44"/>
      <c r="E53" s="59"/>
      <c r="F53" s="59"/>
      <c r="G53" s="332"/>
    </row>
    <row r="54" spans="2:7" s="35" customFormat="1" ht="15.95" customHeight="1" x14ac:dyDescent="0.2">
      <c r="B54" s="73"/>
      <c r="C54" s="462" t="s">
        <v>166</v>
      </c>
      <c r="D54" s="463"/>
      <c r="E54" s="464"/>
      <c r="F54" s="367">
        <f>SUM(F43:F53)</f>
        <v>3043319</v>
      </c>
      <c r="G54" s="86">
        <f>+G43+G44+G45+G46+G47+G48+G49+G50+G51+G52</f>
        <v>2145894.9750000001</v>
      </c>
    </row>
    <row r="55" spans="2:7" s="35" customFormat="1" ht="15.95" customHeight="1" x14ac:dyDescent="0.2">
      <c r="B55" s="42"/>
      <c r="C55" s="76"/>
      <c r="D55" s="44"/>
      <c r="E55" s="59"/>
      <c r="F55" s="59"/>
      <c r="G55" s="72"/>
    </row>
    <row r="56" spans="2:7" s="35" customFormat="1" ht="24.75" customHeight="1" x14ac:dyDescent="0.2">
      <c r="B56" s="73"/>
      <c r="C56" s="462" t="s">
        <v>167</v>
      </c>
      <c r="D56" s="463"/>
      <c r="E56" s="464"/>
      <c r="F56" s="86">
        <f>+F54+F40+F22</f>
        <v>422273081</v>
      </c>
      <c r="G56" s="338">
        <f>+G54+G40+G22</f>
        <v>93521551.974999994</v>
      </c>
    </row>
    <row r="57" spans="2:7" s="35" customFormat="1" ht="15.95" customHeight="1" x14ac:dyDescent="0.2">
      <c r="B57" s="65"/>
      <c r="C57" s="65"/>
      <c r="D57" s="77"/>
      <c r="E57" s="78"/>
      <c r="F57" s="78"/>
      <c r="G57" s="79"/>
    </row>
    <row r="58" spans="2:7" s="35" customFormat="1" ht="15.95" customHeight="1" x14ac:dyDescent="0.2">
      <c r="B58" s="65"/>
      <c r="C58" s="65"/>
      <c r="D58" s="77"/>
      <c r="E58" s="421" t="s">
        <v>337</v>
      </c>
      <c r="F58" s="78"/>
      <c r="G58" s="66"/>
    </row>
    <row r="59" spans="2:7" s="35" customFormat="1" ht="15.95" customHeight="1" x14ac:dyDescent="0.2">
      <c r="B59" s="65"/>
      <c r="C59" s="65"/>
      <c r="D59" s="77"/>
      <c r="E59" s="421" t="s">
        <v>338</v>
      </c>
      <c r="F59" s="78"/>
      <c r="G59" s="79"/>
    </row>
    <row r="60" spans="2:7" s="35" customFormat="1" ht="15.95" customHeight="1" x14ac:dyDescent="0.2">
      <c r="B60" s="65"/>
      <c r="C60" s="65"/>
      <c r="D60" s="77"/>
      <c r="E60" s="78"/>
      <c r="F60" s="78"/>
      <c r="G60" s="79"/>
    </row>
    <row r="61" spans="2:7" s="35" customFormat="1" ht="15.95" customHeight="1" x14ac:dyDescent="0.2">
      <c r="B61" s="80"/>
      <c r="C61" s="80"/>
      <c r="D61" s="80"/>
      <c r="E61" s="78"/>
      <c r="F61" s="78"/>
      <c r="G61" s="79"/>
    </row>
    <row r="62" spans="2:7" s="35" customFormat="1" ht="15.95" customHeight="1" x14ac:dyDescent="0.2">
      <c r="B62" s="65"/>
      <c r="C62" s="65"/>
      <c r="D62" s="77"/>
      <c r="E62" s="78"/>
      <c r="F62" s="78"/>
      <c r="G62" s="79"/>
    </row>
    <row r="63" spans="2:7" s="35" customFormat="1" ht="15.95" customHeight="1" x14ac:dyDescent="0.2">
      <c r="B63" s="65"/>
      <c r="C63" s="65"/>
      <c r="D63" s="77"/>
      <c r="E63" s="78"/>
      <c r="F63" s="78"/>
      <c r="G63" s="79"/>
    </row>
    <row r="64" spans="2:7" s="35" customFormat="1" ht="15.95" customHeight="1" x14ac:dyDescent="0.2">
      <c r="B64" s="65"/>
      <c r="C64" s="65"/>
      <c r="D64" s="77"/>
      <c r="E64" s="78"/>
      <c r="F64" s="78"/>
      <c r="G64" s="79"/>
    </row>
    <row r="65" spans="2:7" s="35" customFormat="1" ht="15.95" customHeight="1" x14ac:dyDescent="0.2">
      <c r="B65" s="65"/>
      <c r="C65" s="65"/>
      <c r="D65" s="77"/>
      <c r="E65" s="78"/>
      <c r="F65" s="78"/>
      <c r="G65" s="79"/>
    </row>
    <row r="66" spans="2:7" s="35" customFormat="1" ht="15.95" customHeight="1" x14ac:dyDescent="0.2">
      <c r="B66" s="65"/>
      <c r="C66" s="65"/>
      <c r="D66" s="65"/>
      <c r="E66" s="65"/>
      <c r="F66" s="65"/>
      <c r="G66" s="79"/>
    </row>
    <row r="67" spans="2:7" x14ac:dyDescent="0.2">
      <c r="B67" s="81"/>
      <c r="C67" s="81"/>
      <c r="D67" s="82"/>
      <c r="E67" s="83"/>
      <c r="F67" s="83"/>
      <c r="G67" s="84"/>
    </row>
  </sheetData>
  <mergeCells count="7">
    <mergeCell ref="C56:E56"/>
    <mergeCell ref="B3:G3"/>
    <mergeCell ref="C5:E5"/>
    <mergeCell ref="C22:E22"/>
    <mergeCell ref="C40:E40"/>
    <mergeCell ref="C42:E42"/>
    <mergeCell ref="C54:E54"/>
  </mergeCells>
  <pageMargins left="0.23622047244094491" right="0.70866141732283472" top="0.31496062992125984" bottom="0.27559055118110237" header="0.31496062992125984" footer="0.31496062992125984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3"/>
  <sheetViews>
    <sheetView workbookViewId="0">
      <selection activeCell="E40" sqref="E40"/>
    </sheetView>
  </sheetViews>
  <sheetFormatPr defaultRowHeight="15" x14ac:dyDescent="0.2"/>
  <cols>
    <col min="1" max="1" width="5.5703125" style="88" customWidth="1"/>
    <col min="2" max="2" width="3.42578125" style="18" customWidth="1"/>
    <col min="3" max="3" width="2.7109375" style="18" customWidth="1"/>
    <col min="4" max="4" width="49.7109375" style="1" customWidth="1"/>
    <col min="5" max="5" width="14.7109375" style="69" customWidth="1"/>
    <col min="6" max="6" width="12.85546875" style="2" customWidth="1"/>
    <col min="7" max="7" width="1.42578125" style="1" customWidth="1"/>
    <col min="8" max="8" width="9.140625" style="1"/>
    <col min="9" max="9" width="18" style="89" customWidth="1"/>
    <col min="10" max="16384" width="9.140625" style="1"/>
  </cols>
  <sheetData>
    <row r="1" spans="1:9" ht="20.25" customHeight="1" x14ac:dyDescent="0.2">
      <c r="A1" s="221" t="str">
        <f>+'Aktivi-1'!A1</f>
        <v>DIVJAKA RESORT</v>
      </c>
    </row>
    <row r="2" spans="1:9" s="35" customFormat="1" ht="12.75" x14ac:dyDescent="0.2">
      <c r="A2" s="465" t="s">
        <v>331</v>
      </c>
      <c r="B2" s="465"/>
      <c r="C2" s="465"/>
      <c r="D2" s="465"/>
      <c r="E2" s="465"/>
      <c r="F2" s="465"/>
      <c r="I2" s="87"/>
    </row>
    <row r="3" spans="1:9" s="35" customFormat="1" ht="12.75" x14ac:dyDescent="0.2">
      <c r="A3" s="465" t="s">
        <v>169</v>
      </c>
      <c r="B3" s="465"/>
      <c r="C3" s="465"/>
      <c r="D3" s="465"/>
      <c r="E3" s="465"/>
      <c r="F3" s="465"/>
      <c r="I3" s="87"/>
    </row>
    <row r="4" spans="1:9" s="35" customFormat="1" ht="12.75" x14ac:dyDescent="0.2">
      <c r="A4" s="483" t="s">
        <v>297</v>
      </c>
      <c r="B4" s="483"/>
      <c r="C4" s="483"/>
      <c r="D4" s="483"/>
      <c r="E4" s="483"/>
      <c r="F4" s="483"/>
      <c r="I4" s="87"/>
    </row>
    <row r="5" spans="1:9" s="35" customFormat="1" ht="15.95" customHeight="1" x14ac:dyDescent="0.2">
      <c r="A5" s="90" t="s">
        <v>1</v>
      </c>
      <c r="B5" s="459" t="s">
        <v>19</v>
      </c>
      <c r="C5" s="460"/>
      <c r="D5" s="461"/>
      <c r="E5" s="71">
        <v>2018</v>
      </c>
      <c r="F5" s="91">
        <v>2017</v>
      </c>
      <c r="I5" s="87"/>
    </row>
    <row r="6" spans="1:9" s="35" customFormat="1" ht="12.75" customHeight="1" x14ac:dyDescent="0.2">
      <c r="A6" s="428" t="s">
        <v>89</v>
      </c>
      <c r="B6" s="93" t="s">
        <v>170</v>
      </c>
      <c r="C6" s="94"/>
      <c r="D6" s="95"/>
      <c r="E6" s="96">
        <v>0</v>
      </c>
      <c r="F6" s="96">
        <v>0</v>
      </c>
      <c r="I6" s="87"/>
    </row>
    <row r="7" spans="1:9" s="35" customFormat="1" ht="12.75" customHeight="1" x14ac:dyDescent="0.2">
      <c r="A7" s="428" t="s">
        <v>89</v>
      </c>
      <c r="B7" s="93" t="s">
        <v>289</v>
      </c>
      <c r="C7" s="94"/>
      <c r="D7" s="95"/>
      <c r="E7" s="96"/>
      <c r="F7" s="96"/>
      <c r="I7" s="87"/>
    </row>
    <row r="8" spans="1:9" s="35" customFormat="1" ht="12.75" customHeight="1" x14ac:dyDescent="0.2">
      <c r="A8" s="428" t="s">
        <v>89</v>
      </c>
      <c r="B8" s="93" t="s">
        <v>290</v>
      </c>
      <c r="C8" s="94"/>
      <c r="D8" s="95"/>
      <c r="E8" s="96">
        <f>+E6+E7</f>
        <v>0</v>
      </c>
      <c r="F8" s="96">
        <f>+F6+F7</f>
        <v>0</v>
      </c>
      <c r="I8" s="310"/>
    </row>
    <row r="9" spans="1:9" s="35" customFormat="1" ht="12.75" customHeight="1" x14ac:dyDescent="0.2">
      <c r="A9" s="428" t="s">
        <v>89</v>
      </c>
      <c r="B9" s="93" t="s">
        <v>291</v>
      </c>
      <c r="C9" s="94"/>
      <c r="D9" s="95"/>
      <c r="E9" s="181">
        <v>0</v>
      </c>
      <c r="F9" s="96">
        <v>0</v>
      </c>
      <c r="I9" s="319"/>
    </row>
    <row r="10" spans="1:9" s="35" customFormat="1" ht="12.75" customHeight="1" x14ac:dyDescent="0.2">
      <c r="A10" s="428" t="s">
        <v>89</v>
      </c>
      <c r="B10" s="93" t="s">
        <v>292</v>
      </c>
      <c r="C10" s="94"/>
      <c r="D10" s="95"/>
      <c r="E10" s="181"/>
      <c r="F10" s="96"/>
      <c r="I10" s="87"/>
    </row>
    <row r="11" spans="1:9" s="35" customFormat="1" ht="12.75" customHeight="1" x14ac:dyDescent="0.2">
      <c r="A11" s="428" t="s">
        <v>89</v>
      </c>
      <c r="B11" s="93" t="s">
        <v>182</v>
      </c>
      <c r="C11" s="94"/>
      <c r="D11" s="95"/>
      <c r="E11" s="181">
        <f>+E12+E13+E15+E17+E19</f>
        <v>0</v>
      </c>
      <c r="F11" s="96">
        <f>+F12+F13+F15+F17+F19</f>
        <v>0</v>
      </c>
      <c r="I11" s="87"/>
    </row>
    <row r="12" spans="1:9" s="35" customFormat="1" ht="12.75" customHeight="1" x14ac:dyDescent="0.2">
      <c r="A12" s="429"/>
      <c r="B12" s="98"/>
      <c r="C12" s="105">
        <v>1</v>
      </c>
      <c r="D12" s="51" t="s">
        <v>173</v>
      </c>
      <c r="E12" s="295"/>
      <c r="F12" s="106">
        <v>0</v>
      </c>
      <c r="I12" s="87"/>
    </row>
    <row r="13" spans="1:9" s="35" customFormat="1" ht="12.75" customHeight="1" x14ac:dyDescent="0.2">
      <c r="A13" s="429"/>
      <c r="B13" s="112"/>
      <c r="C13" s="477">
        <v>2</v>
      </c>
      <c r="D13" s="296" t="s">
        <v>293</v>
      </c>
      <c r="E13" s="479"/>
      <c r="F13" s="481"/>
      <c r="I13" s="87"/>
    </row>
    <row r="14" spans="1:9" s="35" customFormat="1" ht="11.25" customHeight="1" x14ac:dyDescent="0.2">
      <c r="A14" s="58"/>
      <c r="B14" s="115"/>
      <c r="C14" s="478"/>
      <c r="D14" s="297" t="s">
        <v>294</v>
      </c>
      <c r="E14" s="480"/>
      <c r="F14" s="482"/>
      <c r="I14" s="87"/>
    </row>
    <row r="15" spans="1:9" s="35" customFormat="1" ht="12.75" customHeight="1" x14ac:dyDescent="0.2">
      <c r="A15" s="429"/>
      <c r="B15" s="112"/>
      <c r="C15" s="477">
        <v>3</v>
      </c>
      <c r="D15" s="296" t="s">
        <v>185</v>
      </c>
      <c r="E15" s="479"/>
      <c r="F15" s="481"/>
      <c r="I15" s="87"/>
    </row>
    <row r="16" spans="1:9" s="35" customFormat="1" ht="12.75" customHeight="1" x14ac:dyDescent="0.2">
      <c r="A16" s="58"/>
      <c r="B16" s="115"/>
      <c r="C16" s="478"/>
      <c r="D16" s="297" t="s">
        <v>186</v>
      </c>
      <c r="E16" s="480"/>
      <c r="F16" s="482"/>
      <c r="I16" s="87"/>
    </row>
    <row r="17" spans="1:9" s="35" customFormat="1" ht="12.75" customHeight="1" x14ac:dyDescent="0.2">
      <c r="A17" s="429"/>
      <c r="B17" s="112"/>
      <c r="C17" s="477">
        <v>4</v>
      </c>
      <c r="D17" s="296" t="s">
        <v>295</v>
      </c>
      <c r="E17" s="479"/>
      <c r="F17" s="481"/>
      <c r="I17" s="87"/>
    </row>
    <row r="18" spans="1:9" s="35" customFormat="1" ht="12.75" customHeight="1" x14ac:dyDescent="0.2">
      <c r="A18" s="58"/>
      <c r="B18" s="115"/>
      <c r="C18" s="478"/>
      <c r="D18" s="297" t="s">
        <v>186</v>
      </c>
      <c r="E18" s="480"/>
      <c r="F18" s="482"/>
      <c r="I18" s="87"/>
    </row>
    <row r="19" spans="1:9" s="35" customFormat="1" ht="15.75" customHeight="1" x14ac:dyDescent="0.2">
      <c r="A19" s="430"/>
      <c r="B19" s="298"/>
      <c r="C19" s="307">
        <v>5</v>
      </c>
      <c r="D19" s="113" t="s">
        <v>298</v>
      </c>
      <c r="E19" s="299"/>
      <c r="F19" s="309"/>
      <c r="I19" s="87"/>
    </row>
    <row r="20" spans="1:9" s="35" customFormat="1" ht="12.75" customHeight="1" x14ac:dyDescent="0.2">
      <c r="A20" s="467" t="s">
        <v>89</v>
      </c>
      <c r="B20" s="117" t="s">
        <v>189</v>
      </c>
      <c r="C20" s="300"/>
      <c r="D20" s="301"/>
      <c r="E20" s="469">
        <v>0</v>
      </c>
      <c r="F20" s="469">
        <v>0</v>
      </c>
      <c r="I20" s="87"/>
    </row>
    <row r="21" spans="1:9" s="35" customFormat="1" ht="12.75" customHeight="1" x14ac:dyDescent="0.2">
      <c r="A21" s="468"/>
      <c r="B21" s="120" t="s">
        <v>296</v>
      </c>
      <c r="C21" s="302"/>
      <c r="D21" s="303"/>
      <c r="E21" s="470"/>
      <c r="F21" s="470"/>
      <c r="I21" s="87"/>
    </row>
    <row r="22" spans="1:9" s="35" customFormat="1" ht="12.75" customHeight="1" x14ac:dyDescent="0.2">
      <c r="A22" s="429"/>
      <c r="B22" s="98"/>
      <c r="C22" s="105"/>
      <c r="D22" s="51"/>
      <c r="E22" s="295"/>
      <c r="F22" s="106"/>
      <c r="I22" s="87"/>
    </row>
    <row r="23" spans="1:9" s="35" customFormat="1" ht="12.75" customHeight="1" x14ac:dyDescent="0.2">
      <c r="A23" s="428" t="s">
        <v>89</v>
      </c>
      <c r="B23" s="93" t="s">
        <v>191</v>
      </c>
      <c r="C23" s="94"/>
      <c r="D23" s="95"/>
      <c r="E23" s="96">
        <f>+E24+E26+E27</f>
        <v>0</v>
      </c>
      <c r="F23" s="96">
        <f>+F24+F26+F27</f>
        <v>0</v>
      </c>
      <c r="I23" s="87"/>
    </row>
    <row r="24" spans="1:9" s="35" customFormat="1" ht="12.75" customHeight="1" x14ac:dyDescent="0.2">
      <c r="A24" s="90"/>
      <c r="B24" s="304"/>
      <c r="C24" s="471">
        <v>1</v>
      </c>
      <c r="D24" s="113" t="s">
        <v>192</v>
      </c>
      <c r="E24" s="473"/>
      <c r="F24" s="475"/>
      <c r="I24" s="87"/>
    </row>
    <row r="25" spans="1:9" s="35" customFormat="1" ht="12.75" customHeight="1" x14ac:dyDescent="0.2">
      <c r="A25" s="431"/>
      <c r="B25" s="305"/>
      <c r="C25" s="472"/>
      <c r="D25" s="116" t="s">
        <v>193</v>
      </c>
      <c r="E25" s="474"/>
      <c r="F25" s="476"/>
      <c r="I25" s="87"/>
    </row>
    <row r="26" spans="1:9" s="35" customFormat="1" ht="12.75" customHeight="1" x14ac:dyDescent="0.2">
      <c r="A26" s="424"/>
      <c r="B26" s="43"/>
      <c r="C26" s="50">
        <v>2</v>
      </c>
      <c r="D26" s="123" t="s">
        <v>216</v>
      </c>
      <c r="E26" s="183"/>
      <c r="F26" s="125"/>
      <c r="I26" s="87"/>
    </row>
    <row r="27" spans="1:9" s="35" customFormat="1" ht="12.75" customHeight="1" x14ac:dyDescent="0.2">
      <c r="A27" s="42"/>
      <c r="B27" s="98"/>
      <c r="C27" s="50">
        <v>3</v>
      </c>
      <c r="D27" s="123" t="s">
        <v>194</v>
      </c>
      <c r="E27" s="72"/>
      <c r="F27" s="45"/>
      <c r="I27" s="87"/>
    </row>
    <row r="28" spans="1:9" s="35" customFormat="1" ht="12.75" customHeight="1" x14ac:dyDescent="0.2">
      <c r="A28" s="428" t="s">
        <v>89</v>
      </c>
      <c r="B28" s="93" t="s">
        <v>195</v>
      </c>
      <c r="C28" s="94"/>
      <c r="D28" s="95"/>
      <c r="E28" s="181">
        <v>0</v>
      </c>
      <c r="F28" s="96">
        <v>0</v>
      </c>
      <c r="I28" s="87"/>
    </row>
    <row r="29" spans="1:9" s="35" customFormat="1" ht="12.75" customHeight="1" x14ac:dyDescent="0.2">
      <c r="A29" s="42"/>
      <c r="B29" s="43"/>
      <c r="C29" s="99"/>
      <c r="D29" s="100"/>
      <c r="E29" s="72"/>
      <c r="F29" s="45"/>
      <c r="I29" s="87"/>
    </row>
    <row r="30" spans="1:9" s="35" customFormat="1" ht="12.75" customHeight="1" x14ac:dyDescent="0.2">
      <c r="A30" s="428" t="s">
        <v>89</v>
      </c>
      <c r="B30" s="93" t="s">
        <v>196</v>
      </c>
      <c r="C30" s="94"/>
      <c r="D30" s="95"/>
      <c r="E30" s="181">
        <f>+E8+E9+E10+E11+E20+E23+E28</f>
        <v>0</v>
      </c>
      <c r="F30" s="181">
        <f>+F8+F9+F10+F11+F20+F23+F28</f>
        <v>0</v>
      </c>
      <c r="I30" s="87"/>
    </row>
    <row r="31" spans="1:9" s="35" customFormat="1" ht="12.75" customHeight="1" x14ac:dyDescent="0.2">
      <c r="A31" s="42"/>
      <c r="B31" s="98"/>
      <c r="C31" s="99"/>
      <c r="D31" s="100"/>
      <c r="E31" s="72"/>
      <c r="F31" s="45"/>
      <c r="I31" s="87"/>
    </row>
    <row r="32" spans="1:9" s="35" customFormat="1" ht="12.75" customHeight="1" x14ac:dyDescent="0.2">
      <c r="A32" s="428" t="s">
        <v>89</v>
      </c>
      <c r="B32" s="93" t="s">
        <v>197</v>
      </c>
      <c r="C32" s="94"/>
      <c r="D32" s="95"/>
      <c r="E32" s="181">
        <f>+E33+E34+E35</f>
        <v>0</v>
      </c>
      <c r="F32" s="181">
        <f>+F33+F34+F35</f>
        <v>0</v>
      </c>
      <c r="I32" s="87"/>
    </row>
    <row r="33" spans="1:9" s="35" customFormat="1" ht="12.75" customHeight="1" x14ac:dyDescent="0.2">
      <c r="A33" s="42"/>
      <c r="B33" s="98"/>
      <c r="C33" s="50">
        <v>1</v>
      </c>
      <c r="D33" s="123" t="s">
        <v>198</v>
      </c>
      <c r="E33" s="45"/>
      <c r="F33" s="45"/>
      <c r="I33" s="87"/>
    </row>
    <row r="34" spans="1:9" s="35" customFormat="1" ht="12.75" customHeight="1" x14ac:dyDescent="0.2">
      <c r="A34" s="42"/>
      <c r="B34" s="98"/>
      <c r="C34" s="50">
        <v>2</v>
      </c>
      <c r="D34" s="123" t="s">
        <v>199</v>
      </c>
      <c r="E34" s="72"/>
      <c r="F34" s="45"/>
      <c r="I34" s="87"/>
    </row>
    <row r="35" spans="1:9" s="35" customFormat="1" ht="12.75" customHeight="1" x14ac:dyDescent="0.2">
      <c r="A35" s="42"/>
      <c r="B35" s="98"/>
      <c r="C35" s="50">
        <v>3</v>
      </c>
      <c r="D35" s="123" t="s">
        <v>200</v>
      </c>
      <c r="E35" s="72"/>
      <c r="F35" s="45"/>
      <c r="I35" s="87"/>
    </row>
    <row r="36" spans="1:9" s="35" customFormat="1" ht="12.75" customHeight="1" x14ac:dyDescent="0.2">
      <c r="A36" s="42"/>
      <c r="B36" s="98"/>
      <c r="C36" s="99"/>
      <c r="D36" s="100"/>
      <c r="E36" s="72"/>
      <c r="F36" s="45"/>
      <c r="I36" s="87"/>
    </row>
    <row r="37" spans="1:9" s="35" customFormat="1" ht="12.75" customHeight="1" x14ac:dyDescent="0.2">
      <c r="A37" s="428" t="s">
        <v>89</v>
      </c>
      <c r="B37" s="93" t="s">
        <v>201</v>
      </c>
      <c r="C37" s="94"/>
      <c r="D37" s="95"/>
      <c r="E37" s="181">
        <f>+E30+E32</f>
        <v>0</v>
      </c>
      <c r="F37" s="181">
        <f>+F30+F32</f>
        <v>0</v>
      </c>
      <c r="I37" s="87"/>
    </row>
    <row r="38" spans="1:9" s="35" customFormat="1" ht="12.75" customHeight="1" x14ac:dyDescent="0.2">
      <c r="A38" s="42"/>
      <c r="B38" s="98"/>
      <c r="C38" s="99"/>
      <c r="D38" s="100"/>
      <c r="E38" s="72"/>
      <c r="F38" s="45"/>
      <c r="I38" s="311"/>
    </row>
    <row r="39" spans="1:9" s="35" customFormat="1" ht="12.75" customHeight="1" x14ac:dyDescent="0.2">
      <c r="A39" s="428" t="s">
        <v>89</v>
      </c>
      <c r="B39" s="93" t="s">
        <v>202</v>
      </c>
      <c r="C39" s="94"/>
      <c r="D39" s="95"/>
      <c r="E39" s="181">
        <f>+E37</f>
        <v>0</v>
      </c>
      <c r="F39" s="181">
        <f>+F37</f>
        <v>0</v>
      </c>
      <c r="I39" s="87"/>
    </row>
    <row r="40" spans="1:9" s="35" customFormat="1" ht="12.75" customHeight="1" x14ac:dyDescent="0.2">
      <c r="A40" s="42"/>
      <c r="B40" s="98"/>
      <c r="C40" s="99"/>
      <c r="D40" s="123" t="s">
        <v>203</v>
      </c>
      <c r="E40" s="45">
        <f>+E39</f>
        <v>0</v>
      </c>
      <c r="F40" s="45">
        <f>+F39</f>
        <v>0</v>
      </c>
      <c r="I40" s="87"/>
    </row>
    <row r="41" spans="1:9" s="35" customFormat="1" ht="12.75" customHeight="1" x14ac:dyDescent="0.2">
      <c r="A41" s="42"/>
      <c r="B41" s="98"/>
      <c r="C41" s="99"/>
      <c r="D41" s="123" t="s">
        <v>204</v>
      </c>
      <c r="E41" s="72"/>
      <c r="F41" s="45"/>
      <c r="I41" s="87"/>
    </row>
    <row r="42" spans="1:9" ht="22.5" customHeight="1" x14ac:dyDescent="0.2">
      <c r="A42" s="465" t="s">
        <v>205</v>
      </c>
      <c r="B42" s="465"/>
      <c r="C42" s="465"/>
      <c r="D42" s="465"/>
      <c r="E42" s="465"/>
      <c r="F42" s="465"/>
      <c r="G42" s="306"/>
    </row>
    <row r="43" spans="1:9" ht="12.75" customHeight="1" x14ac:dyDescent="0.2">
      <c r="A43" s="424" t="s">
        <v>1</v>
      </c>
      <c r="B43" s="466" t="s">
        <v>19</v>
      </c>
      <c r="C43" s="466"/>
      <c r="D43" s="466"/>
      <c r="E43" s="71">
        <v>2018</v>
      </c>
      <c r="F43" s="91">
        <v>2017</v>
      </c>
    </row>
    <row r="44" spans="1:9" ht="12.75" customHeight="1" x14ac:dyDescent="0.2">
      <c r="A44" s="428" t="s">
        <v>89</v>
      </c>
      <c r="B44" s="135" t="s">
        <v>201</v>
      </c>
      <c r="C44" s="136"/>
      <c r="D44" s="137"/>
      <c r="E44" s="96">
        <f>+E39</f>
        <v>0</v>
      </c>
      <c r="F44" s="96">
        <f>+F39</f>
        <v>0</v>
      </c>
    </row>
    <row r="45" spans="1:9" ht="12.75" customHeight="1" x14ac:dyDescent="0.2">
      <c r="A45" s="432"/>
      <c r="B45" s="126"/>
      <c r="C45" s="127"/>
      <c r="D45" s="128"/>
      <c r="E45" s="34"/>
      <c r="F45" s="34"/>
    </row>
    <row r="46" spans="1:9" ht="12.75" customHeight="1" x14ac:dyDescent="0.2">
      <c r="A46" s="424"/>
      <c r="B46" s="130" t="s">
        <v>206</v>
      </c>
      <c r="C46" s="131"/>
      <c r="D46" s="132"/>
      <c r="E46" s="125"/>
      <c r="F46" s="125"/>
    </row>
    <row r="47" spans="1:9" ht="12.75" customHeight="1" x14ac:dyDescent="0.2">
      <c r="A47" s="432"/>
      <c r="B47" s="126" t="s">
        <v>207</v>
      </c>
      <c r="C47" s="127"/>
      <c r="D47" s="128"/>
      <c r="E47" s="125">
        <v>0</v>
      </c>
      <c r="F47" s="125">
        <v>0</v>
      </c>
    </row>
    <row r="48" spans="1:9" ht="12.75" customHeight="1" x14ac:dyDescent="0.2">
      <c r="A48" s="432"/>
      <c r="B48" s="126" t="s">
        <v>208</v>
      </c>
      <c r="C48" s="127"/>
      <c r="D48" s="128"/>
      <c r="E48" s="125">
        <v>0</v>
      </c>
      <c r="F48" s="125">
        <v>0</v>
      </c>
    </row>
    <row r="49" spans="1:6" ht="12.75" customHeight="1" x14ac:dyDescent="0.2">
      <c r="A49" s="432"/>
      <c r="B49" s="126" t="s">
        <v>209</v>
      </c>
      <c r="C49" s="127"/>
      <c r="D49" s="128"/>
      <c r="E49" s="125">
        <v>0</v>
      </c>
      <c r="F49" s="125">
        <v>0</v>
      </c>
    </row>
    <row r="50" spans="1:6" ht="12.75" customHeight="1" x14ac:dyDescent="0.2">
      <c r="A50" s="432"/>
      <c r="B50" s="126" t="s">
        <v>210</v>
      </c>
      <c r="C50" s="127"/>
      <c r="D50" s="128"/>
      <c r="E50" s="125">
        <v>0</v>
      </c>
      <c r="F50" s="125">
        <v>0</v>
      </c>
    </row>
    <row r="51" spans="1:6" ht="12.75" customHeight="1" x14ac:dyDescent="0.2">
      <c r="A51" s="424" t="s">
        <v>89</v>
      </c>
      <c r="B51" s="130" t="s">
        <v>211</v>
      </c>
      <c r="C51" s="131"/>
      <c r="D51" s="132"/>
      <c r="E51" s="125">
        <f>+E47+E48+E49+E50</f>
        <v>0</v>
      </c>
      <c r="F51" s="125">
        <v>0</v>
      </c>
    </row>
    <row r="52" spans="1:6" ht="12.75" customHeight="1" x14ac:dyDescent="0.2">
      <c r="A52" s="432"/>
      <c r="B52" s="126"/>
      <c r="C52" s="127"/>
      <c r="D52" s="128"/>
      <c r="E52" s="34"/>
      <c r="F52" s="34"/>
    </row>
    <row r="53" spans="1:6" ht="12.75" customHeight="1" x14ac:dyDescent="0.2">
      <c r="A53" s="428" t="s">
        <v>89</v>
      </c>
      <c r="B53" s="138" t="s">
        <v>212</v>
      </c>
      <c r="C53" s="139"/>
      <c r="D53" s="140"/>
      <c r="E53" s="96">
        <f>+E51+E44</f>
        <v>0</v>
      </c>
      <c r="F53" s="96">
        <f>+F51+F44</f>
        <v>0</v>
      </c>
    </row>
    <row r="54" spans="1:6" ht="12.75" customHeight="1" x14ac:dyDescent="0.2">
      <c r="A54" s="432"/>
      <c r="B54" s="126"/>
      <c r="C54" s="127"/>
      <c r="D54" s="128"/>
      <c r="E54" s="34"/>
      <c r="F54" s="34"/>
    </row>
    <row r="55" spans="1:6" ht="12.75" customHeight="1" x14ac:dyDescent="0.2">
      <c r="A55" s="428" t="s">
        <v>89</v>
      </c>
      <c r="B55" s="138" t="s">
        <v>213</v>
      </c>
      <c r="C55" s="139"/>
      <c r="D55" s="140"/>
      <c r="E55" s="96">
        <f>+E53</f>
        <v>0</v>
      </c>
      <c r="F55" s="96">
        <f>+F53</f>
        <v>0</v>
      </c>
    </row>
    <row r="56" spans="1:6" ht="12.75" customHeight="1" x14ac:dyDescent="0.2">
      <c r="A56" s="432"/>
      <c r="B56" s="126"/>
      <c r="C56" s="127"/>
      <c r="D56" s="123" t="s">
        <v>203</v>
      </c>
      <c r="E56" s="134">
        <f>+E55</f>
        <v>0</v>
      </c>
      <c r="F56" s="134">
        <f>+F55</f>
        <v>0</v>
      </c>
    </row>
    <row r="57" spans="1:6" ht="12.75" customHeight="1" x14ac:dyDescent="0.2">
      <c r="A57" s="432"/>
      <c r="B57" s="126"/>
      <c r="C57" s="127"/>
      <c r="D57" s="123" t="s">
        <v>204</v>
      </c>
      <c r="E57" s="34"/>
      <c r="F57" s="34"/>
    </row>
    <row r="58" spans="1:6" ht="12.75" customHeight="1" x14ac:dyDescent="0.2">
      <c r="A58" s="18"/>
    </row>
    <row r="59" spans="1:6" ht="12.75" customHeight="1" x14ac:dyDescent="0.2">
      <c r="A59" s="18"/>
      <c r="D59" s="433" t="s">
        <v>337</v>
      </c>
    </row>
    <row r="60" spans="1:6" ht="12.75" customHeight="1" x14ac:dyDescent="0.2">
      <c r="A60" s="18"/>
      <c r="D60" s="433" t="s">
        <v>338</v>
      </c>
    </row>
    <row r="61" spans="1:6" ht="12.75" customHeight="1" x14ac:dyDescent="0.2">
      <c r="A61" s="89"/>
      <c r="B61" s="89"/>
      <c r="C61" s="89"/>
      <c r="D61" s="425"/>
      <c r="E61" s="426"/>
      <c r="F61" s="427"/>
    </row>
    <row r="62" spans="1:6" ht="12.75" customHeight="1" x14ac:dyDescent="0.2"/>
    <row r="63" spans="1:6" ht="12.75" customHeight="1" x14ac:dyDescent="0.2"/>
  </sheetData>
  <mergeCells count="21">
    <mergeCell ref="A2:F2"/>
    <mergeCell ref="A3:F3"/>
    <mergeCell ref="A4:F4"/>
    <mergeCell ref="B5:D5"/>
    <mergeCell ref="C13:C14"/>
    <mergeCell ref="E13:E14"/>
    <mergeCell ref="F13:F14"/>
    <mergeCell ref="C15:C16"/>
    <mergeCell ref="E15:E16"/>
    <mergeCell ref="F15:F16"/>
    <mergeCell ref="C17:C18"/>
    <mergeCell ref="E17:E18"/>
    <mergeCell ref="F17:F18"/>
    <mergeCell ref="A42:F42"/>
    <mergeCell ref="B43:D43"/>
    <mergeCell ref="A20:A21"/>
    <mergeCell ref="E20:E21"/>
    <mergeCell ref="F20:F21"/>
    <mergeCell ref="C24:C25"/>
    <mergeCell ref="E24:E25"/>
    <mergeCell ref="F24:F25"/>
  </mergeCells>
  <pageMargins left="0" right="0" top="0" bottom="0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73"/>
  <sheetViews>
    <sheetView workbookViewId="0">
      <selection activeCell="F10" activeCellId="1" sqref="F7 F10"/>
    </sheetView>
  </sheetViews>
  <sheetFormatPr defaultRowHeight="15" x14ac:dyDescent="0.2"/>
  <cols>
    <col min="1" max="1" width="2.85546875" style="1" customWidth="1"/>
    <col min="2" max="2" width="5.42578125" style="88" customWidth="1"/>
    <col min="3" max="3" width="3.42578125" style="18" customWidth="1"/>
    <col min="4" max="4" width="2.7109375" style="18" customWidth="1"/>
    <col min="5" max="5" width="63.140625" style="1" customWidth="1"/>
    <col min="6" max="6" width="14.85546875" style="1" customWidth="1"/>
    <col min="7" max="7" width="15" style="2" customWidth="1"/>
    <col min="8" max="8" width="14.42578125" style="1" customWidth="1"/>
    <col min="9" max="16384" width="9.140625" style="1"/>
  </cols>
  <sheetData>
    <row r="1" spans="1:7" s="70" customFormat="1" ht="21.6" customHeight="1" x14ac:dyDescent="0.2">
      <c r="A1" s="70" t="e">
        <f>+'Aktivi-1'!#REF!</f>
        <v>#REF!</v>
      </c>
      <c r="B1" s="141"/>
      <c r="C1" s="142"/>
      <c r="D1" s="143"/>
      <c r="E1" s="144"/>
      <c r="F1" s="144"/>
      <c r="G1" s="145"/>
    </row>
    <row r="2" spans="1:7" s="35" customFormat="1" ht="17.25" customHeight="1" x14ac:dyDescent="0.2">
      <c r="B2" s="484" t="s">
        <v>316</v>
      </c>
      <c r="C2" s="484"/>
      <c r="D2" s="484"/>
      <c r="E2" s="484"/>
      <c r="F2" s="484"/>
      <c r="G2" s="484"/>
    </row>
    <row r="3" spans="1:7" s="35" customFormat="1" ht="17.25" customHeight="1" x14ac:dyDescent="0.2">
      <c r="B3" s="484" t="s">
        <v>169</v>
      </c>
      <c r="C3" s="484"/>
      <c r="D3" s="484"/>
      <c r="E3" s="484"/>
      <c r="F3" s="484"/>
      <c r="G3" s="484"/>
    </row>
    <row r="4" spans="1:7" s="35" customFormat="1" ht="17.25" customHeight="1" x14ac:dyDescent="0.2">
      <c r="B4" s="489" t="s">
        <v>214</v>
      </c>
      <c r="C4" s="489"/>
      <c r="D4" s="489"/>
      <c r="E4" s="489"/>
      <c r="F4" s="489"/>
      <c r="G4" s="489"/>
    </row>
    <row r="5" spans="1:7" ht="7.5" customHeight="1" x14ac:dyDescent="0.2"/>
    <row r="6" spans="1:7" s="35" customFormat="1" ht="15.95" customHeight="1" x14ac:dyDescent="0.2">
      <c r="B6" s="90" t="s">
        <v>1</v>
      </c>
      <c r="C6" s="459" t="s">
        <v>19</v>
      </c>
      <c r="D6" s="460"/>
      <c r="E6" s="461"/>
      <c r="F6" s="369">
        <v>2018</v>
      </c>
      <c r="G6" s="91">
        <v>2017</v>
      </c>
    </row>
    <row r="7" spans="1:7" s="35" customFormat="1" ht="12.75" customHeight="1" x14ac:dyDescent="0.2">
      <c r="B7" s="92" t="s">
        <v>89</v>
      </c>
      <c r="C7" s="93" t="s">
        <v>170</v>
      </c>
      <c r="D7" s="94"/>
      <c r="E7" s="95"/>
      <c r="F7" s="371">
        <v>15141108</v>
      </c>
      <c r="G7" s="96">
        <v>20485831</v>
      </c>
    </row>
    <row r="8" spans="1:7" s="35" customFormat="1" ht="12.75" customHeight="1" x14ac:dyDescent="0.2">
      <c r="B8" s="92" t="s">
        <v>89</v>
      </c>
      <c r="C8" s="93" t="s">
        <v>171</v>
      </c>
      <c r="D8" s="94"/>
      <c r="E8" s="95"/>
      <c r="F8" s="370"/>
      <c r="G8" s="96">
        <v>0</v>
      </c>
    </row>
    <row r="9" spans="1:7" s="35" customFormat="1" ht="12.75" customHeight="1" x14ac:dyDescent="0.2">
      <c r="B9" s="92" t="s">
        <v>89</v>
      </c>
      <c r="C9" s="93" t="s">
        <v>172</v>
      </c>
      <c r="D9" s="94"/>
      <c r="E9" s="95"/>
      <c r="F9" s="370"/>
      <c r="G9" s="96">
        <v>0</v>
      </c>
    </row>
    <row r="10" spans="1:7" s="35" customFormat="1" ht="12.75" customHeight="1" x14ac:dyDescent="0.2">
      <c r="B10" s="92" t="s">
        <v>89</v>
      </c>
      <c r="C10" s="93" t="s">
        <v>173</v>
      </c>
      <c r="D10" s="94"/>
      <c r="E10" s="95"/>
      <c r="F10" s="383">
        <v>1399814</v>
      </c>
      <c r="G10" s="96">
        <v>0</v>
      </c>
    </row>
    <row r="11" spans="1:7" s="35" customFormat="1" ht="8.25" customHeight="1" x14ac:dyDescent="0.2">
      <c r="B11" s="97"/>
      <c r="C11" s="98"/>
      <c r="D11" s="99"/>
      <c r="E11" s="100"/>
      <c r="F11" s="384"/>
      <c r="G11" s="106"/>
    </row>
    <row r="12" spans="1:7" s="35" customFormat="1" ht="12.75" customHeight="1" x14ac:dyDescent="0.2">
      <c r="B12" s="92" t="s">
        <v>89</v>
      </c>
      <c r="C12" s="93" t="s">
        <v>174</v>
      </c>
      <c r="D12" s="94"/>
      <c r="E12" s="95"/>
      <c r="F12" s="385">
        <f>F13+F14</f>
        <v>-8631668</v>
      </c>
      <c r="G12" s="96">
        <f>+G13+G14</f>
        <v>11398198.5</v>
      </c>
    </row>
    <row r="13" spans="1:7" s="35" customFormat="1" ht="12.75" customHeight="1" x14ac:dyDescent="0.2">
      <c r="B13" s="97"/>
      <c r="C13" s="98"/>
      <c r="D13" s="102">
        <v>1</v>
      </c>
      <c r="E13" s="103" t="s">
        <v>174</v>
      </c>
      <c r="F13" s="386">
        <v>-6309787</v>
      </c>
      <c r="G13" s="101">
        <f>404147.5-995116+2039040+7799782+86668</f>
        <v>9334521.5</v>
      </c>
    </row>
    <row r="14" spans="1:7" s="35" customFormat="1" ht="12.75" customHeight="1" x14ac:dyDescent="0.2">
      <c r="B14" s="104"/>
      <c r="C14" s="98"/>
      <c r="D14" s="35">
        <v>2</v>
      </c>
      <c r="E14" s="103" t="s">
        <v>175</v>
      </c>
      <c r="F14" s="387">
        <v>-2321881</v>
      </c>
      <c r="G14" s="101">
        <f>(1422000+182330+15954+80000+363393)</f>
        <v>2063677</v>
      </c>
    </row>
    <row r="15" spans="1:7" s="35" customFormat="1" ht="12.75" customHeight="1" x14ac:dyDescent="0.2">
      <c r="B15" s="92" t="s">
        <v>89</v>
      </c>
      <c r="C15" s="93" t="s">
        <v>176</v>
      </c>
      <c r="D15" s="94"/>
      <c r="E15" s="95"/>
      <c r="F15" s="377">
        <f>F16+F17</f>
        <v>-2074224</v>
      </c>
      <c r="G15" s="96">
        <f>G16+G17</f>
        <v>1534226</v>
      </c>
    </row>
    <row r="16" spans="1:7" s="35" customFormat="1" ht="12.75" customHeight="1" x14ac:dyDescent="0.2">
      <c r="B16" s="104"/>
      <c r="C16" s="98"/>
      <c r="D16" s="105">
        <v>1</v>
      </c>
      <c r="E16" s="51" t="s">
        <v>177</v>
      </c>
      <c r="F16" s="374">
        <v>-1776948</v>
      </c>
      <c r="G16" s="106">
        <v>1314672</v>
      </c>
    </row>
    <row r="17" spans="2:8" s="35" customFormat="1" ht="12.75" customHeight="1" x14ac:dyDescent="0.2">
      <c r="B17" s="104"/>
      <c r="C17" s="98"/>
      <c r="D17" s="105">
        <v>2</v>
      </c>
      <c r="E17" s="51" t="s">
        <v>178</v>
      </c>
      <c r="F17" s="374">
        <v>-297276</v>
      </c>
      <c r="G17" s="106">
        <v>219554</v>
      </c>
      <c r="H17" s="396"/>
    </row>
    <row r="18" spans="2:8" s="35" customFormat="1" ht="12.75" customHeight="1" x14ac:dyDescent="0.2">
      <c r="B18" s="92" t="s">
        <v>89</v>
      </c>
      <c r="C18" s="93" t="s">
        <v>179</v>
      </c>
      <c r="D18" s="94"/>
      <c r="E18" s="95"/>
      <c r="F18" s="388"/>
      <c r="G18" s="96">
        <v>0</v>
      </c>
      <c r="H18" s="395"/>
    </row>
    <row r="19" spans="2:8" s="35" customFormat="1" ht="12.75" customHeight="1" x14ac:dyDescent="0.2">
      <c r="B19" s="92" t="s">
        <v>89</v>
      </c>
      <c r="C19" s="93" t="s">
        <v>180</v>
      </c>
      <c r="D19" s="94"/>
      <c r="E19" s="95"/>
      <c r="F19" s="383">
        <v>-888501</v>
      </c>
      <c r="G19" s="96">
        <v>1308764</v>
      </c>
    </row>
    <row r="20" spans="2:8" s="35" customFormat="1" ht="12.75" customHeight="1" x14ac:dyDescent="0.2">
      <c r="B20" s="92" t="s">
        <v>89</v>
      </c>
      <c r="C20" s="93" t="s">
        <v>181</v>
      </c>
      <c r="D20" s="94"/>
      <c r="E20" s="95"/>
      <c r="F20" s="383">
        <v>-3721293</v>
      </c>
      <c r="G20" s="96">
        <f>588000+3088617+53600</f>
        <v>3730217</v>
      </c>
    </row>
    <row r="21" spans="2:8" s="35" customFormat="1" ht="9" customHeight="1" x14ac:dyDescent="0.2">
      <c r="B21" s="107"/>
      <c r="C21" s="108"/>
      <c r="D21" s="109"/>
      <c r="E21" s="110"/>
      <c r="F21" s="380"/>
      <c r="G21" s="111"/>
    </row>
    <row r="22" spans="2:8" s="35" customFormat="1" ht="12.75" customHeight="1" x14ac:dyDescent="0.2">
      <c r="B22" s="92" t="s">
        <v>89</v>
      </c>
      <c r="C22" s="93" t="s">
        <v>182</v>
      </c>
      <c r="D22" s="94"/>
      <c r="E22" s="95"/>
      <c r="F22" s="370"/>
      <c r="G22" s="96">
        <f>+G23+G25+G27+G29</f>
        <v>70698</v>
      </c>
    </row>
    <row r="23" spans="2:8" s="35" customFormat="1" ht="12.75" customHeight="1" x14ac:dyDescent="0.2">
      <c r="B23" s="104"/>
      <c r="C23" s="112"/>
      <c r="D23" s="471">
        <v>1</v>
      </c>
      <c r="E23" s="113" t="s">
        <v>183</v>
      </c>
      <c r="F23" s="375"/>
      <c r="G23" s="481"/>
    </row>
    <row r="24" spans="2:8" s="35" customFormat="1" ht="12.75" customHeight="1" x14ac:dyDescent="0.2">
      <c r="B24" s="114"/>
      <c r="C24" s="115"/>
      <c r="D24" s="472"/>
      <c r="E24" s="116" t="s">
        <v>184</v>
      </c>
      <c r="F24" s="376"/>
      <c r="G24" s="482"/>
    </row>
    <row r="25" spans="2:8" s="35" customFormat="1" ht="12.75" customHeight="1" x14ac:dyDescent="0.2">
      <c r="B25" s="104"/>
      <c r="C25" s="112"/>
      <c r="D25" s="471">
        <v>2</v>
      </c>
      <c r="E25" s="113" t="s">
        <v>185</v>
      </c>
      <c r="F25" s="375"/>
      <c r="G25" s="481"/>
    </row>
    <row r="26" spans="2:8" s="35" customFormat="1" ht="12.75" customHeight="1" x14ac:dyDescent="0.2">
      <c r="B26" s="114"/>
      <c r="C26" s="115"/>
      <c r="D26" s="472"/>
      <c r="E26" s="116" t="s">
        <v>186</v>
      </c>
      <c r="F26" s="376"/>
      <c r="G26" s="482"/>
    </row>
    <row r="27" spans="2:8" s="35" customFormat="1" ht="12.75" customHeight="1" x14ac:dyDescent="0.2">
      <c r="B27" s="104"/>
      <c r="C27" s="112"/>
      <c r="D27" s="471">
        <v>3</v>
      </c>
      <c r="E27" s="113" t="s">
        <v>187</v>
      </c>
      <c r="F27" s="375"/>
      <c r="G27" s="481">
        <v>660</v>
      </c>
      <c r="H27" s="185"/>
    </row>
    <row r="28" spans="2:8" s="35" customFormat="1" ht="12.75" customHeight="1" x14ac:dyDescent="0.2">
      <c r="B28" s="114"/>
      <c r="C28" s="115"/>
      <c r="D28" s="472"/>
      <c r="E28" s="116" t="s">
        <v>188</v>
      </c>
      <c r="F28" s="376"/>
      <c r="G28" s="482"/>
    </row>
    <row r="29" spans="2:8" s="35" customFormat="1" ht="14.45" customHeight="1" x14ac:dyDescent="0.2">
      <c r="B29" s="97"/>
      <c r="C29" s="98"/>
      <c r="D29" s="307">
        <v>4</v>
      </c>
      <c r="E29" s="113" t="s">
        <v>215</v>
      </c>
      <c r="F29" s="375"/>
      <c r="G29" s="45">
        <v>70038</v>
      </c>
    </row>
    <row r="30" spans="2:8" s="35" customFormat="1" ht="12.75" customHeight="1" x14ac:dyDescent="0.2">
      <c r="B30" s="485" t="s">
        <v>89</v>
      </c>
      <c r="C30" s="117" t="s">
        <v>189</v>
      </c>
      <c r="D30" s="118"/>
      <c r="E30" s="119"/>
      <c r="F30" s="381"/>
      <c r="G30" s="487">
        <v>0</v>
      </c>
    </row>
    <row r="31" spans="2:8" s="35" customFormat="1" ht="12.75" customHeight="1" x14ac:dyDescent="0.2">
      <c r="B31" s="486"/>
      <c r="C31" s="120" t="s">
        <v>190</v>
      </c>
      <c r="D31" s="121"/>
      <c r="E31" s="122"/>
      <c r="F31" s="382"/>
      <c r="G31" s="488"/>
    </row>
    <row r="32" spans="2:8" s="35" customFormat="1" ht="9" customHeight="1" x14ac:dyDescent="0.2">
      <c r="B32" s="97"/>
      <c r="C32" s="98"/>
      <c r="D32" s="99"/>
      <c r="E32" s="100"/>
      <c r="F32" s="350"/>
      <c r="G32" s="45"/>
    </row>
    <row r="33" spans="2:7" s="35" customFormat="1" ht="12.75" customHeight="1" x14ac:dyDescent="0.2">
      <c r="B33" s="92" t="s">
        <v>89</v>
      </c>
      <c r="C33" s="93" t="s">
        <v>191</v>
      </c>
      <c r="D33" s="94"/>
      <c r="E33" s="95"/>
      <c r="F33" s="377">
        <f>F36+F34</f>
        <v>-24736</v>
      </c>
      <c r="G33" s="96">
        <f>+G34+G36+G37</f>
        <v>0</v>
      </c>
    </row>
    <row r="34" spans="2:7" s="35" customFormat="1" ht="12.75" customHeight="1" x14ac:dyDescent="0.2">
      <c r="B34" s="104"/>
      <c r="C34" s="112"/>
      <c r="D34" s="471">
        <v>1</v>
      </c>
      <c r="E34" s="113" t="s">
        <v>192</v>
      </c>
      <c r="F34" s="389">
        <v>112</v>
      </c>
      <c r="G34" s="481"/>
    </row>
    <row r="35" spans="2:7" s="35" customFormat="1" ht="12.75" customHeight="1" x14ac:dyDescent="0.2">
      <c r="B35" s="114"/>
      <c r="C35" s="115"/>
      <c r="D35" s="472"/>
      <c r="E35" s="116" t="s">
        <v>193</v>
      </c>
      <c r="F35" s="390"/>
      <c r="G35" s="482"/>
    </row>
    <row r="36" spans="2:7" s="35" customFormat="1" ht="12.75" customHeight="1" x14ac:dyDescent="0.2">
      <c r="B36" s="97"/>
      <c r="C36" s="98"/>
      <c r="D36" s="50">
        <v>2</v>
      </c>
      <c r="E36" s="123" t="s">
        <v>216</v>
      </c>
      <c r="F36" s="391">
        <v>-24848</v>
      </c>
      <c r="G36" s="45">
        <v>0</v>
      </c>
    </row>
    <row r="37" spans="2:7" s="35" customFormat="1" ht="12" customHeight="1" x14ac:dyDescent="0.2">
      <c r="B37" s="97"/>
      <c r="C37" s="98"/>
      <c r="D37" s="50">
        <v>3</v>
      </c>
      <c r="E37" s="123" t="s">
        <v>194</v>
      </c>
      <c r="F37" s="392"/>
      <c r="G37" s="45"/>
    </row>
    <row r="38" spans="2:7" s="35" customFormat="1" ht="12.75" customHeight="1" x14ac:dyDescent="0.2">
      <c r="B38" s="92" t="s">
        <v>89</v>
      </c>
      <c r="C38" s="93" t="s">
        <v>195</v>
      </c>
      <c r="D38" s="94"/>
      <c r="E38" s="95"/>
      <c r="F38" s="388"/>
      <c r="G38" s="96">
        <v>0</v>
      </c>
    </row>
    <row r="39" spans="2:7" s="35" customFormat="1" ht="8.25" customHeight="1" x14ac:dyDescent="0.2">
      <c r="B39" s="97"/>
      <c r="C39" s="43"/>
      <c r="D39" s="99"/>
      <c r="E39" s="100"/>
      <c r="F39" s="393"/>
      <c r="G39" s="45"/>
    </row>
    <row r="40" spans="2:7" s="35" customFormat="1" ht="12.75" customHeight="1" x14ac:dyDescent="0.2">
      <c r="B40" s="92" t="s">
        <v>89</v>
      </c>
      <c r="C40" s="93" t="s">
        <v>196</v>
      </c>
      <c r="D40" s="94"/>
      <c r="E40" s="95"/>
      <c r="F40" s="377">
        <f>F7+F10+F12+F15+F19+F20+F33</f>
        <v>1200500</v>
      </c>
      <c r="G40" s="96">
        <f>+G7-G15-G19-G20-G36-G12+G22</f>
        <v>2585123.5</v>
      </c>
    </row>
    <row r="41" spans="2:7" s="35" customFormat="1" ht="8.25" customHeight="1" x14ac:dyDescent="0.2">
      <c r="B41" s="97"/>
      <c r="C41" s="98"/>
      <c r="D41" s="99"/>
      <c r="E41" s="100"/>
      <c r="F41" s="393"/>
      <c r="G41" s="45"/>
    </row>
    <row r="42" spans="2:7" s="35" customFormat="1" ht="12.75" customHeight="1" x14ac:dyDescent="0.2">
      <c r="B42" s="92" t="s">
        <v>89</v>
      </c>
      <c r="C42" s="93" t="s">
        <v>197</v>
      </c>
      <c r="D42" s="94"/>
      <c r="E42" s="95"/>
      <c r="F42" s="377">
        <f>F43</f>
        <v>-303076</v>
      </c>
      <c r="G42" s="96">
        <f>+G43+G44+G45</f>
        <v>395808.52499999997</v>
      </c>
    </row>
    <row r="43" spans="2:7" s="35" customFormat="1" ht="12.75" customHeight="1" x14ac:dyDescent="0.2">
      <c r="B43" s="97"/>
      <c r="C43" s="98"/>
      <c r="D43" s="50">
        <v>1</v>
      </c>
      <c r="E43" s="123" t="s">
        <v>198</v>
      </c>
      <c r="F43" s="391">
        <v>-303076</v>
      </c>
      <c r="G43" s="45">
        <f>(G40+53600)*15%</f>
        <v>395808.52499999997</v>
      </c>
    </row>
    <row r="44" spans="2:7" s="35" customFormat="1" ht="12.75" customHeight="1" x14ac:dyDescent="0.2">
      <c r="B44" s="97"/>
      <c r="C44" s="98"/>
      <c r="D44" s="50">
        <v>2</v>
      </c>
      <c r="E44" s="123" t="s">
        <v>199</v>
      </c>
      <c r="F44" s="392"/>
      <c r="G44" s="45">
        <v>0</v>
      </c>
    </row>
    <row r="45" spans="2:7" s="35" customFormat="1" ht="12.75" customHeight="1" x14ac:dyDescent="0.2">
      <c r="B45" s="97"/>
      <c r="C45" s="98"/>
      <c r="D45" s="50">
        <v>3</v>
      </c>
      <c r="E45" s="123" t="s">
        <v>200</v>
      </c>
      <c r="F45" s="392"/>
      <c r="G45" s="45">
        <v>0</v>
      </c>
    </row>
    <row r="46" spans="2:7" s="35" customFormat="1" ht="9" customHeight="1" x14ac:dyDescent="0.2">
      <c r="B46" s="97"/>
      <c r="C46" s="98"/>
      <c r="D46" s="99"/>
      <c r="E46" s="100"/>
      <c r="F46" s="393"/>
      <c r="G46" s="45"/>
    </row>
    <row r="47" spans="2:7" s="35" customFormat="1" ht="12.75" customHeight="1" x14ac:dyDescent="0.2">
      <c r="B47" s="92" t="s">
        <v>89</v>
      </c>
      <c r="C47" s="93" t="s">
        <v>201</v>
      </c>
      <c r="D47" s="94"/>
      <c r="E47" s="95"/>
      <c r="F47" s="377">
        <f>F40+F42</f>
        <v>897424</v>
      </c>
      <c r="G47" s="96">
        <f>+G40-G42</f>
        <v>2189314.9750000001</v>
      </c>
    </row>
    <row r="48" spans="2:7" s="35" customFormat="1" ht="8.25" customHeight="1" x14ac:dyDescent="0.2">
      <c r="B48" s="97"/>
      <c r="C48" s="98"/>
      <c r="D48" s="99"/>
      <c r="E48" s="100"/>
      <c r="F48" s="393"/>
      <c r="G48" s="45"/>
    </row>
    <row r="49" spans="2:7" s="35" customFormat="1" ht="12.75" customHeight="1" x14ac:dyDescent="0.2">
      <c r="B49" s="92" t="s">
        <v>89</v>
      </c>
      <c r="C49" s="93" t="s">
        <v>202</v>
      </c>
      <c r="D49" s="94"/>
      <c r="E49" s="95"/>
      <c r="F49" s="388">
        <f>F47</f>
        <v>897424</v>
      </c>
      <c r="G49" s="373">
        <f>+G47</f>
        <v>2189314.9750000001</v>
      </c>
    </row>
    <row r="50" spans="2:7" s="35" customFormat="1" ht="12.75" customHeight="1" x14ac:dyDescent="0.2">
      <c r="B50" s="97"/>
      <c r="C50" s="98"/>
      <c r="D50" s="99"/>
      <c r="E50" s="123" t="s">
        <v>203</v>
      </c>
      <c r="F50" s="394">
        <f>F47</f>
        <v>897424</v>
      </c>
      <c r="G50" s="133">
        <f>+G49</f>
        <v>2189314.9750000001</v>
      </c>
    </row>
    <row r="51" spans="2:7" s="35" customFormat="1" ht="12.75" customHeight="1" x14ac:dyDescent="0.2">
      <c r="B51" s="97"/>
      <c r="C51" s="98"/>
      <c r="D51" s="99"/>
      <c r="E51" s="123" t="s">
        <v>204</v>
      </c>
      <c r="F51" s="123"/>
      <c r="G51" s="133">
        <v>0</v>
      </c>
    </row>
    <row r="52" spans="2:7" ht="12.75" customHeight="1" x14ac:dyDescent="0.2"/>
    <row r="53" spans="2:7" ht="12.75" customHeight="1" x14ac:dyDescent="0.2"/>
    <row r="54" spans="2:7" ht="22.5" customHeight="1" x14ac:dyDescent="0.2">
      <c r="B54" s="484" t="s">
        <v>205</v>
      </c>
      <c r="C54" s="484"/>
      <c r="D54" s="484"/>
      <c r="E54" s="484"/>
      <c r="F54" s="484"/>
      <c r="G54" s="484"/>
    </row>
    <row r="55" spans="2:7" ht="6.75" customHeight="1" x14ac:dyDescent="0.2">
      <c r="E55" s="18"/>
      <c r="F55" s="18"/>
    </row>
    <row r="56" spans="2:7" ht="12.75" customHeight="1" x14ac:dyDescent="0.2">
      <c r="B56" s="124" t="s">
        <v>1</v>
      </c>
      <c r="C56" s="466" t="s">
        <v>19</v>
      </c>
      <c r="D56" s="466"/>
      <c r="E56" s="466"/>
      <c r="F56" s="369">
        <v>2018</v>
      </c>
      <c r="G56" s="125">
        <v>2017</v>
      </c>
    </row>
    <row r="57" spans="2:7" ht="12.75" customHeight="1" x14ac:dyDescent="0.2">
      <c r="B57" s="92" t="s">
        <v>89</v>
      </c>
      <c r="C57" s="135" t="s">
        <v>201</v>
      </c>
      <c r="D57" s="136"/>
      <c r="E57" s="137"/>
      <c r="F57" s="378">
        <f>F47</f>
        <v>897424</v>
      </c>
      <c r="G57" s="96">
        <f>+G50</f>
        <v>2189314.9750000001</v>
      </c>
    </row>
    <row r="58" spans="2:7" ht="7.5" customHeight="1" x14ac:dyDescent="0.2">
      <c r="B58" s="129"/>
      <c r="C58" s="126"/>
      <c r="D58" s="127"/>
      <c r="E58" s="128"/>
      <c r="F58" s="128"/>
      <c r="G58" s="34"/>
    </row>
    <row r="59" spans="2:7" s="39" customFormat="1" ht="12.75" customHeight="1" x14ac:dyDescent="0.2">
      <c r="B59" s="124"/>
      <c r="C59" s="130" t="s">
        <v>206</v>
      </c>
      <c r="D59" s="131"/>
      <c r="E59" s="132"/>
      <c r="F59" s="132"/>
      <c r="G59" s="125"/>
    </row>
    <row r="60" spans="2:7" ht="12.75" customHeight="1" x14ac:dyDescent="0.2">
      <c r="B60" s="129"/>
      <c r="C60" s="126" t="s">
        <v>207</v>
      </c>
      <c r="D60" s="127"/>
      <c r="E60" s="128"/>
      <c r="F60" s="128"/>
      <c r="G60" s="125">
        <v>0</v>
      </c>
    </row>
    <row r="61" spans="2:7" ht="12.75" customHeight="1" x14ac:dyDescent="0.2">
      <c r="B61" s="129"/>
      <c r="C61" s="126" t="s">
        <v>208</v>
      </c>
      <c r="D61" s="127"/>
      <c r="E61" s="128"/>
      <c r="F61" s="128"/>
      <c r="G61" s="125">
        <v>0</v>
      </c>
    </row>
    <row r="62" spans="2:7" ht="12.75" customHeight="1" x14ac:dyDescent="0.2">
      <c r="B62" s="129"/>
      <c r="C62" s="126" t="s">
        <v>209</v>
      </c>
      <c r="D62" s="127"/>
      <c r="E62" s="128"/>
      <c r="F62" s="128"/>
      <c r="G62" s="125">
        <v>0</v>
      </c>
    </row>
    <row r="63" spans="2:7" ht="12.75" customHeight="1" x14ac:dyDescent="0.2">
      <c r="B63" s="129"/>
      <c r="C63" s="126" t="s">
        <v>210</v>
      </c>
      <c r="D63" s="127"/>
      <c r="E63" s="128"/>
      <c r="F63" s="128"/>
      <c r="G63" s="125">
        <v>0</v>
      </c>
    </row>
    <row r="64" spans="2:7" s="39" customFormat="1" ht="12.75" customHeight="1" x14ac:dyDescent="0.2">
      <c r="B64" s="124" t="s">
        <v>89</v>
      </c>
      <c r="C64" s="130" t="s">
        <v>211</v>
      </c>
      <c r="D64" s="131"/>
      <c r="E64" s="132"/>
      <c r="F64" s="132"/>
      <c r="G64" s="125">
        <f>+G60+G61+G62+G63</f>
        <v>0</v>
      </c>
    </row>
    <row r="65" spans="2:7" ht="6.75" customHeight="1" x14ac:dyDescent="0.2">
      <c r="B65" s="129"/>
      <c r="C65" s="126"/>
      <c r="D65" s="127"/>
      <c r="E65" s="128"/>
      <c r="F65" s="128"/>
      <c r="G65" s="34"/>
    </row>
    <row r="66" spans="2:7" ht="12.75" customHeight="1" x14ac:dyDescent="0.2">
      <c r="B66" s="92" t="s">
        <v>89</v>
      </c>
      <c r="C66" s="138" t="s">
        <v>212</v>
      </c>
      <c r="D66" s="139"/>
      <c r="E66" s="140"/>
      <c r="F66" s="378">
        <f>F57</f>
        <v>897424</v>
      </c>
      <c r="G66" s="96">
        <f>+G64+G57</f>
        <v>2189314.9750000001</v>
      </c>
    </row>
    <row r="67" spans="2:7" ht="6" customHeight="1" x14ac:dyDescent="0.2">
      <c r="B67" s="129"/>
      <c r="C67" s="126"/>
      <c r="D67" s="127"/>
      <c r="E67" s="128"/>
      <c r="F67" s="128"/>
      <c r="G67" s="34"/>
    </row>
    <row r="68" spans="2:7" ht="12.75" customHeight="1" x14ac:dyDescent="0.2">
      <c r="B68" s="92" t="s">
        <v>89</v>
      </c>
      <c r="C68" s="138" t="s">
        <v>213</v>
      </c>
      <c r="D68" s="139"/>
      <c r="E68" s="140"/>
      <c r="F68" s="378">
        <f>F66</f>
        <v>897424</v>
      </c>
      <c r="G68" s="96">
        <f>+G66</f>
        <v>2189314.9750000001</v>
      </c>
    </row>
    <row r="69" spans="2:7" ht="12.75" customHeight="1" x14ac:dyDescent="0.2">
      <c r="B69" s="129"/>
      <c r="C69" s="126"/>
      <c r="D69" s="127"/>
      <c r="E69" s="123" t="s">
        <v>203</v>
      </c>
      <c r="F69" s="379">
        <f>F66</f>
        <v>897424</v>
      </c>
      <c r="G69" s="134">
        <f>+G68</f>
        <v>2189314.9750000001</v>
      </c>
    </row>
    <row r="70" spans="2:7" ht="12.75" customHeight="1" x14ac:dyDescent="0.2">
      <c r="B70" s="129"/>
      <c r="C70" s="126"/>
      <c r="D70" s="127"/>
      <c r="E70" s="123" t="s">
        <v>204</v>
      </c>
      <c r="F70" s="123"/>
      <c r="G70" s="34"/>
    </row>
    <row r="72" spans="2:7" ht="15.75" x14ac:dyDescent="0.2">
      <c r="E72" s="421" t="s">
        <v>337</v>
      </c>
    </row>
    <row r="73" spans="2:7" ht="15.75" x14ac:dyDescent="0.2">
      <c r="E73" s="421" t="s">
        <v>338</v>
      </c>
    </row>
  </sheetData>
  <mergeCells count="16">
    <mergeCell ref="D25:D26"/>
    <mergeCell ref="G25:G26"/>
    <mergeCell ref="D27:D28"/>
    <mergeCell ref="G27:G28"/>
    <mergeCell ref="B2:G2"/>
    <mergeCell ref="B3:G3"/>
    <mergeCell ref="B4:G4"/>
    <mergeCell ref="C6:E6"/>
    <mergeCell ref="D23:D24"/>
    <mergeCell ref="G23:G24"/>
    <mergeCell ref="B54:G54"/>
    <mergeCell ref="C56:E56"/>
    <mergeCell ref="B30:B31"/>
    <mergeCell ref="G30:G31"/>
    <mergeCell ref="D34:D35"/>
    <mergeCell ref="G34:G35"/>
  </mergeCells>
  <pageMargins left="0.19" right="0.37" top="0.31" bottom="0.23" header="0.31496062992125984" footer="0.31496062992125984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52"/>
  <sheetViews>
    <sheetView workbookViewId="0">
      <selection activeCell="E8" sqref="E8"/>
    </sheetView>
  </sheetViews>
  <sheetFormatPr defaultRowHeight="12.75" x14ac:dyDescent="0.2"/>
  <cols>
    <col min="1" max="1" width="2.7109375" style="1" customWidth="1"/>
    <col min="2" max="2" width="6" style="18" customWidth="1"/>
    <col min="3" max="3" width="3.7109375" style="18" customWidth="1"/>
    <col min="4" max="4" width="65.140625" style="1" customWidth="1"/>
    <col min="5" max="5" width="12.85546875" style="1" customWidth="1"/>
    <col min="6" max="6" width="14.140625" style="324" customWidth="1"/>
    <col min="7" max="7" width="12.42578125" style="1" customWidth="1"/>
    <col min="8" max="16384" width="9.140625" style="1"/>
  </cols>
  <sheetData>
    <row r="1" spans="2:6" s="39" customFormat="1" x14ac:dyDescent="0.2">
      <c r="B1" s="67" t="str">
        <f>+'Pash-1'!A1</f>
        <v>DIVJAKA RESORT</v>
      </c>
      <c r="C1" s="67"/>
      <c r="F1" s="320"/>
    </row>
    <row r="3" spans="2:6" ht="15" x14ac:dyDescent="0.2">
      <c r="B3" s="490" t="s">
        <v>332</v>
      </c>
      <c r="C3" s="490"/>
      <c r="D3" s="490"/>
      <c r="E3" s="490"/>
      <c r="F3" s="490"/>
    </row>
    <row r="4" spans="2:6" ht="18.75" x14ac:dyDescent="0.2">
      <c r="B4" s="491" t="s">
        <v>266</v>
      </c>
      <c r="C4" s="491"/>
      <c r="D4" s="491"/>
      <c r="E4" s="491"/>
      <c r="F4" s="491"/>
    </row>
    <row r="6" spans="2:6" s="35" customFormat="1" ht="15" x14ac:dyDescent="0.2">
      <c r="B6" s="176"/>
      <c r="C6" s="177"/>
      <c r="D6" s="62"/>
      <c r="E6" s="71">
        <v>2018</v>
      </c>
      <c r="F6" s="71">
        <v>2017</v>
      </c>
    </row>
    <row r="7" spans="2:6" s="35" customFormat="1" ht="15.75" customHeight="1" x14ac:dyDescent="0.2">
      <c r="B7" s="178" t="s">
        <v>89</v>
      </c>
      <c r="C7" s="177" t="s">
        <v>231</v>
      </c>
      <c r="D7" s="51"/>
      <c r="E7" s="51"/>
      <c r="F7" s="321"/>
    </row>
    <row r="8" spans="2:6" s="35" customFormat="1" ht="15.75" customHeight="1" x14ac:dyDescent="0.2">
      <c r="B8" s="42"/>
      <c r="C8" s="177"/>
      <c r="D8" s="51" t="s">
        <v>222</v>
      </c>
      <c r="E8" s="403">
        <f>'Pash-2'!F40</f>
        <v>1200500</v>
      </c>
      <c r="F8" s="327">
        <v>2585124</v>
      </c>
    </row>
    <row r="9" spans="2:6" s="35" customFormat="1" ht="15.75" customHeight="1" x14ac:dyDescent="0.2">
      <c r="B9" s="42"/>
      <c r="C9" s="177"/>
      <c r="D9" s="182" t="s">
        <v>232</v>
      </c>
      <c r="E9" s="182"/>
      <c r="F9" s="326"/>
    </row>
    <row r="10" spans="2:6" s="35" customFormat="1" ht="15.75" customHeight="1" x14ac:dyDescent="0.2">
      <c r="B10" s="42"/>
      <c r="C10" s="177"/>
      <c r="D10" s="51" t="s">
        <v>233</v>
      </c>
      <c r="E10" s="51"/>
      <c r="F10" s="326"/>
    </row>
    <row r="11" spans="2:6" s="35" customFormat="1" ht="15.75" customHeight="1" x14ac:dyDescent="0.2">
      <c r="B11" s="42"/>
      <c r="C11" s="177"/>
      <c r="D11" s="51" t="s">
        <v>234</v>
      </c>
      <c r="E11" s="402">
        <f>'Pash-2'!F43</f>
        <v>-303076</v>
      </c>
      <c r="F11" s="326">
        <v>-395809</v>
      </c>
    </row>
    <row r="12" spans="2:6" s="35" customFormat="1" ht="15.75" customHeight="1" x14ac:dyDescent="0.2">
      <c r="B12" s="42"/>
      <c r="C12" s="177"/>
      <c r="D12" s="51" t="s">
        <v>180</v>
      </c>
      <c r="E12" s="402">
        <f>-'Pash-2'!F19</f>
        <v>888501</v>
      </c>
      <c r="F12" s="326">
        <v>1308764</v>
      </c>
    </row>
    <row r="13" spans="2:6" s="35" customFormat="1" ht="15.75" customHeight="1" x14ac:dyDescent="0.2">
      <c r="B13" s="42"/>
      <c r="C13" s="177"/>
      <c r="D13" s="51" t="s">
        <v>179</v>
      </c>
      <c r="E13" s="51"/>
      <c r="F13" s="326">
        <v>0</v>
      </c>
    </row>
    <row r="14" spans="2:6" s="35" customFormat="1" ht="15.75" customHeight="1" x14ac:dyDescent="0.2">
      <c r="B14" s="42"/>
      <c r="C14" s="177"/>
      <c r="D14" s="182" t="s">
        <v>235</v>
      </c>
      <c r="E14" s="182"/>
      <c r="F14" s="326"/>
    </row>
    <row r="15" spans="2:6" s="35" customFormat="1" ht="15.75" customHeight="1" x14ac:dyDescent="0.2">
      <c r="B15" s="42"/>
      <c r="C15" s="177"/>
      <c r="D15" s="51" t="s">
        <v>236</v>
      </c>
      <c r="E15" s="51"/>
      <c r="F15" s="326">
        <v>0</v>
      </c>
    </row>
    <row r="16" spans="2:6" s="35" customFormat="1" ht="15.75" customHeight="1" x14ac:dyDescent="0.2">
      <c r="B16" s="42"/>
      <c r="C16" s="177"/>
      <c r="D16" s="182" t="s">
        <v>237</v>
      </c>
      <c r="E16" s="182"/>
      <c r="F16" s="326"/>
    </row>
    <row r="17" spans="2:8" s="35" customFormat="1" ht="15.75" customHeight="1" x14ac:dyDescent="0.2">
      <c r="B17" s="42"/>
      <c r="C17" s="177"/>
      <c r="D17" s="51" t="s">
        <v>238</v>
      </c>
      <c r="E17" s="404">
        <v>-53039431</v>
      </c>
      <c r="F17" s="330">
        <v>-17089726</v>
      </c>
    </row>
    <row r="18" spans="2:8" s="35" customFormat="1" ht="15.75" customHeight="1" x14ac:dyDescent="0.2">
      <c r="B18" s="42"/>
      <c r="C18" s="177"/>
      <c r="D18" s="51" t="s">
        <v>239</v>
      </c>
      <c r="E18" s="402"/>
      <c r="F18" s="330">
        <v>-995116</v>
      </c>
    </row>
    <row r="19" spans="2:8" s="35" customFormat="1" ht="15.75" customHeight="1" x14ac:dyDescent="0.2">
      <c r="B19" s="42"/>
      <c r="C19" s="177"/>
      <c r="D19" s="51" t="s">
        <v>240</v>
      </c>
      <c r="E19" s="404">
        <v>333854105</v>
      </c>
      <c r="F19" s="330">
        <v>69704741</v>
      </c>
    </row>
    <row r="20" spans="2:8" s="35" customFormat="1" ht="15.75" customHeight="1" x14ac:dyDescent="0.2">
      <c r="B20" s="42"/>
      <c r="C20" s="177"/>
      <c r="D20" s="51" t="s">
        <v>241</v>
      </c>
      <c r="E20" s="402"/>
      <c r="F20" s="326">
        <v>0</v>
      </c>
    </row>
    <row r="21" spans="2:8" s="35" customFormat="1" ht="15.75" customHeight="1" x14ac:dyDescent="0.2">
      <c r="B21" s="42"/>
      <c r="C21" s="179" t="s">
        <v>242</v>
      </c>
      <c r="D21" s="180"/>
      <c r="E21" s="406">
        <f>SUM(E8:E20)</f>
        <v>282600599</v>
      </c>
      <c r="F21" s="325">
        <f>SUM(F8:F20)</f>
        <v>55117978</v>
      </c>
    </row>
    <row r="22" spans="2:8" s="35" customFormat="1" ht="15.75" customHeight="1" x14ac:dyDescent="0.2">
      <c r="B22" s="178" t="s">
        <v>89</v>
      </c>
      <c r="C22" s="177" t="s">
        <v>243</v>
      </c>
      <c r="D22" s="51"/>
      <c r="E22" s="402"/>
      <c r="F22" s="321"/>
    </row>
    <row r="23" spans="2:8" s="35" customFormat="1" ht="15.75" customHeight="1" x14ac:dyDescent="0.2">
      <c r="B23" s="42"/>
      <c r="C23" s="177"/>
      <c r="D23" s="51" t="s">
        <v>244</v>
      </c>
      <c r="E23" s="402"/>
      <c r="F23" s="326">
        <v>0</v>
      </c>
    </row>
    <row r="24" spans="2:8" s="35" customFormat="1" ht="15.75" customHeight="1" x14ac:dyDescent="0.2">
      <c r="B24" s="42"/>
      <c r="C24" s="177"/>
      <c r="D24" s="51" t="s">
        <v>245</v>
      </c>
      <c r="E24" s="402"/>
      <c r="F24" s="326">
        <v>0</v>
      </c>
    </row>
    <row r="25" spans="2:8" s="35" customFormat="1" ht="15.75" customHeight="1" x14ac:dyDescent="0.2">
      <c r="B25" s="42"/>
      <c r="C25" s="177"/>
      <c r="D25" s="51" t="s">
        <v>246</v>
      </c>
      <c r="E25" s="407">
        <v>-3436849</v>
      </c>
      <c r="F25" s="326">
        <v>0</v>
      </c>
    </row>
    <row r="26" spans="2:8" s="35" customFormat="1" ht="15.75" customHeight="1" x14ac:dyDescent="0.2">
      <c r="B26" s="42"/>
      <c r="C26" s="177"/>
      <c r="D26" s="51" t="s">
        <v>333</v>
      </c>
      <c r="E26" s="404">
        <v>-273140534</v>
      </c>
      <c r="F26" s="326">
        <v>-60007149</v>
      </c>
    </row>
    <row r="27" spans="2:8" s="35" customFormat="1" ht="15.75" customHeight="1" x14ac:dyDescent="0.2">
      <c r="B27" s="42"/>
      <c r="C27" s="177"/>
      <c r="D27" s="51" t="s">
        <v>247</v>
      </c>
      <c r="E27" s="402"/>
      <c r="F27" s="326">
        <v>0</v>
      </c>
    </row>
    <row r="28" spans="2:8" s="35" customFormat="1" ht="15.75" customHeight="1" x14ac:dyDescent="0.2">
      <c r="B28" s="42"/>
      <c r="C28" s="177"/>
      <c r="D28" s="51" t="s">
        <v>248</v>
      </c>
      <c r="E28" s="402"/>
      <c r="F28" s="326">
        <v>0</v>
      </c>
    </row>
    <row r="29" spans="2:8" s="35" customFormat="1" ht="15.75" customHeight="1" x14ac:dyDescent="0.2">
      <c r="B29" s="42"/>
      <c r="C29" s="177"/>
      <c r="D29" s="51" t="s">
        <v>249</v>
      </c>
      <c r="E29" s="402"/>
      <c r="F29" s="326">
        <v>0</v>
      </c>
    </row>
    <row r="30" spans="2:8" s="35" customFormat="1" ht="15.75" customHeight="1" x14ac:dyDescent="0.2">
      <c r="B30" s="42"/>
      <c r="C30" s="179" t="s">
        <v>250</v>
      </c>
      <c r="D30" s="180"/>
      <c r="E30" s="408">
        <f>SUM(E22:E29)</f>
        <v>-276577383</v>
      </c>
      <c r="F30" s="322">
        <f>SUM(F23:F29)</f>
        <v>-60007149</v>
      </c>
    </row>
    <row r="31" spans="2:8" s="35" customFormat="1" ht="15.75" customHeight="1" x14ac:dyDescent="0.2">
      <c r="B31" s="178" t="s">
        <v>89</v>
      </c>
      <c r="C31" s="177" t="s">
        <v>251</v>
      </c>
      <c r="D31" s="51"/>
      <c r="E31" s="402"/>
      <c r="F31" s="321"/>
    </row>
    <row r="32" spans="2:8" s="35" customFormat="1" ht="15.75" customHeight="1" x14ac:dyDescent="0.2">
      <c r="B32" s="42"/>
      <c r="C32" s="177"/>
      <c r="D32" s="51" t="s">
        <v>252</v>
      </c>
      <c r="E32" s="402"/>
      <c r="F32" s="326">
        <v>0</v>
      </c>
      <c r="H32" s="185"/>
    </row>
    <row r="33" spans="2:6" s="35" customFormat="1" ht="15.75" customHeight="1" x14ac:dyDescent="0.2">
      <c r="B33" s="42"/>
      <c r="C33" s="177"/>
      <c r="D33" s="51" t="s">
        <v>253</v>
      </c>
      <c r="E33" s="402"/>
      <c r="F33" s="326">
        <v>0</v>
      </c>
    </row>
    <row r="34" spans="2:6" s="35" customFormat="1" ht="15.75" customHeight="1" x14ac:dyDescent="0.2">
      <c r="B34" s="42"/>
      <c r="C34" s="177"/>
      <c r="D34" s="51" t="s">
        <v>254</v>
      </c>
      <c r="E34" s="185"/>
      <c r="F34" s="330">
        <v>6000000</v>
      </c>
    </row>
    <row r="35" spans="2:6" s="35" customFormat="1" ht="15.75" customHeight="1" x14ac:dyDescent="0.2">
      <c r="B35" s="42"/>
      <c r="C35" s="177"/>
      <c r="D35" s="51" t="s">
        <v>255</v>
      </c>
      <c r="E35" s="372"/>
      <c r="F35" s="326">
        <v>0</v>
      </c>
    </row>
    <row r="36" spans="2:6" s="35" customFormat="1" ht="15.75" customHeight="1" x14ac:dyDescent="0.2">
      <c r="B36" s="42"/>
      <c r="C36" s="177"/>
      <c r="D36" s="51" t="s">
        <v>256</v>
      </c>
      <c r="E36" s="402"/>
      <c r="F36" s="326">
        <v>0</v>
      </c>
    </row>
    <row r="37" spans="2:6" s="35" customFormat="1" ht="15.75" customHeight="1" x14ac:dyDescent="0.2">
      <c r="B37" s="42"/>
      <c r="C37" s="177"/>
      <c r="D37" s="51" t="s">
        <v>257</v>
      </c>
      <c r="E37" s="402"/>
      <c r="F37" s="326">
        <v>0</v>
      </c>
    </row>
    <row r="38" spans="2:6" s="35" customFormat="1" ht="15.75" customHeight="1" x14ac:dyDescent="0.2">
      <c r="B38" s="42"/>
      <c r="C38" s="177"/>
      <c r="D38" s="51" t="s">
        <v>258</v>
      </c>
      <c r="E38" s="409">
        <v>-6000000</v>
      </c>
      <c r="F38" s="326">
        <v>0</v>
      </c>
    </row>
    <row r="39" spans="2:6" s="35" customFormat="1" ht="15.75" customHeight="1" x14ac:dyDescent="0.2">
      <c r="B39" s="42"/>
      <c r="C39" s="177"/>
      <c r="D39" s="51" t="s">
        <v>259</v>
      </c>
      <c r="E39" s="402"/>
      <c r="F39" s="326">
        <v>0</v>
      </c>
    </row>
    <row r="40" spans="2:6" s="35" customFormat="1" ht="15.75" customHeight="1" x14ac:dyDescent="0.2">
      <c r="B40" s="42"/>
      <c r="C40" s="177"/>
      <c r="D40" s="51" t="s">
        <v>260</v>
      </c>
      <c r="E40" s="402"/>
      <c r="F40" s="326">
        <v>0</v>
      </c>
    </row>
    <row r="41" spans="2:6" s="35" customFormat="1" ht="15.75" customHeight="1" x14ac:dyDescent="0.2">
      <c r="B41" s="42"/>
      <c r="C41" s="177"/>
      <c r="D41" s="51" t="s">
        <v>228</v>
      </c>
      <c r="E41" s="402"/>
      <c r="F41" s="326">
        <v>0</v>
      </c>
    </row>
    <row r="42" spans="2:6" s="35" customFormat="1" ht="15.75" customHeight="1" x14ac:dyDescent="0.2">
      <c r="B42" s="42"/>
      <c r="C42" s="179" t="s">
        <v>261</v>
      </c>
      <c r="D42" s="180"/>
      <c r="E42" s="406">
        <f>SUM(E32:E41)</f>
        <v>-6000000</v>
      </c>
      <c r="F42" s="325">
        <f>SUM(F32:F41)</f>
        <v>6000000</v>
      </c>
    </row>
    <row r="43" spans="2:6" s="35" customFormat="1" ht="15.75" customHeight="1" x14ac:dyDescent="0.2">
      <c r="B43" s="42"/>
      <c r="C43" s="177"/>
      <c r="D43" s="51"/>
      <c r="E43" s="51"/>
      <c r="F43" s="326"/>
    </row>
    <row r="44" spans="2:6" s="35" customFormat="1" ht="15.75" customHeight="1" x14ac:dyDescent="0.2">
      <c r="B44" s="42"/>
      <c r="C44" s="179" t="s">
        <v>262</v>
      </c>
      <c r="D44" s="180"/>
      <c r="E44" s="325">
        <f>E21+E30+E42</f>
        <v>23216</v>
      </c>
      <c r="F44" s="325">
        <f>F21+F30+F42</f>
        <v>1110829</v>
      </c>
    </row>
    <row r="45" spans="2:6" s="35" customFormat="1" ht="15.75" customHeight="1" x14ac:dyDescent="0.2">
      <c r="B45" s="42"/>
      <c r="C45" s="179" t="s">
        <v>263</v>
      </c>
      <c r="D45" s="180"/>
      <c r="E45" s="325">
        <v>2743954</v>
      </c>
      <c r="F45" s="325">
        <v>1633125</v>
      </c>
    </row>
    <row r="46" spans="2:6" s="35" customFormat="1" ht="11.25" customHeight="1" x14ac:dyDescent="0.2">
      <c r="B46" s="42"/>
      <c r="C46" s="177"/>
      <c r="D46" s="294" t="s">
        <v>264</v>
      </c>
      <c r="E46" s="51"/>
      <c r="F46" s="326">
        <v>0</v>
      </c>
    </row>
    <row r="47" spans="2:6" s="35" customFormat="1" ht="15.75" customHeight="1" x14ac:dyDescent="0.2">
      <c r="B47" s="42"/>
      <c r="C47" s="179" t="s">
        <v>265</v>
      </c>
      <c r="D47" s="180"/>
      <c r="E47" s="325">
        <f>SUM(E44:E46)</f>
        <v>2767170</v>
      </c>
      <c r="F47" s="325">
        <f>SUM(F44:F46)</f>
        <v>2743954</v>
      </c>
    </row>
    <row r="48" spans="2:6" x14ac:dyDescent="0.2">
      <c r="F48" s="323"/>
    </row>
    <row r="49" spans="4:5" x14ac:dyDescent="0.2">
      <c r="E49" s="405"/>
    </row>
    <row r="50" spans="4:5" ht="15.75" x14ac:dyDescent="0.2">
      <c r="D50" s="421" t="s">
        <v>337</v>
      </c>
      <c r="E50" s="405"/>
    </row>
    <row r="51" spans="4:5" ht="15.75" x14ac:dyDescent="0.2">
      <c r="D51" s="421" t="s">
        <v>338</v>
      </c>
    </row>
    <row r="52" spans="4:5" x14ac:dyDescent="0.2">
      <c r="E52" s="2"/>
    </row>
  </sheetData>
  <mergeCells count="2"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O26"/>
  <sheetViews>
    <sheetView zoomScale="80" zoomScaleNormal="80" workbookViewId="0">
      <selection activeCell="P6" sqref="P6"/>
    </sheetView>
  </sheetViews>
  <sheetFormatPr defaultRowHeight="15.75" x14ac:dyDescent="0.25"/>
  <cols>
    <col min="1" max="1" width="2.140625" style="146" customWidth="1"/>
    <col min="2" max="2" width="4" style="146" customWidth="1"/>
    <col min="3" max="3" width="45.85546875" style="147" customWidth="1"/>
    <col min="4" max="4" width="17" style="147" bestFit="1" customWidth="1"/>
    <col min="5" max="9" width="11.28515625" style="147" customWidth="1"/>
    <col min="10" max="10" width="17.140625" style="147" customWidth="1"/>
    <col min="11" max="11" width="15.7109375" style="147" bestFit="1" customWidth="1"/>
    <col min="12" max="12" width="6.42578125" style="147" customWidth="1"/>
    <col min="13" max="13" width="8.42578125" style="155" customWidth="1"/>
    <col min="14" max="14" width="15.7109375" style="147" bestFit="1" customWidth="1"/>
    <col min="15" max="15" width="16.7109375" style="146" bestFit="1" customWidth="1"/>
    <col min="16" max="16384" width="9.140625" style="146"/>
  </cols>
  <sheetData>
    <row r="1" spans="2:15" ht="24.6" customHeight="1" x14ac:dyDescent="0.25">
      <c r="C1" s="158" t="str">
        <f>+'Aktivi-1'!A1</f>
        <v>DIVJAKA RESORT</v>
      </c>
    </row>
    <row r="2" spans="2:15" ht="32.450000000000003" customHeight="1" x14ac:dyDescent="0.35">
      <c r="C2" s="492" t="s">
        <v>230</v>
      </c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</row>
    <row r="3" spans="2:15" ht="9.75" customHeight="1" thickBot="1" x14ac:dyDescent="0.3"/>
    <row r="4" spans="2:15" ht="154.5" customHeight="1" thickTop="1" thickBot="1" x14ac:dyDescent="0.3">
      <c r="B4" s="170"/>
      <c r="C4" s="171"/>
      <c r="D4" s="172" t="s">
        <v>217</v>
      </c>
      <c r="E4" s="173" t="s">
        <v>159</v>
      </c>
      <c r="F4" s="173" t="s">
        <v>218</v>
      </c>
      <c r="G4" s="173" t="s">
        <v>219</v>
      </c>
      <c r="H4" s="173" t="s">
        <v>220</v>
      </c>
      <c r="I4" s="173" t="s">
        <v>161</v>
      </c>
      <c r="J4" s="173" t="s">
        <v>221</v>
      </c>
      <c r="K4" s="173" t="s">
        <v>222</v>
      </c>
      <c r="L4" s="173" t="s">
        <v>73</v>
      </c>
      <c r="M4" s="174" t="s">
        <v>223</v>
      </c>
      <c r="N4" s="175" t="s">
        <v>73</v>
      </c>
    </row>
    <row r="5" spans="2:15" ht="16.5" thickTop="1" x14ac:dyDescent="0.25">
      <c r="B5" s="160"/>
      <c r="C5" s="149"/>
      <c r="D5" s="150"/>
      <c r="E5" s="150"/>
      <c r="F5" s="150"/>
      <c r="G5" s="150"/>
      <c r="H5" s="150"/>
      <c r="I5" s="150"/>
      <c r="J5" s="150"/>
      <c r="K5" s="150"/>
      <c r="L5" s="150"/>
      <c r="M5" s="153"/>
      <c r="N5" s="162"/>
    </row>
    <row r="6" spans="2:15" ht="31.5" x14ac:dyDescent="0.25">
      <c r="B6" s="159" t="s">
        <v>89</v>
      </c>
      <c r="C6" s="151" t="s">
        <v>334</v>
      </c>
      <c r="D6" s="152">
        <v>100000</v>
      </c>
      <c r="E6" s="152">
        <v>0</v>
      </c>
      <c r="F6" s="152">
        <v>0</v>
      </c>
      <c r="G6" s="152">
        <v>0</v>
      </c>
      <c r="H6" s="152">
        <v>0</v>
      </c>
      <c r="I6" s="152">
        <v>0</v>
      </c>
      <c r="J6" s="152">
        <v>0</v>
      </c>
      <c r="K6" s="346">
        <v>-143420</v>
      </c>
      <c r="L6" s="152"/>
      <c r="M6" s="152">
        <v>0</v>
      </c>
      <c r="N6" s="437">
        <f>D6+K6</f>
        <v>-43420</v>
      </c>
    </row>
    <row r="7" spans="2:15" ht="31.5" x14ac:dyDescent="0.25">
      <c r="B7" s="160"/>
      <c r="C7" s="148" t="s">
        <v>318</v>
      </c>
      <c r="D7" s="150"/>
      <c r="E7" s="150"/>
      <c r="F7" s="150"/>
      <c r="G7" s="150"/>
      <c r="H7" s="150"/>
      <c r="I7" s="150"/>
      <c r="J7" s="150"/>
      <c r="K7" s="150"/>
      <c r="L7" s="150"/>
      <c r="M7" s="153"/>
      <c r="N7" s="162"/>
    </row>
    <row r="8" spans="2:15" x14ac:dyDescent="0.25">
      <c r="B8" s="160"/>
      <c r="C8" s="149" t="s">
        <v>224</v>
      </c>
      <c r="D8" s="150"/>
      <c r="E8" s="150"/>
      <c r="F8" s="150"/>
      <c r="G8" s="150"/>
      <c r="H8" s="150"/>
      <c r="I8" s="150"/>
      <c r="J8" s="150"/>
      <c r="K8" s="154">
        <f>+'Pasivi-1'!G52</f>
        <v>2189314.9750000001</v>
      </c>
      <c r="L8" s="153"/>
      <c r="M8" s="153">
        <v>0</v>
      </c>
      <c r="N8" s="161">
        <f>+L8+M8</f>
        <v>0</v>
      </c>
    </row>
    <row r="9" spans="2:15" x14ac:dyDescent="0.25">
      <c r="B9" s="160"/>
      <c r="C9" s="148" t="s">
        <v>225</v>
      </c>
      <c r="D9" s="150"/>
      <c r="E9" s="150"/>
      <c r="F9" s="150"/>
      <c r="G9" s="150"/>
      <c r="H9" s="150"/>
      <c r="I9" s="150"/>
      <c r="J9" s="150"/>
      <c r="K9" s="150"/>
      <c r="L9" s="153"/>
      <c r="M9" s="153">
        <v>0</v>
      </c>
      <c r="N9" s="161">
        <f>+L9+M9</f>
        <v>0</v>
      </c>
    </row>
    <row r="10" spans="2:15" ht="33" customHeight="1" x14ac:dyDescent="0.25">
      <c r="B10" s="163"/>
      <c r="C10" s="151" t="s">
        <v>319</v>
      </c>
      <c r="D10" s="152">
        <f>+D8+D9</f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v>0</v>
      </c>
      <c r="J10" s="152">
        <v>0</v>
      </c>
      <c r="K10" s="152">
        <f>+K8+K9</f>
        <v>2189314.9750000001</v>
      </c>
      <c r="L10" s="152"/>
      <c r="M10" s="152">
        <f>+M8+M9</f>
        <v>0</v>
      </c>
      <c r="N10" s="164">
        <f>K10</f>
        <v>2189314.9750000001</v>
      </c>
    </row>
    <row r="11" spans="2:15" ht="31.5" x14ac:dyDescent="0.25">
      <c r="B11" s="160"/>
      <c r="C11" s="148" t="s">
        <v>226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65"/>
    </row>
    <row r="12" spans="2:15" x14ac:dyDescent="0.25">
      <c r="B12" s="160"/>
      <c r="C12" s="149" t="s">
        <v>227</v>
      </c>
      <c r="D12" s="152">
        <v>100000</v>
      </c>
      <c r="E12" s="150"/>
      <c r="F12" s="150"/>
      <c r="G12" s="150"/>
      <c r="H12" s="150"/>
      <c r="I12" s="150"/>
      <c r="J12" s="150"/>
      <c r="K12" s="150"/>
      <c r="L12" s="153"/>
      <c r="M12" s="153"/>
      <c r="N12" s="161">
        <f>+L12+M12</f>
        <v>0</v>
      </c>
    </row>
    <row r="13" spans="2:15" x14ac:dyDescent="0.25">
      <c r="B13" s="160"/>
      <c r="C13" s="149" t="s">
        <v>228</v>
      </c>
      <c r="D13" s="150"/>
      <c r="E13" s="150"/>
      <c r="F13" s="150"/>
      <c r="G13" s="150"/>
      <c r="H13" s="150"/>
      <c r="I13" s="150"/>
      <c r="J13" s="150"/>
      <c r="K13" s="150"/>
      <c r="L13" s="153"/>
      <c r="M13" s="153"/>
      <c r="N13" s="161">
        <f>+L13+M13</f>
        <v>0</v>
      </c>
    </row>
    <row r="14" spans="2:15" ht="32.25" thickBot="1" x14ac:dyDescent="0.3">
      <c r="B14" s="418"/>
      <c r="C14" s="167" t="s">
        <v>229</v>
      </c>
      <c r="D14" s="419">
        <v>0</v>
      </c>
      <c r="E14" s="419">
        <f t="shared" ref="E14:M14" si="0">+E12+E13</f>
        <v>0</v>
      </c>
      <c r="F14" s="419">
        <f t="shared" si="0"/>
        <v>0</v>
      </c>
      <c r="G14" s="419">
        <f t="shared" si="0"/>
        <v>0</v>
      </c>
      <c r="H14" s="419">
        <f t="shared" si="0"/>
        <v>0</v>
      </c>
      <c r="I14" s="419">
        <f t="shared" si="0"/>
        <v>0</v>
      </c>
      <c r="J14" s="419">
        <f t="shared" si="0"/>
        <v>0</v>
      </c>
      <c r="K14" s="419">
        <f t="shared" si="0"/>
        <v>0</v>
      </c>
      <c r="L14" s="419"/>
      <c r="M14" s="419">
        <f t="shared" si="0"/>
        <v>0</v>
      </c>
      <c r="N14" s="420">
        <v>0</v>
      </c>
    </row>
    <row r="15" spans="2:15" ht="30" customHeight="1" thickTop="1" x14ac:dyDescent="0.25">
      <c r="B15" s="415" t="s">
        <v>89</v>
      </c>
      <c r="C15" s="412" t="s">
        <v>324</v>
      </c>
      <c r="D15" s="416">
        <f t="shared" ref="D15:J15" si="1">+D14+D10+D6</f>
        <v>100000</v>
      </c>
      <c r="E15" s="416">
        <f t="shared" si="1"/>
        <v>0</v>
      </c>
      <c r="F15" s="416">
        <f t="shared" si="1"/>
        <v>0</v>
      </c>
      <c r="G15" s="416">
        <f t="shared" si="1"/>
        <v>0</v>
      </c>
      <c r="H15" s="416">
        <f t="shared" si="1"/>
        <v>0</v>
      </c>
      <c r="I15" s="416">
        <f t="shared" si="1"/>
        <v>0</v>
      </c>
      <c r="J15" s="416">
        <f t="shared" si="1"/>
        <v>0</v>
      </c>
      <c r="K15" s="416">
        <f>SUM(K6,K10)</f>
        <v>2045894.9750000001</v>
      </c>
      <c r="L15" s="416"/>
      <c r="M15" s="416">
        <f>+M14+M10+M6</f>
        <v>0</v>
      </c>
      <c r="N15" s="417">
        <v>2145895</v>
      </c>
      <c r="O15" s="157"/>
    </row>
    <row r="16" spans="2:15" ht="30.75" customHeight="1" x14ac:dyDescent="0.25">
      <c r="B16" s="411"/>
      <c r="C16" s="412" t="s">
        <v>336</v>
      </c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4"/>
    </row>
    <row r="17" spans="2:14" ht="31.5" x14ac:dyDescent="0.25">
      <c r="B17" s="160"/>
      <c r="C17" s="148" t="s">
        <v>226</v>
      </c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65"/>
    </row>
    <row r="18" spans="2:14" x14ac:dyDescent="0.25">
      <c r="B18" s="160"/>
      <c r="C18" s="149" t="s">
        <v>227</v>
      </c>
      <c r="D18" s="152">
        <v>0</v>
      </c>
      <c r="E18" s="150"/>
      <c r="F18" s="150"/>
      <c r="G18" s="150"/>
      <c r="H18" s="150"/>
      <c r="I18" s="150"/>
      <c r="J18" s="410">
        <v>2045895</v>
      </c>
      <c r="K18" s="410">
        <v>-2045895</v>
      </c>
      <c r="L18" s="153"/>
      <c r="M18" s="153"/>
      <c r="N18" s="161">
        <f>+L18+M18</f>
        <v>0</v>
      </c>
    </row>
    <row r="19" spans="2:14" x14ac:dyDescent="0.25">
      <c r="B19" s="160"/>
      <c r="C19" s="149" t="s">
        <v>224</v>
      </c>
      <c r="D19" s="152"/>
      <c r="E19" s="150"/>
      <c r="F19" s="150"/>
      <c r="G19" s="150"/>
      <c r="H19" s="150"/>
      <c r="I19" s="150"/>
      <c r="J19" s="150"/>
      <c r="K19" s="153">
        <v>897424</v>
      </c>
      <c r="L19" s="153"/>
      <c r="M19" s="153"/>
      <c r="N19" s="161">
        <f>K19</f>
        <v>897424</v>
      </c>
    </row>
    <row r="20" spans="2:14" x14ac:dyDescent="0.25">
      <c r="B20" s="160"/>
      <c r="C20" s="149" t="s">
        <v>228</v>
      </c>
      <c r="D20" s="150"/>
      <c r="E20" s="150"/>
      <c r="F20" s="150"/>
      <c r="G20" s="150"/>
      <c r="H20" s="150"/>
      <c r="I20" s="150"/>
      <c r="J20" s="150"/>
      <c r="K20" s="150"/>
      <c r="L20" s="153"/>
      <c r="M20" s="153"/>
      <c r="N20" s="161">
        <f>+L20+M20</f>
        <v>0</v>
      </c>
    </row>
    <row r="21" spans="2:14" ht="31.5" x14ac:dyDescent="0.25">
      <c r="B21" s="160"/>
      <c r="C21" s="151" t="s">
        <v>229</v>
      </c>
      <c r="D21" s="152">
        <v>0</v>
      </c>
      <c r="E21" s="152">
        <f t="shared" ref="E21:J21" si="2">+E18+E20</f>
        <v>0</v>
      </c>
      <c r="F21" s="152">
        <f t="shared" si="2"/>
        <v>0</v>
      </c>
      <c r="G21" s="152">
        <f t="shared" si="2"/>
        <v>0</v>
      </c>
      <c r="H21" s="152">
        <f t="shared" si="2"/>
        <v>0</v>
      </c>
      <c r="I21" s="152">
        <f t="shared" si="2"/>
        <v>0</v>
      </c>
      <c r="J21" s="152">
        <f t="shared" si="2"/>
        <v>2045895</v>
      </c>
      <c r="K21" s="152"/>
      <c r="L21" s="152"/>
      <c r="M21" s="152">
        <f>+M18+M20</f>
        <v>0</v>
      </c>
      <c r="N21" s="164">
        <v>0</v>
      </c>
    </row>
    <row r="22" spans="2:14" ht="19.5" thickBot="1" x14ac:dyDescent="0.3">
      <c r="B22" s="166" t="s">
        <v>89</v>
      </c>
      <c r="C22" s="167" t="s">
        <v>335</v>
      </c>
      <c r="D22" s="168">
        <f>SUM(D15:D21)</f>
        <v>100000</v>
      </c>
      <c r="E22" s="168">
        <f t="shared" ref="E22:J22" si="3">+E21+E16+E12</f>
        <v>0</v>
      </c>
      <c r="F22" s="168">
        <f t="shared" si="3"/>
        <v>0</v>
      </c>
      <c r="G22" s="168">
        <f t="shared" si="3"/>
        <v>0</v>
      </c>
      <c r="H22" s="168">
        <f t="shared" si="3"/>
        <v>0</v>
      </c>
      <c r="I22" s="168">
        <f t="shared" si="3"/>
        <v>0</v>
      </c>
      <c r="J22" s="168">
        <f t="shared" si="3"/>
        <v>2045895</v>
      </c>
      <c r="K22" s="168">
        <f>SUM(K15:K21)</f>
        <v>897423.97500000009</v>
      </c>
      <c r="L22" s="168"/>
      <c r="M22" s="168">
        <f>+M21+M16+M12</f>
        <v>0</v>
      </c>
      <c r="N22" s="169">
        <f>SUM(D22:M22)</f>
        <v>3043318.9750000001</v>
      </c>
    </row>
    <row r="23" spans="2:14" ht="16.5" thickTop="1" x14ac:dyDescent="0.25"/>
    <row r="25" spans="2:14" x14ac:dyDescent="0.25">
      <c r="C25" s="421" t="s">
        <v>337</v>
      </c>
      <c r="J25" s="155"/>
    </row>
    <row r="26" spans="2:14" x14ac:dyDescent="0.25">
      <c r="C26" s="421" t="s">
        <v>338</v>
      </c>
    </row>
  </sheetData>
  <mergeCells count="1">
    <mergeCell ref="C2:N2"/>
  </mergeCells>
  <pageMargins left="0.15748031496062992" right="0.15748031496062992" top="0.35433070866141736" bottom="0.31496062992125984" header="0.31496062992125984" footer="0.31496062992125984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B1:F39"/>
  <sheetViews>
    <sheetView topLeftCell="A16" workbookViewId="0">
      <selection activeCell="E44" sqref="E44"/>
    </sheetView>
  </sheetViews>
  <sheetFormatPr defaultColWidth="4.7109375" defaultRowHeight="12.75" x14ac:dyDescent="0.2"/>
  <cols>
    <col min="1" max="1" width="2.5703125" style="4" customWidth="1"/>
    <col min="2" max="2" width="4.5703125" style="4" customWidth="1"/>
    <col min="3" max="3" width="6.5703125" style="4" customWidth="1"/>
    <col min="4" max="4" width="7.42578125" style="4" hidden="1" customWidth="1"/>
    <col min="5" max="5" width="77.140625" style="4" customWidth="1"/>
    <col min="6" max="6" width="7.5703125" style="4" customWidth="1"/>
    <col min="7" max="7" width="1.5703125" style="4" customWidth="1"/>
    <col min="8" max="16384" width="4.7109375" style="4"/>
  </cols>
  <sheetData>
    <row r="1" spans="2:6" ht="15" x14ac:dyDescent="0.2">
      <c r="B1" s="17"/>
      <c r="C1" s="12" t="str">
        <f>+'Aktivi-1'!A1</f>
        <v>DIVJAKA RESORT</v>
      </c>
      <c r="D1" s="5"/>
      <c r="E1" s="5"/>
      <c r="F1" s="9"/>
    </row>
    <row r="2" spans="2:6" s="10" customFormat="1" ht="45" customHeight="1" x14ac:dyDescent="0.2">
      <c r="B2" s="493" t="s">
        <v>59</v>
      </c>
      <c r="C2" s="494"/>
      <c r="D2" s="494"/>
      <c r="E2" s="494"/>
      <c r="F2" s="495"/>
    </row>
    <row r="3" spans="2:6" s="24" customFormat="1" ht="18" customHeight="1" x14ac:dyDescent="0.15">
      <c r="B3" s="19"/>
      <c r="C3" s="20" t="s">
        <v>21</v>
      </c>
      <c r="D3" s="21"/>
      <c r="E3" s="22"/>
      <c r="F3" s="23"/>
    </row>
    <row r="4" spans="2:6" s="24" customFormat="1" ht="18" customHeight="1" x14ac:dyDescent="0.15">
      <c r="B4" s="19"/>
      <c r="C4" s="25"/>
      <c r="D4" s="11"/>
      <c r="E4" s="26" t="s">
        <v>22</v>
      </c>
      <c r="F4" s="23"/>
    </row>
    <row r="5" spans="2:6" s="24" customFormat="1" ht="18" customHeight="1" x14ac:dyDescent="0.15">
      <c r="B5" s="19"/>
      <c r="C5" s="25"/>
      <c r="D5" s="11"/>
      <c r="E5" s="26" t="s">
        <v>23</v>
      </c>
      <c r="F5" s="23"/>
    </row>
    <row r="6" spans="2:6" s="24" customFormat="1" ht="18" customHeight="1" x14ac:dyDescent="0.15">
      <c r="B6" s="19"/>
      <c r="C6" s="25" t="s">
        <v>54</v>
      </c>
      <c r="D6" s="11"/>
      <c r="E6" s="27"/>
      <c r="F6" s="23"/>
    </row>
    <row r="7" spans="2:6" s="24" customFormat="1" ht="18" customHeight="1" x14ac:dyDescent="0.15">
      <c r="B7" s="19"/>
      <c r="C7" s="25"/>
      <c r="D7" s="11"/>
      <c r="E7" s="26" t="s">
        <v>53</v>
      </c>
      <c r="F7" s="23"/>
    </row>
    <row r="8" spans="2:6" s="24" customFormat="1" ht="18" customHeight="1" x14ac:dyDescent="0.15">
      <c r="B8" s="19"/>
      <c r="C8" s="25"/>
      <c r="D8" s="11"/>
      <c r="E8" s="26" t="s">
        <v>24</v>
      </c>
      <c r="F8" s="23"/>
    </row>
    <row r="9" spans="2:6" s="24" customFormat="1" ht="18" customHeight="1" x14ac:dyDescent="0.15">
      <c r="B9" s="19"/>
      <c r="C9" s="28"/>
      <c r="D9" s="29"/>
      <c r="E9" s="30" t="s">
        <v>61</v>
      </c>
      <c r="F9" s="23"/>
    </row>
    <row r="10" spans="2:6" ht="5.25" customHeight="1" x14ac:dyDescent="0.2">
      <c r="B10" s="19"/>
      <c r="C10" s="11"/>
      <c r="D10" s="11"/>
      <c r="E10" s="11"/>
      <c r="F10" s="9"/>
    </row>
    <row r="11" spans="2:6" ht="21.75" customHeight="1" x14ac:dyDescent="0.2">
      <c r="B11" s="19"/>
      <c r="C11" s="31" t="s">
        <v>55</v>
      </c>
      <c r="D11" s="31"/>
      <c r="E11" s="32" t="s">
        <v>25</v>
      </c>
      <c r="F11" s="9"/>
    </row>
    <row r="12" spans="2:6" ht="18" customHeight="1" x14ac:dyDescent="0.2">
      <c r="B12" s="19"/>
      <c r="C12" s="33">
        <v>1</v>
      </c>
      <c r="D12" s="33"/>
      <c r="E12" s="11" t="s">
        <v>26</v>
      </c>
      <c r="F12" s="9"/>
    </row>
    <row r="13" spans="2:6" ht="18" customHeight="1" x14ac:dyDescent="0.2">
      <c r="B13" s="19"/>
      <c r="C13" s="33">
        <v>2</v>
      </c>
      <c r="D13" s="33"/>
      <c r="E13" s="11" t="s">
        <v>27</v>
      </c>
      <c r="F13" s="9"/>
    </row>
    <row r="14" spans="2:6" ht="18" customHeight="1" x14ac:dyDescent="0.2">
      <c r="B14" s="19"/>
      <c r="C14" s="11">
        <v>3</v>
      </c>
      <c r="D14" s="11"/>
      <c r="E14" s="11" t="s">
        <v>28</v>
      </c>
      <c r="F14" s="9"/>
    </row>
    <row r="15" spans="2:6" ht="18" customHeight="1" x14ac:dyDescent="0.2">
      <c r="B15" s="19"/>
      <c r="C15" s="11">
        <v>4</v>
      </c>
      <c r="D15" s="11"/>
      <c r="E15" s="11" t="s">
        <v>29</v>
      </c>
      <c r="F15" s="9"/>
    </row>
    <row r="16" spans="2:6" ht="18" customHeight="1" x14ac:dyDescent="0.2">
      <c r="B16" s="19"/>
      <c r="C16" s="11"/>
      <c r="D16" s="11"/>
      <c r="E16" s="11" t="s">
        <v>30</v>
      </c>
      <c r="F16" s="9"/>
    </row>
    <row r="17" spans="2:6" ht="18" customHeight="1" x14ac:dyDescent="0.2">
      <c r="B17" s="19"/>
      <c r="C17" s="11" t="s">
        <v>31</v>
      </c>
      <c r="D17" s="11"/>
      <c r="E17" s="11"/>
      <c r="F17" s="9"/>
    </row>
    <row r="18" spans="2:6" ht="18" customHeight="1" x14ac:dyDescent="0.2">
      <c r="B18" s="19"/>
      <c r="C18" s="11"/>
      <c r="D18" s="11"/>
      <c r="E18" s="11" t="s">
        <v>32</v>
      </c>
      <c r="F18" s="9"/>
    </row>
    <row r="19" spans="2:6" ht="18" customHeight="1" x14ac:dyDescent="0.2">
      <c r="B19" s="19"/>
      <c r="C19" s="11" t="s">
        <v>33</v>
      </c>
      <c r="D19" s="11"/>
      <c r="E19" s="11"/>
      <c r="F19" s="9"/>
    </row>
    <row r="20" spans="2:6" ht="18" customHeight="1" x14ac:dyDescent="0.2">
      <c r="B20" s="19"/>
      <c r="C20" s="11"/>
      <c r="D20" s="11"/>
      <c r="E20" s="11" t="s">
        <v>34</v>
      </c>
      <c r="F20" s="9"/>
    </row>
    <row r="21" spans="2:6" ht="18" customHeight="1" x14ac:dyDescent="0.2">
      <c r="B21" s="19"/>
      <c r="C21" s="11" t="s">
        <v>35</v>
      </c>
      <c r="D21" s="11"/>
      <c r="E21" s="11"/>
      <c r="F21" s="9"/>
    </row>
    <row r="22" spans="2:6" ht="18" customHeight="1" x14ac:dyDescent="0.2">
      <c r="B22" s="19"/>
      <c r="C22" s="11"/>
      <c r="D22" s="11"/>
      <c r="E22" s="11" t="s">
        <v>36</v>
      </c>
      <c r="F22" s="9"/>
    </row>
    <row r="23" spans="2:6" ht="18" customHeight="1" x14ac:dyDescent="0.2">
      <c r="B23" s="19"/>
      <c r="C23" s="11" t="s">
        <v>37</v>
      </c>
      <c r="D23" s="11"/>
      <c r="E23" s="11"/>
      <c r="F23" s="9"/>
    </row>
    <row r="24" spans="2:6" ht="18" customHeight="1" x14ac:dyDescent="0.2">
      <c r="B24" s="19"/>
      <c r="C24" s="11" t="s">
        <v>38</v>
      </c>
      <c r="D24" s="11"/>
      <c r="E24" s="11"/>
      <c r="F24" s="9"/>
    </row>
    <row r="25" spans="2:6" ht="18" customHeight="1" x14ac:dyDescent="0.2">
      <c r="B25" s="19"/>
      <c r="C25" s="11"/>
      <c r="D25" s="11"/>
      <c r="E25" s="11" t="s">
        <v>39</v>
      </c>
      <c r="F25" s="9"/>
    </row>
    <row r="26" spans="2:6" ht="18" customHeight="1" x14ac:dyDescent="0.2">
      <c r="B26" s="19"/>
      <c r="C26" s="11" t="s">
        <v>40</v>
      </c>
      <c r="D26" s="11"/>
      <c r="E26" s="11"/>
      <c r="F26" s="9"/>
    </row>
    <row r="27" spans="2:6" ht="18" customHeight="1" x14ac:dyDescent="0.2">
      <c r="B27" s="19"/>
      <c r="C27" s="11"/>
      <c r="D27" s="11"/>
      <c r="E27" s="11" t="s">
        <v>41</v>
      </c>
      <c r="F27" s="9"/>
    </row>
    <row r="28" spans="2:6" ht="18" customHeight="1" x14ac:dyDescent="0.2">
      <c r="B28" s="19"/>
      <c r="C28" s="11" t="s">
        <v>42</v>
      </c>
      <c r="D28" s="11"/>
      <c r="E28" s="11"/>
      <c r="F28" s="9"/>
    </row>
    <row r="29" spans="2:6" ht="18" customHeight="1" x14ac:dyDescent="0.2">
      <c r="B29" s="19"/>
      <c r="C29" s="11" t="s">
        <v>43</v>
      </c>
      <c r="D29" s="11"/>
      <c r="E29" s="11" t="s">
        <v>44</v>
      </c>
      <c r="F29" s="9"/>
    </row>
    <row r="30" spans="2:6" ht="18" customHeight="1" x14ac:dyDescent="0.2">
      <c r="B30" s="19"/>
      <c r="C30" s="11"/>
      <c r="D30" s="11"/>
      <c r="E30" s="11" t="s">
        <v>45</v>
      </c>
      <c r="F30" s="9"/>
    </row>
    <row r="31" spans="2:6" ht="18" customHeight="1" x14ac:dyDescent="0.2">
      <c r="B31" s="19"/>
      <c r="C31" s="11"/>
      <c r="D31" s="11"/>
      <c r="E31" s="11" t="s">
        <v>46</v>
      </c>
      <c r="F31" s="9"/>
    </row>
    <row r="32" spans="2:6" ht="18" customHeight="1" x14ac:dyDescent="0.2">
      <c r="B32" s="19"/>
      <c r="C32" s="11"/>
      <c r="D32" s="11"/>
      <c r="E32" s="11" t="s">
        <v>47</v>
      </c>
      <c r="F32" s="9"/>
    </row>
    <row r="33" spans="2:6" ht="18" customHeight="1" x14ac:dyDescent="0.2">
      <c r="B33" s="19"/>
      <c r="C33" s="11"/>
      <c r="D33" s="11"/>
      <c r="E33" s="11" t="s">
        <v>48</v>
      </c>
      <c r="F33" s="9"/>
    </row>
    <row r="34" spans="2:6" ht="18" customHeight="1" x14ac:dyDescent="0.2">
      <c r="B34" s="19"/>
      <c r="C34" s="11"/>
      <c r="D34" s="11"/>
      <c r="E34" s="11" t="s">
        <v>49</v>
      </c>
      <c r="F34" s="9"/>
    </row>
    <row r="35" spans="2:6" ht="18" customHeight="1" x14ac:dyDescent="0.2">
      <c r="B35" s="19"/>
      <c r="C35" s="11"/>
      <c r="D35" s="11"/>
      <c r="E35" s="11" t="s">
        <v>50</v>
      </c>
      <c r="F35" s="9"/>
    </row>
    <row r="36" spans="2:6" ht="13.5" thickBot="1" x14ac:dyDescent="0.25">
      <c r="B36" s="13"/>
      <c r="C36" s="14"/>
      <c r="D36" s="14"/>
      <c r="E36" s="14"/>
      <c r="F36" s="15" t="s">
        <v>62</v>
      </c>
    </row>
    <row r="37" spans="2:6" ht="13.5" thickTop="1" x14ac:dyDescent="0.2"/>
    <row r="38" spans="2:6" ht="15.75" x14ac:dyDescent="0.2">
      <c r="E38" s="434" t="s">
        <v>337</v>
      </c>
    </row>
    <row r="39" spans="2:6" ht="15.75" x14ac:dyDescent="0.2">
      <c r="E39" s="421" t="s">
        <v>338</v>
      </c>
    </row>
  </sheetData>
  <mergeCells count="1">
    <mergeCell ref="B2:F2"/>
  </mergeCells>
  <phoneticPr fontId="2" type="noConversion"/>
  <pageMargins left="0.42" right="0.56000000000000005" top="1" bottom="1" header="0.5" footer="0.5"/>
  <pageSetup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7030A0"/>
  </sheetPr>
  <dimension ref="A1:V269"/>
  <sheetViews>
    <sheetView workbookViewId="0">
      <selection activeCell="L13" sqref="L13"/>
    </sheetView>
  </sheetViews>
  <sheetFormatPr defaultRowHeight="12.75" x14ac:dyDescent="0.2"/>
  <cols>
    <col min="1" max="1" width="2" style="4" customWidth="1"/>
    <col min="2" max="2" width="4.85546875" style="292" hidden="1" customWidth="1"/>
    <col min="3" max="3" width="1.28515625" style="4" customWidth="1"/>
    <col min="4" max="4" width="3.42578125" style="4" customWidth="1"/>
    <col min="5" max="5" width="8" style="4" customWidth="1"/>
    <col min="6" max="6" width="8.7109375" style="4" customWidth="1"/>
    <col min="7" max="7" width="19.5703125" style="4" customWidth="1"/>
    <col min="8" max="8" width="14.7109375" style="4" bestFit="1" customWidth="1"/>
    <col min="9" max="9" width="14.7109375" style="4" customWidth="1"/>
    <col min="10" max="10" width="17" style="4" customWidth="1"/>
    <col min="11" max="11" width="16.28515625" style="4" bestFit="1" customWidth="1"/>
    <col min="12" max="12" width="14.28515625" style="293" customWidth="1"/>
    <col min="13" max="13" width="1" style="4" customWidth="1"/>
    <col min="14" max="15" width="4.140625" style="4" customWidth="1"/>
    <col min="16" max="16" width="17.140625" style="4" customWidth="1"/>
    <col min="17" max="16384" width="9.140625" style="4"/>
  </cols>
  <sheetData>
    <row r="1" spans="1:22" s="10" customFormat="1" ht="19.5" customHeight="1" x14ac:dyDescent="0.2">
      <c r="A1" s="493" t="s">
        <v>83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5"/>
    </row>
    <row r="2" spans="1:22" s="10" customFormat="1" ht="12.75" customHeight="1" x14ac:dyDescent="0.2">
      <c r="A2" s="188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226"/>
      <c r="M2" s="190"/>
    </row>
    <row r="3" spans="1:22" ht="15" x14ac:dyDescent="0.2">
      <c r="A3" s="209"/>
      <c r="B3" s="223"/>
      <c r="C3" s="524" t="s">
        <v>63</v>
      </c>
      <c r="D3" s="524"/>
      <c r="E3" s="227" t="s">
        <v>64</v>
      </c>
      <c r="F3" s="5"/>
      <c r="G3" s="5"/>
      <c r="H3" s="5"/>
      <c r="I3" s="5"/>
      <c r="J3" s="228"/>
      <c r="K3" s="228"/>
      <c r="L3" s="224"/>
      <c r="M3" s="9"/>
    </row>
    <row r="4" spans="1:22" x14ac:dyDescent="0.2">
      <c r="A4" s="209"/>
      <c r="B4" s="223"/>
      <c r="C4" s="5"/>
      <c r="D4" s="5"/>
      <c r="E4" s="5"/>
      <c r="F4" s="5"/>
      <c r="G4" s="5"/>
      <c r="H4" s="5"/>
      <c r="I4" s="5"/>
      <c r="J4" s="228"/>
      <c r="K4" s="228"/>
      <c r="L4" s="224"/>
      <c r="M4" s="9"/>
    </row>
    <row r="5" spans="1:22" x14ac:dyDescent="0.2">
      <c r="A5" s="209"/>
      <c r="B5" s="223"/>
      <c r="C5" s="5"/>
      <c r="D5" s="229"/>
      <c r="E5" s="497" t="s">
        <v>88</v>
      </c>
      <c r="F5" s="497"/>
      <c r="G5" s="497"/>
      <c r="H5" s="5"/>
      <c r="I5" s="5"/>
      <c r="J5" s="5"/>
      <c r="K5" s="5"/>
      <c r="L5" s="224"/>
      <c r="M5" s="9"/>
    </row>
    <row r="6" spans="1:22" ht="7.5" customHeight="1" x14ac:dyDescent="0.2">
      <c r="A6" s="209"/>
      <c r="B6" s="223"/>
      <c r="C6" s="5"/>
      <c r="D6" s="229"/>
      <c r="E6" s="230"/>
      <c r="F6" s="230"/>
      <c r="G6" s="231"/>
      <c r="H6" s="5"/>
      <c r="I6" s="5"/>
      <c r="J6" s="5"/>
      <c r="K6" s="5"/>
      <c r="L6" s="224"/>
      <c r="M6" s="9"/>
    </row>
    <row r="7" spans="1:22" x14ac:dyDescent="0.2">
      <c r="A7" s="209"/>
      <c r="B7" s="223"/>
      <c r="C7" s="5"/>
      <c r="D7" s="232"/>
      <c r="E7" s="233" t="s">
        <v>7</v>
      </c>
      <c r="F7" s="234"/>
      <c r="G7" s="5"/>
      <c r="H7" s="5"/>
      <c r="I7" s="5"/>
      <c r="J7" s="5"/>
      <c r="K7" s="5"/>
      <c r="L7" s="224"/>
      <c r="M7" s="9"/>
    </row>
    <row r="8" spans="1:22" x14ac:dyDescent="0.2">
      <c r="A8" s="209"/>
      <c r="B8" s="223"/>
      <c r="C8" s="5"/>
      <c r="D8" s="5"/>
      <c r="E8" s="223" t="s">
        <v>8</v>
      </c>
      <c r="F8" s="228"/>
      <c r="G8" s="228"/>
      <c r="H8" s="228"/>
      <c r="I8" s="228"/>
      <c r="J8" s="228"/>
      <c r="K8" s="228"/>
      <c r="L8" s="224"/>
      <c r="M8" s="9"/>
    </row>
    <row r="9" spans="1:22" x14ac:dyDescent="0.2">
      <c r="A9" s="209"/>
      <c r="B9" s="223"/>
      <c r="C9" s="5"/>
      <c r="D9" s="508" t="s">
        <v>1</v>
      </c>
      <c r="E9" s="508" t="s">
        <v>65</v>
      </c>
      <c r="F9" s="508"/>
      <c r="G9" s="508" t="s">
        <v>66</v>
      </c>
      <c r="H9" s="508" t="s">
        <v>67</v>
      </c>
      <c r="I9" s="508"/>
      <c r="J9" s="235" t="s">
        <v>68</v>
      </c>
      <c r="K9" s="235" t="s">
        <v>69</v>
      </c>
      <c r="L9" s="236" t="s">
        <v>68</v>
      </c>
      <c r="M9" s="9"/>
    </row>
    <row r="10" spans="1:22" x14ac:dyDescent="0.2">
      <c r="A10" s="209"/>
      <c r="B10" s="223"/>
      <c r="C10" s="5"/>
      <c r="D10" s="508"/>
      <c r="E10" s="508"/>
      <c r="F10" s="508"/>
      <c r="G10" s="508"/>
      <c r="H10" s="508"/>
      <c r="I10" s="508"/>
      <c r="J10" s="237" t="s">
        <v>70</v>
      </c>
      <c r="K10" s="237" t="s">
        <v>71</v>
      </c>
      <c r="L10" s="238" t="s">
        <v>72</v>
      </c>
      <c r="M10" s="9"/>
    </row>
    <row r="11" spans="1:22" x14ac:dyDescent="0.2">
      <c r="A11" s="209"/>
      <c r="B11" s="223"/>
      <c r="C11" s="5"/>
      <c r="D11" s="239">
        <v>1</v>
      </c>
      <c r="E11" s="240" t="s">
        <v>313</v>
      </c>
      <c r="F11" s="241"/>
      <c r="G11" s="242" t="s">
        <v>82</v>
      </c>
      <c r="H11" s="522"/>
      <c r="I11" s="523"/>
      <c r="J11" s="245">
        <v>218311</v>
      </c>
      <c r="K11" s="246">
        <v>1</v>
      </c>
      <c r="L11" s="247">
        <f>J11*K11</f>
        <v>218311</v>
      </c>
      <c r="M11" s="9"/>
    </row>
    <row r="12" spans="1:22" x14ac:dyDescent="0.2">
      <c r="A12" s="209"/>
      <c r="B12" s="223"/>
      <c r="C12" s="5"/>
      <c r="D12" s="239">
        <v>2</v>
      </c>
      <c r="E12" s="248" t="s">
        <v>313</v>
      </c>
      <c r="F12" s="244"/>
      <c r="G12" s="242" t="s">
        <v>268</v>
      </c>
      <c r="H12" s="243"/>
      <c r="I12" s="244"/>
      <c r="J12" s="245">
        <v>18873</v>
      </c>
      <c r="K12" s="328">
        <v>123.42</v>
      </c>
      <c r="L12" s="247">
        <f>+J12*K12</f>
        <v>2329305.66</v>
      </c>
      <c r="M12" s="9"/>
    </row>
    <row r="13" spans="1:22" x14ac:dyDescent="0.2">
      <c r="A13" s="209"/>
      <c r="B13" s="223"/>
      <c r="C13" s="5"/>
      <c r="D13" s="239">
        <v>1</v>
      </c>
      <c r="E13" s="248" t="s">
        <v>314</v>
      </c>
      <c r="F13" s="243"/>
      <c r="G13" s="242" t="s">
        <v>82</v>
      </c>
      <c r="H13" s="243"/>
      <c r="I13" s="243"/>
      <c r="J13" s="245">
        <v>105770.06</v>
      </c>
      <c r="K13" s="328">
        <v>1</v>
      </c>
      <c r="L13" s="247">
        <f>J13*K13</f>
        <v>105770.06</v>
      </c>
      <c r="M13" s="9"/>
    </row>
    <row r="14" spans="1:22" x14ac:dyDescent="0.2">
      <c r="A14" s="209"/>
      <c r="B14" s="223"/>
      <c r="C14" s="5"/>
      <c r="D14" s="239">
        <v>2</v>
      </c>
      <c r="E14" s="248" t="s">
        <v>314</v>
      </c>
      <c r="F14" s="243"/>
      <c r="G14" s="242" t="s">
        <v>268</v>
      </c>
      <c r="H14" s="243"/>
      <c r="I14" s="243"/>
      <c r="J14" s="245">
        <v>260.19</v>
      </c>
      <c r="K14" s="328">
        <v>123.42</v>
      </c>
      <c r="L14" s="247">
        <f>J14*K14</f>
        <v>32112.649799999999</v>
      </c>
      <c r="M14" s="9"/>
    </row>
    <row r="15" spans="1:22" s="10" customFormat="1" ht="21" customHeight="1" x14ac:dyDescent="0.2">
      <c r="A15" s="250"/>
      <c r="B15" s="251"/>
      <c r="C15" s="234"/>
      <c r="D15" s="252"/>
      <c r="E15" s="505" t="s">
        <v>73</v>
      </c>
      <c r="F15" s="506"/>
      <c r="G15" s="506"/>
      <c r="H15" s="506"/>
      <c r="I15" s="506"/>
      <c r="J15" s="506"/>
      <c r="K15" s="507"/>
      <c r="L15" s="253">
        <f>SUM(L11:L14)</f>
        <v>2685499.3698</v>
      </c>
      <c r="M15" s="254"/>
      <c r="P15" s="4"/>
      <c r="Q15" s="4"/>
      <c r="R15" s="4"/>
      <c r="S15" s="4"/>
      <c r="T15" s="4"/>
      <c r="U15" s="4"/>
      <c r="V15" s="4"/>
    </row>
    <row r="16" spans="1:22" ht="12.75" customHeight="1" x14ac:dyDescent="0.2">
      <c r="A16" s="209"/>
      <c r="B16" s="223"/>
      <c r="C16" s="5"/>
      <c r="D16" s="11"/>
      <c r="E16" s="223" t="s">
        <v>9</v>
      </c>
      <c r="F16" s="11"/>
      <c r="G16" s="11"/>
      <c r="H16" s="11"/>
      <c r="I16" s="11"/>
      <c r="J16" s="11"/>
      <c r="K16" s="11"/>
      <c r="L16" s="224"/>
      <c r="M16" s="9"/>
    </row>
    <row r="17" spans="1:16" x14ac:dyDescent="0.2">
      <c r="A17" s="209"/>
      <c r="B17" s="223"/>
      <c r="C17" s="5"/>
      <c r="D17" s="508" t="s">
        <v>1</v>
      </c>
      <c r="E17" s="509" t="s">
        <v>269</v>
      </c>
      <c r="F17" s="510"/>
      <c r="G17" s="510"/>
      <c r="H17" s="510"/>
      <c r="I17" s="511"/>
      <c r="J17" s="235" t="s">
        <v>68</v>
      </c>
      <c r="K17" s="235" t="s">
        <v>69</v>
      </c>
      <c r="L17" s="236"/>
      <c r="M17" s="9"/>
    </row>
    <row r="18" spans="1:16" x14ac:dyDescent="0.2">
      <c r="A18" s="209"/>
      <c r="B18" s="223"/>
      <c r="C18" s="5"/>
      <c r="D18" s="508"/>
      <c r="E18" s="512"/>
      <c r="F18" s="513"/>
      <c r="G18" s="513"/>
      <c r="H18" s="513"/>
      <c r="I18" s="514"/>
      <c r="J18" s="237" t="s">
        <v>70</v>
      </c>
      <c r="K18" s="237" t="s">
        <v>71</v>
      </c>
      <c r="L18" s="238"/>
      <c r="M18" s="9"/>
    </row>
    <row r="19" spans="1:16" x14ac:dyDescent="0.2">
      <c r="A19" s="209"/>
      <c r="B19" s="223"/>
      <c r="C19" s="5"/>
      <c r="D19" s="239">
        <v>1</v>
      </c>
      <c r="E19" s="502" t="s">
        <v>270</v>
      </c>
      <c r="F19" s="503"/>
      <c r="G19" s="503"/>
      <c r="H19" s="503"/>
      <c r="I19" s="504"/>
      <c r="J19" s="246">
        <v>81670</v>
      </c>
      <c r="K19" s="246">
        <v>1</v>
      </c>
      <c r="L19" s="247">
        <f>J19/K19</f>
        <v>81670</v>
      </c>
      <c r="M19" s="9"/>
    </row>
    <row r="20" spans="1:16" x14ac:dyDescent="0.2">
      <c r="A20" s="209"/>
      <c r="B20" s="223"/>
      <c r="C20" s="5"/>
      <c r="D20" s="239"/>
      <c r="E20" s="502"/>
      <c r="F20" s="503"/>
      <c r="G20" s="503"/>
      <c r="H20" s="503"/>
      <c r="I20" s="504"/>
      <c r="J20" s="247"/>
      <c r="K20" s="249"/>
      <c r="L20" s="247"/>
      <c r="M20" s="9"/>
    </row>
    <row r="21" spans="1:16" ht="18" customHeight="1" x14ac:dyDescent="0.2">
      <c r="A21" s="209"/>
      <c r="B21" s="223"/>
      <c r="C21" s="5"/>
      <c r="D21" s="252"/>
      <c r="E21" s="505" t="s">
        <v>73</v>
      </c>
      <c r="F21" s="506"/>
      <c r="G21" s="506"/>
      <c r="H21" s="506"/>
      <c r="I21" s="506"/>
      <c r="J21" s="506"/>
      <c r="K21" s="507"/>
      <c r="L21" s="253">
        <f>+L20+L19</f>
        <v>81670</v>
      </c>
      <c r="M21" s="9"/>
      <c r="P21" s="423"/>
    </row>
    <row r="22" spans="1:16" ht="15" customHeight="1" x14ac:dyDescent="0.2">
      <c r="A22" s="209"/>
      <c r="B22" s="223"/>
      <c r="C22" s="5"/>
      <c r="D22" s="5"/>
      <c r="E22" s="5"/>
      <c r="F22" s="5"/>
      <c r="G22" s="5"/>
      <c r="H22" s="5"/>
      <c r="I22" s="5"/>
      <c r="J22" s="5"/>
      <c r="K22" s="5"/>
      <c r="L22" s="224"/>
      <c r="M22" s="9"/>
    </row>
    <row r="23" spans="1:16" s="214" customFormat="1" ht="15" customHeight="1" x14ac:dyDescent="0.35">
      <c r="A23" s="215"/>
      <c r="B23" s="282"/>
      <c r="C23" s="12"/>
      <c r="D23" s="232"/>
      <c r="E23" s="272" t="str">
        <f>+'Aktivi-1'!C13</f>
        <v>Të drejta të arkëtueshme</v>
      </c>
      <c r="F23" s="230"/>
      <c r="G23" s="12"/>
      <c r="H23" s="12"/>
      <c r="I23" s="12"/>
      <c r="J23" s="314">
        <v>70572767</v>
      </c>
      <c r="K23" s="315" t="s">
        <v>51</v>
      </c>
      <c r="L23" s="312"/>
      <c r="M23" s="216"/>
    </row>
    <row r="24" spans="1:16" ht="15" customHeight="1" x14ac:dyDescent="0.2">
      <c r="A24" s="209"/>
      <c r="B24" s="223"/>
      <c r="C24" s="5"/>
      <c r="D24" s="232"/>
      <c r="E24" s="233"/>
      <c r="F24" s="234"/>
      <c r="G24" s="5"/>
      <c r="H24" s="5"/>
      <c r="I24" s="5"/>
      <c r="J24" s="224"/>
      <c r="K24" s="5"/>
      <c r="L24" s="224"/>
      <c r="M24" s="9"/>
    </row>
    <row r="25" spans="1:16" s="214" customFormat="1" ht="15" customHeight="1" x14ac:dyDescent="0.2">
      <c r="A25" s="215"/>
      <c r="B25" s="282"/>
      <c r="C25" s="12"/>
      <c r="D25" s="229" t="s">
        <v>17</v>
      </c>
      <c r="E25" s="256" t="s">
        <v>299</v>
      </c>
      <c r="F25" s="5"/>
      <c r="G25" s="5"/>
      <c r="H25" s="5"/>
      <c r="I25" s="5"/>
      <c r="J25" s="347">
        <v>1424110.0616000001</v>
      </c>
      <c r="K25" s="5" t="s">
        <v>51</v>
      </c>
      <c r="L25" s="312"/>
      <c r="M25" s="216"/>
    </row>
    <row r="26" spans="1:16" ht="9" customHeight="1" x14ac:dyDescent="0.2">
      <c r="A26" s="209"/>
      <c r="B26" s="223"/>
      <c r="C26" s="5"/>
      <c r="D26" s="251"/>
      <c r="E26" s="255"/>
      <c r="F26" s="234"/>
      <c r="G26" s="5"/>
      <c r="H26" s="5"/>
      <c r="I26" s="5"/>
      <c r="J26" s="224"/>
      <c r="K26" s="224"/>
      <c r="L26" s="224"/>
      <c r="M26" s="9"/>
    </row>
    <row r="27" spans="1:16" s="214" customFormat="1" ht="18" customHeight="1" x14ac:dyDescent="0.2">
      <c r="A27" s="215"/>
      <c r="B27" s="282"/>
      <c r="C27" s="12"/>
      <c r="D27" s="229" t="s">
        <v>17</v>
      </c>
      <c r="E27" s="256" t="s">
        <v>271</v>
      </c>
      <c r="F27" s="5"/>
      <c r="G27" s="5"/>
      <c r="H27" s="5"/>
      <c r="I27" s="5"/>
      <c r="J27" s="422">
        <v>69148656.966000006</v>
      </c>
      <c r="K27" s="224" t="s">
        <v>51</v>
      </c>
      <c r="L27" s="312"/>
      <c r="M27" s="216"/>
    </row>
    <row r="28" spans="1:16" ht="18" customHeight="1" x14ac:dyDescent="0.2">
      <c r="A28" s="209"/>
      <c r="B28" s="223"/>
      <c r="C28" s="5"/>
      <c r="D28" s="251"/>
      <c r="E28" s="313"/>
      <c r="F28" s="234"/>
      <c r="G28" s="5"/>
      <c r="H28" s="5"/>
      <c r="I28" s="5"/>
      <c r="J28" s="224"/>
      <c r="K28" s="224"/>
      <c r="L28" s="224"/>
      <c r="M28" s="9"/>
    </row>
    <row r="29" spans="1:16" ht="5.25" customHeight="1" x14ac:dyDescent="0.2">
      <c r="A29" s="209"/>
      <c r="B29" s="223"/>
      <c r="C29" s="5"/>
      <c r="D29" s="251"/>
      <c r="E29" s="313"/>
      <c r="F29" s="234"/>
      <c r="G29" s="5"/>
      <c r="H29" s="5"/>
      <c r="I29" s="5"/>
      <c r="J29" s="224"/>
      <c r="K29" s="224"/>
      <c r="L29" s="224"/>
      <c r="M29" s="9"/>
    </row>
    <row r="30" spans="1:16" s="214" customFormat="1" ht="18" customHeight="1" x14ac:dyDescent="0.2">
      <c r="A30" s="215"/>
      <c r="B30" s="282"/>
      <c r="C30" s="12"/>
      <c r="D30" s="229" t="s">
        <v>17</v>
      </c>
      <c r="E30" s="256" t="s">
        <v>301</v>
      </c>
      <c r="F30" s="5"/>
      <c r="G30" s="5"/>
      <c r="H30" s="5"/>
      <c r="I30" s="5"/>
      <c r="J30" s="224"/>
      <c r="K30" s="224" t="s">
        <v>51</v>
      </c>
      <c r="L30" s="312"/>
      <c r="M30" s="216"/>
    </row>
    <row r="31" spans="1:16" ht="18" customHeight="1" x14ac:dyDescent="0.2">
      <c r="A31" s="209"/>
      <c r="B31" s="223"/>
      <c r="C31" s="5"/>
      <c r="D31" s="251"/>
      <c r="E31" s="313" t="s">
        <v>302</v>
      </c>
      <c r="F31" s="234"/>
      <c r="G31" s="5"/>
      <c r="H31" s="5"/>
      <c r="I31" s="5"/>
      <c r="J31" s="224"/>
      <c r="K31" s="224"/>
      <c r="L31" s="224"/>
      <c r="M31" s="9"/>
    </row>
    <row r="32" spans="1:16" ht="9.75" customHeight="1" x14ac:dyDescent="0.2">
      <c r="A32" s="209"/>
      <c r="B32" s="223"/>
      <c r="C32" s="5"/>
      <c r="D32" s="251"/>
      <c r="E32" s="313"/>
      <c r="F32" s="234"/>
      <c r="G32" s="5"/>
      <c r="H32" s="5"/>
      <c r="I32" s="5"/>
      <c r="J32" s="224"/>
      <c r="K32" s="224"/>
      <c r="L32" s="224"/>
      <c r="M32" s="9"/>
    </row>
    <row r="33" spans="1:13" s="214" customFormat="1" ht="18" customHeight="1" x14ac:dyDescent="0.2">
      <c r="A33" s="215"/>
      <c r="B33" s="282"/>
      <c r="C33" s="12"/>
      <c r="D33" s="229" t="s">
        <v>17</v>
      </c>
      <c r="E33" s="256" t="s">
        <v>303</v>
      </c>
      <c r="F33" s="5"/>
      <c r="G33" s="5"/>
      <c r="H33" s="5"/>
      <c r="I33" s="5"/>
      <c r="J33" s="224"/>
      <c r="K33" s="224" t="s">
        <v>51</v>
      </c>
      <c r="L33" s="312"/>
      <c r="M33" s="216"/>
    </row>
    <row r="34" spans="1:13" ht="18" customHeight="1" x14ac:dyDescent="0.2">
      <c r="A34" s="209"/>
      <c r="B34" s="223"/>
      <c r="C34" s="5"/>
      <c r="D34" s="251"/>
      <c r="E34" s="313" t="s">
        <v>304</v>
      </c>
      <c r="F34" s="234"/>
      <c r="G34" s="5"/>
      <c r="H34" s="5"/>
      <c r="I34" s="5"/>
      <c r="J34" s="224"/>
      <c r="K34" s="224"/>
      <c r="L34" s="224"/>
      <c r="M34" s="9"/>
    </row>
    <row r="35" spans="1:13" ht="6" customHeight="1" x14ac:dyDescent="0.2">
      <c r="A35" s="209"/>
      <c r="B35" s="223"/>
      <c r="C35" s="5"/>
      <c r="D35" s="251"/>
      <c r="E35" s="313"/>
      <c r="F35" s="234"/>
      <c r="G35" s="5"/>
      <c r="H35" s="5"/>
      <c r="I35" s="5"/>
      <c r="J35" s="224"/>
      <c r="K35" s="224"/>
      <c r="L35" s="224"/>
      <c r="M35" s="9"/>
    </row>
    <row r="36" spans="1:13" s="214" customFormat="1" ht="18" customHeight="1" x14ac:dyDescent="0.2">
      <c r="A36" s="215"/>
      <c r="B36" s="282"/>
      <c r="C36" s="12"/>
      <c r="D36" s="229" t="s">
        <v>17</v>
      </c>
      <c r="E36" s="256" t="s">
        <v>309</v>
      </c>
      <c r="F36" s="5"/>
      <c r="G36" s="5"/>
      <c r="H36" s="5"/>
      <c r="I36" s="5"/>
      <c r="J36" s="224"/>
      <c r="K36" s="224" t="s">
        <v>51</v>
      </c>
      <c r="L36" s="312"/>
      <c r="M36" s="216"/>
    </row>
    <row r="37" spans="1:13" ht="5.25" customHeight="1" x14ac:dyDescent="0.2">
      <c r="A37" s="209"/>
      <c r="B37" s="223"/>
      <c r="C37" s="5"/>
      <c r="D37" s="251"/>
      <c r="E37" s="313"/>
      <c r="F37" s="234"/>
      <c r="G37" s="5"/>
      <c r="H37" s="5"/>
      <c r="I37" s="5"/>
      <c r="J37" s="224"/>
      <c r="K37" s="224"/>
      <c r="L37" s="224"/>
      <c r="M37" s="9"/>
    </row>
    <row r="38" spans="1:13" s="214" customFormat="1" ht="18" customHeight="1" x14ac:dyDescent="0.2">
      <c r="A38" s="215"/>
      <c r="B38" s="282"/>
      <c r="C38" s="12"/>
      <c r="D38" s="229" t="s">
        <v>17</v>
      </c>
      <c r="E38" s="256" t="s">
        <v>300</v>
      </c>
      <c r="F38" s="5"/>
      <c r="G38" s="5"/>
      <c r="H38" s="5"/>
      <c r="I38" s="5"/>
      <c r="J38" s="224"/>
      <c r="K38" s="224" t="s">
        <v>51</v>
      </c>
      <c r="L38" s="312"/>
      <c r="M38" s="216"/>
    </row>
    <row r="39" spans="1:13" ht="7.5" customHeight="1" x14ac:dyDescent="0.2">
      <c r="A39" s="209"/>
      <c r="B39" s="223"/>
      <c r="C39" s="5"/>
      <c r="D39" s="251"/>
      <c r="E39" s="256"/>
      <c r="F39" s="5"/>
      <c r="G39" s="5"/>
      <c r="H39" s="5"/>
      <c r="I39" s="5"/>
      <c r="J39" s="224"/>
      <c r="K39" s="224"/>
      <c r="L39" s="224"/>
      <c r="M39" s="9"/>
    </row>
    <row r="40" spans="1:13" s="214" customFormat="1" ht="18" customHeight="1" x14ac:dyDescent="0.2">
      <c r="A40" s="215"/>
      <c r="B40" s="282"/>
      <c r="C40" s="12"/>
      <c r="D40" s="229" t="s">
        <v>17</v>
      </c>
      <c r="E40" s="256" t="s">
        <v>272</v>
      </c>
      <c r="F40" s="5"/>
      <c r="G40" s="5"/>
      <c r="H40" s="5"/>
      <c r="I40" s="5"/>
      <c r="J40" s="224"/>
      <c r="K40" s="224" t="s">
        <v>51</v>
      </c>
      <c r="L40" s="312"/>
      <c r="M40" s="216"/>
    </row>
    <row r="41" spans="1:13" ht="7.5" customHeight="1" x14ac:dyDescent="0.2">
      <c r="A41" s="209"/>
      <c r="B41" s="223"/>
      <c r="C41" s="5"/>
      <c r="D41" s="251"/>
      <c r="E41" s="256"/>
      <c r="F41" s="5"/>
      <c r="G41" s="5"/>
      <c r="H41" s="5"/>
      <c r="I41" s="5"/>
      <c r="J41" s="224"/>
      <c r="K41" s="224"/>
      <c r="L41" s="224"/>
      <c r="M41" s="9"/>
    </row>
    <row r="42" spans="1:13" ht="18" customHeight="1" x14ac:dyDescent="0.2">
      <c r="A42" s="209"/>
      <c r="B42" s="223"/>
      <c r="C42" s="5"/>
      <c r="D42" s="251"/>
      <c r="E42" s="5"/>
      <c r="F42" s="233" t="s">
        <v>273</v>
      </c>
      <c r="G42" s="5"/>
      <c r="H42" s="5"/>
      <c r="I42" s="5"/>
      <c r="J42" s="5"/>
      <c r="K42" s="224"/>
      <c r="L42" s="224"/>
      <c r="M42" s="9"/>
    </row>
    <row r="43" spans="1:13" x14ac:dyDescent="0.2">
      <c r="A43" s="209"/>
      <c r="B43" s="223"/>
      <c r="C43" s="5"/>
      <c r="D43" s="251"/>
      <c r="E43" s="5"/>
      <c r="F43" s="12"/>
      <c r="G43" s="12"/>
      <c r="H43" s="12"/>
      <c r="I43" s="12"/>
      <c r="J43" s="12"/>
      <c r="K43" s="257"/>
      <c r="L43" s="224"/>
      <c r="M43" s="9"/>
    </row>
    <row r="44" spans="1:13" x14ac:dyDescent="0.2">
      <c r="A44" s="209"/>
      <c r="B44" s="223"/>
      <c r="C44" s="5"/>
      <c r="D44" s="251"/>
      <c r="E44" s="516" t="s">
        <v>1</v>
      </c>
      <c r="F44" s="518" t="s">
        <v>274</v>
      </c>
      <c r="G44" s="519"/>
      <c r="H44" s="316" t="s">
        <v>275</v>
      </c>
      <c r="I44" s="516" t="s">
        <v>276</v>
      </c>
      <c r="J44" s="516" t="s">
        <v>277</v>
      </c>
      <c r="K44" s="316" t="s">
        <v>275</v>
      </c>
      <c r="L44" s="224"/>
      <c r="M44" s="9"/>
    </row>
    <row r="45" spans="1:13" x14ac:dyDescent="0.2">
      <c r="A45" s="209"/>
      <c r="B45" s="223"/>
      <c r="C45" s="5"/>
      <c r="D45" s="251"/>
      <c r="E45" s="517"/>
      <c r="F45" s="520"/>
      <c r="G45" s="521"/>
      <c r="H45" s="317" t="s">
        <v>327</v>
      </c>
      <c r="I45" s="517"/>
      <c r="J45" s="517"/>
      <c r="K45" s="318" t="s">
        <v>328</v>
      </c>
      <c r="L45" s="224"/>
      <c r="M45" s="9"/>
    </row>
    <row r="46" spans="1:13" x14ac:dyDescent="0.2">
      <c r="A46" s="209"/>
      <c r="B46" s="223"/>
      <c r="C46" s="5"/>
      <c r="D46" s="251"/>
      <c r="E46" s="258">
        <v>1</v>
      </c>
      <c r="F46" s="498" t="s">
        <v>278</v>
      </c>
      <c r="G46" s="498"/>
      <c r="H46" s="247">
        <v>9462145</v>
      </c>
      <c r="I46" s="259">
        <f>3436849-457834</f>
        <v>2979015</v>
      </c>
      <c r="J46" s="260">
        <v>0</v>
      </c>
      <c r="K46" s="247">
        <f>+H46+I46-J46</f>
        <v>12441160</v>
      </c>
      <c r="L46" s="224"/>
      <c r="M46" s="9"/>
    </row>
    <row r="47" spans="1:13" x14ac:dyDescent="0.2">
      <c r="A47" s="209"/>
      <c r="B47" s="223"/>
      <c r="C47" s="5"/>
      <c r="D47" s="251"/>
      <c r="E47" s="258">
        <v>2</v>
      </c>
      <c r="F47" s="498" t="s">
        <v>279</v>
      </c>
      <c r="G47" s="498"/>
      <c r="H47" s="247"/>
      <c r="I47" s="259">
        <v>457834</v>
      </c>
      <c r="J47" s="260"/>
      <c r="K47" s="247">
        <f>+H47+I47-J47</f>
        <v>457834</v>
      </c>
      <c r="L47" s="224"/>
      <c r="M47" s="9"/>
    </row>
    <row r="48" spans="1:13" ht="12.75" customHeight="1" x14ac:dyDescent="0.2">
      <c r="A48" s="209"/>
      <c r="B48" s="223"/>
      <c r="C48" s="5"/>
      <c r="D48" s="251"/>
      <c r="E48" s="261"/>
      <c r="F48" s="499" t="s">
        <v>280</v>
      </c>
      <c r="G48" s="499"/>
      <c r="H48" s="262"/>
      <c r="I48" s="262">
        <f>+I47+I46</f>
        <v>3436849</v>
      </c>
      <c r="J48" s="262">
        <f>+J47+J46</f>
        <v>0</v>
      </c>
      <c r="K48" s="262">
        <f>+K47+K46</f>
        <v>12898994</v>
      </c>
      <c r="L48" s="224"/>
      <c r="M48" s="9"/>
    </row>
    <row r="49" spans="1:16" ht="12.75" customHeight="1" x14ac:dyDescent="0.2">
      <c r="A49" s="209"/>
      <c r="B49" s="223"/>
      <c r="C49" s="5"/>
      <c r="D49" s="251"/>
      <c r="E49" s="12"/>
      <c r="F49" s="263"/>
      <c r="G49" s="12"/>
      <c r="H49" s="264"/>
      <c r="I49" s="264"/>
      <c r="J49" s="264"/>
      <c r="K49" s="264"/>
      <c r="L49" s="224"/>
      <c r="M49" s="9"/>
    </row>
    <row r="50" spans="1:16" ht="12.75" customHeight="1" x14ac:dyDescent="0.2">
      <c r="A50" s="209"/>
      <c r="B50" s="223"/>
      <c r="C50" s="5"/>
      <c r="D50" s="251"/>
      <c r="E50" s="261">
        <v>1</v>
      </c>
      <c r="F50" s="500" t="s">
        <v>281</v>
      </c>
      <c r="G50" s="501"/>
      <c r="H50" s="262">
        <v>1308764</v>
      </c>
      <c r="I50" s="262">
        <v>888501</v>
      </c>
      <c r="J50" s="262"/>
      <c r="K50" s="262">
        <f>H50+I50-J50</f>
        <v>2197265</v>
      </c>
      <c r="L50" s="224"/>
      <c r="M50" s="9"/>
    </row>
    <row r="51" spans="1:16" ht="12.75" customHeight="1" x14ac:dyDescent="0.2">
      <c r="A51" s="209"/>
      <c r="B51" s="223"/>
      <c r="C51" s="5"/>
      <c r="D51" s="251"/>
      <c r="E51" s="12"/>
      <c r="F51" s="12"/>
      <c r="G51" s="12"/>
      <c r="H51" s="264"/>
      <c r="I51" s="264"/>
      <c r="J51" s="264"/>
      <c r="K51" s="264"/>
      <c r="L51" s="224"/>
      <c r="M51" s="9"/>
    </row>
    <row r="52" spans="1:16" x14ac:dyDescent="0.2">
      <c r="A52" s="209"/>
      <c r="B52" s="223"/>
      <c r="C52" s="5"/>
      <c r="D52" s="251"/>
      <c r="E52" s="261"/>
      <c r="F52" s="500" t="s">
        <v>282</v>
      </c>
      <c r="G52" s="501"/>
      <c r="H52" s="262"/>
      <c r="I52" s="262">
        <f>+I50+I48</f>
        <v>4325350</v>
      </c>
      <c r="J52" s="262">
        <f>+J50+J48</f>
        <v>0</v>
      </c>
      <c r="K52" s="262">
        <f>K48-K50</f>
        <v>10701729</v>
      </c>
      <c r="L52" s="224"/>
      <c r="M52" s="9"/>
    </row>
    <row r="53" spans="1:16" ht="2.25" customHeight="1" x14ac:dyDescent="0.2">
      <c r="A53" s="209"/>
      <c r="B53" s="223"/>
      <c r="C53" s="5"/>
      <c r="D53" s="251"/>
      <c r="E53" s="256"/>
      <c r="F53" s="5"/>
      <c r="G53" s="5"/>
      <c r="H53" s="265"/>
      <c r="I53" s="5"/>
      <c r="J53" s="224"/>
      <c r="K53" s="224"/>
      <c r="L53" s="224"/>
      <c r="M53" s="9"/>
    </row>
    <row r="54" spans="1:16" hidden="1" x14ac:dyDescent="0.2">
      <c r="A54" s="209"/>
      <c r="B54" s="223"/>
      <c r="C54" s="5"/>
      <c r="D54" s="251"/>
      <c r="E54" s="256"/>
      <c r="F54" s="5"/>
      <c r="G54" s="5"/>
      <c r="H54" s="5"/>
      <c r="I54" s="5"/>
      <c r="J54" s="224"/>
      <c r="K54" s="224"/>
      <c r="L54" s="224"/>
      <c r="M54" s="9"/>
    </row>
    <row r="55" spans="1:16" ht="18" customHeight="1" x14ac:dyDescent="0.3">
      <c r="A55" s="209"/>
      <c r="B55" s="223"/>
      <c r="C55" s="5"/>
      <c r="D55" s="5"/>
      <c r="E55" s="315" t="str">
        <f>+'Pasivi-1'!D6</f>
        <v>Detyrime afatshkurtra:</v>
      </c>
      <c r="F55" s="315"/>
      <c r="G55" s="266"/>
      <c r="H55" s="12"/>
      <c r="I55" s="12"/>
      <c r="J55" s="329">
        <f>+J57+J60+J63+J67+J69</f>
        <v>283998622</v>
      </c>
      <c r="K55" s="315" t="s">
        <v>51</v>
      </c>
      <c r="L55" s="224"/>
      <c r="M55" s="9"/>
    </row>
    <row r="56" spans="1:16" x14ac:dyDescent="0.2">
      <c r="A56" s="209"/>
      <c r="B56" s="223"/>
      <c r="C56" s="5"/>
      <c r="D56" s="251"/>
      <c r="E56" s="256"/>
      <c r="F56" s="5"/>
      <c r="G56" s="5"/>
      <c r="H56" s="5"/>
      <c r="I56" s="5"/>
      <c r="J56" s="224"/>
      <c r="K56" s="5"/>
      <c r="L56" s="224"/>
      <c r="M56" s="9"/>
    </row>
    <row r="57" spans="1:16" x14ac:dyDescent="0.2">
      <c r="A57" s="209"/>
      <c r="B57" s="223"/>
      <c r="C57" s="5"/>
      <c r="D57" s="251" t="s">
        <v>17</v>
      </c>
      <c r="E57" s="256" t="s">
        <v>18</v>
      </c>
      <c r="F57" s="5"/>
      <c r="G57" s="5"/>
      <c r="H57" s="5"/>
      <c r="I57" s="5"/>
      <c r="J57" s="224">
        <v>81175</v>
      </c>
      <c r="K57" s="5" t="s">
        <v>72</v>
      </c>
      <c r="L57" s="224"/>
      <c r="M57" s="9"/>
    </row>
    <row r="58" spans="1:16" x14ac:dyDescent="0.2">
      <c r="A58" s="209"/>
      <c r="B58" s="223"/>
      <c r="C58" s="5"/>
      <c r="D58" s="251"/>
      <c r="E58" s="256" t="s">
        <v>339</v>
      </c>
      <c r="F58" s="5"/>
      <c r="G58" s="5"/>
      <c r="H58" s="5"/>
      <c r="I58" s="5"/>
      <c r="J58" s="224"/>
      <c r="K58" s="5"/>
      <c r="L58" s="224"/>
      <c r="M58" s="9"/>
    </row>
    <row r="59" spans="1:16" ht="9.75" customHeight="1" x14ac:dyDescent="0.2">
      <c r="A59" s="209"/>
      <c r="B59" s="223"/>
      <c r="C59" s="5"/>
      <c r="D59" s="251"/>
      <c r="E59" s="256"/>
      <c r="F59" s="5"/>
      <c r="G59" s="5"/>
      <c r="H59" s="5"/>
      <c r="I59" s="5"/>
      <c r="J59" s="224"/>
      <c r="K59" s="5"/>
      <c r="L59" s="224"/>
      <c r="M59" s="9"/>
    </row>
    <row r="60" spans="1:16" x14ac:dyDescent="0.2">
      <c r="A60" s="209"/>
      <c r="B60" s="223"/>
      <c r="C60" s="5"/>
      <c r="D60" s="251" t="s">
        <v>17</v>
      </c>
      <c r="E60" s="256" t="s">
        <v>321</v>
      </c>
      <c r="F60" s="5"/>
      <c r="G60" s="5"/>
      <c r="H60" s="5"/>
      <c r="I60" s="5"/>
      <c r="J60" s="224">
        <v>9724</v>
      </c>
      <c r="K60" s="5" t="s">
        <v>72</v>
      </c>
      <c r="L60" s="224"/>
      <c r="M60" s="9"/>
      <c r="P60" s="436"/>
    </row>
    <row r="61" spans="1:16" x14ac:dyDescent="0.2">
      <c r="A61" s="209"/>
      <c r="B61" s="223"/>
      <c r="C61" s="5"/>
      <c r="D61" s="251"/>
      <c r="E61" s="256" t="s">
        <v>323</v>
      </c>
      <c r="F61" s="5"/>
      <c r="G61" s="5"/>
      <c r="H61" s="5"/>
      <c r="I61" s="5"/>
      <c r="J61" s="224"/>
      <c r="K61" s="5"/>
      <c r="L61" s="224"/>
      <c r="M61" s="9"/>
      <c r="P61" s="436"/>
    </row>
    <row r="62" spans="1:16" ht="8.25" customHeight="1" x14ac:dyDescent="0.2">
      <c r="A62" s="209"/>
      <c r="B62" s="223"/>
      <c r="C62" s="5"/>
      <c r="D62" s="251"/>
      <c r="E62" s="256"/>
      <c r="F62" s="5"/>
      <c r="G62" s="5"/>
      <c r="H62" s="5"/>
      <c r="I62" s="5"/>
      <c r="J62" s="224"/>
      <c r="K62" s="5"/>
      <c r="L62" s="224"/>
      <c r="M62" s="9"/>
      <c r="P62" s="436"/>
    </row>
    <row r="63" spans="1:16" x14ac:dyDescent="0.2">
      <c r="A63" s="209"/>
      <c r="B63" s="223"/>
      <c r="C63" s="5"/>
      <c r="D63" s="251" t="s">
        <v>17</v>
      </c>
      <c r="E63" s="51" t="s">
        <v>142</v>
      </c>
      <c r="F63" s="5"/>
      <c r="G63" s="5"/>
      <c r="H63" s="5"/>
      <c r="I63" s="5"/>
      <c r="J63" s="224"/>
      <c r="K63" s="5" t="s">
        <v>72</v>
      </c>
      <c r="L63" s="224"/>
      <c r="M63" s="9"/>
      <c r="P63" s="435"/>
    </row>
    <row r="64" spans="1:16" x14ac:dyDescent="0.2">
      <c r="A64" s="209"/>
      <c r="B64" s="223"/>
      <c r="C64" s="5"/>
      <c r="D64" s="251"/>
      <c r="E64" s="256" t="s">
        <v>322</v>
      </c>
      <c r="F64" s="5"/>
      <c r="G64" s="5"/>
      <c r="H64" s="5"/>
      <c r="I64" s="5"/>
      <c r="J64" s="224"/>
      <c r="K64" s="5"/>
      <c r="L64" s="224"/>
      <c r="M64" s="9"/>
      <c r="P64" s="5"/>
    </row>
    <row r="65" spans="1:13" ht="8.25" customHeight="1" x14ac:dyDescent="0.2">
      <c r="A65" s="209"/>
      <c r="B65" s="223"/>
      <c r="C65" s="5"/>
      <c r="D65" s="251"/>
      <c r="E65" s="256"/>
      <c r="F65" s="5"/>
      <c r="G65" s="5"/>
      <c r="H65" s="5"/>
      <c r="I65" s="5"/>
      <c r="J65" s="224"/>
      <c r="K65" s="5"/>
      <c r="L65" s="224"/>
      <c r="M65" s="9"/>
    </row>
    <row r="66" spans="1:13" hidden="1" x14ac:dyDescent="0.2">
      <c r="A66" s="209"/>
      <c r="B66" s="223"/>
      <c r="C66" s="5"/>
      <c r="D66" s="251"/>
      <c r="E66" s="256"/>
      <c r="F66" s="5"/>
      <c r="G66" s="5"/>
      <c r="H66" s="5"/>
      <c r="I66" s="5"/>
      <c r="J66" s="224"/>
      <c r="K66" s="5"/>
      <c r="L66" s="224"/>
      <c r="M66" s="9"/>
    </row>
    <row r="67" spans="1:13" x14ac:dyDescent="0.2">
      <c r="A67" s="209"/>
      <c r="B67" s="223"/>
      <c r="C67" s="5"/>
      <c r="D67" s="251" t="s">
        <v>17</v>
      </c>
      <c r="E67" s="256" t="s">
        <v>310</v>
      </c>
      <c r="F67" s="5"/>
      <c r="G67" s="5"/>
      <c r="H67" s="5"/>
      <c r="I67" s="5"/>
      <c r="J67" s="224">
        <v>283767369</v>
      </c>
      <c r="K67" s="5" t="s">
        <v>72</v>
      </c>
      <c r="L67" s="224"/>
      <c r="M67" s="9"/>
    </row>
    <row r="68" spans="1:13" ht="6" customHeight="1" x14ac:dyDescent="0.2">
      <c r="A68" s="209"/>
      <c r="B68" s="223"/>
      <c r="C68" s="5"/>
      <c r="D68" s="251"/>
      <c r="E68" s="256"/>
      <c r="F68" s="5"/>
      <c r="G68" s="5"/>
      <c r="H68" s="5"/>
      <c r="I68" s="5"/>
      <c r="J68" s="224"/>
      <c r="K68" s="5"/>
      <c r="L68" s="224"/>
      <c r="M68" s="9"/>
    </row>
    <row r="69" spans="1:13" x14ac:dyDescent="0.2">
      <c r="A69" s="209"/>
      <c r="B69" s="223"/>
      <c r="C69" s="5"/>
      <c r="D69" s="251" t="s">
        <v>17</v>
      </c>
      <c r="E69" s="256" t="s">
        <v>283</v>
      </c>
      <c r="F69" s="5"/>
      <c r="G69" s="5"/>
      <c r="H69" s="5"/>
      <c r="I69" s="5"/>
      <c r="J69" s="224">
        <v>140354</v>
      </c>
      <c r="K69" s="5" t="s">
        <v>72</v>
      </c>
      <c r="L69" s="224"/>
      <c r="M69" s="9"/>
    </row>
    <row r="70" spans="1:13" x14ac:dyDescent="0.2">
      <c r="A70" s="209"/>
      <c r="B70" s="223"/>
      <c r="C70" s="5"/>
      <c r="D70" s="251"/>
      <c r="E70" s="256"/>
      <c r="F70" s="5"/>
      <c r="G70" s="5"/>
      <c r="H70" s="5"/>
      <c r="I70" s="5"/>
      <c r="J70" s="224"/>
      <c r="K70" s="5"/>
      <c r="L70" s="224"/>
      <c r="M70" s="9"/>
    </row>
    <row r="71" spans="1:13" ht="13.5" thickBot="1" x14ac:dyDescent="0.25">
      <c r="A71" s="13"/>
      <c r="B71" s="267"/>
      <c r="C71" s="14"/>
      <c r="D71" s="268"/>
      <c r="E71" s="269"/>
      <c r="F71" s="270"/>
      <c r="G71" s="14"/>
      <c r="H71" s="14"/>
      <c r="I71" s="14"/>
      <c r="J71" s="271"/>
      <c r="K71" s="14"/>
      <c r="L71" s="271" t="s">
        <v>84</v>
      </c>
      <c r="M71" s="15"/>
    </row>
    <row r="72" spans="1:13" ht="13.5" thickTop="1" x14ac:dyDescent="0.2">
      <c r="A72" s="5"/>
      <c r="B72" s="223"/>
      <c r="C72" s="5"/>
      <c r="D72" s="229"/>
      <c r="E72" s="272"/>
      <c r="F72" s="234"/>
      <c r="G72" s="5"/>
      <c r="H72" s="5"/>
      <c r="I72" s="5"/>
      <c r="J72" s="224"/>
      <c r="K72" s="5"/>
      <c r="L72" s="224"/>
      <c r="M72" s="5"/>
    </row>
    <row r="73" spans="1:13" x14ac:dyDescent="0.2">
      <c r="A73" s="5"/>
      <c r="B73" s="223"/>
      <c r="C73" s="5"/>
      <c r="D73" s="229"/>
      <c r="E73" s="272"/>
      <c r="F73" s="234"/>
      <c r="G73" s="5"/>
      <c r="H73" s="5"/>
      <c r="I73" s="5"/>
      <c r="J73" s="224"/>
      <c r="K73" s="5"/>
      <c r="L73" s="224"/>
      <c r="M73" s="5"/>
    </row>
    <row r="74" spans="1:13" x14ac:dyDescent="0.2">
      <c r="A74" s="5"/>
      <c r="B74" s="223"/>
      <c r="C74" s="5"/>
      <c r="D74" s="229"/>
      <c r="E74" s="272"/>
      <c r="F74" s="234"/>
      <c r="G74" s="5"/>
      <c r="H74" s="5"/>
      <c r="I74" s="5"/>
      <c r="J74" s="224"/>
      <c r="K74" s="5"/>
      <c r="L74" s="224"/>
      <c r="M74" s="5"/>
    </row>
    <row r="75" spans="1:13" x14ac:dyDescent="0.2">
      <c r="A75" s="5"/>
      <c r="B75" s="223"/>
      <c r="C75" s="5"/>
      <c r="D75" s="229"/>
      <c r="E75" s="272"/>
      <c r="F75" s="234"/>
      <c r="G75" s="5"/>
      <c r="H75" s="5"/>
      <c r="I75" s="5"/>
      <c r="J75" s="224"/>
      <c r="K75" s="5"/>
      <c r="L75" s="224"/>
      <c r="M75" s="5"/>
    </row>
    <row r="76" spans="1:13" x14ac:dyDescent="0.2">
      <c r="A76" s="5"/>
      <c r="B76" s="223"/>
      <c r="C76" s="5"/>
      <c r="D76" s="229"/>
      <c r="E76" s="272"/>
      <c r="F76" s="234"/>
      <c r="G76" s="5"/>
      <c r="H76" s="5"/>
      <c r="I76" s="5"/>
      <c r="J76" s="224"/>
      <c r="K76" s="5"/>
      <c r="L76" s="224"/>
      <c r="M76" s="5"/>
    </row>
    <row r="77" spans="1:13" x14ac:dyDescent="0.2">
      <c r="A77" s="5"/>
      <c r="B77" s="223"/>
      <c r="C77" s="5"/>
      <c r="D77" s="229"/>
      <c r="E77" s="272"/>
      <c r="F77" s="234"/>
      <c r="G77" s="5"/>
      <c r="H77" s="5"/>
      <c r="I77" s="5"/>
      <c r="J77" s="224"/>
      <c r="K77" s="5"/>
      <c r="L77" s="224"/>
      <c r="M77" s="5"/>
    </row>
    <row r="78" spans="1:13" x14ac:dyDescent="0.2">
      <c r="A78" s="5"/>
      <c r="B78" s="223"/>
      <c r="C78" s="5"/>
      <c r="D78" s="229"/>
      <c r="E78" s="272"/>
      <c r="F78" s="234"/>
      <c r="G78" s="5"/>
      <c r="H78" s="5"/>
      <c r="I78" s="5"/>
      <c r="J78" s="224"/>
      <c r="K78" s="5"/>
      <c r="L78" s="224"/>
      <c r="M78" s="5"/>
    </row>
    <row r="79" spans="1:13" x14ac:dyDescent="0.2">
      <c r="A79" s="5"/>
      <c r="B79" s="223"/>
      <c r="C79" s="5"/>
      <c r="D79" s="229"/>
      <c r="E79" s="272"/>
      <c r="F79" s="234"/>
      <c r="G79" s="5"/>
      <c r="H79" s="5"/>
      <c r="I79" s="5"/>
      <c r="J79" s="224"/>
      <c r="K79" s="5"/>
      <c r="L79" s="224"/>
      <c r="M79" s="5"/>
    </row>
    <row r="80" spans="1:13" x14ac:dyDescent="0.2">
      <c r="A80" s="5"/>
      <c r="B80" s="223"/>
      <c r="C80" s="5"/>
      <c r="D80" s="229"/>
      <c r="E80" s="272"/>
      <c r="F80" s="234"/>
      <c r="G80" s="5"/>
      <c r="H80" s="5"/>
      <c r="I80" s="5"/>
      <c r="J80" s="224"/>
      <c r="K80" s="5"/>
      <c r="L80" s="224"/>
      <c r="M80" s="5"/>
    </row>
    <row r="81" spans="1:22" ht="13.5" thickBot="1" x14ac:dyDescent="0.25">
      <c r="A81" s="5"/>
      <c r="B81" s="223"/>
      <c r="C81" s="5"/>
      <c r="D81" s="229"/>
      <c r="E81" s="272"/>
      <c r="F81" s="234"/>
      <c r="G81" s="5"/>
      <c r="H81" s="5"/>
      <c r="I81" s="5"/>
      <c r="J81" s="224"/>
      <c r="K81" s="5"/>
      <c r="L81" s="224"/>
      <c r="M81" s="5"/>
      <c r="N81" s="5"/>
      <c r="O81" s="5"/>
    </row>
    <row r="82" spans="1:22" ht="13.5" thickTop="1" x14ac:dyDescent="0.2">
      <c r="A82" s="6"/>
      <c r="B82" s="273"/>
      <c r="C82" s="7"/>
      <c r="D82" s="274"/>
      <c r="E82" s="275"/>
      <c r="F82" s="276"/>
      <c r="G82" s="7"/>
      <c r="H82" s="7"/>
      <c r="I82" s="7"/>
      <c r="J82" s="225"/>
      <c r="K82" s="7"/>
      <c r="L82" s="225"/>
      <c r="M82" s="8"/>
    </row>
    <row r="83" spans="1:22" ht="18" x14ac:dyDescent="0.2">
      <c r="A83" s="277"/>
      <c r="B83" s="278"/>
      <c r="C83" s="278"/>
      <c r="D83" s="494" t="s">
        <v>83</v>
      </c>
      <c r="E83" s="494"/>
      <c r="F83" s="494"/>
      <c r="G83" s="494"/>
      <c r="H83" s="494"/>
      <c r="I83" s="494"/>
      <c r="J83" s="494"/>
      <c r="K83" s="494"/>
      <c r="L83" s="494"/>
      <c r="M83" s="9"/>
    </row>
    <row r="84" spans="1:22" ht="18" x14ac:dyDescent="0.2">
      <c r="A84" s="188"/>
      <c r="B84" s="189"/>
      <c r="C84" s="189"/>
      <c r="D84" s="189"/>
      <c r="E84" s="189"/>
      <c r="F84" s="189"/>
      <c r="G84" s="189"/>
      <c r="H84" s="189"/>
      <c r="I84" s="189"/>
      <c r="J84" s="189"/>
      <c r="K84" s="189"/>
      <c r="L84" s="226"/>
      <c r="M84" s="9"/>
    </row>
    <row r="85" spans="1:22" ht="18" x14ac:dyDescent="0.2">
      <c r="A85" s="188"/>
      <c r="B85" s="189"/>
      <c r="C85" s="189"/>
      <c r="D85" s="189"/>
      <c r="E85" s="189"/>
      <c r="F85" s="189"/>
      <c r="G85" s="189"/>
      <c r="H85" s="189"/>
      <c r="I85" s="189"/>
      <c r="J85" s="189"/>
      <c r="K85" s="189"/>
      <c r="L85" s="226"/>
      <c r="M85" s="9"/>
    </row>
    <row r="86" spans="1:22" x14ac:dyDescent="0.2">
      <c r="A86" s="209"/>
      <c r="B86" s="279"/>
      <c r="C86" s="5"/>
      <c r="D86" s="229"/>
      <c r="E86" s="272" t="s">
        <v>11</v>
      </c>
      <c r="F86" s="234"/>
      <c r="G86" s="5"/>
      <c r="H86" s="5"/>
      <c r="I86" s="5"/>
      <c r="J86" s="5"/>
      <c r="K86" s="5"/>
      <c r="L86" s="224"/>
      <c r="M86" s="9"/>
    </row>
    <row r="87" spans="1:22" ht="15" x14ac:dyDescent="0.2">
      <c r="A87" s="209"/>
      <c r="B87" s="279"/>
      <c r="C87" s="5"/>
      <c r="D87" s="5"/>
      <c r="E87" s="5"/>
      <c r="F87" s="5"/>
      <c r="G87" s="5"/>
      <c r="H87" s="5"/>
      <c r="I87" s="5"/>
      <c r="J87" s="5"/>
      <c r="K87" s="224"/>
      <c r="L87" s="224"/>
      <c r="M87" s="9"/>
      <c r="P87" s="280"/>
      <c r="Q87" s="280"/>
      <c r="R87" s="280"/>
      <c r="S87" s="280"/>
      <c r="T87" s="280"/>
      <c r="U87" s="280"/>
      <c r="V87" s="280"/>
    </row>
    <row r="88" spans="1:22" ht="15" x14ac:dyDescent="0.2">
      <c r="A88" s="209"/>
      <c r="B88" s="279"/>
      <c r="C88" s="5"/>
      <c r="D88" s="5"/>
      <c r="E88" s="281" t="s">
        <v>74</v>
      </c>
      <c r="F88" s="228" t="s">
        <v>284</v>
      </c>
      <c r="G88" s="5"/>
      <c r="H88" s="5"/>
      <c r="I88" s="5"/>
      <c r="J88" s="223" t="s">
        <v>51</v>
      </c>
      <c r="K88" s="339">
        <v>1200500</v>
      </c>
      <c r="L88" s="224"/>
      <c r="M88" s="9"/>
      <c r="P88" s="280"/>
      <c r="Q88" s="280"/>
      <c r="R88" s="280"/>
      <c r="S88" s="280"/>
      <c r="T88" s="280"/>
      <c r="U88" s="280"/>
      <c r="V88" s="280"/>
    </row>
    <row r="89" spans="1:22" ht="15" x14ac:dyDescent="0.2">
      <c r="A89" s="209"/>
      <c r="B89" s="279"/>
      <c r="C89" s="5"/>
      <c r="D89" s="5"/>
      <c r="E89" s="281" t="s">
        <v>74</v>
      </c>
      <c r="F89" s="5" t="s">
        <v>285</v>
      </c>
      <c r="G89" s="5"/>
      <c r="H89" s="5"/>
      <c r="I89" s="5"/>
      <c r="J89" s="223" t="s">
        <v>51</v>
      </c>
      <c r="K89" s="340">
        <v>820005</v>
      </c>
      <c r="L89" s="224"/>
      <c r="M89" s="9"/>
      <c r="P89" s="280"/>
      <c r="Q89" s="280"/>
      <c r="R89" s="280"/>
      <c r="S89" s="280"/>
      <c r="T89" s="280"/>
      <c r="U89" s="280"/>
      <c r="V89" s="280"/>
    </row>
    <row r="90" spans="1:22" ht="15" x14ac:dyDescent="0.2">
      <c r="A90" s="209"/>
      <c r="B90" s="279"/>
      <c r="C90" s="5"/>
      <c r="D90" s="5"/>
      <c r="E90" s="281" t="s">
        <v>74</v>
      </c>
      <c r="F90" s="5" t="s">
        <v>286</v>
      </c>
      <c r="G90" s="5"/>
      <c r="H90" s="5"/>
      <c r="I90" s="5"/>
      <c r="J90" s="223" t="s">
        <v>51</v>
      </c>
      <c r="K90" s="340">
        <v>0</v>
      </c>
      <c r="L90" s="224"/>
      <c r="M90" s="9"/>
      <c r="P90" s="280"/>
      <c r="Q90" s="280"/>
      <c r="R90" s="280"/>
      <c r="S90" s="280"/>
      <c r="T90" s="280"/>
      <c r="U90" s="280"/>
      <c r="V90" s="280"/>
    </row>
    <row r="91" spans="1:22" ht="15" x14ac:dyDescent="0.2">
      <c r="A91" s="209"/>
      <c r="B91" s="279"/>
      <c r="C91" s="5"/>
      <c r="D91" s="5"/>
      <c r="E91" s="281" t="s">
        <v>74</v>
      </c>
      <c r="F91" s="5" t="s">
        <v>287</v>
      </c>
      <c r="G91" s="12"/>
      <c r="H91" s="12"/>
      <c r="I91" s="12"/>
      <c r="J91" s="223" t="s">
        <v>51</v>
      </c>
      <c r="K91" s="340">
        <f>K88+K89</f>
        <v>2020505</v>
      </c>
      <c r="L91" s="224"/>
      <c r="M91" s="9"/>
      <c r="P91" s="280"/>
      <c r="Q91" s="280"/>
      <c r="R91" s="280"/>
      <c r="S91" s="280"/>
      <c r="T91" s="280"/>
      <c r="U91" s="280"/>
      <c r="V91" s="280"/>
    </row>
    <row r="92" spans="1:22" x14ac:dyDescent="0.2">
      <c r="A92" s="209"/>
      <c r="B92" s="279"/>
      <c r="C92" s="5"/>
      <c r="D92" s="5"/>
      <c r="E92" s="281" t="s">
        <v>74</v>
      </c>
      <c r="F92" s="5" t="s">
        <v>75</v>
      </c>
      <c r="G92" s="5"/>
      <c r="H92" s="5"/>
      <c r="I92" s="5"/>
      <c r="J92" s="223" t="s">
        <v>51</v>
      </c>
      <c r="K92" s="341">
        <f>K91*0.15</f>
        <v>303075.75</v>
      </c>
      <c r="L92" s="224"/>
      <c r="M92" s="9"/>
    </row>
    <row r="93" spans="1:22" x14ac:dyDescent="0.2">
      <c r="A93" s="209"/>
      <c r="B93" s="279"/>
      <c r="C93" s="5"/>
      <c r="D93" s="5"/>
      <c r="E93" s="5"/>
      <c r="F93" s="5"/>
      <c r="G93" s="5"/>
      <c r="H93" s="5"/>
      <c r="I93" s="5"/>
      <c r="J93" s="5"/>
      <c r="K93" s="265"/>
      <c r="L93" s="224"/>
      <c r="M93" s="9"/>
    </row>
    <row r="94" spans="1:22" x14ac:dyDescent="0.2">
      <c r="A94" s="209"/>
      <c r="B94" s="279"/>
      <c r="C94" s="5"/>
      <c r="D94" s="5"/>
      <c r="E94" s="5"/>
      <c r="F94" s="5"/>
      <c r="G94" s="5"/>
      <c r="H94" s="5"/>
      <c r="I94" s="5"/>
      <c r="J94" s="5"/>
      <c r="K94" s="5"/>
      <c r="L94" s="224"/>
      <c r="M94" s="9"/>
    </row>
    <row r="95" spans="1:22" ht="15" x14ac:dyDescent="0.2">
      <c r="A95" s="209"/>
      <c r="B95" s="279"/>
      <c r="C95" s="515" t="s">
        <v>76</v>
      </c>
      <c r="D95" s="515"/>
      <c r="E95" s="283" t="s">
        <v>77</v>
      </c>
      <c r="F95" s="5"/>
      <c r="G95" s="5"/>
      <c r="H95" s="5"/>
      <c r="I95" s="5"/>
      <c r="J95" s="5"/>
      <c r="K95" s="5"/>
      <c r="L95" s="224"/>
      <c r="M95" s="9"/>
    </row>
    <row r="96" spans="1:22" x14ac:dyDescent="0.2">
      <c r="A96" s="209"/>
      <c r="B96" s="279"/>
      <c r="C96" s="5"/>
      <c r="D96" s="5"/>
      <c r="E96" s="5"/>
      <c r="F96" s="5"/>
      <c r="G96" s="5"/>
      <c r="H96" s="5"/>
      <c r="I96" s="5"/>
      <c r="J96" s="5"/>
      <c r="K96" s="5"/>
      <c r="L96" s="224"/>
      <c r="M96" s="9"/>
    </row>
    <row r="97" spans="1:22" x14ac:dyDescent="0.2">
      <c r="A97" s="209"/>
      <c r="B97" s="279"/>
      <c r="C97" s="5"/>
      <c r="D97" s="5"/>
      <c r="E97" s="5" t="s">
        <v>78</v>
      </c>
      <c r="F97" s="5"/>
      <c r="G97" s="5"/>
      <c r="H97" s="5"/>
      <c r="I97" s="5"/>
      <c r="J97" s="5"/>
      <c r="K97" s="5"/>
      <c r="L97" s="224"/>
      <c r="M97" s="9"/>
    </row>
    <row r="98" spans="1:22" x14ac:dyDescent="0.2">
      <c r="A98" s="209"/>
      <c r="B98" s="279"/>
      <c r="C98" s="5"/>
      <c r="D98" s="5" t="s">
        <v>79</v>
      </c>
      <c r="E98" s="5"/>
      <c r="F98" s="5"/>
      <c r="G98" s="5"/>
      <c r="H98" s="5"/>
      <c r="I98" s="5"/>
      <c r="J98" s="5"/>
      <c r="K98" s="5"/>
      <c r="L98" s="224"/>
      <c r="M98" s="9"/>
    </row>
    <row r="99" spans="1:22" x14ac:dyDescent="0.2">
      <c r="A99" s="209"/>
      <c r="B99" s="279"/>
      <c r="C99" s="5"/>
      <c r="D99" s="5"/>
      <c r="E99" s="5" t="s">
        <v>80</v>
      </c>
      <c r="F99" s="5"/>
      <c r="G99" s="5"/>
      <c r="H99" s="5"/>
      <c r="I99" s="5"/>
      <c r="J99" s="5"/>
      <c r="K99" s="5"/>
      <c r="L99" s="224"/>
      <c r="M99" s="9"/>
    </row>
    <row r="100" spans="1:22" x14ac:dyDescent="0.2">
      <c r="A100" s="209"/>
      <c r="B100" s="279"/>
      <c r="C100" s="5"/>
      <c r="D100" s="5" t="s">
        <v>81</v>
      </c>
      <c r="E100" s="5"/>
      <c r="F100" s="5"/>
      <c r="G100" s="5"/>
      <c r="H100" s="5"/>
      <c r="I100" s="5"/>
      <c r="J100" s="5"/>
      <c r="K100" s="5"/>
      <c r="L100" s="224"/>
      <c r="M100" s="9"/>
    </row>
    <row r="101" spans="1:22" x14ac:dyDescent="0.2">
      <c r="A101" s="209"/>
      <c r="B101" s="279"/>
      <c r="C101" s="5"/>
      <c r="D101" s="5"/>
      <c r="E101" s="5"/>
      <c r="F101" s="5"/>
      <c r="G101" s="5"/>
      <c r="H101" s="5"/>
      <c r="I101" s="5"/>
      <c r="J101" s="5"/>
      <c r="K101" s="5"/>
      <c r="L101" s="224"/>
      <c r="M101" s="9"/>
    </row>
    <row r="102" spans="1:22" x14ac:dyDescent="0.2">
      <c r="A102" s="209"/>
      <c r="B102" s="279"/>
      <c r="C102" s="5"/>
      <c r="D102" s="5"/>
      <c r="E102" s="5"/>
      <c r="F102" s="5"/>
      <c r="G102" s="5"/>
      <c r="H102" s="5"/>
      <c r="I102" s="5"/>
      <c r="J102" s="5"/>
      <c r="K102" s="5"/>
      <c r="L102" s="224"/>
      <c r="M102" s="9"/>
    </row>
    <row r="103" spans="1:22" ht="15" x14ac:dyDescent="0.2">
      <c r="A103" s="209"/>
      <c r="B103" s="279"/>
      <c r="C103" s="5"/>
      <c r="D103" s="5"/>
      <c r="E103" s="5"/>
      <c r="F103" s="5"/>
      <c r="G103" s="5"/>
      <c r="H103" s="5"/>
      <c r="I103" s="5"/>
      <c r="J103" s="208"/>
      <c r="K103" s="208"/>
      <c r="L103" s="284"/>
      <c r="M103" s="9"/>
    </row>
    <row r="104" spans="1:22" ht="15" x14ac:dyDescent="0.2">
      <c r="A104" s="209"/>
      <c r="B104" s="279"/>
      <c r="C104" s="5"/>
      <c r="D104" s="5"/>
      <c r="E104" s="5"/>
      <c r="F104" s="285"/>
      <c r="G104" s="5"/>
      <c r="H104" s="5"/>
      <c r="I104" s="496" t="s">
        <v>12</v>
      </c>
      <c r="J104" s="496"/>
      <c r="K104" s="496"/>
      <c r="L104" s="496"/>
      <c r="M104" s="9"/>
    </row>
    <row r="105" spans="1:22" ht="15" x14ac:dyDescent="0.2">
      <c r="A105" s="209"/>
      <c r="B105" s="279"/>
      <c r="C105" s="5"/>
      <c r="D105" s="5"/>
      <c r="E105" s="5"/>
      <c r="F105" s="5"/>
      <c r="G105" s="5"/>
      <c r="H105" s="5"/>
      <c r="I105" s="286"/>
      <c r="J105" s="286"/>
      <c r="K105" s="286"/>
      <c r="L105" s="284"/>
      <c r="M105" s="9"/>
    </row>
    <row r="106" spans="1:22" ht="15" x14ac:dyDescent="0.2">
      <c r="A106" s="209"/>
      <c r="B106" s="279"/>
      <c r="C106" s="5"/>
      <c r="D106" s="5"/>
      <c r="E106" s="5"/>
      <c r="F106" s="5"/>
      <c r="G106" s="5"/>
      <c r="H106" s="5"/>
      <c r="I106" s="282" t="s">
        <v>288</v>
      </c>
      <c r="J106" s="286"/>
      <c r="L106" s="284"/>
      <c r="M106" s="9"/>
    </row>
    <row r="107" spans="1:22" s="280" customFormat="1" ht="15" x14ac:dyDescent="0.2">
      <c r="A107" s="287"/>
      <c r="B107" s="288"/>
      <c r="C107" s="289"/>
      <c r="D107" s="12"/>
      <c r="E107" s="12"/>
      <c r="F107" s="12"/>
      <c r="G107" s="5"/>
      <c r="H107" s="289"/>
      <c r="I107" s="289"/>
      <c r="J107" s="289" t="s">
        <v>311</v>
      </c>
      <c r="K107" s="289"/>
      <c r="L107" s="290"/>
      <c r="M107" s="291"/>
      <c r="N107" s="4"/>
      <c r="P107" s="4"/>
      <c r="Q107" s="4"/>
      <c r="R107" s="4"/>
      <c r="S107" s="4"/>
      <c r="T107" s="4"/>
      <c r="U107" s="4"/>
      <c r="V107" s="4"/>
    </row>
    <row r="108" spans="1:22" s="280" customFormat="1" ht="15" x14ac:dyDescent="0.2">
      <c r="A108" s="287"/>
      <c r="B108" s="288"/>
      <c r="C108" s="289"/>
      <c r="D108" s="12"/>
      <c r="E108" s="12"/>
      <c r="F108" s="12"/>
      <c r="G108" s="5"/>
      <c r="H108" s="289"/>
      <c r="I108" s="289"/>
      <c r="J108" s="289"/>
      <c r="K108" s="289"/>
      <c r="L108" s="290"/>
      <c r="M108" s="291"/>
      <c r="N108" s="4"/>
      <c r="P108" s="4"/>
      <c r="Q108" s="4"/>
      <c r="R108" s="4"/>
      <c r="S108" s="4"/>
      <c r="T108" s="4"/>
      <c r="U108" s="4"/>
      <c r="V108" s="4"/>
    </row>
    <row r="109" spans="1:22" s="280" customFormat="1" ht="15" x14ac:dyDescent="0.2">
      <c r="A109" s="287"/>
      <c r="B109" s="288"/>
      <c r="C109" s="289"/>
      <c r="D109" s="208"/>
      <c r="E109" s="208"/>
      <c r="F109" s="289"/>
      <c r="G109" s="289"/>
      <c r="H109" s="289"/>
      <c r="I109" s="289"/>
      <c r="J109" s="289"/>
      <c r="K109" s="289"/>
      <c r="L109" s="290"/>
      <c r="M109" s="291"/>
      <c r="N109" s="4"/>
      <c r="P109" s="4"/>
      <c r="Q109" s="4"/>
      <c r="R109" s="4"/>
      <c r="S109" s="4"/>
      <c r="T109" s="4"/>
      <c r="U109" s="4"/>
      <c r="V109" s="4"/>
    </row>
    <row r="110" spans="1:22" s="280" customFormat="1" ht="15" x14ac:dyDescent="0.2">
      <c r="A110" s="287"/>
      <c r="B110" s="288"/>
      <c r="C110" s="289"/>
      <c r="D110" s="289"/>
      <c r="E110" s="289"/>
      <c r="F110" s="289"/>
      <c r="G110" s="289"/>
      <c r="H110" s="289"/>
      <c r="I110" s="289"/>
      <c r="J110" s="289"/>
      <c r="K110" s="289"/>
      <c r="L110" s="290"/>
      <c r="M110" s="291"/>
      <c r="N110" s="4"/>
      <c r="P110" s="4"/>
      <c r="Q110" s="4"/>
      <c r="R110" s="4"/>
      <c r="S110" s="4"/>
      <c r="T110" s="4"/>
      <c r="U110" s="4"/>
      <c r="V110" s="4"/>
    </row>
    <row r="111" spans="1:22" ht="15" x14ac:dyDescent="0.2">
      <c r="A111" s="287"/>
      <c r="B111" s="279"/>
      <c r="C111" s="5"/>
      <c r="D111" s="5"/>
      <c r="E111" s="5"/>
      <c r="F111" s="5"/>
      <c r="G111" s="5"/>
      <c r="H111" s="5"/>
      <c r="I111" s="5"/>
      <c r="J111" s="5"/>
      <c r="K111" s="5"/>
      <c r="L111" s="224"/>
      <c r="M111" s="9"/>
    </row>
    <row r="112" spans="1:22" ht="15" x14ac:dyDescent="0.2">
      <c r="A112" s="287"/>
      <c r="B112" s="279"/>
      <c r="C112" s="5"/>
      <c r="D112" s="5"/>
      <c r="E112" s="5"/>
      <c r="F112" s="5"/>
      <c r="G112" s="5"/>
      <c r="H112" s="5"/>
      <c r="I112" s="5"/>
      <c r="J112" s="5"/>
      <c r="K112" s="5"/>
      <c r="L112" s="224"/>
      <c r="M112" s="9"/>
    </row>
    <row r="113" spans="1:13" ht="15" x14ac:dyDescent="0.2">
      <c r="A113" s="287"/>
      <c r="B113" s="279"/>
      <c r="C113" s="5"/>
      <c r="D113" s="5"/>
      <c r="E113" s="5"/>
      <c r="F113" s="5"/>
      <c r="G113" s="5"/>
      <c r="H113" s="5"/>
      <c r="I113" s="5"/>
      <c r="J113" s="5"/>
      <c r="K113" s="5"/>
      <c r="L113" s="224"/>
      <c r="M113" s="9"/>
    </row>
    <row r="114" spans="1:13" ht="15" x14ac:dyDescent="0.2">
      <c r="A114" s="287"/>
      <c r="B114" s="279"/>
      <c r="C114" s="5"/>
      <c r="D114" s="5"/>
      <c r="E114" s="5"/>
      <c r="F114" s="5"/>
      <c r="G114" s="5"/>
      <c r="H114" s="5"/>
      <c r="I114" s="5"/>
      <c r="J114" s="5"/>
      <c r="K114" s="5"/>
      <c r="L114" s="224"/>
      <c r="M114" s="9"/>
    </row>
    <row r="115" spans="1:13" ht="15" x14ac:dyDescent="0.2">
      <c r="A115" s="287"/>
      <c r="B115" s="279"/>
      <c r="C115" s="5"/>
      <c r="D115" s="5"/>
      <c r="E115" s="5"/>
      <c r="F115" s="5"/>
      <c r="G115" s="5"/>
      <c r="H115" s="5"/>
      <c r="I115" s="5"/>
      <c r="J115" s="5"/>
      <c r="K115" s="5"/>
      <c r="L115" s="224"/>
      <c r="M115" s="9"/>
    </row>
    <row r="116" spans="1:13" x14ac:dyDescent="0.2">
      <c r="A116" s="209"/>
      <c r="B116" s="279"/>
      <c r="C116" s="5"/>
      <c r="D116" s="5"/>
      <c r="E116" s="5"/>
      <c r="F116" s="5"/>
      <c r="G116" s="5"/>
      <c r="H116" s="5"/>
      <c r="I116" s="5"/>
      <c r="J116" s="5"/>
      <c r="K116" s="5"/>
      <c r="L116" s="224"/>
      <c r="M116" s="9"/>
    </row>
    <row r="117" spans="1:13" x14ac:dyDescent="0.2">
      <c r="A117" s="209"/>
      <c r="B117" s="279"/>
      <c r="C117" s="5"/>
      <c r="D117" s="5"/>
      <c r="E117" s="5"/>
      <c r="F117" s="5"/>
      <c r="G117" s="5"/>
      <c r="H117" s="5"/>
      <c r="I117" s="5"/>
      <c r="J117" s="5"/>
      <c r="K117" s="5"/>
      <c r="L117" s="224"/>
      <c r="M117" s="9"/>
    </row>
    <row r="118" spans="1:13" x14ac:dyDescent="0.2">
      <c r="A118" s="209"/>
      <c r="B118" s="223"/>
      <c r="C118" s="5"/>
      <c r="D118" s="5"/>
      <c r="E118" s="5"/>
      <c r="F118" s="5"/>
      <c r="G118" s="5"/>
      <c r="H118" s="5"/>
      <c r="I118" s="5"/>
      <c r="J118" s="5"/>
      <c r="K118" s="5"/>
      <c r="L118" s="224"/>
      <c r="M118" s="9"/>
    </row>
    <row r="119" spans="1:13" x14ac:dyDescent="0.2">
      <c r="A119" s="209"/>
      <c r="B119" s="223"/>
      <c r="C119" s="5"/>
      <c r="D119" s="5"/>
      <c r="E119" s="5"/>
      <c r="F119" s="5"/>
      <c r="G119" s="5"/>
      <c r="H119" s="5"/>
      <c r="I119" s="5"/>
      <c r="J119" s="5"/>
      <c r="K119" s="5"/>
      <c r="L119" s="224"/>
      <c r="M119" s="9"/>
    </row>
    <row r="120" spans="1:13" x14ac:dyDescent="0.2">
      <c r="A120" s="209"/>
      <c r="B120" s="223"/>
      <c r="C120" s="5"/>
      <c r="D120" s="5"/>
      <c r="E120" s="5"/>
      <c r="F120" s="5"/>
      <c r="G120" s="5"/>
      <c r="H120" s="5"/>
      <c r="I120" s="5"/>
      <c r="J120" s="5"/>
      <c r="K120" s="5"/>
      <c r="L120" s="257" t="s">
        <v>85</v>
      </c>
      <c r="M120" s="9"/>
    </row>
    <row r="121" spans="1:13" ht="13.5" thickBot="1" x14ac:dyDescent="0.25">
      <c r="A121" s="13"/>
      <c r="B121" s="267"/>
      <c r="C121" s="14"/>
      <c r="D121" s="14"/>
      <c r="E121" s="14"/>
      <c r="F121" s="14"/>
      <c r="G121" s="14"/>
      <c r="H121" s="14"/>
      <c r="I121" s="14"/>
      <c r="J121" s="14"/>
      <c r="K121" s="14"/>
      <c r="L121" s="271"/>
      <c r="M121" s="15"/>
    </row>
    <row r="122" spans="1:13" ht="13.5" thickTop="1" x14ac:dyDescent="0.2">
      <c r="A122" s="5"/>
      <c r="B122" s="223"/>
      <c r="C122" s="5"/>
      <c r="D122" s="5"/>
      <c r="E122" s="5"/>
      <c r="F122" s="5"/>
      <c r="G122" s="5"/>
      <c r="H122" s="5"/>
      <c r="I122" s="5"/>
      <c r="J122" s="5"/>
      <c r="K122" s="5"/>
      <c r="L122" s="224"/>
      <c r="M122" s="5"/>
    </row>
    <row r="123" spans="1:13" x14ac:dyDescent="0.2">
      <c r="A123" s="5"/>
      <c r="B123" s="223"/>
      <c r="C123" s="5"/>
      <c r="D123" s="5"/>
      <c r="E123" s="5"/>
      <c r="F123" s="5"/>
      <c r="G123" s="5"/>
      <c r="H123" s="5"/>
      <c r="I123" s="5"/>
      <c r="J123" s="5"/>
      <c r="K123" s="5"/>
      <c r="L123" s="224"/>
      <c r="M123" s="5"/>
    </row>
    <row r="124" spans="1:13" x14ac:dyDescent="0.2">
      <c r="A124" s="5"/>
      <c r="B124" s="223"/>
      <c r="C124" s="5"/>
      <c r="D124" s="5"/>
      <c r="E124" s="5"/>
      <c r="F124" s="5"/>
      <c r="G124" s="5"/>
      <c r="H124" s="5"/>
      <c r="I124" s="5"/>
      <c r="J124" s="5"/>
      <c r="K124" s="5"/>
      <c r="L124" s="224"/>
      <c r="M124" s="5"/>
    </row>
    <row r="125" spans="1:13" x14ac:dyDescent="0.2">
      <c r="A125" s="5"/>
      <c r="B125" s="223"/>
      <c r="C125" s="5"/>
      <c r="D125" s="5"/>
      <c r="E125" s="5"/>
      <c r="F125" s="5"/>
      <c r="G125" s="5"/>
      <c r="H125" s="5"/>
      <c r="I125" s="5"/>
      <c r="J125" s="5"/>
      <c r="K125" s="5"/>
      <c r="L125" s="224"/>
      <c r="M125" s="5"/>
    </row>
    <row r="126" spans="1:13" x14ac:dyDescent="0.2">
      <c r="A126" s="5"/>
      <c r="B126" s="223"/>
      <c r="C126" s="5"/>
      <c r="D126" s="5"/>
      <c r="E126" s="5"/>
      <c r="F126" s="5"/>
      <c r="G126" s="5"/>
      <c r="H126" s="5"/>
      <c r="I126" s="5"/>
      <c r="J126" s="5"/>
      <c r="K126" s="5"/>
      <c r="L126" s="224"/>
      <c r="M126" s="5"/>
    </row>
    <row r="127" spans="1:13" x14ac:dyDescent="0.2">
      <c r="A127" s="5"/>
      <c r="B127" s="223"/>
      <c r="C127" s="5"/>
      <c r="D127" s="5"/>
      <c r="E127" s="5"/>
      <c r="F127" s="5"/>
      <c r="G127" s="5"/>
      <c r="H127" s="5"/>
      <c r="I127" s="5"/>
      <c r="J127" s="5"/>
      <c r="K127" s="5"/>
      <c r="L127" s="224"/>
      <c r="M127" s="5"/>
    </row>
    <row r="128" spans="1:13" x14ac:dyDescent="0.2">
      <c r="A128" s="5"/>
      <c r="B128" s="223"/>
      <c r="C128" s="5"/>
      <c r="D128" s="5"/>
      <c r="E128" s="5"/>
      <c r="F128" s="5"/>
      <c r="G128" s="5"/>
      <c r="H128" s="5"/>
      <c r="I128" s="5"/>
      <c r="J128" s="5"/>
      <c r="K128" s="5"/>
      <c r="L128" s="224"/>
      <c r="M128" s="5"/>
    </row>
    <row r="129" spans="1:13" x14ac:dyDescent="0.2">
      <c r="A129" s="5"/>
      <c r="B129" s="223"/>
      <c r="C129" s="5"/>
      <c r="D129" s="5"/>
      <c r="E129" s="5"/>
      <c r="F129" s="5"/>
      <c r="G129" s="5"/>
      <c r="H129" s="5"/>
      <c r="I129" s="5"/>
      <c r="J129" s="5"/>
      <c r="K129" s="5"/>
      <c r="L129" s="224"/>
      <c r="M129" s="5"/>
    </row>
    <row r="130" spans="1:13" x14ac:dyDescent="0.2">
      <c r="A130" s="5"/>
      <c r="B130" s="223"/>
      <c r="C130" s="5"/>
      <c r="D130" s="5"/>
      <c r="E130" s="5"/>
      <c r="F130" s="5"/>
      <c r="G130" s="5"/>
      <c r="H130" s="5"/>
      <c r="I130" s="5"/>
      <c r="J130" s="5"/>
      <c r="K130" s="5"/>
      <c r="L130" s="224"/>
      <c r="M130" s="5"/>
    </row>
    <row r="131" spans="1:13" x14ac:dyDescent="0.2">
      <c r="A131" s="5"/>
      <c r="B131" s="223"/>
      <c r="C131" s="5"/>
      <c r="D131" s="5"/>
      <c r="E131" s="5"/>
      <c r="F131" s="5"/>
      <c r="G131" s="5"/>
      <c r="H131" s="5"/>
      <c r="I131" s="5"/>
      <c r="J131" s="5"/>
      <c r="K131" s="5"/>
      <c r="L131" s="224"/>
      <c r="M131" s="5"/>
    </row>
    <row r="132" spans="1:13" x14ac:dyDescent="0.2">
      <c r="A132" s="5"/>
      <c r="B132" s="223"/>
      <c r="C132" s="5"/>
      <c r="D132" s="5"/>
      <c r="E132" s="5"/>
      <c r="F132" s="5"/>
      <c r="G132" s="5"/>
      <c r="H132" s="5"/>
      <c r="I132" s="5"/>
      <c r="J132" s="5"/>
      <c r="K132" s="5"/>
      <c r="L132" s="224"/>
      <c r="M132" s="5"/>
    </row>
    <row r="133" spans="1:13" x14ac:dyDescent="0.2">
      <c r="A133" s="5"/>
      <c r="B133" s="223"/>
      <c r="C133" s="5"/>
      <c r="D133" s="5"/>
      <c r="E133" s="5"/>
      <c r="F133" s="5"/>
      <c r="G133" s="5"/>
      <c r="H133" s="5"/>
      <c r="I133" s="5"/>
      <c r="J133" s="5"/>
      <c r="K133" s="5"/>
      <c r="L133" s="224"/>
      <c r="M133" s="5"/>
    </row>
    <row r="134" spans="1:13" x14ac:dyDescent="0.2">
      <c r="A134" s="5"/>
      <c r="B134" s="223"/>
      <c r="C134" s="5"/>
      <c r="D134" s="5"/>
      <c r="E134" s="5"/>
      <c r="F134" s="5"/>
      <c r="G134" s="5"/>
      <c r="H134" s="5"/>
      <c r="I134" s="5"/>
      <c r="J134" s="5"/>
      <c r="K134" s="5"/>
      <c r="L134" s="224"/>
      <c r="M134" s="5"/>
    </row>
    <row r="135" spans="1:13" x14ac:dyDescent="0.2">
      <c r="A135" s="5"/>
      <c r="B135" s="223"/>
      <c r="C135" s="5"/>
      <c r="D135" s="5"/>
      <c r="E135" s="5"/>
      <c r="F135" s="5"/>
      <c r="G135" s="5"/>
      <c r="H135" s="5"/>
      <c r="I135" s="5"/>
      <c r="J135" s="5"/>
      <c r="K135" s="5"/>
      <c r="L135" s="224"/>
      <c r="M135" s="5"/>
    </row>
    <row r="136" spans="1:13" x14ac:dyDescent="0.2">
      <c r="A136" s="5"/>
      <c r="B136" s="223"/>
      <c r="C136" s="5"/>
      <c r="D136" s="5"/>
      <c r="E136" s="5"/>
      <c r="F136" s="5"/>
      <c r="G136" s="5"/>
      <c r="H136" s="5"/>
      <c r="I136" s="5"/>
      <c r="J136" s="5"/>
      <c r="K136" s="5"/>
      <c r="L136" s="224"/>
      <c r="M136" s="5"/>
    </row>
    <row r="137" spans="1:13" x14ac:dyDescent="0.2">
      <c r="A137" s="5"/>
      <c r="B137" s="223"/>
      <c r="C137" s="5"/>
      <c r="D137" s="5"/>
      <c r="E137" s="5"/>
      <c r="F137" s="5"/>
      <c r="G137" s="5"/>
      <c r="H137" s="5"/>
      <c r="I137" s="5"/>
      <c r="J137" s="5"/>
      <c r="K137" s="5"/>
      <c r="L137" s="224"/>
      <c r="M137" s="5"/>
    </row>
    <row r="138" spans="1:13" x14ac:dyDescent="0.2">
      <c r="A138" s="5"/>
      <c r="B138" s="223"/>
      <c r="C138" s="5"/>
      <c r="D138" s="5"/>
      <c r="E138" s="5"/>
      <c r="F138" s="5"/>
      <c r="G138" s="5"/>
      <c r="H138" s="5"/>
      <c r="I138" s="5"/>
      <c r="J138" s="5"/>
      <c r="K138" s="5"/>
      <c r="L138" s="224"/>
      <c r="M138" s="5"/>
    </row>
    <row r="139" spans="1:13" x14ac:dyDescent="0.2">
      <c r="A139" s="5"/>
      <c r="B139" s="223"/>
      <c r="C139" s="5"/>
      <c r="D139" s="5"/>
      <c r="E139" s="5"/>
      <c r="F139" s="5"/>
      <c r="G139" s="5"/>
      <c r="H139" s="5"/>
      <c r="I139" s="5"/>
      <c r="J139" s="5"/>
      <c r="K139" s="5"/>
      <c r="L139" s="224"/>
      <c r="M139" s="5"/>
    </row>
    <row r="140" spans="1:13" x14ac:dyDescent="0.2">
      <c r="A140" s="5"/>
      <c r="B140" s="223"/>
      <c r="C140" s="5"/>
      <c r="D140" s="5"/>
      <c r="E140" s="5"/>
      <c r="F140" s="5"/>
      <c r="G140" s="5"/>
      <c r="H140" s="5"/>
      <c r="I140" s="5"/>
      <c r="J140" s="5"/>
      <c r="K140" s="5"/>
      <c r="L140" s="224"/>
      <c r="M140" s="5"/>
    </row>
    <row r="141" spans="1:13" x14ac:dyDescent="0.2">
      <c r="A141" s="5"/>
      <c r="B141" s="223"/>
      <c r="C141" s="5"/>
      <c r="D141" s="5"/>
      <c r="E141" s="5"/>
      <c r="F141" s="5"/>
      <c r="G141" s="5"/>
      <c r="H141" s="5"/>
      <c r="I141" s="5"/>
      <c r="J141" s="5"/>
      <c r="K141" s="5"/>
      <c r="L141" s="224"/>
      <c r="M141" s="5"/>
    </row>
    <row r="142" spans="1:13" x14ac:dyDescent="0.2">
      <c r="A142" s="5"/>
      <c r="B142" s="223"/>
      <c r="C142" s="5"/>
      <c r="D142" s="5"/>
      <c r="E142" s="5"/>
      <c r="F142" s="5"/>
      <c r="G142" s="5"/>
      <c r="H142" s="5"/>
      <c r="I142" s="5"/>
      <c r="J142" s="5"/>
      <c r="K142" s="5"/>
      <c r="L142" s="224"/>
      <c r="M142" s="5"/>
    </row>
    <row r="143" spans="1:13" x14ac:dyDescent="0.2">
      <c r="A143" s="5"/>
      <c r="B143" s="223"/>
      <c r="C143" s="5"/>
      <c r="D143" s="5"/>
      <c r="E143" s="5"/>
      <c r="F143" s="5"/>
      <c r="G143" s="5"/>
      <c r="H143" s="5"/>
      <c r="I143" s="5"/>
      <c r="J143" s="5"/>
      <c r="K143" s="5"/>
      <c r="L143" s="224"/>
      <c r="M143" s="5"/>
    </row>
    <row r="144" spans="1:13" x14ac:dyDescent="0.2">
      <c r="A144" s="5"/>
      <c r="B144" s="223"/>
      <c r="C144" s="5"/>
      <c r="D144" s="5"/>
      <c r="E144" s="5"/>
      <c r="F144" s="5"/>
      <c r="G144" s="5"/>
      <c r="H144" s="5"/>
      <c r="I144" s="5"/>
      <c r="J144" s="5"/>
      <c r="K144" s="5"/>
      <c r="L144" s="224"/>
      <c r="M144" s="5"/>
    </row>
    <row r="145" spans="1:13" x14ac:dyDescent="0.2">
      <c r="A145" s="5"/>
      <c r="B145" s="223"/>
      <c r="C145" s="5"/>
      <c r="D145" s="5"/>
      <c r="E145" s="5"/>
      <c r="F145" s="5"/>
      <c r="G145" s="5"/>
      <c r="H145" s="5"/>
      <c r="I145" s="5"/>
      <c r="J145" s="5"/>
      <c r="K145" s="5"/>
      <c r="L145" s="224"/>
      <c r="M145" s="5"/>
    </row>
    <row r="146" spans="1:13" x14ac:dyDescent="0.2">
      <c r="A146" s="5"/>
      <c r="B146" s="223"/>
      <c r="C146" s="5"/>
      <c r="D146" s="5"/>
      <c r="E146" s="5"/>
      <c r="F146" s="5"/>
      <c r="G146" s="5"/>
      <c r="H146" s="5"/>
      <c r="I146" s="5"/>
      <c r="J146" s="5"/>
      <c r="K146" s="5"/>
      <c r="L146" s="224"/>
      <c r="M146" s="5"/>
    </row>
    <row r="147" spans="1:13" x14ac:dyDescent="0.2">
      <c r="A147" s="5"/>
      <c r="B147" s="223"/>
      <c r="C147" s="5"/>
      <c r="D147" s="5"/>
      <c r="E147" s="5"/>
      <c r="F147" s="5"/>
      <c r="G147" s="5"/>
      <c r="H147" s="5"/>
      <c r="I147" s="5"/>
      <c r="J147" s="5"/>
      <c r="K147" s="5"/>
      <c r="L147" s="224"/>
      <c r="M147" s="5"/>
    </row>
    <row r="148" spans="1:13" ht="3.75" customHeight="1" x14ac:dyDescent="0.2">
      <c r="A148" s="5"/>
      <c r="B148" s="223"/>
      <c r="C148" s="5"/>
      <c r="D148" s="5"/>
      <c r="E148" s="5"/>
      <c r="F148" s="5"/>
      <c r="G148" s="5"/>
      <c r="H148" s="5"/>
      <c r="I148" s="5"/>
      <c r="J148" s="5"/>
      <c r="K148" s="5"/>
      <c r="L148" s="224"/>
      <c r="M148" s="5"/>
    </row>
    <row r="149" spans="1:13" hidden="1" x14ac:dyDescent="0.2">
      <c r="A149" s="5"/>
      <c r="B149" s="223"/>
      <c r="C149" s="5"/>
      <c r="D149" s="5"/>
      <c r="E149" s="5"/>
      <c r="F149" s="5"/>
      <c r="G149" s="5"/>
      <c r="H149" s="5"/>
      <c r="I149" s="5"/>
      <c r="J149" s="5"/>
      <c r="K149" s="5"/>
      <c r="L149" s="224"/>
      <c r="M149" s="5"/>
    </row>
    <row r="150" spans="1:13" hidden="1" x14ac:dyDescent="0.2">
      <c r="A150" s="5"/>
      <c r="B150" s="223"/>
      <c r="C150" s="5"/>
      <c r="D150" s="5"/>
      <c r="E150" s="5"/>
      <c r="F150" s="5"/>
      <c r="G150" s="5"/>
      <c r="H150" s="5"/>
      <c r="I150" s="5"/>
      <c r="J150" s="5"/>
      <c r="K150" s="5"/>
      <c r="L150" s="224"/>
      <c r="M150" s="5"/>
    </row>
    <row r="151" spans="1:13" hidden="1" x14ac:dyDescent="0.2">
      <c r="A151" s="5"/>
      <c r="B151" s="223"/>
      <c r="C151" s="5"/>
      <c r="D151" s="5"/>
      <c r="E151" s="5"/>
      <c r="F151" s="5"/>
      <c r="G151" s="5"/>
      <c r="H151" s="5"/>
      <c r="I151" s="5"/>
      <c r="J151" s="5"/>
      <c r="K151" s="5"/>
      <c r="L151" s="224"/>
      <c r="M151" s="5"/>
    </row>
    <row r="152" spans="1:13" hidden="1" x14ac:dyDescent="0.2">
      <c r="A152" s="5"/>
      <c r="B152" s="223"/>
      <c r="C152" s="5"/>
      <c r="D152" s="5"/>
      <c r="E152" s="5"/>
      <c r="F152" s="5"/>
      <c r="G152" s="5"/>
      <c r="H152" s="5"/>
      <c r="I152" s="5"/>
      <c r="J152" s="5"/>
      <c r="K152" s="5"/>
      <c r="L152" s="224"/>
      <c r="M152" s="5"/>
    </row>
    <row r="153" spans="1:13" hidden="1" x14ac:dyDescent="0.2">
      <c r="A153" s="5"/>
      <c r="B153" s="223"/>
      <c r="C153" s="5"/>
      <c r="D153" s="5"/>
      <c r="E153" s="5"/>
      <c r="F153" s="5"/>
      <c r="G153" s="5"/>
      <c r="H153" s="5"/>
      <c r="I153" s="5"/>
      <c r="J153" s="5"/>
      <c r="K153" s="5"/>
      <c r="L153" s="224"/>
      <c r="M153" s="5"/>
    </row>
    <row r="154" spans="1:13" hidden="1" x14ac:dyDescent="0.2">
      <c r="A154" s="5"/>
      <c r="B154" s="223"/>
      <c r="C154" s="5"/>
      <c r="D154" s="5"/>
      <c r="E154" s="5">
        <v>52000</v>
      </c>
      <c r="F154" s="5">
        <v>750</v>
      </c>
      <c r="G154" s="5">
        <v>84100</v>
      </c>
      <c r="H154" s="5">
        <f>+G154-E154</f>
        <v>32100</v>
      </c>
      <c r="I154" s="5">
        <f>+H154*0.279</f>
        <v>8955.9000000000015</v>
      </c>
      <c r="J154" s="5">
        <v>8900</v>
      </c>
      <c r="K154" s="5"/>
      <c r="L154" s="224"/>
      <c r="M154" s="5"/>
    </row>
    <row r="155" spans="1:13" hidden="1" x14ac:dyDescent="0.2">
      <c r="A155" s="5"/>
      <c r="B155" s="223"/>
      <c r="C155" s="5"/>
      <c r="D155" s="5"/>
      <c r="E155" s="5">
        <v>63000</v>
      </c>
      <c r="F155" s="5">
        <v>800</v>
      </c>
      <c r="G155" s="5">
        <v>84100</v>
      </c>
      <c r="H155" s="5">
        <f>+G155-E155</f>
        <v>21100</v>
      </c>
      <c r="I155" s="5">
        <f>+H155*0.279</f>
        <v>5886.9000000000005</v>
      </c>
      <c r="J155" s="5">
        <v>5900</v>
      </c>
      <c r="K155" s="5"/>
      <c r="L155" s="224"/>
      <c r="M155" s="5"/>
    </row>
    <row r="156" spans="1:13" hidden="1" x14ac:dyDescent="0.2">
      <c r="A156" s="5"/>
      <c r="B156" s="223"/>
      <c r="C156" s="5"/>
      <c r="D156" s="5"/>
      <c r="E156" s="5"/>
      <c r="F156" s="5"/>
      <c r="G156" s="5"/>
      <c r="H156" s="5"/>
      <c r="I156" s="5"/>
      <c r="J156" s="5"/>
      <c r="K156" s="5"/>
      <c r="L156" s="224"/>
      <c r="M156" s="5"/>
    </row>
    <row r="157" spans="1:13" hidden="1" x14ac:dyDescent="0.2">
      <c r="A157" s="5"/>
      <c r="B157" s="223"/>
      <c r="C157" s="5"/>
      <c r="D157" s="5"/>
      <c r="E157" s="5"/>
      <c r="F157" s="5"/>
      <c r="G157" s="5"/>
      <c r="H157" s="5"/>
      <c r="I157" s="5"/>
      <c r="J157" s="5"/>
      <c r="K157" s="5"/>
      <c r="L157" s="224"/>
      <c r="M157" s="5"/>
    </row>
    <row r="158" spans="1:13" hidden="1" x14ac:dyDescent="0.2">
      <c r="A158" s="5"/>
      <c r="B158" s="223"/>
      <c r="C158" s="5"/>
      <c r="D158" s="5"/>
      <c r="E158" s="5">
        <f>750*102</f>
        <v>76500</v>
      </c>
      <c r="F158" s="5">
        <f>+E158*0.279</f>
        <v>21343.500000000004</v>
      </c>
      <c r="G158" s="5"/>
      <c r="H158" s="5"/>
      <c r="I158" s="5"/>
      <c r="J158" s="5">
        <v>21300</v>
      </c>
      <c r="K158" s="5"/>
      <c r="L158" s="224"/>
      <c r="M158" s="5"/>
    </row>
    <row r="159" spans="1:13" hidden="1" x14ac:dyDescent="0.2">
      <c r="A159" s="5"/>
      <c r="B159" s="223"/>
      <c r="C159" s="5"/>
      <c r="D159" s="5"/>
      <c r="E159" s="5"/>
      <c r="F159" s="5"/>
      <c r="G159" s="5"/>
      <c r="H159" s="5"/>
      <c r="I159" s="5"/>
      <c r="J159" s="5">
        <v>7600</v>
      </c>
      <c r="K159" s="5"/>
      <c r="L159" s="224"/>
      <c r="M159" s="5"/>
    </row>
    <row r="160" spans="1:13" hidden="1" x14ac:dyDescent="0.2">
      <c r="A160" s="5"/>
      <c r="B160" s="223"/>
      <c r="C160" s="5"/>
      <c r="D160" s="5"/>
      <c r="E160" s="5"/>
      <c r="F160" s="5"/>
      <c r="G160" s="5"/>
      <c r="H160" s="5"/>
      <c r="I160" s="5"/>
      <c r="J160" s="5">
        <f>+J159+J158</f>
        <v>28900</v>
      </c>
      <c r="K160" s="5"/>
      <c r="L160" s="224"/>
      <c r="M160" s="5"/>
    </row>
    <row r="161" spans="1:13" hidden="1" x14ac:dyDescent="0.2">
      <c r="A161" s="5"/>
      <c r="B161" s="223"/>
      <c r="C161" s="5"/>
      <c r="D161" s="5"/>
      <c r="E161" s="5"/>
      <c r="F161" s="5"/>
      <c r="G161" s="5"/>
      <c r="H161" s="5"/>
      <c r="I161" s="5"/>
      <c r="J161" s="5"/>
      <c r="K161" s="5"/>
      <c r="L161" s="224"/>
      <c r="M161" s="5"/>
    </row>
    <row r="162" spans="1:13" hidden="1" x14ac:dyDescent="0.2">
      <c r="A162" s="5"/>
      <c r="B162" s="223"/>
      <c r="C162" s="5"/>
      <c r="D162" s="5"/>
      <c r="E162" s="5"/>
      <c r="F162" s="5"/>
      <c r="G162" s="5"/>
      <c r="H162" s="5"/>
      <c r="I162" s="5"/>
      <c r="J162" s="5"/>
      <c r="K162" s="5"/>
      <c r="L162" s="224"/>
      <c r="M162" s="5"/>
    </row>
    <row r="163" spans="1:13" hidden="1" x14ac:dyDescent="0.2">
      <c r="A163" s="5"/>
      <c r="B163" s="223"/>
      <c r="C163" s="5"/>
      <c r="D163" s="5"/>
      <c r="E163" s="5"/>
      <c r="F163" s="5"/>
      <c r="G163" s="5"/>
      <c r="H163" s="5"/>
      <c r="I163" s="5"/>
      <c r="J163" s="5"/>
      <c r="K163" s="5"/>
      <c r="L163" s="224"/>
      <c r="M163" s="5"/>
    </row>
    <row r="164" spans="1:13" hidden="1" x14ac:dyDescent="0.2">
      <c r="A164" s="5"/>
      <c r="B164" s="223"/>
      <c r="C164" s="5"/>
      <c r="D164" s="5"/>
      <c r="E164" s="5"/>
      <c r="F164" s="5"/>
      <c r="G164" s="5"/>
      <c r="H164" s="5"/>
      <c r="I164" s="5"/>
      <c r="J164" s="5"/>
      <c r="K164" s="5"/>
      <c r="L164" s="224"/>
      <c r="M164" s="5"/>
    </row>
    <row r="165" spans="1:13" hidden="1" x14ac:dyDescent="0.2">
      <c r="A165" s="5"/>
      <c r="B165" s="223"/>
      <c r="C165" s="5"/>
      <c r="D165" s="5"/>
      <c r="E165" s="5"/>
      <c r="F165" s="5"/>
      <c r="G165" s="5"/>
      <c r="H165" s="5"/>
      <c r="I165" s="5"/>
      <c r="J165" s="5"/>
      <c r="K165" s="5"/>
      <c r="L165" s="224"/>
      <c r="M165" s="5"/>
    </row>
    <row r="166" spans="1:13" hidden="1" x14ac:dyDescent="0.2">
      <c r="A166" s="5"/>
      <c r="B166" s="223"/>
      <c r="C166" s="5"/>
      <c r="D166" s="5"/>
      <c r="E166" s="5"/>
      <c r="F166" s="5"/>
      <c r="G166" s="5"/>
      <c r="H166" s="5"/>
      <c r="I166" s="5"/>
      <c r="J166" s="5"/>
      <c r="K166" s="5"/>
      <c r="L166" s="224"/>
      <c r="M166" s="5"/>
    </row>
    <row r="167" spans="1:13" hidden="1" x14ac:dyDescent="0.2">
      <c r="A167" s="5"/>
      <c r="B167" s="223"/>
      <c r="C167" s="5"/>
      <c r="D167" s="5"/>
      <c r="E167" s="5"/>
      <c r="F167" s="5"/>
      <c r="G167" s="5"/>
      <c r="H167" s="5"/>
      <c r="I167" s="5"/>
      <c r="J167" s="5"/>
      <c r="K167" s="5"/>
      <c r="L167" s="224"/>
      <c r="M167" s="5"/>
    </row>
    <row r="168" spans="1:13" x14ac:dyDescent="0.2">
      <c r="A168" s="5"/>
      <c r="B168" s="223"/>
      <c r="C168" s="5"/>
      <c r="D168" s="5"/>
      <c r="E168" s="5"/>
      <c r="F168" s="5"/>
      <c r="G168" s="5"/>
      <c r="H168" s="5"/>
      <c r="I168" s="5"/>
      <c r="J168" s="5"/>
      <c r="K168" s="5"/>
      <c r="L168" s="224"/>
      <c r="M168" s="5"/>
    </row>
    <row r="169" spans="1:13" x14ac:dyDescent="0.2">
      <c r="A169" s="5"/>
      <c r="B169" s="223"/>
      <c r="C169" s="5"/>
      <c r="D169" s="5"/>
      <c r="E169" s="5"/>
      <c r="F169" s="5"/>
      <c r="G169" s="5"/>
      <c r="H169" s="5"/>
      <c r="I169" s="5"/>
      <c r="J169" s="5"/>
      <c r="K169" s="5"/>
      <c r="L169" s="224"/>
      <c r="M169" s="5"/>
    </row>
    <row r="170" spans="1:13" x14ac:dyDescent="0.2">
      <c r="A170" s="5"/>
      <c r="B170" s="223"/>
      <c r="C170" s="5"/>
      <c r="D170" s="5"/>
      <c r="E170" s="5"/>
      <c r="F170" s="5"/>
      <c r="G170" s="5"/>
      <c r="H170" s="5"/>
      <c r="I170" s="5"/>
      <c r="J170" s="5"/>
      <c r="K170" s="5"/>
      <c r="L170" s="224"/>
      <c r="M170" s="5"/>
    </row>
    <row r="171" spans="1:13" x14ac:dyDescent="0.2">
      <c r="A171" s="5"/>
      <c r="B171" s="223"/>
      <c r="C171" s="5"/>
      <c r="D171" s="5"/>
      <c r="E171" s="5"/>
      <c r="F171" s="5"/>
      <c r="G171" s="5"/>
      <c r="H171" s="5"/>
      <c r="I171" s="5"/>
      <c r="J171" s="5"/>
      <c r="K171" s="5"/>
      <c r="L171" s="224"/>
      <c r="M171" s="5"/>
    </row>
    <row r="172" spans="1:13" x14ac:dyDescent="0.2">
      <c r="A172" s="5"/>
      <c r="B172" s="223"/>
      <c r="C172" s="5"/>
      <c r="D172" s="5"/>
      <c r="E172" s="5"/>
      <c r="F172" s="5"/>
      <c r="G172" s="5"/>
      <c r="H172" s="5"/>
      <c r="I172" s="5"/>
      <c r="J172" s="5"/>
      <c r="K172" s="5"/>
      <c r="L172" s="224"/>
      <c r="M172" s="5"/>
    </row>
    <row r="173" spans="1:13" x14ac:dyDescent="0.2">
      <c r="A173" s="5"/>
      <c r="B173" s="223"/>
      <c r="C173" s="5"/>
      <c r="D173" s="5"/>
      <c r="E173" s="5"/>
      <c r="F173" s="5"/>
      <c r="G173" s="5"/>
      <c r="H173" s="5"/>
      <c r="I173" s="5"/>
      <c r="J173" s="5"/>
      <c r="K173" s="5"/>
      <c r="L173" s="224"/>
      <c r="M173" s="5"/>
    </row>
    <row r="174" spans="1:13" x14ac:dyDescent="0.2">
      <c r="A174" s="5"/>
      <c r="B174" s="223"/>
      <c r="C174" s="5"/>
      <c r="D174" s="5"/>
      <c r="E174" s="5"/>
      <c r="F174" s="5"/>
      <c r="G174" s="5"/>
      <c r="H174" s="5"/>
      <c r="I174" s="5"/>
      <c r="J174" s="5"/>
      <c r="K174" s="5"/>
      <c r="L174" s="224"/>
      <c r="M174" s="5"/>
    </row>
    <row r="175" spans="1:13" x14ac:dyDescent="0.2">
      <c r="A175" s="5"/>
      <c r="B175" s="223"/>
      <c r="C175" s="5"/>
      <c r="D175" s="5"/>
      <c r="E175" s="5"/>
      <c r="F175" s="5"/>
      <c r="G175" s="5"/>
      <c r="H175" s="5"/>
      <c r="I175" s="5"/>
      <c r="J175" s="5"/>
      <c r="K175" s="5"/>
      <c r="L175" s="224"/>
      <c r="M175" s="5"/>
    </row>
    <row r="176" spans="1:13" x14ac:dyDescent="0.2">
      <c r="A176" s="5"/>
      <c r="B176" s="223"/>
      <c r="C176" s="5"/>
      <c r="D176" s="5"/>
      <c r="E176" s="5"/>
      <c r="F176" s="5"/>
      <c r="G176" s="5"/>
      <c r="H176" s="5"/>
      <c r="I176" s="5"/>
      <c r="J176" s="5"/>
      <c r="K176" s="5"/>
      <c r="L176" s="224"/>
      <c r="M176" s="5"/>
    </row>
    <row r="177" spans="1:13" x14ac:dyDescent="0.2">
      <c r="A177" s="5"/>
      <c r="B177" s="223"/>
      <c r="C177" s="5"/>
      <c r="D177" s="5"/>
      <c r="E177" s="5"/>
      <c r="F177" s="5"/>
      <c r="G177" s="5"/>
      <c r="H177" s="5"/>
      <c r="I177" s="5"/>
      <c r="J177" s="5"/>
      <c r="K177" s="5"/>
      <c r="L177" s="224"/>
      <c r="M177" s="5"/>
    </row>
    <row r="178" spans="1:13" x14ac:dyDescent="0.2">
      <c r="A178" s="5"/>
      <c r="B178" s="223"/>
      <c r="C178" s="5"/>
      <c r="D178" s="5"/>
      <c r="E178" s="5"/>
      <c r="F178" s="5"/>
      <c r="G178" s="5"/>
      <c r="H178" s="5"/>
      <c r="I178" s="5"/>
      <c r="J178" s="5"/>
      <c r="K178" s="5"/>
      <c r="L178" s="224"/>
      <c r="M178" s="5"/>
    </row>
    <row r="179" spans="1:13" x14ac:dyDescent="0.2">
      <c r="A179" s="5"/>
      <c r="B179" s="223"/>
      <c r="C179" s="5"/>
      <c r="D179" s="5"/>
      <c r="E179" s="5"/>
      <c r="F179" s="5"/>
      <c r="G179" s="5"/>
      <c r="H179" s="5"/>
      <c r="I179" s="5"/>
      <c r="J179" s="5"/>
      <c r="K179" s="5"/>
      <c r="L179" s="224"/>
      <c r="M179" s="5"/>
    </row>
    <row r="180" spans="1:13" x14ac:dyDescent="0.2">
      <c r="A180" s="5"/>
      <c r="B180" s="223"/>
      <c r="C180" s="5"/>
      <c r="D180" s="5"/>
      <c r="E180" s="5"/>
      <c r="F180" s="5"/>
      <c r="G180" s="5"/>
      <c r="H180" s="5"/>
      <c r="I180" s="5"/>
      <c r="J180" s="5"/>
      <c r="K180" s="5"/>
      <c r="L180" s="224"/>
      <c r="M180" s="5"/>
    </row>
    <row r="181" spans="1:13" x14ac:dyDescent="0.2">
      <c r="A181" s="5"/>
      <c r="B181" s="223"/>
      <c r="C181" s="5"/>
      <c r="D181" s="5"/>
      <c r="E181" s="5"/>
      <c r="F181" s="5"/>
      <c r="G181" s="5"/>
      <c r="H181" s="5"/>
      <c r="I181" s="5"/>
      <c r="J181" s="5"/>
      <c r="K181" s="5"/>
      <c r="L181" s="224"/>
      <c r="M181" s="5"/>
    </row>
    <row r="182" spans="1:13" x14ac:dyDescent="0.2">
      <c r="A182" s="5"/>
      <c r="B182" s="223"/>
      <c r="C182" s="5"/>
      <c r="D182" s="5"/>
      <c r="E182" s="5"/>
      <c r="F182" s="5"/>
      <c r="G182" s="5"/>
      <c r="H182" s="5"/>
      <c r="I182" s="5"/>
      <c r="J182" s="5"/>
      <c r="K182" s="5"/>
      <c r="L182" s="224"/>
      <c r="M182" s="5"/>
    </row>
    <row r="183" spans="1:13" x14ac:dyDescent="0.2">
      <c r="A183" s="5"/>
      <c r="B183" s="223"/>
      <c r="C183" s="5"/>
      <c r="D183" s="5"/>
      <c r="E183" s="5"/>
      <c r="F183" s="5"/>
      <c r="G183" s="5"/>
      <c r="H183" s="5"/>
      <c r="I183" s="5"/>
      <c r="J183" s="5"/>
      <c r="K183" s="5"/>
      <c r="L183" s="224"/>
      <c r="M183" s="5"/>
    </row>
    <row r="184" spans="1:13" x14ac:dyDescent="0.2">
      <c r="A184" s="5"/>
      <c r="B184" s="223"/>
      <c r="C184" s="5"/>
      <c r="D184" s="5"/>
      <c r="E184" s="5"/>
      <c r="F184" s="5"/>
      <c r="G184" s="5"/>
      <c r="H184" s="5"/>
      <c r="I184" s="5"/>
      <c r="J184" s="5"/>
      <c r="K184" s="5"/>
      <c r="L184" s="224"/>
      <c r="M184" s="5"/>
    </row>
    <row r="185" spans="1:13" x14ac:dyDescent="0.2">
      <c r="A185" s="5"/>
      <c r="B185" s="223"/>
      <c r="C185" s="5"/>
      <c r="D185" s="5"/>
      <c r="E185" s="5"/>
      <c r="F185" s="5"/>
      <c r="G185" s="5"/>
      <c r="H185" s="5"/>
      <c r="I185" s="5"/>
      <c r="J185" s="5"/>
      <c r="K185" s="5"/>
      <c r="L185" s="224"/>
      <c r="M185" s="5"/>
    </row>
    <row r="186" spans="1:13" x14ac:dyDescent="0.2">
      <c r="A186" s="5"/>
      <c r="B186" s="223"/>
      <c r="C186" s="5"/>
      <c r="D186" s="5"/>
      <c r="E186" s="5"/>
      <c r="F186" s="5"/>
      <c r="G186" s="5"/>
      <c r="H186" s="5"/>
      <c r="I186" s="5"/>
      <c r="J186" s="5"/>
      <c r="K186" s="5"/>
      <c r="L186" s="224"/>
      <c r="M186" s="5"/>
    </row>
    <row r="187" spans="1:13" x14ac:dyDescent="0.2">
      <c r="A187" s="5"/>
      <c r="B187" s="223"/>
      <c r="C187" s="5"/>
      <c r="D187" s="5"/>
      <c r="E187" s="5"/>
      <c r="F187" s="5"/>
      <c r="G187" s="5"/>
      <c r="H187" s="5"/>
      <c r="I187" s="5"/>
      <c r="J187" s="5"/>
      <c r="K187" s="5"/>
      <c r="L187" s="224"/>
      <c r="M187" s="5"/>
    </row>
    <row r="188" spans="1:13" x14ac:dyDescent="0.2">
      <c r="A188" s="5"/>
      <c r="B188" s="223"/>
      <c r="C188" s="5"/>
      <c r="D188" s="5"/>
      <c r="E188" s="5"/>
      <c r="F188" s="5"/>
      <c r="G188" s="5"/>
      <c r="H188" s="5"/>
      <c r="I188" s="5"/>
      <c r="J188" s="5"/>
      <c r="K188" s="5"/>
      <c r="L188" s="224"/>
      <c r="M188" s="5"/>
    </row>
    <row r="189" spans="1:13" x14ac:dyDescent="0.2">
      <c r="A189" s="5"/>
      <c r="B189" s="223"/>
      <c r="C189" s="5"/>
      <c r="D189" s="5"/>
      <c r="E189" s="5"/>
      <c r="F189" s="5"/>
      <c r="G189" s="5"/>
      <c r="H189" s="5"/>
      <c r="I189" s="5"/>
      <c r="J189" s="5"/>
      <c r="K189" s="5"/>
      <c r="L189" s="224"/>
      <c r="M189" s="5"/>
    </row>
    <row r="190" spans="1:13" x14ac:dyDescent="0.2">
      <c r="A190" s="5"/>
      <c r="B190" s="223"/>
      <c r="C190" s="5"/>
      <c r="D190" s="5"/>
      <c r="E190" s="5"/>
      <c r="F190" s="5"/>
      <c r="G190" s="5"/>
      <c r="H190" s="5"/>
      <c r="I190" s="5"/>
      <c r="J190" s="5"/>
      <c r="K190" s="5"/>
      <c r="L190" s="224"/>
      <c r="M190" s="5"/>
    </row>
    <row r="191" spans="1:13" x14ac:dyDescent="0.2">
      <c r="A191" s="5"/>
      <c r="B191" s="223"/>
      <c r="C191" s="5"/>
      <c r="D191" s="5"/>
      <c r="E191" s="5"/>
      <c r="F191" s="5"/>
      <c r="G191" s="5"/>
      <c r="H191" s="5"/>
      <c r="I191" s="5"/>
      <c r="J191" s="5"/>
      <c r="K191" s="5"/>
      <c r="L191" s="224"/>
      <c r="M191" s="5"/>
    </row>
    <row r="192" spans="1:13" x14ac:dyDescent="0.2">
      <c r="A192" s="5"/>
      <c r="B192" s="223"/>
      <c r="C192" s="5"/>
      <c r="D192" s="5"/>
      <c r="E192" s="5"/>
      <c r="F192" s="5"/>
      <c r="G192" s="5"/>
      <c r="H192" s="5"/>
      <c r="I192" s="5"/>
      <c r="J192" s="5"/>
      <c r="K192" s="5"/>
      <c r="L192" s="224"/>
      <c r="M192" s="5"/>
    </row>
    <row r="193" spans="1:13" x14ac:dyDescent="0.2">
      <c r="A193" s="5"/>
      <c r="B193" s="223"/>
      <c r="C193" s="5"/>
      <c r="D193" s="5"/>
      <c r="E193" s="5"/>
      <c r="F193" s="5"/>
      <c r="G193" s="5"/>
      <c r="H193" s="5"/>
      <c r="I193" s="5"/>
      <c r="J193" s="5"/>
      <c r="K193" s="5"/>
      <c r="L193" s="224"/>
      <c r="M193" s="5"/>
    </row>
    <row r="194" spans="1:13" x14ac:dyDescent="0.2">
      <c r="A194" s="5"/>
      <c r="B194" s="223"/>
      <c r="C194" s="5"/>
      <c r="D194" s="5"/>
      <c r="E194" s="5"/>
      <c r="F194" s="5"/>
      <c r="G194" s="5"/>
      <c r="H194" s="5"/>
      <c r="I194" s="5"/>
      <c r="J194" s="5"/>
      <c r="K194" s="5"/>
      <c r="L194" s="224"/>
      <c r="M194" s="5"/>
    </row>
    <row r="195" spans="1:13" x14ac:dyDescent="0.2">
      <c r="A195" s="5"/>
      <c r="B195" s="223"/>
      <c r="C195" s="5"/>
      <c r="D195" s="5"/>
      <c r="E195" s="5"/>
      <c r="F195" s="5"/>
      <c r="G195" s="5"/>
      <c r="H195" s="5"/>
      <c r="I195" s="5"/>
      <c r="J195" s="5"/>
      <c r="K195" s="5"/>
      <c r="L195" s="224"/>
      <c r="M195" s="5"/>
    </row>
    <row r="196" spans="1:13" x14ac:dyDescent="0.2">
      <c r="A196" s="5"/>
      <c r="B196" s="223"/>
      <c r="C196" s="5"/>
      <c r="D196" s="5"/>
      <c r="E196" s="5"/>
      <c r="F196" s="5"/>
      <c r="G196" s="5"/>
      <c r="H196" s="5"/>
      <c r="I196" s="5"/>
      <c r="J196" s="5"/>
      <c r="K196" s="5"/>
      <c r="L196" s="224"/>
      <c r="M196" s="5"/>
    </row>
    <row r="197" spans="1:13" x14ac:dyDescent="0.2">
      <c r="A197" s="5"/>
      <c r="B197" s="223"/>
      <c r="C197" s="5"/>
      <c r="D197" s="5"/>
      <c r="E197" s="5"/>
      <c r="F197" s="5"/>
      <c r="G197" s="5"/>
      <c r="H197" s="5"/>
      <c r="I197" s="5"/>
      <c r="J197" s="5"/>
      <c r="K197" s="5"/>
      <c r="L197" s="224"/>
      <c r="M197" s="5"/>
    </row>
    <row r="198" spans="1:13" x14ac:dyDescent="0.2">
      <c r="A198" s="5"/>
      <c r="B198" s="223"/>
      <c r="C198" s="5"/>
      <c r="D198" s="5"/>
      <c r="E198" s="5"/>
      <c r="F198" s="5"/>
      <c r="G198" s="5"/>
      <c r="H198" s="5"/>
      <c r="I198" s="5"/>
      <c r="J198" s="5"/>
      <c r="K198" s="5"/>
      <c r="L198" s="224"/>
      <c r="M198" s="5"/>
    </row>
    <row r="199" spans="1:13" x14ac:dyDescent="0.2">
      <c r="A199" s="5"/>
      <c r="B199" s="223"/>
      <c r="C199" s="5"/>
      <c r="D199" s="5"/>
      <c r="E199" s="5"/>
      <c r="F199" s="5"/>
      <c r="G199" s="5"/>
      <c r="H199" s="5"/>
      <c r="I199" s="5"/>
      <c r="J199" s="5"/>
      <c r="K199" s="5"/>
      <c r="L199" s="224"/>
      <c r="M199" s="5"/>
    </row>
    <row r="200" spans="1:13" x14ac:dyDescent="0.2">
      <c r="A200" s="5"/>
      <c r="B200" s="223"/>
      <c r="C200" s="5"/>
      <c r="D200" s="5"/>
      <c r="E200" s="5"/>
      <c r="F200" s="5"/>
      <c r="G200" s="5"/>
      <c r="H200" s="5"/>
      <c r="I200" s="5"/>
      <c r="J200" s="5"/>
      <c r="K200" s="5"/>
      <c r="L200" s="224"/>
      <c r="M200" s="5"/>
    </row>
    <row r="201" spans="1:13" x14ac:dyDescent="0.2">
      <c r="A201" s="5"/>
      <c r="B201" s="223"/>
      <c r="C201" s="5"/>
      <c r="D201" s="5"/>
      <c r="E201" s="5"/>
      <c r="F201" s="5"/>
      <c r="G201" s="5"/>
      <c r="H201" s="5"/>
      <c r="I201" s="5"/>
      <c r="J201" s="5"/>
      <c r="K201" s="5"/>
      <c r="L201" s="224"/>
      <c r="M201" s="5"/>
    </row>
    <row r="202" spans="1:13" x14ac:dyDescent="0.2">
      <c r="A202" s="5"/>
      <c r="B202" s="223"/>
      <c r="C202" s="5"/>
      <c r="D202" s="5"/>
      <c r="E202" s="5"/>
      <c r="F202" s="5"/>
      <c r="G202" s="5"/>
      <c r="H202" s="5"/>
      <c r="I202" s="5"/>
      <c r="J202" s="5"/>
      <c r="K202" s="5"/>
      <c r="L202" s="224"/>
      <c r="M202" s="5"/>
    </row>
    <row r="203" spans="1:13" x14ac:dyDescent="0.2">
      <c r="A203" s="5"/>
      <c r="B203" s="223"/>
      <c r="C203" s="5"/>
      <c r="D203" s="5"/>
      <c r="E203" s="5"/>
      <c r="F203" s="5"/>
      <c r="G203" s="5"/>
      <c r="H203" s="5"/>
      <c r="I203" s="5"/>
      <c r="J203" s="5"/>
      <c r="K203" s="5"/>
      <c r="L203" s="224"/>
      <c r="M203" s="5"/>
    </row>
    <row r="204" spans="1:13" x14ac:dyDescent="0.2">
      <c r="A204" s="5"/>
      <c r="B204" s="223"/>
      <c r="C204" s="5"/>
      <c r="D204" s="5"/>
      <c r="E204" s="5"/>
      <c r="F204" s="5"/>
      <c r="G204" s="5"/>
      <c r="H204" s="5"/>
      <c r="I204" s="5"/>
      <c r="J204" s="5"/>
      <c r="K204" s="5"/>
      <c r="L204" s="224"/>
      <c r="M204" s="5"/>
    </row>
    <row r="205" spans="1:13" x14ac:dyDescent="0.2">
      <c r="A205" s="5"/>
      <c r="B205" s="223"/>
      <c r="C205" s="5"/>
      <c r="D205" s="5"/>
      <c r="E205" s="5"/>
      <c r="F205" s="5"/>
      <c r="G205" s="5"/>
      <c r="H205" s="5"/>
      <c r="I205" s="5"/>
      <c r="J205" s="5"/>
      <c r="K205" s="5"/>
      <c r="L205" s="224"/>
      <c r="M205" s="5"/>
    </row>
    <row r="206" spans="1:13" x14ac:dyDescent="0.2">
      <c r="A206" s="5"/>
      <c r="B206" s="223"/>
      <c r="C206" s="5"/>
      <c r="D206" s="5"/>
      <c r="E206" s="5"/>
      <c r="F206" s="5"/>
      <c r="G206" s="5"/>
      <c r="H206" s="5"/>
      <c r="I206" s="5"/>
      <c r="J206" s="5"/>
      <c r="K206" s="5"/>
      <c r="L206" s="224"/>
      <c r="M206" s="5"/>
    </row>
    <row r="207" spans="1:13" x14ac:dyDescent="0.2">
      <c r="A207" s="5"/>
      <c r="B207" s="223"/>
      <c r="C207" s="5"/>
      <c r="D207" s="5"/>
      <c r="E207" s="5"/>
      <c r="F207" s="5"/>
      <c r="G207" s="5"/>
      <c r="H207" s="5"/>
      <c r="I207" s="5"/>
      <c r="J207" s="5"/>
      <c r="K207" s="5"/>
      <c r="L207" s="224"/>
      <c r="M207" s="5"/>
    </row>
    <row r="208" spans="1:13" x14ac:dyDescent="0.2">
      <c r="A208" s="5"/>
      <c r="B208" s="223"/>
      <c r="C208" s="5"/>
      <c r="D208" s="5"/>
      <c r="E208" s="5"/>
      <c r="F208" s="5"/>
      <c r="G208" s="5"/>
      <c r="H208" s="5"/>
      <c r="I208" s="5"/>
      <c r="J208" s="5"/>
      <c r="K208" s="5"/>
      <c r="L208" s="224"/>
      <c r="M208" s="5"/>
    </row>
    <row r="209" spans="1:13" x14ac:dyDescent="0.2">
      <c r="A209" s="5"/>
      <c r="B209" s="223"/>
      <c r="C209" s="5"/>
      <c r="D209" s="5"/>
      <c r="E209" s="5"/>
      <c r="F209" s="5"/>
      <c r="G209" s="5"/>
      <c r="H209" s="5"/>
      <c r="I209" s="5"/>
      <c r="J209" s="5"/>
      <c r="K209" s="5"/>
      <c r="L209" s="224"/>
      <c r="M209" s="5"/>
    </row>
    <row r="210" spans="1:13" x14ac:dyDescent="0.2">
      <c r="A210" s="5"/>
      <c r="B210" s="223"/>
      <c r="C210" s="5"/>
      <c r="D210" s="5"/>
      <c r="E210" s="5"/>
      <c r="F210" s="5"/>
      <c r="G210" s="5"/>
      <c r="H210" s="5"/>
      <c r="I210" s="5"/>
      <c r="J210" s="5"/>
      <c r="K210" s="5"/>
      <c r="L210" s="224"/>
      <c r="M210" s="5"/>
    </row>
    <row r="211" spans="1:13" x14ac:dyDescent="0.2">
      <c r="A211" s="5"/>
      <c r="B211" s="223"/>
      <c r="C211" s="5"/>
      <c r="D211" s="5"/>
      <c r="E211" s="5"/>
      <c r="F211" s="5"/>
      <c r="G211" s="5"/>
      <c r="H211" s="5"/>
      <c r="I211" s="5"/>
      <c r="J211" s="5"/>
      <c r="K211" s="5"/>
      <c r="L211" s="224"/>
      <c r="M211" s="5"/>
    </row>
    <row r="212" spans="1:13" x14ac:dyDescent="0.2">
      <c r="A212" s="5"/>
      <c r="B212" s="223"/>
      <c r="C212" s="5"/>
      <c r="D212" s="5"/>
      <c r="E212" s="5"/>
      <c r="F212" s="5"/>
      <c r="G212" s="5"/>
      <c r="H212" s="5"/>
      <c r="I212" s="5"/>
      <c r="J212" s="5"/>
      <c r="K212" s="5"/>
      <c r="L212" s="224"/>
      <c r="M212" s="5"/>
    </row>
    <row r="213" spans="1:13" x14ac:dyDescent="0.2">
      <c r="A213" s="5"/>
      <c r="B213" s="223"/>
      <c r="C213" s="5"/>
      <c r="D213" s="5"/>
      <c r="E213" s="5"/>
      <c r="F213" s="5"/>
      <c r="G213" s="5"/>
      <c r="H213" s="5"/>
      <c r="I213" s="5"/>
      <c r="J213" s="5"/>
      <c r="K213" s="5"/>
      <c r="L213" s="224"/>
      <c r="M213" s="5"/>
    </row>
    <row r="214" spans="1:13" x14ac:dyDescent="0.2">
      <c r="A214" s="5"/>
      <c r="B214" s="223"/>
      <c r="C214" s="5"/>
      <c r="D214" s="5"/>
      <c r="E214" s="5"/>
      <c r="F214" s="5"/>
      <c r="G214" s="5"/>
      <c r="H214" s="5"/>
      <c r="I214" s="5"/>
      <c r="J214" s="5"/>
      <c r="K214" s="5"/>
      <c r="L214" s="224"/>
      <c r="M214" s="5"/>
    </row>
    <row r="215" spans="1:13" x14ac:dyDescent="0.2">
      <c r="A215" s="5"/>
      <c r="B215" s="223"/>
      <c r="C215" s="5"/>
      <c r="D215" s="5"/>
      <c r="E215" s="5"/>
      <c r="F215" s="5"/>
      <c r="G215" s="5"/>
      <c r="H215" s="5"/>
      <c r="I215" s="5"/>
      <c r="J215" s="5"/>
      <c r="K215" s="5"/>
      <c r="L215" s="224"/>
      <c r="M215" s="5"/>
    </row>
    <row r="216" spans="1:13" x14ac:dyDescent="0.2">
      <c r="A216" s="5"/>
      <c r="B216" s="223"/>
      <c r="C216" s="5"/>
      <c r="D216" s="5"/>
      <c r="E216" s="5"/>
      <c r="F216" s="5"/>
      <c r="G216" s="5"/>
      <c r="H216" s="5"/>
      <c r="I216" s="5"/>
      <c r="J216" s="5"/>
      <c r="K216" s="5"/>
      <c r="L216" s="224"/>
      <c r="M216" s="5"/>
    </row>
    <row r="217" spans="1:13" x14ac:dyDescent="0.2">
      <c r="A217" s="5"/>
      <c r="B217" s="223"/>
      <c r="C217" s="5"/>
      <c r="D217" s="5"/>
      <c r="E217" s="5"/>
      <c r="F217" s="5"/>
      <c r="G217" s="5"/>
      <c r="H217" s="5"/>
      <c r="I217" s="5"/>
      <c r="J217" s="5"/>
      <c r="K217" s="5"/>
      <c r="L217" s="224"/>
      <c r="M217" s="5"/>
    </row>
    <row r="218" spans="1:13" x14ac:dyDescent="0.2">
      <c r="A218" s="5"/>
      <c r="B218" s="223"/>
      <c r="C218" s="5"/>
      <c r="D218" s="5"/>
      <c r="E218" s="5"/>
      <c r="F218" s="5"/>
      <c r="G218" s="5"/>
      <c r="H218" s="5"/>
      <c r="I218" s="5"/>
      <c r="J218" s="5"/>
      <c r="K218" s="5"/>
      <c r="L218" s="224"/>
      <c r="M218" s="5"/>
    </row>
    <row r="219" spans="1:13" x14ac:dyDescent="0.2">
      <c r="A219" s="5"/>
      <c r="B219" s="223"/>
      <c r="C219" s="5"/>
      <c r="D219" s="5"/>
      <c r="E219" s="5"/>
      <c r="F219" s="5"/>
      <c r="G219" s="5"/>
      <c r="H219" s="5"/>
      <c r="I219" s="5"/>
      <c r="J219" s="5"/>
      <c r="K219" s="5"/>
      <c r="L219" s="224"/>
      <c r="M219" s="5"/>
    </row>
    <row r="220" spans="1:13" x14ac:dyDescent="0.2">
      <c r="A220" s="5"/>
      <c r="B220" s="223"/>
      <c r="C220" s="5"/>
      <c r="D220" s="5"/>
      <c r="E220" s="5"/>
      <c r="F220" s="5"/>
      <c r="G220" s="5"/>
      <c r="H220" s="5"/>
      <c r="I220" s="5"/>
      <c r="J220" s="5"/>
      <c r="K220" s="5"/>
      <c r="L220" s="224"/>
      <c r="M220" s="5"/>
    </row>
    <row r="221" spans="1:13" x14ac:dyDescent="0.2">
      <c r="A221" s="5"/>
      <c r="B221" s="223"/>
      <c r="C221" s="5"/>
      <c r="D221" s="5"/>
      <c r="E221" s="5"/>
      <c r="F221" s="5"/>
      <c r="G221" s="5"/>
      <c r="H221" s="5"/>
      <c r="I221" s="5"/>
      <c r="J221" s="5"/>
      <c r="K221" s="5"/>
      <c r="L221" s="224"/>
      <c r="M221" s="5"/>
    </row>
    <row r="222" spans="1:13" x14ac:dyDescent="0.2">
      <c r="A222" s="5"/>
      <c r="B222" s="223"/>
      <c r="C222" s="5"/>
      <c r="D222" s="5"/>
      <c r="E222" s="5"/>
      <c r="F222" s="5"/>
      <c r="G222" s="5"/>
      <c r="H222" s="5"/>
      <c r="I222" s="5"/>
      <c r="J222" s="5"/>
      <c r="K222" s="5"/>
      <c r="L222" s="224"/>
      <c r="M222" s="5"/>
    </row>
    <row r="223" spans="1:13" x14ac:dyDescent="0.2">
      <c r="A223" s="5"/>
      <c r="B223" s="223"/>
      <c r="C223" s="5"/>
      <c r="D223" s="5"/>
      <c r="E223" s="5"/>
      <c r="F223" s="5"/>
      <c r="G223" s="5"/>
      <c r="H223" s="5"/>
      <c r="I223" s="5"/>
      <c r="J223" s="5"/>
      <c r="K223" s="5"/>
      <c r="L223" s="224"/>
      <c r="M223" s="5"/>
    </row>
    <row r="224" spans="1:13" x14ac:dyDescent="0.2">
      <c r="A224" s="5"/>
      <c r="B224" s="223"/>
      <c r="C224" s="5"/>
      <c r="D224" s="5"/>
      <c r="E224" s="5"/>
      <c r="F224" s="5"/>
      <c r="G224" s="5"/>
      <c r="H224" s="5"/>
      <c r="I224" s="5"/>
      <c r="J224" s="5"/>
      <c r="K224" s="5"/>
      <c r="L224" s="224"/>
      <c r="M224" s="5"/>
    </row>
    <row r="225" spans="1:13" x14ac:dyDescent="0.2">
      <c r="A225" s="5"/>
      <c r="B225" s="223"/>
      <c r="C225" s="5"/>
      <c r="D225" s="5"/>
      <c r="E225" s="5"/>
      <c r="F225" s="5"/>
      <c r="G225" s="5"/>
      <c r="H225" s="5"/>
      <c r="I225" s="5"/>
      <c r="J225" s="5"/>
      <c r="K225" s="5"/>
      <c r="L225" s="224"/>
      <c r="M225" s="5"/>
    </row>
    <row r="226" spans="1:13" x14ac:dyDescent="0.2">
      <c r="A226" s="5"/>
      <c r="B226" s="223"/>
      <c r="C226" s="5"/>
      <c r="D226" s="5"/>
      <c r="E226" s="5"/>
      <c r="F226" s="5"/>
      <c r="G226" s="5"/>
      <c r="H226" s="5"/>
      <c r="I226" s="5"/>
      <c r="J226" s="5"/>
      <c r="K226" s="5"/>
      <c r="L226" s="224"/>
      <c r="M226" s="5"/>
    </row>
    <row r="227" spans="1:13" x14ac:dyDescent="0.2">
      <c r="A227" s="5"/>
      <c r="B227" s="223"/>
      <c r="C227" s="5"/>
      <c r="D227" s="5"/>
      <c r="E227" s="5"/>
      <c r="F227" s="5"/>
      <c r="G227" s="5"/>
      <c r="H227" s="5"/>
      <c r="I227" s="5"/>
      <c r="J227" s="5"/>
      <c r="K227" s="5"/>
      <c r="L227" s="224"/>
      <c r="M227" s="5"/>
    </row>
    <row r="228" spans="1:13" x14ac:dyDescent="0.2">
      <c r="A228" s="5"/>
      <c r="B228" s="223"/>
      <c r="C228" s="5"/>
      <c r="D228" s="5"/>
      <c r="E228" s="5"/>
      <c r="F228" s="5"/>
      <c r="G228" s="5"/>
      <c r="H228" s="5"/>
      <c r="I228" s="5"/>
      <c r="J228" s="5"/>
      <c r="K228" s="5"/>
      <c r="L228" s="224"/>
      <c r="M228" s="5"/>
    </row>
    <row r="229" spans="1:13" x14ac:dyDescent="0.2">
      <c r="A229" s="5"/>
      <c r="B229" s="223"/>
      <c r="C229" s="5"/>
      <c r="D229" s="5"/>
      <c r="E229" s="5"/>
      <c r="F229" s="5"/>
      <c r="G229" s="5"/>
      <c r="H229" s="5"/>
      <c r="I229" s="5"/>
      <c r="J229" s="5"/>
      <c r="K229" s="5"/>
      <c r="L229" s="224"/>
      <c r="M229" s="5"/>
    </row>
    <row r="230" spans="1:13" x14ac:dyDescent="0.2">
      <c r="A230" s="5"/>
      <c r="B230" s="223"/>
      <c r="C230" s="5"/>
      <c r="D230" s="5"/>
      <c r="E230" s="5"/>
      <c r="F230" s="5"/>
      <c r="G230" s="5"/>
      <c r="H230" s="5"/>
      <c r="I230" s="5"/>
      <c r="J230" s="5"/>
      <c r="K230" s="5"/>
      <c r="L230" s="224"/>
      <c r="M230" s="5"/>
    </row>
    <row r="231" spans="1:13" x14ac:dyDescent="0.2">
      <c r="A231" s="5"/>
      <c r="B231" s="223"/>
      <c r="C231" s="5"/>
      <c r="D231" s="5"/>
      <c r="E231" s="5"/>
      <c r="F231" s="5"/>
      <c r="G231" s="5"/>
      <c r="H231" s="5"/>
      <c r="I231" s="5"/>
      <c r="J231" s="5"/>
      <c r="K231" s="5"/>
      <c r="L231" s="224"/>
      <c r="M231" s="5"/>
    </row>
    <row r="232" spans="1:13" x14ac:dyDescent="0.2">
      <c r="A232" s="5"/>
      <c r="B232" s="223"/>
      <c r="C232" s="5"/>
      <c r="D232" s="5"/>
      <c r="E232" s="5"/>
      <c r="F232" s="5"/>
      <c r="G232" s="5"/>
      <c r="H232" s="5"/>
      <c r="I232" s="5"/>
      <c r="J232" s="5"/>
      <c r="K232" s="5"/>
      <c r="L232" s="224"/>
      <c r="M232" s="5"/>
    </row>
    <row r="233" spans="1:13" x14ac:dyDescent="0.2">
      <c r="A233" s="5"/>
      <c r="B233" s="223"/>
      <c r="C233" s="5"/>
      <c r="D233" s="5"/>
      <c r="E233" s="5"/>
      <c r="F233" s="5"/>
      <c r="G233" s="5"/>
      <c r="H233" s="5"/>
      <c r="I233" s="5"/>
      <c r="J233" s="5"/>
      <c r="K233" s="5"/>
      <c r="L233" s="224"/>
      <c r="M233" s="5"/>
    </row>
    <row r="234" spans="1:13" x14ac:dyDescent="0.2">
      <c r="A234" s="5"/>
      <c r="B234" s="223"/>
      <c r="C234" s="5"/>
      <c r="D234" s="5"/>
      <c r="E234" s="5"/>
      <c r="F234" s="5"/>
      <c r="G234" s="5"/>
      <c r="H234" s="5"/>
      <c r="I234" s="5"/>
      <c r="J234" s="5"/>
      <c r="K234" s="5"/>
      <c r="L234" s="224"/>
      <c r="M234" s="5"/>
    </row>
    <row r="235" spans="1:13" x14ac:dyDescent="0.2">
      <c r="A235" s="5"/>
      <c r="B235" s="223"/>
      <c r="C235" s="5"/>
      <c r="D235" s="5"/>
      <c r="E235" s="5"/>
      <c r="F235" s="5"/>
      <c r="G235" s="5"/>
      <c r="H235" s="5"/>
      <c r="I235" s="5"/>
      <c r="J235" s="5"/>
      <c r="K235" s="5"/>
      <c r="L235" s="224"/>
      <c r="M235" s="5"/>
    </row>
    <row r="236" spans="1:13" x14ac:dyDescent="0.2">
      <c r="A236" s="5"/>
      <c r="B236" s="223"/>
      <c r="C236" s="5"/>
      <c r="D236" s="5"/>
      <c r="E236" s="5"/>
      <c r="F236" s="5"/>
      <c r="G236" s="5"/>
      <c r="H236" s="5"/>
      <c r="I236" s="5"/>
      <c r="J236" s="5"/>
      <c r="K236" s="5"/>
      <c r="L236" s="224"/>
      <c r="M236" s="5"/>
    </row>
    <row r="237" spans="1:13" x14ac:dyDescent="0.2">
      <c r="A237" s="5"/>
      <c r="B237" s="223"/>
      <c r="C237" s="5"/>
      <c r="D237" s="5"/>
      <c r="E237" s="5"/>
      <c r="F237" s="5"/>
      <c r="G237" s="5"/>
      <c r="H237" s="5"/>
      <c r="I237" s="5"/>
      <c r="J237" s="5"/>
      <c r="K237" s="5"/>
      <c r="L237" s="224"/>
      <c r="M237" s="5"/>
    </row>
    <row r="238" spans="1:13" x14ac:dyDescent="0.2">
      <c r="A238" s="5"/>
      <c r="B238" s="223"/>
      <c r="C238" s="5"/>
      <c r="D238" s="5"/>
      <c r="E238" s="5"/>
      <c r="F238" s="5"/>
      <c r="G238" s="5"/>
      <c r="H238" s="5"/>
      <c r="I238" s="5"/>
      <c r="J238" s="5"/>
      <c r="K238" s="5"/>
      <c r="L238" s="224"/>
      <c r="M238" s="5"/>
    </row>
    <row r="239" spans="1:13" x14ac:dyDescent="0.2">
      <c r="A239" s="5"/>
      <c r="B239" s="223"/>
      <c r="C239" s="5"/>
      <c r="D239" s="5"/>
      <c r="E239" s="5"/>
      <c r="F239" s="5"/>
      <c r="G239" s="5"/>
      <c r="H239" s="5"/>
      <c r="I239" s="5"/>
      <c r="J239" s="5"/>
      <c r="K239" s="5"/>
      <c r="L239" s="224"/>
      <c r="M239" s="5"/>
    </row>
    <row r="240" spans="1:13" x14ac:dyDescent="0.2">
      <c r="A240" s="5"/>
      <c r="B240" s="223"/>
      <c r="C240" s="5"/>
      <c r="D240" s="5"/>
      <c r="E240" s="5"/>
      <c r="F240" s="5"/>
      <c r="G240" s="5"/>
      <c r="H240" s="5"/>
      <c r="I240" s="5"/>
      <c r="J240" s="5"/>
      <c r="K240" s="5"/>
      <c r="L240" s="224"/>
      <c r="M240" s="5"/>
    </row>
    <row r="241" spans="1:13" x14ac:dyDescent="0.2">
      <c r="A241" s="5"/>
      <c r="B241" s="223"/>
      <c r="C241" s="5"/>
      <c r="D241" s="5"/>
      <c r="E241" s="5"/>
      <c r="F241" s="5"/>
      <c r="G241" s="5"/>
      <c r="H241" s="5"/>
      <c r="I241" s="5"/>
      <c r="J241" s="5"/>
      <c r="K241" s="5"/>
      <c r="L241" s="224"/>
      <c r="M241" s="5"/>
    </row>
    <row r="242" spans="1:13" x14ac:dyDescent="0.2">
      <c r="A242" s="5"/>
      <c r="B242" s="223"/>
      <c r="C242" s="5"/>
      <c r="D242" s="5"/>
      <c r="E242" s="5"/>
      <c r="F242" s="5"/>
      <c r="G242" s="5"/>
      <c r="H242" s="5"/>
      <c r="I242" s="5"/>
      <c r="J242" s="5"/>
      <c r="K242" s="5"/>
      <c r="L242" s="224"/>
      <c r="M242" s="5"/>
    </row>
    <row r="243" spans="1:13" x14ac:dyDescent="0.2">
      <c r="A243" s="5"/>
      <c r="B243" s="223"/>
      <c r="C243" s="5"/>
      <c r="D243" s="5"/>
      <c r="E243" s="5"/>
      <c r="F243" s="5"/>
      <c r="G243" s="5"/>
      <c r="H243" s="5"/>
      <c r="I243" s="5"/>
      <c r="J243" s="5"/>
      <c r="K243" s="5"/>
      <c r="L243" s="224"/>
      <c r="M243" s="5"/>
    </row>
    <row r="244" spans="1:13" x14ac:dyDescent="0.2">
      <c r="A244" s="5"/>
      <c r="B244" s="223"/>
      <c r="C244" s="5"/>
      <c r="D244" s="5"/>
      <c r="E244" s="5"/>
      <c r="F244" s="5"/>
      <c r="G244" s="5"/>
      <c r="H244" s="5"/>
      <c r="I244" s="5"/>
      <c r="J244" s="5"/>
      <c r="K244" s="5"/>
      <c r="L244" s="224"/>
      <c r="M244" s="5"/>
    </row>
    <row r="245" spans="1:13" x14ac:dyDescent="0.2">
      <c r="A245" s="5"/>
      <c r="B245" s="223"/>
      <c r="C245" s="5"/>
      <c r="D245" s="5"/>
      <c r="E245" s="5"/>
      <c r="F245" s="5"/>
      <c r="G245" s="5"/>
      <c r="H245" s="5"/>
      <c r="I245" s="5"/>
      <c r="J245" s="5"/>
      <c r="K245" s="5"/>
      <c r="L245" s="224"/>
      <c r="M245" s="5"/>
    </row>
    <row r="246" spans="1:13" x14ac:dyDescent="0.2">
      <c r="A246" s="5"/>
      <c r="B246" s="223"/>
      <c r="C246" s="5"/>
      <c r="D246" s="5"/>
      <c r="E246" s="5"/>
      <c r="F246" s="5"/>
      <c r="G246" s="5"/>
      <c r="H246" s="5"/>
      <c r="I246" s="5"/>
      <c r="J246" s="5"/>
      <c r="K246" s="5"/>
      <c r="L246" s="224"/>
      <c r="M246" s="5"/>
    </row>
    <row r="247" spans="1:13" x14ac:dyDescent="0.2">
      <c r="A247" s="5"/>
      <c r="B247" s="223"/>
      <c r="C247" s="5"/>
      <c r="D247" s="5"/>
      <c r="E247" s="5"/>
      <c r="F247" s="5"/>
      <c r="G247" s="5"/>
      <c r="H247" s="5"/>
      <c r="I247" s="5"/>
      <c r="J247" s="5"/>
      <c r="K247" s="5"/>
      <c r="L247" s="224"/>
      <c r="M247" s="5"/>
    </row>
    <row r="248" spans="1:13" x14ac:dyDescent="0.2">
      <c r="A248" s="5"/>
      <c r="B248" s="223"/>
      <c r="C248" s="5"/>
      <c r="D248" s="5"/>
      <c r="E248" s="5"/>
      <c r="F248" s="5"/>
      <c r="G248" s="5"/>
      <c r="H248" s="5"/>
      <c r="I248" s="5"/>
      <c r="J248" s="5"/>
      <c r="K248" s="5"/>
      <c r="L248" s="224"/>
      <c r="M248" s="5"/>
    </row>
    <row r="249" spans="1:13" x14ac:dyDescent="0.2">
      <c r="A249" s="5"/>
      <c r="B249" s="223"/>
      <c r="C249" s="5"/>
      <c r="D249" s="5"/>
      <c r="E249" s="5"/>
      <c r="F249" s="5"/>
      <c r="G249" s="5"/>
      <c r="H249" s="5"/>
      <c r="I249" s="5"/>
      <c r="J249" s="5"/>
      <c r="K249" s="5"/>
      <c r="L249" s="224"/>
      <c r="M249" s="5"/>
    </row>
    <row r="250" spans="1:13" x14ac:dyDescent="0.2">
      <c r="A250" s="5"/>
      <c r="B250" s="223"/>
      <c r="C250" s="5"/>
      <c r="D250" s="5"/>
      <c r="E250" s="5"/>
      <c r="F250" s="5"/>
      <c r="G250" s="5"/>
      <c r="H250" s="5"/>
      <c r="I250" s="5"/>
      <c r="J250" s="5"/>
      <c r="K250" s="5"/>
      <c r="L250" s="224"/>
      <c r="M250" s="5"/>
    </row>
    <row r="251" spans="1:13" x14ac:dyDescent="0.2">
      <c r="A251" s="5"/>
      <c r="B251" s="223"/>
      <c r="C251" s="5"/>
      <c r="D251" s="5"/>
      <c r="E251" s="5"/>
      <c r="F251" s="5"/>
      <c r="G251" s="5"/>
      <c r="H251" s="5"/>
      <c r="I251" s="5"/>
      <c r="J251" s="5"/>
      <c r="K251" s="5"/>
      <c r="L251" s="224"/>
      <c r="M251" s="5"/>
    </row>
    <row r="252" spans="1:13" x14ac:dyDescent="0.2">
      <c r="A252" s="5"/>
      <c r="B252" s="223"/>
      <c r="C252" s="5"/>
      <c r="D252" s="5"/>
      <c r="E252" s="5"/>
      <c r="F252" s="5"/>
      <c r="G252" s="5"/>
      <c r="H252" s="5"/>
      <c r="I252" s="5"/>
      <c r="J252" s="5"/>
      <c r="K252" s="5"/>
      <c r="L252" s="224"/>
      <c r="M252" s="5"/>
    </row>
    <row r="253" spans="1:13" x14ac:dyDescent="0.2">
      <c r="A253" s="5"/>
      <c r="B253" s="223"/>
      <c r="C253" s="5"/>
      <c r="D253" s="5"/>
      <c r="E253" s="5"/>
      <c r="F253" s="5"/>
      <c r="G253" s="5"/>
      <c r="H253" s="5"/>
      <c r="I253" s="5"/>
      <c r="J253" s="5"/>
      <c r="K253" s="5"/>
      <c r="L253" s="224"/>
      <c r="M253" s="5"/>
    </row>
    <row r="254" spans="1:13" x14ac:dyDescent="0.2">
      <c r="A254" s="5"/>
      <c r="B254" s="223"/>
      <c r="C254" s="5"/>
      <c r="D254" s="5"/>
      <c r="E254" s="5"/>
      <c r="F254" s="5"/>
      <c r="G254" s="5"/>
      <c r="H254" s="5"/>
      <c r="I254" s="5"/>
      <c r="J254" s="5"/>
      <c r="K254" s="5"/>
      <c r="L254" s="224"/>
      <c r="M254" s="5"/>
    </row>
    <row r="255" spans="1:13" x14ac:dyDescent="0.2">
      <c r="A255" s="5"/>
      <c r="B255" s="223"/>
      <c r="C255" s="5"/>
      <c r="D255" s="5"/>
      <c r="E255" s="5"/>
      <c r="F255" s="5"/>
      <c r="G255" s="5"/>
      <c r="H255" s="5"/>
      <c r="I255" s="5"/>
      <c r="J255" s="5"/>
      <c r="K255" s="5"/>
      <c r="L255" s="224"/>
      <c r="M255" s="5"/>
    </row>
    <row r="256" spans="1:13" x14ac:dyDescent="0.2">
      <c r="A256" s="5"/>
      <c r="B256" s="223"/>
      <c r="C256" s="5"/>
      <c r="D256" s="5"/>
      <c r="E256" s="5"/>
      <c r="F256" s="5"/>
      <c r="G256" s="5"/>
      <c r="H256" s="5"/>
      <c r="I256" s="5"/>
      <c r="J256" s="5"/>
      <c r="K256" s="5"/>
      <c r="L256" s="224"/>
      <c r="M256" s="5"/>
    </row>
    <row r="257" spans="1:13" x14ac:dyDescent="0.2">
      <c r="A257" s="5"/>
      <c r="B257" s="223"/>
      <c r="C257" s="5"/>
      <c r="D257" s="5"/>
      <c r="E257" s="5"/>
      <c r="F257" s="5"/>
      <c r="G257" s="5"/>
      <c r="H257" s="5"/>
      <c r="I257" s="5"/>
      <c r="J257" s="5"/>
      <c r="K257" s="5"/>
      <c r="L257" s="224"/>
      <c r="M257" s="5"/>
    </row>
    <row r="258" spans="1:13" x14ac:dyDescent="0.2">
      <c r="A258" s="5"/>
      <c r="B258" s="223"/>
      <c r="C258" s="5"/>
      <c r="D258" s="5"/>
      <c r="E258" s="5"/>
      <c r="F258" s="5"/>
      <c r="G258" s="5"/>
      <c r="H258" s="5"/>
      <c r="I258" s="5"/>
      <c r="J258" s="5"/>
      <c r="K258" s="5"/>
      <c r="L258" s="224"/>
      <c r="M258" s="5"/>
    </row>
    <row r="259" spans="1:13" x14ac:dyDescent="0.2">
      <c r="A259" s="5"/>
      <c r="B259" s="223"/>
      <c r="C259" s="5"/>
      <c r="D259" s="5"/>
      <c r="E259" s="5"/>
      <c r="F259" s="5"/>
      <c r="G259" s="5"/>
      <c r="H259" s="5"/>
      <c r="I259" s="5"/>
      <c r="J259" s="5"/>
      <c r="K259" s="5"/>
      <c r="L259" s="224"/>
      <c r="M259" s="5"/>
    </row>
    <row r="260" spans="1:13" x14ac:dyDescent="0.2">
      <c r="A260" s="5"/>
      <c r="B260" s="223"/>
      <c r="C260" s="5"/>
      <c r="D260" s="5"/>
      <c r="E260" s="5"/>
      <c r="F260" s="5"/>
      <c r="G260" s="5"/>
      <c r="H260" s="5"/>
      <c r="I260" s="5"/>
      <c r="J260" s="5"/>
      <c r="K260" s="5"/>
      <c r="L260" s="224"/>
      <c r="M260" s="5"/>
    </row>
    <row r="261" spans="1:13" x14ac:dyDescent="0.2">
      <c r="A261" s="5"/>
      <c r="B261" s="223"/>
      <c r="C261" s="5"/>
      <c r="D261" s="5"/>
      <c r="E261" s="5"/>
      <c r="F261" s="5"/>
      <c r="G261" s="5"/>
      <c r="H261" s="5"/>
      <c r="I261" s="5"/>
      <c r="J261" s="5"/>
      <c r="K261" s="5"/>
      <c r="L261" s="224"/>
      <c r="M261" s="5"/>
    </row>
    <row r="262" spans="1:13" x14ac:dyDescent="0.2">
      <c r="A262" s="5"/>
      <c r="B262" s="223"/>
      <c r="C262" s="5"/>
      <c r="D262" s="5"/>
      <c r="E262" s="5"/>
      <c r="F262" s="5"/>
      <c r="G262" s="5"/>
      <c r="H262" s="5"/>
      <c r="I262" s="5"/>
      <c r="J262" s="5"/>
      <c r="K262" s="5"/>
      <c r="L262" s="224"/>
      <c r="M262" s="5"/>
    </row>
    <row r="263" spans="1:13" x14ac:dyDescent="0.2">
      <c r="A263" s="5"/>
      <c r="B263" s="223"/>
      <c r="C263" s="5"/>
      <c r="D263" s="5"/>
      <c r="E263" s="5"/>
      <c r="F263" s="5"/>
      <c r="G263" s="5"/>
      <c r="H263" s="5"/>
      <c r="I263" s="5"/>
      <c r="J263" s="5"/>
      <c r="K263" s="5"/>
      <c r="L263" s="224"/>
      <c r="M263" s="5"/>
    </row>
    <row r="264" spans="1:13" x14ac:dyDescent="0.2">
      <c r="A264" s="5"/>
      <c r="B264" s="223"/>
      <c r="C264" s="5"/>
      <c r="D264" s="5"/>
      <c r="E264" s="5"/>
      <c r="F264" s="5"/>
      <c r="G264" s="5"/>
      <c r="H264" s="5"/>
      <c r="I264" s="5"/>
      <c r="J264" s="5"/>
      <c r="K264" s="5"/>
      <c r="L264" s="224"/>
      <c r="M264" s="5"/>
    </row>
    <row r="265" spans="1:13" x14ac:dyDescent="0.2">
      <c r="A265" s="5"/>
      <c r="B265" s="223"/>
      <c r="C265" s="5"/>
      <c r="D265" s="5"/>
      <c r="E265" s="5"/>
      <c r="F265" s="5"/>
      <c r="G265" s="5"/>
      <c r="H265" s="5"/>
      <c r="I265" s="5"/>
      <c r="J265" s="5"/>
      <c r="K265" s="5"/>
      <c r="L265" s="224"/>
      <c r="M265" s="5"/>
    </row>
    <row r="266" spans="1:13" x14ac:dyDescent="0.2">
      <c r="A266" s="5"/>
      <c r="B266" s="223"/>
      <c r="C266" s="5"/>
      <c r="D266" s="5"/>
      <c r="E266" s="5"/>
      <c r="F266" s="5"/>
      <c r="G266" s="5"/>
      <c r="H266" s="5"/>
      <c r="I266" s="5"/>
      <c r="J266" s="5"/>
      <c r="K266" s="5"/>
      <c r="L266" s="224"/>
      <c r="M266" s="5"/>
    </row>
    <row r="267" spans="1:13" x14ac:dyDescent="0.2">
      <c r="A267" s="5"/>
      <c r="B267" s="223"/>
      <c r="C267" s="5"/>
      <c r="D267" s="5"/>
      <c r="E267" s="5"/>
      <c r="F267" s="5"/>
      <c r="G267" s="5"/>
      <c r="H267" s="5"/>
      <c r="I267" s="5"/>
      <c r="J267" s="5"/>
      <c r="K267" s="5"/>
      <c r="L267" s="224"/>
      <c r="M267" s="5"/>
    </row>
    <row r="268" spans="1:13" ht="13.5" thickBot="1" x14ac:dyDescent="0.25">
      <c r="A268" s="14"/>
      <c r="B268" s="267"/>
      <c r="C268" s="14"/>
      <c r="D268" s="14"/>
      <c r="E268" s="14"/>
      <c r="F268" s="14"/>
      <c r="G268" s="14"/>
      <c r="H268" s="14"/>
      <c r="I268" s="14"/>
      <c r="J268" s="14"/>
      <c r="K268" s="14"/>
      <c r="L268" s="271"/>
      <c r="M268" s="14"/>
    </row>
    <row r="269" spans="1:13" ht="13.5" thickTop="1" x14ac:dyDescent="0.2"/>
  </sheetData>
  <mergeCells count="26">
    <mergeCell ref="A1:M1"/>
    <mergeCell ref="H11:I11"/>
    <mergeCell ref="E9:F10"/>
    <mergeCell ref="D9:D10"/>
    <mergeCell ref="H9:I10"/>
    <mergeCell ref="C3:D3"/>
    <mergeCell ref="G9:G10"/>
    <mergeCell ref="E15:K15"/>
    <mergeCell ref="D17:D18"/>
    <mergeCell ref="E17:I18"/>
    <mergeCell ref="C95:D95"/>
    <mergeCell ref="E19:I19"/>
    <mergeCell ref="E44:E45"/>
    <mergeCell ref="F44:G45"/>
    <mergeCell ref="I44:I45"/>
    <mergeCell ref="J44:J45"/>
    <mergeCell ref="I104:L104"/>
    <mergeCell ref="E5:G5"/>
    <mergeCell ref="F46:G46"/>
    <mergeCell ref="F47:G47"/>
    <mergeCell ref="F48:G48"/>
    <mergeCell ref="F50:G50"/>
    <mergeCell ref="F52:G52"/>
    <mergeCell ref="D83:L83"/>
    <mergeCell ref="E20:I20"/>
    <mergeCell ref="E21:K21"/>
  </mergeCells>
  <phoneticPr fontId="2" type="noConversion"/>
  <pageMargins left="0.15748031496063" right="0.35433070866141703" top="0.25" bottom="0.23622047244094499" header="0.21" footer="0.15748031496063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Kopertina</vt:lpstr>
      <vt:lpstr>Aktivi-1</vt:lpstr>
      <vt:lpstr>Pasivi-1</vt:lpstr>
      <vt:lpstr>Pash-1</vt:lpstr>
      <vt:lpstr>Pash-2</vt:lpstr>
      <vt:lpstr>Fluksi-1</vt:lpstr>
      <vt:lpstr>Kapitale-1</vt:lpstr>
      <vt:lpstr>Shenime 1</vt:lpstr>
      <vt:lpstr>Shenime 1+2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Alba A. Rukaj</cp:lastModifiedBy>
  <cp:lastPrinted>2019-03-06T09:53:51Z</cp:lastPrinted>
  <dcterms:created xsi:type="dcterms:W3CDTF">2002-02-16T18:16:52Z</dcterms:created>
  <dcterms:modified xsi:type="dcterms:W3CDTF">2019-07-23T13:22:02Z</dcterms:modified>
</cp:coreProperties>
</file>