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8640" tabRatio="808" activeTab="10"/>
  </bookViews>
  <sheets>
    <sheet name="KAP" sheetId="1" r:id="rId1"/>
    <sheet name="AKTI" sheetId="2" r:id="rId2"/>
    <sheet name="PAS" sheetId="3" r:id="rId3"/>
    <sheet name="Te Ardh" sheetId="4" r:id="rId4"/>
    <sheet name="Pasqyra e fll" sheetId="5" r:id="rId5"/>
    <sheet name="pasq e kap" sheetId="6" r:id="rId6"/>
    <sheet name="REZU TAT" sheetId="7" r:id="rId7"/>
    <sheet name="Amo. fiskal" sheetId="8" r:id="rId8"/>
    <sheet name="MAK." sheetId="9" r:id="rId9"/>
    <sheet name="PAG." sheetId="10" r:id="rId10"/>
    <sheet name="F.FUNDIT" sheetId="11" r:id="rId11"/>
  </sheets>
  <definedNames>
    <definedName name="_xlnm.Print_Area" localSheetId="1">'AKTI'!$A$1:$G$47</definedName>
    <definedName name="_xlnm.Print_Area" localSheetId="7">'Amo. fiskal'!$A$1:$I$26</definedName>
    <definedName name="_xlnm.Print_Area" localSheetId="8">'MAK.'!$A$1:$F$38</definedName>
    <definedName name="_xlnm.Print_Area" localSheetId="9">'PAG.'!$A$1:$H$30</definedName>
    <definedName name="_xlnm.Print_Area" localSheetId="2">'PAS'!$A$1:$G$42</definedName>
    <definedName name="_xlnm.Print_Area" localSheetId="5">'pasq e kap'!$A$1:$I$36</definedName>
    <definedName name="_xlnm.Print_Area" localSheetId="4">'Pasqyra e fll'!$A$1:$G$32</definedName>
    <definedName name="_xlnm.Print_Area" localSheetId="3">'Te Ardh'!$A$1:$G$38</definedName>
  </definedNames>
  <calcPr fullCalcOnLoad="1"/>
</workbook>
</file>

<file path=xl/sharedStrings.xml><?xml version="1.0" encoding="utf-8"?>
<sst xmlns="http://schemas.openxmlformats.org/spreadsheetml/2006/main" count="415" uniqueCount="350">
  <si>
    <t>Shpenzime per interesa</t>
  </si>
  <si>
    <t>SHENIME</t>
  </si>
  <si>
    <t>Amortizimi dhe zhvleresime</t>
  </si>
  <si>
    <t>Te ardhurat dhe shpenzimet financiare nga njesite e kontrolluara</t>
  </si>
  <si>
    <t>Nr</t>
  </si>
  <si>
    <t>I</t>
  </si>
  <si>
    <t>II</t>
  </si>
  <si>
    <t>III</t>
  </si>
  <si>
    <t>Emri dhe adresa e plote</t>
  </si>
  <si>
    <t>Data e krijimit</t>
  </si>
  <si>
    <t>Nr. i  Regjistrit  Tregetar</t>
  </si>
  <si>
    <t>STATUSI   JURIDIK</t>
  </si>
  <si>
    <t>( Ndermarje Shteterore,Shoqeri Anonime,Shoqeri P.Kufizuar etj.)</t>
  </si>
  <si>
    <t>VEPRIMTARIA KRYESORE</t>
  </si>
  <si>
    <t>LLOGARITE  VJETORE</t>
  </si>
  <si>
    <t>( Gjendjet  Financiare )</t>
  </si>
  <si>
    <t xml:space="preserve">  PERIUDHA   Nga</t>
  </si>
  <si>
    <t>Deri   me</t>
  </si>
  <si>
    <t xml:space="preserve">  DATA E MBYLLJES</t>
  </si>
  <si>
    <t xml:space="preserve">  MIRATUAR   NGA</t>
  </si>
  <si>
    <t>me  date</t>
  </si>
  <si>
    <t xml:space="preserve">  Data e depozitimit</t>
  </si>
  <si>
    <t>Inventari</t>
  </si>
  <si>
    <t>Aktive te tjera afatgjata</t>
  </si>
  <si>
    <t>Shenime</t>
  </si>
  <si>
    <t>Grantet dhe te ardhurat e shtyra</t>
  </si>
  <si>
    <t>Huamarje te tjera afatgjata</t>
  </si>
  <si>
    <t>Rezerva te tjera</t>
  </si>
  <si>
    <t>Referenca</t>
  </si>
  <si>
    <t>Llogarive</t>
  </si>
  <si>
    <t xml:space="preserve">  Parapagime te mara</t>
  </si>
  <si>
    <t>Derivativet</t>
  </si>
  <si>
    <t>Interesi I arketuar</t>
  </si>
  <si>
    <t>TOTALI</t>
  </si>
  <si>
    <t>Efekti I ndryshymit ne politikat kontabel</t>
  </si>
  <si>
    <t>Pozicioni I rregulluar</t>
  </si>
  <si>
    <t>Fitimi neto I periudhes kontable</t>
  </si>
  <si>
    <t>Dividentet e paguara/deklaruara</t>
  </si>
  <si>
    <t>Trasferimi ne rezerven e detyrueshme ligjore</t>
  </si>
  <si>
    <t>Trasferimi ne rezerven e detyrueshme statutore</t>
  </si>
  <si>
    <t>Emetimi I Kapitalit Aksioner</t>
  </si>
  <si>
    <t>Efekte te ndryshymit te kurseve te kembimit gjate konsolidimit</t>
  </si>
  <si>
    <t>Krijimi I rezervave te rivleresimit</t>
  </si>
  <si>
    <t>Kapitalizimi I fitimit te pashperndar dhe rezervat</t>
  </si>
  <si>
    <t>Dividentet e paguara</t>
  </si>
  <si>
    <t>Emetimi I kapitalit aksionar</t>
  </si>
  <si>
    <t>Pasqyra e ndryshymeve ne kapital paraqet veçmas:</t>
  </si>
  <si>
    <t>a) Fitimin ose humbjen neto te periudhes kontable</t>
  </si>
  <si>
    <t>b)Te ardhurat dhe shpenzimet qe jane regjistruar direkte ne rezervat e kapitalit ,ne peputhje me politikat kontable te kerkuara nga SNK te tjera (Psh ndryshymet ne rezervat e konvertimit te njesive te kontrolluara te huaja)</t>
  </si>
  <si>
    <t>c)Efektet e ndryshymit te politikave kontable ne zerat e kapitalit(psh regullimi retrospektiv I  fitimeve te pashperndara si rezultat I zbatimit te nje SNK-je te re)</t>
  </si>
  <si>
    <t>d)Efektin e regullimit te  gabimit ne zerat e kapitalit</t>
  </si>
  <si>
    <t>e)Kontributet nga aksioneret ne kapital</t>
  </si>
  <si>
    <t>f)Shperndarja e kapitalit tek aksioneret (psh pagesat e dividenteve)</t>
  </si>
  <si>
    <t>g)Veprimet me aksionet e thesarit</t>
  </si>
  <si>
    <t>h)rritja dhe pakesimi I rezervave(duke perfshire ndryshymet ne rezerven ligjore,statutore dhe rezerva te tjera)</t>
  </si>
  <si>
    <t>I)Veprimet e tjera ekonomike me efekt ne zerat e kapitalit</t>
  </si>
  <si>
    <t xml:space="preserve">                                                   KAPITALI AKSIONER QE I PERKET AKSIONERVE TE SHOQERISE</t>
  </si>
  <si>
    <t>GJIROKASTER</t>
  </si>
  <si>
    <t>ALBANIA</t>
  </si>
  <si>
    <t>Shenime Shpjeguese</t>
  </si>
  <si>
    <t>KAPITALI AKSIONAR</t>
  </si>
  <si>
    <t>PRIMI I AKSIONIT</t>
  </si>
  <si>
    <t>AKSIONET E THESARIT</t>
  </si>
  <si>
    <t>REZERVA STATUTORE DHE LIGJORE</t>
  </si>
  <si>
    <t>REZERVA TE KONVERTIMIT NE MONEDHA TE HUAJA</t>
  </si>
  <si>
    <t>REZERVA TE TJERA</t>
  </si>
  <si>
    <t>Blerja e aktiveve afatgjata materiale</t>
  </si>
  <si>
    <t>Pagesat e detyrimeve te qirase financiare</t>
  </si>
  <si>
    <t>Dividente te paguar</t>
  </si>
  <si>
    <t>REZULTATI TATIMOR</t>
  </si>
  <si>
    <t>Humbje e mbartur</t>
  </si>
  <si>
    <t>Shpenzime te pa zbritshme (+)</t>
  </si>
  <si>
    <t>Amortizime tej normave tatimore</t>
  </si>
  <si>
    <t>Shpenzime pritje e dhurime tej kufirit tatimor</t>
  </si>
  <si>
    <t>Gjoba, penalitete, demshperblime</t>
  </si>
  <si>
    <t>Provizione qe nuk njihen nga dispozitat</t>
  </si>
  <si>
    <t>Amortizime shpenzime per tu shperndare</t>
  </si>
  <si>
    <t>Fitimi tatimori ushtrimit (2 + 3)</t>
  </si>
  <si>
    <t>Pjesa e humbjes se mbartur ( - )</t>
  </si>
  <si>
    <t>Perqindja e tatimit mbi fitimin</t>
  </si>
  <si>
    <t>SHUMA E TATIMIT TE LLOGARITUR</t>
  </si>
  <si>
    <t>Diferenca konvertimi Aktive</t>
  </si>
  <si>
    <t>Diferenca konvertimi Pasive</t>
  </si>
  <si>
    <t>Nga viti 2007</t>
  </si>
  <si>
    <t>Fitimi i ushtrimit</t>
  </si>
  <si>
    <t>Te tjera shpenzime te panjohura (pa fatura)</t>
  </si>
  <si>
    <t>HUMBJE E TATUESHME ( 4 + 5 )</t>
  </si>
  <si>
    <t xml:space="preserve">PERSHKRIMI </t>
  </si>
  <si>
    <t>Ushtrimi</t>
  </si>
  <si>
    <t>Mbyllur</t>
  </si>
  <si>
    <t>Fluksi monetar nga veprimtarite e shfrytezimit</t>
  </si>
  <si>
    <t>Mjete monetare (MM)  te arketuara nga klientet</t>
  </si>
  <si>
    <t>Mjete monetare (MM) te paguara ndaj furnitoreve dhe punonjesve</t>
  </si>
  <si>
    <t>Mjete monetare (MM) te ardhura nga veprimtarite</t>
  </si>
  <si>
    <t>Mjete monetare (MM) neto nga veprimtarite e shfrytezimit</t>
  </si>
  <si>
    <t>Fluksi i monetar nga veprimtarite investueset</t>
  </si>
  <si>
    <t>Blerja e njesise se kontrolluar X minus parate e arketuara</t>
  </si>
  <si>
    <t>Te ardhurat nga shitja e paisjeve</t>
  </si>
  <si>
    <t>Divident I arketuar</t>
  </si>
  <si>
    <t>Mjete monetare (MM) neto e perdorur ne  veprimtarite  investuese</t>
  </si>
  <si>
    <t>Fluksi monetar nga aktivitetet financiare</t>
  </si>
  <si>
    <t>Te ardhura nga emeitimi I kapitalit aksioner</t>
  </si>
  <si>
    <t>Te ardhura nga huamarrje afatgjata</t>
  </si>
  <si>
    <t>Mjete monetare (MM) neto e perdorur ne  veprimtarite finaciare</t>
  </si>
  <si>
    <t>Rritja /Renia e mjeteve monetare</t>
  </si>
  <si>
    <t>Mjetet monetare ne fillim te periudhes Kontabel</t>
  </si>
  <si>
    <t>Mjetet monetare ne fund te periudhes Kontabel</t>
  </si>
  <si>
    <t>Rimbursim tatimesh nga shteti</t>
  </si>
  <si>
    <t>Pagesa per tatime, taksa e derdhje te ngjashme</t>
  </si>
  <si>
    <t>Kthimi I huave te marra</t>
  </si>
  <si>
    <t>Paraardhes</t>
  </si>
  <si>
    <t>Pagesa per shpenzime te tjera</t>
  </si>
  <si>
    <t>Arketim I huave te marra</t>
  </si>
  <si>
    <t>A   K   T   I   V   E   T</t>
  </si>
  <si>
    <t>Para ardhes</t>
  </si>
  <si>
    <t>A K T I V E T    A F A T S H K U R T E R A</t>
  </si>
  <si>
    <t>Aktivet  monetare</t>
  </si>
  <si>
    <t>i</t>
  </si>
  <si>
    <t>Banka</t>
  </si>
  <si>
    <t>ii</t>
  </si>
  <si>
    <t>Arka</t>
  </si>
  <si>
    <t>Derivative dhe aktive te mbajtura per tregetim</t>
  </si>
  <si>
    <t xml:space="preserve">Derivative </t>
  </si>
  <si>
    <t>Aktive te mbajtura per tregetim</t>
  </si>
  <si>
    <t>Aktive te tjera financiare afatshkurtera</t>
  </si>
  <si>
    <t>Kliente per mallra,produkte e sherbime</t>
  </si>
  <si>
    <t xml:space="preserve">Debitore,Kreditore te tjere </t>
  </si>
  <si>
    <t>iii</t>
  </si>
  <si>
    <t>Tatim mbi fitimin</t>
  </si>
  <si>
    <t>iv</t>
  </si>
  <si>
    <t>TVSH</t>
  </si>
  <si>
    <t>v</t>
  </si>
  <si>
    <t>Te drejta e detyrime ndaj ortakeve</t>
  </si>
  <si>
    <t>Lendet e para</t>
  </si>
  <si>
    <t>Prodhim ne proces</t>
  </si>
  <si>
    <t>Produkte te gateshme</t>
  </si>
  <si>
    <t>Mallra per rishitje</t>
  </si>
  <si>
    <t>Parapagesa per furnizime</t>
  </si>
  <si>
    <t>Aktive biologjike afatshkurtera</t>
  </si>
  <si>
    <t>Aktive afatshkurtra te mbajtura per rishitje</t>
  </si>
  <si>
    <t>Parapagime dhe shpenzime te shtyra</t>
  </si>
  <si>
    <t>Shpenzime te periudhave te ardhshme</t>
  </si>
  <si>
    <t>A K T I V E T    A F A T G J A T A</t>
  </si>
  <si>
    <t>Investimet  financiare afatgjata</t>
  </si>
  <si>
    <t xml:space="preserve">i 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</si>
  <si>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</si>
  <si>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</si>
  <si>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</si>
  <si>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</si>
  <si>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Aktive afatgjata materiale</t>
  </si>
  <si>
    <t>Toka</t>
  </si>
  <si>
    <t>Ndertesa</t>
  </si>
  <si>
    <t>Aktive tjera afat gjata materiale ( me Vl.Kontab)</t>
  </si>
  <si>
    <t>Ativet biologjike afatgjata</t>
  </si>
  <si>
    <t>Aktive afatgjata jo materiale</t>
  </si>
  <si>
    <t>Emri i mire</t>
  </si>
  <si>
    <t>Shpenzimet e zhvillimit</t>
  </si>
  <si>
    <t>Aktive tjera afat gjata jo materiale</t>
  </si>
  <si>
    <t>Kapitali aksioner i pa paguar</t>
  </si>
  <si>
    <t>T O T A L I     A K T I V E V E   ( I + II )</t>
  </si>
  <si>
    <t>PASIVET  DHE  KAPITALI</t>
  </si>
  <si>
    <t>P A S I V E T      A F A T S H K U R T  R A</t>
  </si>
  <si>
    <t>Huamarrjet</t>
  </si>
  <si>
    <t>Overdraftet bankare</t>
  </si>
  <si>
    <t>Huamarrje afatshkurtra</t>
  </si>
  <si>
    <t>Huat  dhe  parapagimet</t>
  </si>
  <si>
    <t>Te pagushme ndaj furnitoreve</t>
  </si>
  <si>
    <t>Te pagushme ndaj punonjesve</t>
  </si>
  <si>
    <t>Detyrime per Sigurime Shoq.Shend.</t>
  </si>
  <si>
    <t>Detyrime tatimore per TAP-in.</t>
  </si>
  <si>
    <t>Detyrime tatimore per Tatim Fitimin</t>
  </si>
  <si>
    <t>vi</t>
  </si>
  <si>
    <t>Te drejta e detyrime ndaj ortakeve.</t>
  </si>
  <si>
    <t>vii</t>
  </si>
  <si>
    <t>Dividente per tu paguar.</t>
  </si>
  <si>
    <t>viii</t>
  </si>
  <si>
    <t>Debitore dhe Kreditore te tjere.</t>
  </si>
  <si>
    <t>Provizionet afatshkurtera</t>
  </si>
  <si>
    <t>P A S I V E T      A F A T G J A T A</t>
  </si>
  <si>
    <t>Huat  afatgjata</t>
  </si>
  <si>
    <t>Bono te konvertueshme</t>
  </si>
  <si>
    <t>Provizionet afatgjata</t>
  </si>
  <si>
    <t>T O T A L I      P A S I V E V E      ( I+II )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</si>
  <si>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</si>
  <si>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</si>
  <si>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</si>
  <si>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</si>
  <si>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</si>
  <si>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</si>
  <si>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</si>
  <si>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</si>
  <si>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</si>
  <si>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pashperndara</t>
  </si>
  <si>
    <t>Fitimi (Humbja) e vitit financiar</t>
  </si>
  <si>
    <t>TOTALI   PASIVEVE   DHE   KAPITALIT  (I+II+III)</t>
  </si>
  <si>
    <t>Makineri dhe pajisje</t>
  </si>
  <si>
    <t>viiii</t>
  </si>
  <si>
    <t>Huamarrje nga bankat</t>
  </si>
  <si>
    <t>ix</t>
  </si>
  <si>
    <t>Pershkrimi i Elementeve</t>
  </si>
  <si>
    <t>Shitjet neto</t>
  </si>
  <si>
    <t>Kosto e prodhimit/blerje se mallrave te shitura</t>
  </si>
  <si>
    <t>Fitim (Humbja) bruto (1-2)</t>
  </si>
  <si>
    <t>Te ardhura te tjera nga veprimtarite e shfrytezimt</t>
  </si>
  <si>
    <t>Shpenzime te tjera te zakonshme</t>
  </si>
  <si>
    <t>Fitimi (humbja) nga veprimtarite e shfrytezimit</t>
  </si>
  <si>
    <t>Te ardhurat dhe shpenzimet financiare nga pjesemarrjet</t>
  </si>
  <si>
    <t>Te ardhurat dhe shpenzimet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</si>
  <si>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</si>
  <si>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</si>
  <si>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</si>
  <si>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</si>
  <si>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Elementet e pasqyrave te konsoliduara</t>
  </si>
  <si>
    <t>Ndryshimi ne inventarin e produkteve te gatshme</t>
  </si>
  <si>
    <t>13.1.   Te ardh.e shpenz.financ.nga invest.te tjera financ.afatgjata</t>
  </si>
  <si>
    <t>13.2.   Te ardhurat dhe shpenzimet nga interesat</t>
  </si>
  <si>
    <t>13.3 .   Fitimet (Humbjet) nga kursi i kembimit</t>
  </si>
  <si>
    <t>13.4 .  Te ardhura dhe shpenzime te tjera financiare</t>
  </si>
  <si>
    <t>Te ardhurat dhe shpenzimet te jashtezakonshme</t>
  </si>
  <si>
    <t xml:space="preserve">   Aktivet e Qarkulluse</t>
  </si>
  <si>
    <t>HUMBJET E VITEVE</t>
  </si>
  <si>
    <t>2.1</t>
  </si>
  <si>
    <t>2.2</t>
  </si>
  <si>
    <t>2.3</t>
  </si>
  <si>
    <t>3</t>
  </si>
  <si>
    <t>4</t>
  </si>
  <si>
    <t>6</t>
  </si>
  <si>
    <t>5.2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</si>
  <si>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</si>
  <si>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</si>
  <si>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</si>
  <si>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</si>
  <si>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</si>
  <si>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</si>
  <si>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</si>
  <si>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</si>
  <si>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</si>
  <si>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9.2</t>
  </si>
  <si>
    <t>9.3</t>
  </si>
  <si>
    <t>9.4</t>
  </si>
  <si>
    <t>9.5</t>
  </si>
  <si>
    <t>9.6</t>
  </si>
  <si>
    <t>9.7</t>
  </si>
  <si>
    <t>9.8</t>
  </si>
  <si>
    <t>9.10</t>
  </si>
  <si>
    <t>9.11</t>
  </si>
  <si>
    <t>PASQYRA E AMORTIZIMIT PER EFEKT FISKAL</t>
  </si>
  <si>
    <t>Nr. Rend</t>
  </si>
  <si>
    <t>E M E R T I M I</t>
  </si>
  <si>
    <t>Perqindja Amortizimit Sipas Ligjit</t>
  </si>
  <si>
    <t>Shuma e Amortizimit Vjetor per Efekt Fiskal</t>
  </si>
  <si>
    <t>Shuma e Amortizimit Vjetor per Efekt Tregtar</t>
  </si>
  <si>
    <t>Diferenca ne Fitimin Tatimor</t>
  </si>
  <si>
    <t>A</t>
  </si>
  <si>
    <t>B</t>
  </si>
  <si>
    <t>5=3-4</t>
  </si>
  <si>
    <t>6=2+4</t>
  </si>
  <si>
    <t>1.</t>
  </si>
  <si>
    <t xml:space="preserve">Ndertesa </t>
  </si>
  <si>
    <t>2.</t>
  </si>
  <si>
    <t>Makineri dhe paisje</t>
  </si>
  <si>
    <t>3.</t>
  </si>
  <si>
    <t>Mjete transporti</t>
  </si>
  <si>
    <t>4.</t>
  </si>
  <si>
    <t>Paisje zyre</t>
  </si>
  <si>
    <t>5.</t>
  </si>
  <si>
    <t>Paisje informatike</t>
  </si>
  <si>
    <t>BLLOKU I FURRAVE</t>
  </si>
  <si>
    <t>SH.P.K</t>
  </si>
  <si>
    <t>Tregeti e pergjithshme</t>
  </si>
  <si>
    <t>NERITAN BIZHGA</t>
  </si>
  <si>
    <t xml:space="preserve">RINA -3 </t>
  </si>
  <si>
    <t>18.03.2003</t>
  </si>
  <si>
    <t>Mallra, cigare, artikuj.etj.</t>
  </si>
  <si>
    <t>Pagesa per kreditore</t>
  </si>
  <si>
    <t>Taksa bashkie</t>
  </si>
  <si>
    <t>Divident te paguara</t>
  </si>
  <si>
    <t>Nga viti 2008</t>
  </si>
  <si>
    <t>Nga viti 2009</t>
  </si>
  <si>
    <t>Pozicioni me 31.12.2011</t>
  </si>
  <si>
    <t>Shpenzimet e shitjes  (687)</t>
  </si>
  <si>
    <t>Pozicioni me 1.01.2011</t>
  </si>
  <si>
    <t>Pozicioni me 31.12.2012</t>
  </si>
  <si>
    <t>B  I  L  A  N  C  I     2013</t>
  </si>
  <si>
    <t>01.01.2013</t>
  </si>
  <si>
    <t>31.12.2013</t>
  </si>
  <si>
    <t>18.01.2014</t>
  </si>
  <si>
    <t>Pasqyra   e   te   Ardhurave   dhe   Shpenzimeve   2013</t>
  </si>
  <si>
    <t>Pasqyra   e   Fluksit Monetar - Metoda Direkte   2013</t>
  </si>
  <si>
    <t>Shpenzimet admi. pagat + sigurimet(3067278, 512269)</t>
  </si>
  <si>
    <t>SHUMA</t>
  </si>
  <si>
    <t>Dhjetor 31,2013</t>
  </si>
  <si>
    <t>Amortizim I mbartur 2012</t>
  </si>
  <si>
    <t>Totali I amortizimit 2013</t>
  </si>
  <si>
    <t>SUBJEKTI:</t>
  </si>
  <si>
    <t>RINA -3 SHPK</t>
  </si>
  <si>
    <t>INVENTARI I AUTOMJETEVE NE PRONESI PER VITIN:</t>
  </si>
  <si>
    <t>NR</t>
  </si>
  <si>
    <t>EMERTIMI</t>
  </si>
  <si>
    <t>LLOJI</t>
  </si>
  <si>
    <t>Kapaciteti   ne TON</t>
  </si>
  <si>
    <t>TARGA</t>
  </si>
  <si>
    <t>Vlefta fillestare ne leke</t>
  </si>
  <si>
    <t>BENZ KAMION</t>
  </si>
  <si>
    <t>BENZ</t>
  </si>
  <si>
    <t>GJ5957A</t>
  </si>
  <si>
    <t>VOLKSWAGEN</t>
  </si>
  <si>
    <t>VOLCK</t>
  </si>
  <si>
    <t>GJ9278A</t>
  </si>
  <si>
    <t>GJ9550A</t>
  </si>
  <si>
    <t xml:space="preserve">FURGON MERCEDES </t>
  </si>
  <si>
    <t>GJ9940A</t>
  </si>
  <si>
    <t>MERCEDES BENZ</t>
  </si>
  <si>
    <t>GJ9990A</t>
  </si>
  <si>
    <t>SPRINTER FRIGORIFER</t>
  </si>
  <si>
    <t>BEZ</t>
  </si>
  <si>
    <t>XXXXX</t>
  </si>
  <si>
    <r>
      <t xml:space="preserve">Tabela  e  Pagave, Sigurimeve e Ndalesave, Viti  </t>
    </r>
    <r>
      <rPr>
        <u val="single"/>
        <sz val="14"/>
        <rFont val="Arial"/>
        <family val="2"/>
      </rPr>
      <t xml:space="preserve">  2013  </t>
    </r>
  </si>
  <si>
    <t>Tatimpaguesi</t>
  </si>
  <si>
    <t>RINA - 3 SH.P.K</t>
  </si>
  <si>
    <t xml:space="preserve">  NIPT</t>
  </si>
  <si>
    <t>K 23116611 O</t>
  </si>
  <si>
    <t>Aktiviteti</t>
  </si>
  <si>
    <t xml:space="preserve">TREGETI E  PERGJITHESHME </t>
  </si>
  <si>
    <t>N</t>
  </si>
  <si>
    <t>Muaji</t>
  </si>
  <si>
    <t>Paga</t>
  </si>
  <si>
    <t>Punedhens</t>
  </si>
  <si>
    <t>Punemarres</t>
  </si>
  <si>
    <t>Sig. shendetsore</t>
  </si>
  <si>
    <t>Tatimi   mbi</t>
  </si>
  <si>
    <t>R</t>
  </si>
  <si>
    <t>Bruto</t>
  </si>
  <si>
    <t>te  Ardhurat</t>
  </si>
  <si>
    <t>Neto</t>
  </si>
  <si>
    <t>JANAR</t>
  </si>
  <si>
    <t>SHKURT</t>
  </si>
  <si>
    <t xml:space="preserve">MARS 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</si>
  <si>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</si>
  <si>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</si>
  <si>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</si>
  <si>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</si>
  <si>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</si>
  <si>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</si>
  <si>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</si>
  <si>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</si>
  <si>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</si>
  <si>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@</t>
  </si>
  <si>
    <t>SHENIMET SHPJEGUESE</t>
  </si>
  <si>
    <r>
      <t>Per Drejtimin e Njesise Ekonomike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</si>
</sst>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-* #,##0_L_e_k_-;\-* #,##0_L_e_k_-;_-* &quot;-&quot;_L_e_k_-;_-@_-"/>
    <numFmt numFmtId="173" formatCode="_-* #,##0.00_L_e_k_-;\-* #,##0.00_L_e_k_-;_-* &quot;-&quot;??_L_e_k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0.0"/>
    <numFmt numFmtId="183" formatCode="0.000"/>
    <numFmt numFmtId="184" formatCode="_(* #,##0_);_(* \(#,##0\);_(* &quot;-&quot;??_);_(@_)"/>
    <numFmt numFmtId="185" formatCode="0.0%"/>
    <numFmt numFmtId="186" formatCode="_-* #,##0_-;\-* #,##0_-;_-* &quot;-&quot;??_-;_-@_-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Ναι&quot;;&quot;Ναι&quot;;&quot;'Οχι&quot;"/>
    <numFmt numFmtId="193" formatCode="&quot;Αληθές&quot;;&quot;Αληθές&quot;;&quot;Ψευδές&quot;"/>
    <numFmt numFmtId="194" formatCode="&quot;Ενεργοποίηση&quot;;&quot;Ενεργοποίηση&quot;;&quot;Απενεργοποίηση&quot;"/>
    <numFmt numFmtId="195" formatCode="_(* #,##0.0_);_(* \(#,##0.0\);_(* &quot;-&quot;??_);_(@_)"/>
    <numFmt numFmtId="196" formatCode="#,##0.0"/>
    <numFmt numFmtId="197" formatCode="_-* #,##0.0_L_e_k_-;\-* #,##0.0_L_e_k_-;_-* &quot;-&quot;??_L_e_k_-;_-@_-"/>
    <numFmt numFmtId="198" formatCode="_-* #,##0_L_e_k_-;\-* #,##0_L_e_k_-;_-* &quot;-&quot;??_L_e_k_-;_-@_-"/>
    <numFmt numFmtId="199" formatCode="[$-409]dddd\,\ mmmm\ dd\,\ yyyy"/>
    <numFmt numFmtId="200" formatCode="#,##0_ ;[Red]\-#,##0\ "/>
    <numFmt numFmtId="201" formatCode="#,##0_ ;\-#,##0\ "/>
    <numFmt numFmtId="202" formatCode="dd\.mm\.yy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Elephant"/>
      <family val="1"/>
    </font>
    <font>
      <sz val="11.5"/>
      <name val="Arial"/>
      <family val="2"/>
    </font>
    <font>
      <sz val="11"/>
      <name val="Elephant"/>
      <family val="1"/>
    </font>
    <font>
      <sz val="10"/>
      <name val="Elephant"/>
      <family val="1"/>
    </font>
    <font>
      <sz val="7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8">
    <xf numFmtId="1" fontId="0" fillId="0" borderId="0" xfId="0" applyAlignment="1">
      <alignment/>
    </xf>
    <xf numFmtId="1" fontId="3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1" fontId="0" fillId="33" borderId="0" xfId="0" applyFill="1" applyAlignment="1">
      <alignment/>
    </xf>
    <xf numFmtId="1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1" fontId="0" fillId="0" borderId="0" xfId="0" applyFont="1" applyAlignment="1">
      <alignment/>
    </xf>
    <xf numFmtId="1" fontId="0" fillId="0" borderId="11" xfId="0" applyFont="1" applyBorder="1" applyAlignment="1">
      <alignment horizontal="center" vertical="center"/>
    </xf>
    <xf numFmtId="1" fontId="0" fillId="0" borderId="0" xfId="0" applyFont="1" applyBorder="1" applyAlignment="1">
      <alignment horizontal="center"/>
    </xf>
    <xf numFmtId="1" fontId="0" fillId="0" borderId="0" xfId="0" applyFont="1" applyBorder="1" applyAlignment="1">
      <alignment/>
    </xf>
    <xf numFmtId="1" fontId="0" fillId="0" borderId="12" xfId="0" applyFont="1" applyBorder="1" applyAlignment="1">
      <alignment/>
    </xf>
    <xf numFmtId="1" fontId="0" fillId="0" borderId="13" xfId="0" applyFont="1" applyBorder="1" applyAlignment="1">
      <alignment/>
    </xf>
    <xf numFmtId="1" fontId="0" fillId="0" borderId="14" xfId="0" applyFont="1" applyBorder="1" applyAlignment="1">
      <alignment/>
    </xf>
    <xf numFmtId="1" fontId="0" fillId="0" borderId="15" xfId="0" applyFont="1" applyBorder="1" applyAlignment="1">
      <alignment/>
    </xf>
    <xf numFmtId="1" fontId="6" fillId="0" borderId="0" xfId="0" applyFont="1" applyBorder="1" applyAlignment="1">
      <alignment/>
    </xf>
    <xf numFmtId="1" fontId="0" fillId="0" borderId="16" xfId="0" applyFont="1" applyBorder="1" applyAlignment="1">
      <alignment/>
    </xf>
    <xf numFmtId="1" fontId="7" fillId="0" borderId="16" xfId="0" applyFont="1" applyBorder="1" applyAlignment="1">
      <alignment horizontal="right"/>
    </xf>
    <xf numFmtId="1" fontId="0" fillId="0" borderId="16" xfId="0" applyFont="1" applyBorder="1" applyAlignment="1">
      <alignment horizontal="center"/>
    </xf>
    <xf numFmtId="1" fontId="0" fillId="0" borderId="17" xfId="0" applyFont="1" applyBorder="1" applyAlignment="1">
      <alignment/>
    </xf>
    <xf numFmtId="1" fontId="0" fillId="0" borderId="18" xfId="0" applyFont="1" applyBorder="1" applyAlignment="1">
      <alignment/>
    </xf>
    <xf numFmtId="1" fontId="7" fillId="0" borderId="18" xfId="0" applyFont="1" applyBorder="1" applyAlignment="1">
      <alignment/>
    </xf>
    <xf numFmtId="1" fontId="7" fillId="0" borderId="18" xfId="0" applyFont="1" applyBorder="1" applyAlignment="1">
      <alignment horizontal="center"/>
    </xf>
    <xf numFmtId="1" fontId="7" fillId="0" borderId="0" xfId="0" applyFont="1" applyBorder="1" applyAlignment="1">
      <alignment/>
    </xf>
    <xf numFmtId="1" fontId="7" fillId="0" borderId="16" xfId="0" applyFont="1" applyBorder="1" applyAlignment="1">
      <alignment/>
    </xf>
    <xf numFmtId="1" fontId="7" fillId="0" borderId="0" xfId="0" applyFont="1" applyBorder="1" applyAlignment="1">
      <alignment horizontal="center"/>
    </xf>
    <xf numFmtId="1" fontId="9" fillId="0" borderId="0" xfId="0" applyFont="1" applyAlignment="1">
      <alignment/>
    </xf>
    <xf numFmtId="1" fontId="10" fillId="0" borderId="0" xfId="0" applyFont="1" applyBorder="1" applyAlignment="1">
      <alignment/>
    </xf>
    <xf numFmtId="1" fontId="7" fillId="0" borderId="16" xfId="0" applyFont="1" applyBorder="1" applyAlignment="1">
      <alignment horizontal="center"/>
    </xf>
    <xf numFmtId="1" fontId="0" fillId="0" borderId="19" xfId="0" applyFont="1" applyBorder="1" applyAlignment="1">
      <alignment/>
    </xf>
    <xf numFmtId="1" fontId="0" fillId="0" borderId="20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1" fontId="0" fillId="0" borderId="11" xfId="0" applyFont="1" applyBorder="1" applyAlignment="1">
      <alignment vertical="center"/>
    </xf>
    <xf numFmtId="1" fontId="11" fillId="0" borderId="21" xfId="0" applyFont="1" applyBorder="1" applyAlignment="1">
      <alignment/>
    </xf>
    <xf numFmtId="3" fontId="0" fillId="0" borderId="21" xfId="42" applyNumberFormat="1" applyFont="1" applyBorder="1" applyAlignment="1">
      <alignment/>
    </xf>
    <xf numFmtId="1" fontId="8" fillId="0" borderId="11" xfId="0" applyFont="1" applyBorder="1" applyAlignment="1">
      <alignment/>
    </xf>
    <xf numFmtId="3" fontId="0" fillId="0" borderId="11" xfId="42" applyNumberFormat="1" applyFont="1" applyBorder="1" applyAlignment="1">
      <alignment/>
    </xf>
    <xf numFmtId="1" fontId="11" fillId="0" borderId="11" xfId="0" applyFont="1" applyBorder="1" applyAlignment="1">
      <alignment/>
    </xf>
    <xf numFmtId="3" fontId="0" fillId="33" borderId="11" xfId="42" applyNumberFormat="1" applyFont="1" applyFill="1" applyBorder="1" applyAlignment="1">
      <alignment/>
    </xf>
    <xf numFmtId="1" fontId="12" fillId="0" borderId="21" xfId="0" applyFont="1" applyBorder="1" applyAlignment="1">
      <alignment/>
    </xf>
    <xf numFmtId="1" fontId="13" fillId="0" borderId="0" xfId="0" applyFont="1" applyBorder="1" applyAlignment="1">
      <alignment/>
    </xf>
    <xf numFmtId="3" fontId="13" fillId="0" borderId="0" xfId="42" applyNumberFormat="1" applyFont="1" applyBorder="1" applyAlignment="1">
      <alignment/>
    </xf>
    <xf numFmtId="3" fontId="0" fillId="0" borderId="0" xfId="42" applyNumberFormat="1" applyFont="1" applyAlignment="1">
      <alignment/>
    </xf>
    <xf numFmtId="1" fontId="14" fillId="0" borderId="0" xfId="0" applyFont="1" applyAlignment="1">
      <alignment horizontal="center"/>
    </xf>
    <xf numFmtId="4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 horizontal="center"/>
    </xf>
    <xf numFmtId="1" fontId="0" fillId="0" borderId="11" xfId="0" applyFont="1" applyBorder="1" applyAlignment="1">
      <alignment/>
    </xf>
    <xf numFmtId="1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173" fontId="0" fillId="0" borderId="11" xfId="42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 vertical="center"/>
    </xf>
    <xf numFmtId="4" fontId="0" fillId="0" borderId="11" xfId="42" applyNumberFormat="1" applyFont="1" applyBorder="1" applyAlignment="1">
      <alignment vertical="center"/>
    </xf>
    <xf numFmtId="4" fontId="0" fillId="0" borderId="11" xfId="42" applyNumberFormat="1" applyFont="1" applyFill="1" applyBorder="1" applyAlignment="1">
      <alignment vertical="center"/>
    </xf>
    <xf numFmtId="1" fontId="0" fillId="0" borderId="11" xfId="0" applyFont="1" applyBorder="1" applyAlignment="1">
      <alignment horizontal="left" vertical="center"/>
    </xf>
    <xf numFmtId="4" fontId="4" fillId="0" borderId="11" xfId="42" applyNumberFormat="1" applyFont="1" applyBorder="1" applyAlignment="1">
      <alignment vertical="center"/>
    </xf>
    <xf numFmtId="1" fontId="0" fillId="0" borderId="0" xfId="0" applyFont="1" applyFill="1" applyAlignment="1">
      <alignment vertical="center"/>
    </xf>
    <xf numFmtId="3" fontId="0" fillId="0" borderId="14" xfId="0" applyNumberFormat="1" applyFont="1" applyFill="1" applyBorder="1" applyAlignment="1">
      <alignment horizontal="center" vertical="center"/>
    </xf>
    <xf numFmtId="1" fontId="0" fillId="0" borderId="0" xfId="0" applyFont="1" applyFill="1" applyAlignment="1">
      <alignment/>
    </xf>
    <xf numFmtId="1" fontId="0" fillId="0" borderId="21" xfId="0" applyFont="1" applyFill="1" applyBorder="1" applyAlignment="1">
      <alignment horizontal="center" vertical="center"/>
    </xf>
    <xf numFmtId="1" fontId="0" fillId="0" borderId="19" xfId="0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1" fontId="0" fillId="0" borderId="22" xfId="0" applyFont="1" applyFill="1" applyBorder="1" applyAlignment="1">
      <alignment horizontal="center" vertical="center"/>
    </xf>
    <xf numFmtId="1" fontId="0" fillId="0" borderId="18" xfId="0" applyFont="1" applyFill="1" applyBorder="1" applyAlignment="1">
      <alignment horizontal="center" vertical="center"/>
    </xf>
    <xf numFmtId="1" fontId="0" fillId="0" borderId="11" xfId="0" applyFont="1" applyFill="1" applyBorder="1" applyAlignment="1">
      <alignment horizontal="center" vertical="center"/>
    </xf>
    <xf numFmtId="1" fontId="0" fillId="0" borderId="18" xfId="0" applyFont="1" applyFill="1" applyBorder="1" applyAlignment="1">
      <alignment horizontal="left" vertical="center"/>
    </xf>
    <xf numFmtId="1" fontId="0" fillId="0" borderId="23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1" fontId="4" fillId="0" borderId="23" xfId="0" applyFont="1" applyFill="1" applyBorder="1" applyAlignment="1">
      <alignment vertical="center"/>
    </xf>
    <xf numFmtId="1" fontId="0" fillId="0" borderId="11" xfId="0" applyFont="1" applyFill="1" applyBorder="1" applyAlignment="1">
      <alignment vertical="center"/>
    </xf>
    <xf numFmtId="1" fontId="0" fillId="0" borderId="0" xfId="0" applyFont="1" applyFill="1" applyBorder="1" applyAlignment="1">
      <alignment horizontal="center" vertical="center"/>
    </xf>
    <xf numFmtId="1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1" fontId="0" fillId="0" borderId="0" xfId="0" applyFont="1" applyFill="1" applyBorder="1" applyAlignment="1">
      <alignment horizontal="center"/>
    </xf>
    <xf numFmtId="1" fontId="0" fillId="0" borderId="0" xfId="0" applyFont="1" applyFill="1" applyBorder="1" applyAlignment="1">
      <alignment horizontal="right"/>
    </xf>
    <xf numFmtId="1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1" fontId="0" fillId="0" borderId="22" xfId="0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right" vertical="center"/>
    </xf>
    <xf numFmtId="173" fontId="0" fillId="0" borderId="0" xfId="42" applyFont="1" applyFill="1" applyAlignment="1">
      <alignment/>
    </xf>
    <xf numFmtId="1" fontId="0" fillId="0" borderId="22" xfId="0" applyFont="1" applyFill="1" applyBorder="1" applyAlignment="1">
      <alignment vertical="center"/>
    </xf>
    <xf numFmtId="1" fontId="0" fillId="0" borderId="18" xfId="0" applyFont="1" applyFill="1" applyBorder="1" applyAlignment="1">
      <alignment vertical="center"/>
    </xf>
    <xf numFmtId="173" fontId="0" fillId="0" borderId="0" xfId="42" applyFont="1" applyFill="1" applyBorder="1" applyAlignment="1">
      <alignment vertical="center"/>
    </xf>
    <xf numFmtId="49" fontId="0" fillId="0" borderId="0" xfId="42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vertical="center"/>
    </xf>
    <xf numFmtId="3" fontId="0" fillId="0" borderId="0" xfId="42" applyNumberFormat="1" applyFont="1" applyFill="1" applyAlignment="1">
      <alignment vertical="center"/>
    </xf>
    <xf numFmtId="3" fontId="0" fillId="0" borderId="0" xfId="42" applyNumberFormat="1" applyFont="1" applyFill="1" applyAlignment="1">
      <alignment/>
    </xf>
    <xf numFmtId="4" fontId="0" fillId="0" borderId="0" xfId="0" applyNumberFormat="1" applyFont="1" applyFill="1" applyAlignment="1">
      <alignment vertical="center"/>
    </xf>
    <xf numFmtId="3" fontId="0" fillId="0" borderId="11" xfId="42" applyNumberFormat="1" applyFont="1" applyFill="1" applyBorder="1" applyAlignment="1">
      <alignment/>
    </xf>
    <xf numFmtId="0" fontId="0" fillId="33" borderId="11" xfId="58" applyFont="1" applyFill="1" applyBorder="1" applyAlignment="1">
      <alignment horizontal="center" vertical="center" wrapText="1"/>
      <protection/>
    </xf>
    <xf numFmtId="0" fontId="0" fillId="33" borderId="11" xfId="58" applyFont="1" applyFill="1" applyBorder="1" applyAlignment="1">
      <alignment horizontal="right"/>
      <protection/>
    </xf>
    <xf numFmtId="0" fontId="0" fillId="33" borderId="11" xfId="58" applyFont="1" applyFill="1" applyBorder="1">
      <alignment/>
      <protection/>
    </xf>
    <xf numFmtId="3" fontId="0" fillId="33" borderId="11" xfId="44" applyNumberFormat="1" applyFont="1" applyFill="1" applyBorder="1" applyAlignment="1">
      <alignment/>
    </xf>
    <xf numFmtId="1" fontId="0" fillId="33" borderId="11" xfId="0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1" fontId="0" fillId="0" borderId="0" xfId="0" applyFont="1" applyAlignment="1">
      <alignment vertical="center"/>
    </xf>
    <xf numFmtId="4" fontId="0" fillId="0" borderId="24" xfId="42" applyNumberFormat="1" applyFont="1" applyFill="1" applyBorder="1" applyAlignment="1">
      <alignment vertical="center"/>
    </xf>
    <xf numFmtId="4" fontId="0" fillId="0" borderId="24" xfId="42" applyNumberFormat="1" applyFont="1" applyBorder="1" applyAlignment="1">
      <alignment vertical="center"/>
    </xf>
    <xf numFmtId="4" fontId="0" fillId="0" borderId="25" xfId="42" applyNumberFormat="1" applyFont="1" applyBorder="1" applyAlignment="1">
      <alignment vertical="center"/>
    </xf>
    <xf numFmtId="4" fontId="0" fillId="0" borderId="26" xfId="42" applyNumberFormat="1" applyFont="1" applyBorder="1" applyAlignment="1">
      <alignment vertical="center"/>
    </xf>
    <xf numFmtId="4" fontId="0" fillId="0" borderId="27" xfId="42" applyNumberFormat="1" applyFont="1" applyBorder="1" applyAlignment="1">
      <alignment vertical="center"/>
    </xf>
    <xf numFmtId="4" fontId="0" fillId="0" borderId="28" xfId="42" applyNumberFormat="1" applyFont="1" applyBorder="1" applyAlignment="1">
      <alignment vertical="center"/>
    </xf>
    <xf numFmtId="4" fontId="4" fillId="0" borderId="29" xfId="42" applyNumberFormat="1" applyFont="1" applyBorder="1" applyAlignment="1">
      <alignment vertical="center"/>
    </xf>
    <xf numFmtId="1" fontId="0" fillId="0" borderId="0" xfId="0" applyFont="1" applyBorder="1" applyAlignment="1">
      <alignment horizontal="center" vertical="center"/>
    </xf>
    <xf numFmtId="1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1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0" fillId="0" borderId="32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202" fontId="7" fillId="0" borderId="0" xfId="0" applyNumberFormat="1" applyFont="1" applyFill="1" applyAlignment="1">
      <alignment horizontal="left"/>
    </xf>
    <xf numFmtId="0" fontId="16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18" fillId="0" borderId="16" xfId="0" applyNumberFormat="1" applyFont="1" applyFill="1" applyBorder="1" applyAlignment="1">
      <alignment/>
    </xf>
    <xf numFmtId="0" fontId="17" fillId="0" borderId="16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17" fillId="0" borderId="18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center" vertical="distributed" wrapText="1"/>
    </xf>
    <xf numFmtId="9" fontId="16" fillId="0" borderId="11" xfId="0" applyNumberFormat="1" applyFont="1" applyFill="1" applyBorder="1" applyAlignment="1">
      <alignment horizontal="center" vertical="center" wrapText="1"/>
    </xf>
    <xf numFmtId="10" fontId="16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left"/>
    </xf>
    <xf numFmtId="0" fontId="20" fillId="0" borderId="11" xfId="0" applyNumberFormat="1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/>
    </xf>
    <xf numFmtId="3" fontId="19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1" fontId="0" fillId="0" borderId="0" xfId="0" applyAlignment="1">
      <alignment horizontal="center"/>
    </xf>
    <xf numFmtId="0" fontId="0" fillId="34" borderId="0" xfId="0" applyNumberFormat="1" applyFill="1" applyAlignment="1">
      <alignment/>
    </xf>
    <xf numFmtId="0" fontId="0" fillId="34" borderId="15" xfId="0" applyNumberForma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7" xfId="0" applyNumberFormat="1" applyBorder="1" applyAlignment="1">
      <alignment/>
    </xf>
    <xf numFmtId="1" fontId="0" fillId="0" borderId="16" xfId="0" applyFont="1" applyBorder="1" applyAlignment="1">
      <alignment horizontal="center"/>
    </xf>
    <xf numFmtId="1" fontId="8" fillId="0" borderId="16" xfId="0" applyFont="1" applyBorder="1" applyAlignment="1">
      <alignment horizontal="center"/>
    </xf>
    <xf numFmtId="1" fontId="7" fillId="0" borderId="34" xfId="0" applyFont="1" applyBorder="1" applyAlignment="1">
      <alignment horizontal="center"/>
    </xf>
    <xf numFmtId="1" fontId="7" fillId="0" borderId="26" xfId="0" applyFont="1" applyBorder="1" applyAlignment="1">
      <alignment horizontal="center"/>
    </xf>
    <xf numFmtId="1" fontId="0" fillId="0" borderId="22" xfId="0" applyFont="1" applyFill="1" applyBorder="1" applyAlignment="1">
      <alignment horizontal="center" vertical="center"/>
    </xf>
    <xf numFmtId="1" fontId="0" fillId="0" borderId="18" xfId="0" applyFont="1" applyFill="1" applyBorder="1" applyAlignment="1">
      <alignment horizontal="center" vertical="center"/>
    </xf>
    <xf numFmtId="1" fontId="0" fillId="0" borderId="23" xfId="0" applyFont="1" applyFill="1" applyBorder="1" applyAlignment="1">
      <alignment horizontal="center" vertical="center"/>
    </xf>
    <xf numFmtId="1" fontId="7" fillId="0" borderId="0" xfId="0" applyFont="1" applyFill="1" applyAlignment="1">
      <alignment horizontal="center" vertical="center"/>
    </xf>
    <xf numFmtId="1" fontId="6" fillId="0" borderId="0" xfId="0" applyFont="1" applyFill="1" applyAlignment="1">
      <alignment horizontal="center" vertical="center"/>
    </xf>
    <xf numFmtId="1" fontId="0" fillId="0" borderId="35" xfId="0" applyFont="1" applyFill="1" applyBorder="1" applyAlignment="1">
      <alignment horizontal="center" vertical="center"/>
    </xf>
    <xf numFmtId="1" fontId="0" fillId="0" borderId="21" xfId="0" applyFont="1" applyFill="1" applyBorder="1" applyAlignment="1">
      <alignment horizontal="center" vertical="center"/>
    </xf>
    <xf numFmtId="1" fontId="0" fillId="0" borderId="12" xfId="0" applyFont="1" applyFill="1" applyBorder="1" applyAlignment="1">
      <alignment horizontal="center" vertical="center"/>
    </xf>
    <xf numFmtId="1" fontId="0" fillId="0" borderId="13" xfId="0" applyFont="1" applyFill="1" applyBorder="1" applyAlignment="1">
      <alignment horizontal="center" vertical="center"/>
    </xf>
    <xf numFmtId="1" fontId="0" fillId="0" borderId="14" xfId="0" applyFont="1" applyFill="1" applyBorder="1" applyAlignment="1">
      <alignment horizontal="center" vertical="center"/>
    </xf>
    <xf numFmtId="1" fontId="0" fillId="0" borderId="19" xfId="0" applyFont="1" applyFill="1" applyBorder="1" applyAlignment="1">
      <alignment horizontal="center" vertical="center"/>
    </xf>
    <xf numFmtId="1" fontId="0" fillId="0" borderId="16" xfId="0" applyFont="1" applyFill="1" applyBorder="1" applyAlignment="1">
      <alignment horizontal="center" vertical="center"/>
    </xf>
    <xf numFmtId="1" fontId="0" fillId="0" borderId="20" xfId="0" applyFont="1" applyFill="1" applyBorder="1" applyAlignment="1">
      <alignment horizontal="center" vertical="center"/>
    </xf>
    <xf numFmtId="1" fontId="0" fillId="0" borderId="12" xfId="0" applyFont="1" applyFill="1" applyBorder="1" applyAlignment="1">
      <alignment horizontal="left" vertical="center"/>
    </xf>
    <xf numFmtId="1" fontId="0" fillId="0" borderId="13" xfId="0" applyFont="1" applyFill="1" applyBorder="1" applyAlignment="1">
      <alignment horizontal="left" vertical="center"/>
    </xf>
    <xf numFmtId="1" fontId="0" fillId="0" borderId="14" xfId="0" applyFont="1" applyFill="1" applyBorder="1" applyAlignment="1">
      <alignment horizontal="left" vertical="center"/>
    </xf>
    <xf numFmtId="1" fontId="0" fillId="0" borderId="19" xfId="0" applyFont="1" applyFill="1" applyBorder="1" applyAlignment="1">
      <alignment horizontal="left" vertical="center"/>
    </xf>
    <xf numFmtId="1" fontId="0" fillId="0" borderId="16" xfId="0" applyFont="1" applyFill="1" applyBorder="1" applyAlignment="1">
      <alignment horizontal="left" vertical="center"/>
    </xf>
    <xf numFmtId="1" fontId="0" fillId="0" borderId="20" xfId="0" applyFont="1" applyFill="1" applyBorder="1" applyAlignment="1">
      <alignment horizontal="left" vertical="center"/>
    </xf>
    <xf numFmtId="3" fontId="0" fillId="0" borderId="35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1" fontId="0" fillId="0" borderId="22" xfId="0" applyFont="1" applyFill="1" applyBorder="1" applyAlignment="1">
      <alignment horizontal="left" vertical="center"/>
    </xf>
    <xf numFmtId="1" fontId="0" fillId="0" borderId="18" xfId="0" applyFont="1" applyFill="1" applyBorder="1" applyAlignment="1">
      <alignment horizontal="left" vertical="center"/>
    </xf>
    <xf numFmtId="1" fontId="0" fillId="0" borderId="23" xfId="0" applyFont="1" applyFill="1" applyBorder="1" applyAlignment="1">
      <alignment horizontal="left" vertical="center"/>
    </xf>
    <xf numFmtId="1" fontId="5" fillId="0" borderId="0" xfId="0" applyFont="1" applyFill="1" applyAlignment="1">
      <alignment horizontal="center" vertical="center"/>
    </xf>
    <xf numFmtId="1" fontId="7" fillId="0" borderId="35" xfId="0" applyFont="1" applyFill="1" applyBorder="1" applyAlignment="1">
      <alignment horizontal="center" vertical="center"/>
    </xf>
    <xf numFmtId="1" fontId="7" fillId="0" borderId="21" xfId="0" applyFont="1" applyFill="1" applyBorder="1" applyAlignment="1">
      <alignment horizontal="center" vertical="center"/>
    </xf>
    <xf numFmtId="1" fontId="7" fillId="0" borderId="12" xfId="0" applyFont="1" applyFill="1" applyBorder="1" applyAlignment="1">
      <alignment horizontal="center" vertical="center"/>
    </xf>
    <xf numFmtId="1" fontId="7" fillId="0" borderId="13" xfId="0" applyFont="1" applyFill="1" applyBorder="1" applyAlignment="1">
      <alignment horizontal="center" vertical="center"/>
    </xf>
    <xf numFmtId="1" fontId="7" fillId="0" borderId="14" xfId="0" applyFont="1" applyFill="1" applyBorder="1" applyAlignment="1">
      <alignment horizontal="center" vertical="center"/>
    </xf>
    <xf numFmtId="1" fontId="7" fillId="0" borderId="19" xfId="0" applyFont="1" applyFill="1" applyBorder="1" applyAlignment="1">
      <alignment horizontal="center" vertical="center"/>
    </xf>
    <xf numFmtId="1" fontId="7" fillId="0" borderId="16" xfId="0" applyFont="1" applyFill="1" applyBorder="1" applyAlignment="1">
      <alignment horizontal="center" vertical="center"/>
    </xf>
    <xf numFmtId="1" fontId="7" fillId="0" borderId="20" xfId="0" applyFont="1" applyFill="1" applyBorder="1" applyAlignment="1">
      <alignment horizontal="center" vertical="center"/>
    </xf>
    <xf numFmtId="1" fontId="5" fillId="0" borderId="11" xfId="0" applyFont="1" applyBorder="1" applyAlignment="1">
      <alignment horizontal="center" vertical="center"/>
    </xf>
    <xf numFmtId="1" fontId="0" fillId="0" borderId="11" xfId="0" applyFont="1" applyBorder="1" applyAlignment="1">
      <alignment horizontal="center" vertical="center"/>
    </xf>
    <xf numFmtId="1" fontId="0" fillId="0" borderId="36" xfId="0" applyFont="1" applyBorder="1" applyAlignment="1">
      <alignment horizontal="center" vertical="center"/>
    </xf>
    <xf numFmtId="1" fontId="0" fillId="0" borderId="37" xfId="0" applyFont="1" applyBorder="1" applyAlignment="1">
      <alignment horizontal="center" vertical="center"/>
    </xf>
    <xf numFmtId="1" fontId="0" fillId="0" borderId="38" xfId="0" applyFont="1" applyBorder="1" applyAlignment="1">
      <alignment horizontal="center" vertical="center"/>
    </xf>
    <xf numFmtId="1" fontId="3" fillId="0" borderId="36" xfId="0" applyFont="1" applyBorder="1" applyAlignment="1">
      <alignment horizontal="center" vertical="center" wrapText="1"/>
    </xf>
    <xf numFmtId="1" fontId="3" fillId="0" borderId="37" xfId="0" applyFont="1" applyBorder="1" applyAlignment="1">
      <alignment horizontal="center" vertical="center" wrapText="1"/>
    </xf>
    <xf numFmtId="1" fontId="3" fillId="0" borderId="38" xfId="0" applyFont="1" applyBorder="1" applyAlignment="1">
      <alignment horizontal="center" vertical="center" wrapText="1"/>
    </xf>
    <xf numFmtId="1" fontId="3" fillId="0" borderId="39" xfId="0" applyFont="1" applyBorder="1" applyAlignment="1">
      <alignment horizontal="center"/>
    </xf>
    <xf numFmtId="1" fontId="3" fillId="0" borderId="26" xfId="0" applyFont="1" applyBorder="1" applyAlignment="1">
      <alignment horizontal="center"/>
    </xf>
    <xf numFmtId="1" fontId="3" fillId="0" borderId="40" xfId="0" applyFont="1" applyBorder="1" applyAlignment="1">
      <alignment horizontal="center"/>
    </xf>
    <xf numFmtId="0" fontId="0" fillId="33" borderId="11" xfId="58" applyFont="1" applyFill="1" applyBorder="1" applyAlignment="1">
      <alignment horizontal="center" vertical="center" wrapText="1"/>
      <protection/>
    </xf>
    <xf numFmtId="3" fontId="0" fillId="33" borderId="11" xfId="0" applyNumberFormat="1" applyFont="1" applyFill="1" applyBorder="1" applyAlignment="1">
      <alignment horizontal="center"/>
    </xf>
    <xf numFmtId="1" fontId="14" fillId="0" borderId="0" xfId="0" applyFont="1" applyAlignment="1">
      <alignment horizontal="center"/>
    </xf>
    <xf numFmtId="2" fontId="0" fillId="0" borderId="11" xfId="0" applyNumberFormat="1" applyFont="1" applyBorder="1" applyAlignment="1">
      <alignment horizontal="center" vertical="center" wrapText="1"/>
    </xf>
    <xf numFmtId="1" fontId="0" fillId="0" borderId="11" xfId="0" applyFont="1" applyBorder="1" applyAlignment="1">
      <alignment horizontal="center" vertical="center" wrapText="1"/>
    </xf>
    <xf numFmtId="1" fontId="0" fillId="0" borderId="11" xfId="0" applyFont="1" applyBorder="1" applyAlignment="1">
      <alignment horizontal="left"/>
    </xf>
    <xf numFmtId="1" fontId="0" fillId="0" borderId="11" xfId="0" applyFont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14" fillId="0" borderId="11" xfId="0" applyNumberFormat="1" applyFont="1" applyFill="1" applyBorder="1" applyAlignment="1">
      <alignment horizontal="left"/>
    </xf>
    <xf numFmtId="0" fontId="14" fillId="0" borderId="35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center"/>
    </xf>
    <xf numFmtId="0" fontId="15" fillId="0" borderId="11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distributed" wrapText="1"/>
    </xf>
    <xf numFmtId="0" fontId="20" fillId="34" borderId="12" xfId="0" applyNumberFormat="1" applyFont="1" applyFill="1" applyBorder="1" applyAlignment="1">
      <alignment horizontal="center" vertical="center"/>
    </xf>
    <xf numFmtId="0" fontId="20" fillId="34" borderId="13" xfId="0" applyNumberFormat="1" applyFont="1" applyFill="1" applyBorder="1" applyAlignment="1">
      <alignment horizontal="center" vertical="center"/>
    </xf>
    <xf numFmtId="0" fontId="20" fillId="34" borderId="14" xfId="0" applyNumberFormat="1" applyFont="1" applyFill="1" applyBorder="1" applyAlignment="1">
      <alignment horizontal="center" vertical="center"/>
    </xf>
    <xf numFmtId="0" fontId="20" fillId="34" borderId="15" xfId="0" applyNumberFormat="1" applyFont="1" applyFill="1" applyBorder="1" applyAlignment="1">
      <alignment horizontal="center" vertical="center"/>
    </xf>
    <xf numFmtId="0" fontId="20" fillId="34" borderId="0" xfId="0" applyNumberFormat="1" applyFont="1" applyFill="1" applyBorder="1" applyAlignment="1">
      <alignment horizontal="center" vertical="center"/>
    </xf>
    <xf numFmtId="0" fontId="20" fillId="34" borderId="17" xfId="0" applyNumberFormat="1" applyFont="1" applyFill="1" applyBorder="1" applyAlignment="1">
      <alignment horizontal="center" vertical="center"/>
    </xf>
    <xf numFmtId="0" fontId="20" fillId="34" borderId="41" xfId="0" applyNumberFormat="1" applyFont="1" applyFill="1" applyBorder="1" applyAlignment="1">
      <alignment horizontal="center" vertical="center"/>
    </xf>
    <xf numFmtId="0" fontId="20" fillId="34" borderId="34" xfId="0" applyNumberFormat="1" applyFont="1" applyFill="1" applyBorder="1" applyAlignment="1">
      <alignment horizontal="center" vertical="center"/>
    </xf>
    <xf numFmtId="0" fontId="20" fillId="34" borderId="42" xfId="0" applyNumberFormat="1" applyFont="1" applyFill="1" applyBorder="1" applyAlignment="1">
      <alignment horizontal="center" vertical="center"/>
    </xf>
    <xf numFmtId="0" fontId="21" fillId="34" borderId="0" xfId="0" applyNumberFormat="1" applyFont="1" applyFill="1" applyBorder="1" applyAlignment="1">
      <alignment horizontal="center"/>
    </xf>
    <xf numFmtId="0" fontId="21" fillId="34" borderId="17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17" xfId="0" applyNumberForma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ofit &amp; Loss acc. Albavia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rofit &amp; Loss acc. Albavi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L49"/>
  <sheetViews>
    <sheetView zoomScalePageLayoutView="0" workbookViewId="0" topLeftCell="A18">
      <selection activeCell="C45" sqref="C45"/>
    </sheetView>
  </sheetViews>
  <sheetFormatPr defaultColWidth="9.140625" defaultRowHeight="12.75"/>
  <cols>
    <col min="1" max="1" width="3.28125" style="7" customWidth="1"/>
    <col min="2" max="2" width="3.7109375" style="7" customWidth="1"/>
    <col min="3" max="4" width="9.140625" style="7" customWidth="1"/>
    <col min="5" max="5" width="10.140625" style="7" customWidth="1"/>
    <col min="6" max="10" width="9.140625" style="7" customWidth="1"/>
    <col min="11" max="11" width="7.00390625" style="7" customWidth="1"/>
    <col min="12" max="12" width="3.7109375" style="7" customWidth="1"/>
    <col min="13" max="16384" width="9.140625" style="7" customWidth="1"/>
  </cols>
  <sheetData>
    <row r="2" spans="2:12" ht="12.75">
      <c r="B2" s="11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15">
      <c r="B3" s="14"/>
      <c r="C3" s="15" t="s">
        <v>8</v>
      </c>
      <c r="D3" s="10"/>
      <c r="E3" s="10"/>
      <c r="F3" s="16" t="s">
        <v>271</v>
      </c>
      <c r="G3" s="17"/>
      <c r="H3" s="18"/>
      <c r="I3" s="16"/>
      <c r="J3" s="16"/>
      <c r="K3" s="10"/>
      <c r="L3" s="19"/>
    </row>
    <row r="4" spans="2:12" ht="15">
      <c r="B4" s="14"/>
      <c r="C4" s="10"/>
      <c r="D4" s="10"/>
      <c r="E4" s="10"/>
      <c r="F4" s="20" t="s">
        <v>267</v>
      </c>
      <c r="G4" s="20"/>
      <c r="H4" s="21"/>
      <c r="I4" s="20"/>
      <c r="J4" s="20"/>
      <c r="K4" s="10"/>
      <c r="L4" s="19"/>
    </row>
    <row r="5" spans="2:12" ht="12.75">
      <c r="B5" s="14"/>
      <c r="C5" s="10"/>
      <c r="D5" s="10"/>
      <c r="E5" s="10"/>
      <c r="F5" s="20" t="s">
        <v>57</v>
      </c>
      <c r="G5" s="20"/>
      <c r="H5" s="20"/>
      <c r="I5" s="20"/>
      <c r="J5" s="20"/>
      <c r="K5" s="10"/>
      <c r="L5" s="19"/>
    </row>
    <row r="6" spans="2:12" ht="15">
      <c r="B6" s="14"/>
      <c r="C6" s="10"/>
      <c r="D6" s="10"/>
      <c r="E6" s="10"/>
      <c r="F6" s="10"/>
      <c r="G6" s="10"/>
      <c r="H6" s="10"/>
      <c r="I6" s="22" t="s">
        <v>58</v>
      </c>
      <c r="J6" s="20"/>
      <c r="K6" s="10"/>
      <c r="L6" s="19"/>
    </row>
    <row r="7" spans="2:12" ht="12.75">
      <c r="B7" s="14"/>
      <c r="C7" s="10"/>
      <c r="D7" s="10"/>
      <c r="E7" s="10"/>
      <c r="F7" s="10"/>
      <c r="G7" s="10"/>
      <c r="H7" s="10"/>
      <c r="I7" s="10"/>
      <c r="J7" s="10"/>
      <c r="K7" s="10"/>
      <c r="L7" s="19"/>
    </row>
    <row r="8" spans="2:12" ht="12.75">
      <c r="B8" s="14"/>
      <c r="C8" s="10"/>
      <c r="D8" s="10"/>
      <c r="E8" s="10"/>
      <c r="F8" s="10"/>
      <c r="G8" s="10"/>
      <c r="H8" s="10"/>
      <c r="I8" s="10"/>
      <c r="J8" s="10"/>
      <c r="K8" s="10"/>
      <c r="L8" s="19"/>
    </row>
    <row r="9" spans="2:12" ht="15">
      <c r="B9" s="14"/>
      <c r="C9" s="23" t="s">
        <v>9</v>
      </c>
      <c r="D9" s="10"/>
      <c r="E9" s="10"/>
      <c r="F9" s="195" t="s">
        <v>272</v>
      </c>
      <c r="G9" s="195"/>
      <c r="H9" s="195"/>
      <c r="I9" s="195"/>
      <c r="J9" s="10"/>
      <c r="K9" s="10"/>
      <c r="L9" s="19"/>
    </row>
    <row r="10" spans="2:12" ht="15">
      <c r="B10" s="14"/>
      <c r="C10" s="23" t="s">
        <v>10</v>
      </c>
      <c r="D10" s="10"/>
      <c r="E10" s="10"/>
      <c r="F10" s="195">
        <v>1202757</v>
      </c>
      <c r="G10" s="195"/>
      <c r="H10" s="195"/>
      <c r="I10" s="195"/>
      <c r="J10" s="10"/>
      <c r="K10" s="10"/>
      <c r="L10" s="19"/>
    </row>
    <row r="11" spans="2:12" ht="12.75">
      <c r="B11" s="14"/>
      <c r="C11" s="10"/>
      <c r="D11" s="10"/>
      <c r="E11" s="10"/>
      <c r="F11" s="10"/>
      <c r="G11" s="10"/>
      <c r="H11" s="10"/>
      <c r="I11" s="10"/>
      <c r="J11" s="10"/>
      <c r="K11" s="10"/>
      <c r="L11" s="19"/>
    </row>
    <row r="12" spans="2:12" ht="12.75">
      <c r="B12" s="14"/>
      <c r="C12" s="10"/>
      <c r="D12" s="10"/>
      <c r="E12" s="10"/>
      <c r="F12" s="10"/>
      <c r="G12" s="10"/>
      <c r="H12" s="10"/>
      <c r="I12" s="10"/>
      <c r="J12" s="10"/>
      <c r="K12" s="10"/>
      <c r="L12" s="19"/>
    </row>
    <row r="13" spans="2:12" ht="12.75">
      <c r="B13" s="14"/>
      <c r="C13" s="10"/>
      <c r="D13" s="10"/>
      <c r="E13" s="10"/>
      <c r="F13" s="10"/>
      <c r="G13" s="10"/>
      <c r="H13" s="10"/>
      <c r="I13" s="10"/>
      <c r="J13" s="10"/>
      <c r="K13" s="10"/>
      <c r="L13" s="19"/>
    </row>
    <row r="14" spans="2:12" ht="12.75">
      <c r="B14" s="14"/>
      <c r="C14" s="10"/>
      <c r="D14" s="10"/>
      <c r="E14" s="10"/>
      <c r="F14" s="10"/>
      <c r="G14" s="10"/>
      <c r="H14" s="10"/>
      <c r="I14" s="10"/>
      <c r="J14" s="10"/>
      <c r="K14" s="10"/>
      <c r="L14" s="19"/>
    </row>
    <row r="15" spans="2:12" ht="12.75">
      <c r="B15" s="14"/>
      <c r="C15" s="10"/>
      <c r="D15" s="10"/>
      <c r="E15" s="10"/>
      <c r="F15" s="10"/>
      <c r="G15" s="10"/>
      <c r="H15" s="10"/>
      <c r="I15" s="10"/>
      <c r="J15" s="10"/>
      <c r="K15" s="10"/>
      <c r="L15" s="19"/>
    </row>
    <row r="16" spans="2:12" ht="15">
      <c r="B16" s="14"/>
      <c r="C16" s="23" t="s">
        <v>11</v>
      </c>
      <c r="D16" s="10"/>
      <c r="E16" s="10"/>
      <c r="F16" s="16"/>
      <c r="G16" s="24" t="s">
        <v>268</v>
      </c>
      <c r="H16" s="16"/>
      <c r="I16" s="16"/>
      <c r="J16" s="16"/>
      <c r="K16" s="16"/>
      <c r="L16" s="19"/>
    </row>
    <row r="17" spans="2:12" ht="12.75">
      <c r="B17" s="14"/>
      <c r="C17" s="10"/>
      <c r="D17" s="10"/>
      <c r="E17" s="10"/>
      <c r="F17" s="10"/>
      <c r="G17" s="10"/>
      <c r="H17" s="10"/>
      <c r="I17" s="10"/>
      <c r="J17" s="10"/>
      <c r="K17" s="10"/>
      <c r="L17" s="19"/>
    </row>
    <row r="18" spans="2:12" ht="15">
      <c r="B18" s="14"/>
      <c r="C18" s="10"/>
      <c r="D18" s="10"/>
      <c r="E18" s="10"/>
      <c r="F18" s="10"/>
      <c r="G18" s="25" t="s">
        <v>12</v>
      </c>
      <c r="H18" s="10"/>
      <c r="I18" s="10"/>
      <c r="J18" s="10"/>
      <c r="K18" s="10"/>
      <c r="L18" s="19"/>
    </row>
    <row r="19" spans="2:12" ht="12.75">
      <c r="B19" s="14"/>
      <c r="C19" s="10"/>
      <c r="D19" s="10"/>
      <c r="E19" s="10"/>
      <c r="F19" s="10"/>
      <c r="G19" s="10"/>
      <c r="H19" s="10"/>
      <c r="I19" s="10"/>
      <c r="J19" s="10"/>
      <c r="K19" s="10"/>
      <c r="L19" s="19"/>
    </row>
    <row r="20" spans="2:12" ht="12.75">
      <c r="B20" s="14"/>
      <c r="C20" s="10"/>
      <c r="D20" s="10"/>
      <c r="E20" s="10"/>
      <c r="F20" s="10"/>
      <c r="G20" s="10"/>
      <c r="H20" s="10"/>
      <c r="I20" s="10"/>
      <c r="J20" s="10"/>
      <c r="K20" s="10"/>
      <c r="L20" s="19"/>
    </row>
    <row r="21" spans="2:12" ht="12.75">
      <c r="B21" s="14"/>
      <c r="C21" s="10"/>
      <c r="D21" s="10"/>
      <c r="E21" s="10"/>
      <c r="F21" s="10"/>
      <c r="G21" s="10"/>
      <c r="H21" s="10"/>
      <c r="I21" s="10"/>
      <c r="J21" s="10"/>
      <c r="K21" s="10"/>
      <c r="L21" s="19"/>
    </row>
    <row r="22" spans="2:12" ht="12.75">
      <c r="B22" s="14"/>
      <c r="C22" s="10"/>
      <c r="D22" s="10"/>
      <c r="E22" s="10"/>
      <c r="F22" s="10"/>
      <c r="G22" s="10"/>
      <c r="H22" s="10"/>
      <c r="I22" s="10"/>
      <c r="J22" s="10"/>
      <c r="K22" s="10"/>
      <c r="L22" s="19"/>
    </row>
    <row r="23" spans="2:12" ht="12.75">
      <c r="B23" s="14"/>
      <c r="C23" s="10"/>
      <c r="D23" s="10"/>
      <c r="E23" s="10"/>
      <c r="F23" s="10"/>
      <c r="G23" s="10"/>
      <c r="H23" s="10"/>
      <c r="I23" s="10"/>
      <c r="J23" s="10"/>
      <c r="K23" s="10"/>
      <c r="L23" s="19"/>
    </row>
    <row r="24" spans="2:12" ht="12.75">
      <c r="B24" s="14"/>
      <c r="C24" s="10"/>
      <c r="D24" s="10"/>
      <c r="E24" s="10"/>
      <c r="F24" s="10"/>
      <c r="G24" s="10"/>
      <c r="H24" s="10"/>
      <c r="I24" s="10"/>
      <c r="J24" s="10"/>
      <c r="K24" s="10"/>
      <c r="L24" s="19"/>
    </row>
    <row r="25" spans="1:12" ht="19.5">
      <c r="A25" s="26"/>
      <c r="B25" s="14"/>
      <c r="C25" s="10"/>
      <c r="D25" s="10"/>
      <c r="E25" s="10"/>
      <c r="F25" s="10"/>
      <c r="G25" s="10"/>
      <c r="H25" s="10"/>
      <c r="I25" s="10"/>
      <c r="J25" s="10"/>
      <c r="K25" s="10"/>
      <c r="L25" s="19"/>
    </row>
    <row r="26" spans="2:12" ht="15.75" thickBot="1">
      <c r="B26" s="14"/>
      <c r="C26" s="27" t="s">
        <v>13</v>
      </c>
      <c r="D26" s="10"/>
      <c r="E26" s="10"/>
      <c r="F26" s="196" t="s">
        <v>269</v>
      </c>
      <c r="G26" s="196"/>
      <c r="H26" s="196"/>
      <c r="I26" s="196"/>
      <c r="J26" s="10"/>
      <c r="K26" s="10"/>
      <c r="L26" s="19"/>
    </row>
    <row r="27" spans="2:12" ht="15.75" thickBot="1">
      <c r="B27" s="14"/>
      <c r="C27" s="10"/>
      <c r="D27" s="10"/>
      <c r="E27" s="10"/>
      <c r="F27" s="197" t="s">
        <v>273</v>
      </c>
      <c r="G27" s="197"/>
      <c r="H27" s="197"/>
      <c r="I27" s="197"/>
      <c r="J27" s="10"/>
      <c r="K27" s="10"/>
      <c r="L27" s="19"/>
    </row>
    <row r="28" spans="2:12" ht="12.75">
      <c r="B28" s="14"/>
      <c r="C28" s="10"/>
      <c r="D28" s="10"/>
      <c r="E28" s="10"/>
      <c r="F28" s="10"/>
      <c r="G28" s="10"/>
      <c r="H28" s="10"/>
      <c r="I28" s="10"/>
      <c r="J28" s="10"/>
      <c r="K28" s="10"/>
      <c r="L28" s="19"/>
    </row>
    <row r="29" spans="2:12" ht="12.75">
      <c r="B29" s="14"/>
      <c r="C29" s="10"/>
      <c r="D29" s="10"/>
      <c r="E29" s="10"/>
      <c r="F29" s="10"/>
      <c r="G29" s="10"/>
      <c r="H29" s="10"/>
      <c r="I29" s="10"/>
      <c r="J29" s="10"/>
      <c r="K29" s="10"/>
      <c r="L29" s="19"/>
    </row>
    <row r="30" spans="2:12" ht="12.75">
      <c r="B30" s="14"/>
      <c r="C30" s="10"/>
      <c r="D30" s="10"/>
      <c r="E30" s="10"/>
      <c r="F30" s="10"/>
      <c r="G30" s="10"/>
      <c r="H30" s="10"/>
      <c r="I30" s="10"/>
      <c r="J30" s="10"/>
      <c r="K30" s="10"/>
      <c r="L30" s="19"/>
    </row>
    <row r="31" spans="2:12" ht="12.75">
      <c r="B31" s="14"/>
      <c r="C31" s="10"/>
      <c r="D31" s="10"/>
      <c r="E31" s="10"/>
      <c r="F31" s="10"/>
      <c r="G31" s="10"/>
      <c r="H31" s="10"/>
      <c r="I31" s="10"/>
      <c r="J31" s="10"/>
      <c r="K31" s="10"/>
      <c r="L31" s="19"/>
    </row>
    <row r="32" spans="2:12" ht="12.75">
      <c r="B32" s="14"/>
      <c r="C32" s="10"/>
      <c r="D32" s="10"/>
      <c r="E32" s="10"/>
      <c r="F32" s="10"/>
      <c r="G32" s="10"/>
      <c r="H32" s="10"/>
      <c r="I32" s="10"/>
      <c r="J32" s="10"/>
      <c r="K32" s="10"/>
      <c r="L32" s="19"/>
    </row>
    <row r="33" spans="2:12" ht="12.75">
      <c r="B33" s="14"/>
      <c r="C33" s="10"/>
      <c r="D33" s="10"/>
      <c r="E33" s="10"/>
      <c r="F33" s="10"/>
      <c r="G33" s="10"/>
      <c r="H33" s="10"/>
      <c r="I33" s="10"/>
      <c r="J33" s="10"/>
      <c r="K33" s="10"/>
      <c r="L33" s="19"/>
    </row>
    <row r="34" spans="2:12" ht="12.75">
      <c r="B34" s="14"/>
      <c r="C34" s="10"/>
      <c r="D34" s="10"/>
      <c r="E34" s="10"/>
      <c r="F34" s="10"/>
      <c r="G34" s="10"/>
      <c r="H34" s="10"/>
      <c r="I34" s="10"/>
      <c r="J34" s="10"/>
      <c r="K34" s="10"/>
      <c r="L34" s="19"/>
    </row>
    <row r="35" spans="2:12" ht="12.75">
      <c r="B35" s="14"/>
      <c r="C35" s="10"/>
      <c r="D35" s="10"/>
      <c r="E35" s="10"/>
      <c r="F35" s="10"/>
      <c r="G35" s="10"/>
      <c r="H35" s="10"/>
      <c r="I35" s="10"/>
      <c r="J35" s="10"/>
      <c r="K35" s="10"/>
      <c r="L35" s="19"/>
    </row>
    <row r="36" spans="2:12" ht="12.75">
      <c r="B36" s="14"/>
      <c r="C36" s="10"/>
      <c r="D36" s="10"/>
      <c r="E36" s="10"/>
      <c r="F36" s="10"/>
      <c r="G36" s="10"/>
      <c r="H36" s="10"/>
      <c r="I36" s="10"/>
      <c r="J36" s="10"/>
      <c r="K36" s="10"/>
      <c r="L36" s="19"/>
    </row>
    <row r="37" spans="2:12" ht="12.75">
      <c r="B37" s="14"/>
      <c r="C37" s="10"/>
      <c r="D37" s="10"/>
      <c r="E37" s="10"/>
      <c r="F37" s="10"/>
      <c r="G37" s="10"/>
      <c r="H37" s="10"/>
      <c r="I37" s="10"/>
      <c r="J37" s="10"/>
      <c r="K37" s="10"/>
      <c r="L37" s="19"/>
    </row>
    <row r="38" spans="2:12" ht="12.75">
      <c r="B38" s="14"/>
      <c r="C38" s="11"/>
      <c r="D38" s="12"/>
      <c r="E38" s="12"/>
      <c r="F38" s="12"/>
      <c r="G38" s="12"/>
      <c r="H38" s="12"/>
      <c r="I38" s="12"/>
      <c r="J38" s="13"/>
      <c r="K38" s="10"/>
      <c r="L38" s="19"/>
    </row>
    <row r="39" spans="2:12" ht="15">
      <c r="B39" s="14"/>
      <c r="C39" s="14"/>
      <c r="D39" s="10"/>
      <c r="E39" s="10"/>
      <c r="F39" s="10"/>
      <c r="G39" s="25" t="s">
        <v>14</v>
      </c>
      <c r="H39" s="10"/>
      <c r="I39" s="10"/>
      <c r="J39" s="19"/>
      <c r="K39" s="10"/>
      <c r="L39" s="19"/>
    </row>
    <row r="40" spans="2:12" ht="15">
      <c r="B40" s="14"/>
      <c r="C40" s="14"/>
      <c r="D40" s="10"/>
      <c r="E40" s="10"/>
      <c r="F40" s="10"/>
      <c r="G40" s="25" t="s">
        <v>15</v>
      </c>
      <c r="H40" s="10"/>
      <c r="I40" s="10"/>
      <c r="J40" s="19"/>
      <c r="K40" s="10"/>
      <c r="L40" s="19"/>
    </row>
    <row r="41" spans="2:12" ht="12.75">
      <c r="B41" s="14"/>
      <c r="C41" s="14"/>
      <c r="D41" s="10"/>
      <c r="E41" s="10"/>
      <c r="F41" s="10"/>
      <c r="G41" s="10"/>
      <c r="H41" s="10"/>
      <c r="I41" s="10"/>
      <c r="J41" s="19"/>
      <c r="K41" s="10"/>
      <c r="L41" s="19"/>
    </row>
    <row r="42" spans="2:12" ht="15">
      <c r="B42" s="14"/>
      <c r="C42" s="14" t="s">
        <v>16</v>
      </c>
      <c r="E42" s="24" t="s">
        <v>284</v>
      </c>
      <c r="F42" s="16"/>
      <c r="G42" s="9" t="s">
        <v>17</v>
      </c>
      <c r="H42" s="24" t="s">
        <v>285</v>
      </c>
      <c r="I42" s="16"/>
      <c r="J42" s="19"/>
      <c r="K42" s="10"/>
      <c r="L42" s="19"/>
    </row>
    <row r="43" spans="2:12" ht="15">
      <c r="B43" s="14"/>
      <c r="C43" s="14" t="s">
        <v>18</v>
      </c>
      <c r="D43" s="10"/>
      <c r="E43" s="16"/>
      <c r="F43" s="28"/>
      <c r="G43" s="16" t="s">
        <v>286</v>
      </c>
      <c r="H43" s="16"/>
      <c r="I43" s="16"/>
      <c r="J43" s="19"/>
      <c r="K43" s="10"/>
      <c r="L43" s="19"/>
    </row>
    <row r="44" spans="2:12" ht="15">
      <c r="B44" s="14"/>
      <c r="C44" s="14" t="s">
        <v>19</v>
      </c>
      <c r="D44" s="10"/>
      <c r="E44" s="20"/>
      <c r="F44" s="22"/>
      <c r="G44" s="20"/>
      <c r="H44" s="22"/>
      <c r="I44" s="20"/>
      <c r="J44" s="19"/>
      <c r="K44" s="10"/>
      <c r="L44" s="19"/>
    </row>
    <row r="45" spans="2:12" ht="15">
      <c r="B45" s="14"/>
      <c r="C45" s="14"/>
      <c r="D45" s="10"/>
      <c r="E45" s="10"/>
      <c r="F45" s="9" t="s">
        <v>20</v>
      </c>
      <c r="G45" s="21"/>
      <c r="H45" s="20"/>
      <c r="I45" s="20"/>
      <c r="J45" s="19"/>
      <c r="K45" s="10"/>
      <c r="L45" s="19"/>
    </row>
    <row r="46" spans="2:12" ht="12.75">
      <c r="B46" s="14"/>
      <c r="C46" s="14" t="s">
        <v>21</v>
      </c>
      <c r="D46" s="10"/>
      <c r="E46" s="194"/>
      <c r="F46" s="194"/>
      <c r="G46" s="194"/>
      <c r="H46" s="194"/>
      <c r="I46" s="16"/>
      <c r="J46" s="19"/>
      <c r="K46" s="10"/>
      <c r="L46" s="19"/>
    </row>
    <row r="47" spans="2:12" ht="12.75">
      <c r="B47" s="14"/>
      <c r="C47" s="29"/>
      <c r="D47" s="16"/>
      <c r="E47" s="16"/>
      <c r="F47" s="16"/>
      <c r="G47" s="16"/>
      <c r="H47" s="16"/>
      <c r="I47" s="16"/>
      <c r="J47" s="30"/>
      <c r="K47" s="10"/>
      <c r="L47" s="19"/>
    </row>
    <row r="48" spans="2:12" ht="12.75">
      <c r="B48" s="14"/>
      <c r="C48" s="10"/>
      <c r="D48" s="10"/>
      <c r="E48" s="10"/>
      <c r="F48" s="10"/>
      <c r="G48" s="10"/>
      <c r="H48" s="10"/>
      <c r="I48" s="10"/>
      <c r="J48" s="10"/>
      <c r="K48" s="10"/>
      <c r="L48" s="19"/>
    </row>
    <row r="49" spans="2:12" ht="12.75">
      <c r="B49" s="29"/>
      <c r="C49" s="16"/>
      <c r="D49" s="16"/>
      <c r="E49" s="16"/>
      <c r="F49" s="16"/>
      <c r="G49" s="16"/>
      <c r="H49" s="16"/>
      <c r="I49" s="16"/>
      <c r="J49" s="16"/>
      <c r="K49" s="16"/>
      <c r="L49" s="30"/>
    </row>
  </sheetData>
  <sheetProtection/>
  <mergeCells count="5">
    <mergeCell ref="E46:H46"/>
    <mergeCell ref="F9:I9"/>
    <mergeCell ref="F10:I10"/>
    <mergeCell ref="F26:I26"/>
    <mergeCell ref="F27:I27"/>
  </mergeCells>
  <printOptions/>
  <pageMargins left="0.75" right="0.75" top="1" bottom="1" header="0.5" footer="0.5"/>
  <pageSetup horizontalDpi="600" verticalDpi="6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9">
      <selection activeCell="B30" sqref="B30"/>
    </sheetView>
  </sheetViews>
  <sheetFormatPr defaultColWidth="9.140625" defaultRowHeight="12.75"/>
  <cols>
    <col min="1" max="1" width="4.8515625" style="177" customWidth="1"/>
    <col min="2" max="2" width="19.140625" style="0" customWidth="1"/>
    <col min="3" max="3" width="11.28125" style="0" customWidth="1"/>
    <col min="4" max="4" width="11.140625" style="0" bestFit="1" customWidth="1"/>
    <col min="5" max="6" width="10.8515625" style="0" bestFit="1" customWidth="1"/>
    <col min="7" max="7" width="9.28125" style="0" bestFit="1" customWidth="1"/>
    <col min="8" max="8" width="12.140625" style="0" customWidth="1"/>
  </cols>
  <sheetData>
    <row r="1" spans="1:8" ht="15">
      <c r="A1" s="144"/>
      <c r="B1" s="145"/>
      <c r="C1" s="146"/>
      <c r="D1" s="146"/>
      <c r="E1" s="147"/>
      <c r="F1" s="148"/>
      <c r="G1" s="148"/>
      <c r="H1" s="148"/>
    </row>
    <row r="2" spans="1:8" ht="18">
      <c r="A2" s="173"/>
      <c r="B2" s="149" t="s">
        <v>317</v>
      </c>
      <c r="C2" s="149"/>
      <c r="D2" s="149"/>
      <c r="E2" s="149"/>
      <c r="F2" s="149"/>
      <c r="G2" s="149"/>
      <c r="H2" s="149"/>
    </row>
    <row r="3" spans="1:8" ht="18">
      <c r="A3" s="173"/>
      <c r="B3" s="150"/>
      <c r="C3" s="149"/>
      <c r="D3" s="149"/>
      <c r="E3" s="149"/>
      <c r="F3" s="149"/>
      <c r="G3" s="149"/>
      <c r="H3" s="149"/>
    </row>
    <row r="4" spans="1:8" ht="18">
      <c r="A4" s="174"/>
      <c r="B4" s="150" t="s">
        <v>318</v>
      </c>
      <c r="C4" s="151" t="s">
        <v>319</v>
      </c>
      <c r="D4" s="152"/>
      <c r="E4" s="152"/>
      <c r="F4" s="152"/>
      <c r="G4" s="149"/>
      <c r="H4" s="149"/>
    </row>
    <row r="5" spans="1:8" ht="18">
      <c r="A5" s="174"/>
      <c r="B5" s="150" t="s">
        <v>320</v>
      </c>
      <c r="C5" s="153" t="s">
        <v>321</v>
      </c>
      <c r="D5" s="154"/>
      <c r="E5" s="154"/>
      <c r="F5" s="149"/>
      <c r="G5" s="149"/>
      <c r="H5" s="149"/>
    </row>
    <row r="6" spans="1:8" ht="18">
      <c r="A6" s="174"/>
      <c r="B6" s="150" t="s">
        <v>322</v>
      </c>
      <c r="C6" s="151" t="s">
        <v>323</v>
      </c>
      <c r="D6" s="152"/>
      <c r="E6" s="152"/>
      <c r="F6" s="152"/>
      <c r="G6" s="149"/>
      <c r="H6" s="149"/>
    </row>
    <row r="7" spans="1:8" ht="15">
      <c r="A7" s="144"/>
      <c r="B7" s="145"/>
      <c r="C7" s="146"/>
      <c r="D7" s="146"/>
      <c r="E7" s="147"/>
      <c r="F7" s="148"/>
      <c r="G7" s="148"/>
      <c r="H7" s="148"/>
    </row>
    <row r="8" spans="1:8" ht="42.75">
      <c r="A8" s="161" t="s">
        <v>324</v>
      </c>
      <c r="B8" s="263" t="s">
        <v>325</v>
      </c>
      <c r="C8" s="155" t="s">
        <v>326</v>
      </c>
      <c r="D8" s="156" t="s">
        <v>327</v>
      </c>
      <c r="E8" s="157" t="s">
        <v>328</v>
      </c>
      <c r="F8" s="156" t="s">
        <v>329</v>
      </c>
      <c r="G8" s="155" t="s">
        <v>330</v>
      </c>
      <c r="H8" s="158" t="s">
        <v>326</v>
      </c>
    </row>
    <row r="9" spans="1:8" ht="28.5">
      <c r="A9" s="155" t="s">
        <v>331</v>
      </c>
      <c r="B9" s="263"/>
      <c r="C9" s="155" t="s">
        <v>332</v>
      </c>
      <c r="D9" s="159">
        <v>0.15</v>
      </c>
      <c r="E9" s="160">
        <v>0.095</v>
      </c>
      <c r="F9" s="160">
        <v>0.034</v>
      </c>
      <c r="G9" s="155" t="s">
        <v>333</v>
      </c>
      <c r="H9" s="158" t="s">
        <v>334</v>
      </c>
    </row>
    <row r="10" spans="1:8" ht="14.25">
      <c r="A10" s="161"/>
      <c r="B10" s="263"/>
      <c r="C10" s="161">
        <v>641</v>
      </c>
      <c r="D10" s="161">
        <v>644</v>
      </c>
      <c r="E10" s="161">
        <v>645</v>
      </c>
      <c r="F10" s="161">
        <v>431</v>
      </c>
      <c r="G10" s="161">
        <v>442</v>
      </c>
      <c r="H10" s="161">
        <v>421</v>
      </c>
    </row>
    <row r="11" spans="1:8" ht="15">
      <c r="A11" s="175">
        <v>1</v>
      </c>
      <c r="B11" s="162"/>
      <c r="C11" s="163"/>
      <c r="D11" s="163"/>
      <c r="E11" s="163"/>
      <c r="F11" s="163"/>
      <c r="G11" s="163"/>
      <c r="H11" s="163"/>
    </row>
    <row r="12" spans="1:8" ht="15">
      <c r="A12" s="175">
        <v>2</v>
      </c>
      <c r="B12" s="162" t="s">
        <v>335</v>
      </c>
      <c r="C12" s="163">
        <v>281000</v>
      </c>
      <c r="D12" s="163">
        <f aca="true" t="shared" si="0" ref="D12:D23">C12*15%</f>
        <v>42150</v>
      </c>
      <c r="E12" s="163">
        <f aca="true" t="shared" si="1" ref="E12:E23">C12*9.5%</f>
        <v>26695</v>
      </c>
      <c r="F12" s="163">
        <f aca="true" t="shared" si="2" ref="F12:F23">C12*3.4%</f>
        <v>9554</v>
      </c>
      <c r="G12" s="163">
        <v>17100</v>
      </c>
      <c r="H12" s="163">
        <f>C12-E12-F12/2-G12</f>
        <v>232428</v>
      </c>
    </row>
    <row r="13" spans="1:8" ht="15">
      <c r="A13" s="175">
        <v>3</v>
      </c>
      <c r="B13" s="162" t="s">
        <v>336</v>
      </c>
      <c r="C13" s="163">
        <v>282910</v>
      </c>
      <c r="D13" s="163">
        <f>C13*15%-1</f>
        <v>42435.5</v>
      </c>
      <c r="E13" s="163">
        <f>C13*9.5%+1</f>
        <v>26877.45</v>
      </c>
      <c r="F13" s="163">
        <v>9586</v>
      </c>
      <c r="G13" s="163">
        <v>18055</v>
      </c>
      <c r="H13" s="163">
        <f aca="true" t="shared" si="3" ref="H13:H23">C13-E13-F13/2-G13</f>
        <v>233184.55</v>
      </c>
    </row>
    <row r="14" spans="1:8" ht="15">
      <c r="A14" s="175">
        <v>4</v>
      </c>
      <c r="B14" s="162" t="s">
        <v>337</v>
      </c>
      <c r="C14" s="163">
        <v>273364</v>
      </c>
      <c r="D14" s="163">
        <f t="shared" si="0"/>
        <v>41004.6</v>
      </c>
      <c r="E14" s="163">
        <f t="shared" si="1"/>
        <v>25969.58</v>
      </c>
      <c r="F14" s="163">
        <v>9385</v>
      </c>
      <c r="G14" s="163">
        <v>16336</v>
      </c>
      <c r="H14" s="163">
        <f t="shared" si="3"/>
        <v>226365.91999999998</v>
      </c>
    </row>
    <row r="15" spans="1:8" ht="15">
      <c r="A15" s="175">
        <v>5</v>
      </c>
      <c r="B15" s="162" t="s">
        <v>338</v>
      </c>
      <c r="C15" s="163">
        <v>281000</v>
      </c>
      <c r="D15" s="163">
        <f t="shared" si="0"/>
        <v>42150</v>
      </c>
      <c r="E15" s="163">
        <f t="shared" si="1"/>
        <v>26695</v>
      </c>
      <c r="F15" s="163">
        <f t="shared" si="2"/>
        <v>9554</v>
      </c>
      <c r="G15" s="163">
        <v>17100</v>
      </c>
      <c r="H15" s="163">
        <f t="shared" si="3"/>
        <v>232428</v>
      </c>
    </row>
    <row r="16" spans="1:8" ht="15">
      <c r="A16" s="175">
        <v>6</v>
      </c>
      <c r="B16" s="162" t="s">
        <v>339</v>
      </c>
      <c r="C16" s="163">
        <v>239002</v>
      </c>
      <c r="D16" s="163">
        <f>C16*15%+2</f>
        <v>35852.299999999996</v>
      </c>
      <c r="E16" s="163">
        <f>C16*9.5%+2</f>
        <v>22707.19</v>
      </c>
      <c r="F16" s="163">
        <f>C16*3.4%+2</f>
        <v>8128.068</v>
      </c>
      <c r="G16" s="163">
        <v>5000</v>
      </c>
      <c r="H16" s="163">
        <f t="shared" si="3"/>
        <v>207230.77599999998</v>
      </c>
    </row>
    <row r="17" spans="1:8" ht="15">
      <c r="A17" s="175">
        <v>7</v>
      </c>
      <c r="B17" s="162" t="s">
        <v>340</v>
      </c>
      <c r="C17" s="163">
        <v>239000</v>
      </c>
      <c r="D17" s="163">
        <f t="shared" si="0"/>
        <v>35850</v>
      </c>
      <c r="E17" s="163">
        <f t="shared" si="1"/>
        <v>22705</v>
      </c>
      <c r="F17" s="163">
        <f t="shared" si="2"/>
        <v>8126.000000000001</v>
      </c>
      <c r="G17" s="163">
        <v>5000</v>
      </c>
      <c r="H17" s="163">
        <f t="shared" si="3"/>
        <v>207232</v>
      </c>
    </row>
    <row r="18" spans="1:8" ht="15">
      <c r="A18" s="175">
        <v>8</v>
      </c>
      <c r="B18" s="162" t="s">
        <v>341</v>
      </c>
      <c r="C18" s="163">
        <v>226000</v>
      </c>
      <c r="D18" s="163">
        <f t="shared" si="0"/>
        <v>33900</v>
      </c>
      <c r="E18" s="163">
        <f t="shared" si="1"/>
        <v>21470</v>
      </c>
      <c r="F18" s="163">
        <f t="shared" si="2"/>
        <v>7684.000000000001</v>
      </c>
      <c r="G18" s="163">
        <v>5000</v>
      </c>
      <c r="H18" s="163">
        <f t="shared" si="3"/>
        <v>195688</v>
      </c>
    </row>
    <row r="19" spans="1:8" ht="15">
      <c r="A19" s="175">
        <v>9</v>
      </c>
      <c r="B19" s="164" t="s">
        <v>342</v>
      </c>
      <c r="C19" s="163">
        <v>182000</v>
      </c>
      <c r="D19" s="163">
        <f t="shared" si="0"/>
        <v>27300</v>
      </c>
      <c r="E19" s="163">
        <f t="shared" si="1"/>
        <v>17290</v>
      </c>
      <c r="F19" s="163">
        <f t="shared" si="2"/>
        <v>6188</v>
      </c>
      <c r="G19" s="163">
        <v>5000</v>
      </c>
      <c r="H19" s="163">
        <f t="shared" si="3"/>
        <v>156616</v>
      </c>
    </row>
    <row r="20" spans="1:8" ht="15">
      <c r="A20" s="175">
        <v>10</v>
      </c>
      <c r="B20" s="164" t="s">
        <v>343</v>
      </c>
      <c r="C20" s="163">
        <v>270000</v>
      </c>
      <c r="D20" s="163">
        <f t="shared" si="0"/>
        <v>40500</v>
      </c>
      <c r="E20" s="163">
        <f t="shared" si="1"/>
        <v>25650</v>
      </c>
      <c r="F20" s="163">
        <f t="shared" si="2"/>
        <v>9180</v>
      </c>
      <c r="G20" s="163">
        <v>5000</v>
      </c>
      <c r="H20" s="163">
        <f t="shared" si="3"/>
        <v>234760</v>
      </c>
    </row>
    <row r="21" spans="1:8" ht="15">
      <c r="A21" s="175">
        <v>11</v>
      </c>
      <c r="B21" s="164" t="s">
        <v>344</v>
      </c>
      <c r="C21" s="163">
        <v>292000</v>
      </c>
      <c r="D21" s="163">
        <f t="shared" si="0"/>
        <v>43800</v>
      </c>
      <c r="E21" s="163">
        <f t="shared" si="1"/>
        <v>27740</v>
      </c>
      <c r="F21" s="163">
        <f t="shared" si="2"/>
        <v>9928</v>
      </c>
      <c r="G21" s="163">
        <v>5000</v>
      </c>
      <c r="H21" s="163">
        <f t="shared" si="3"/>
        <v>254296</v>
      </c>
    </row>
    <row r="22" spans="1:8" ht="15">
      <c r="A22" s="175">
        <v>12</v>
      </c>
      <c r="B22" s="164" t="s">
        <v>345</v>
      </c>
      <c r="C22" s="163">
        <v>250002</v>
      </c>
      <c r="D22" s="163">
        <f>C22*15%+2</f>
        <v>37502.299999999996</v>
      </c>
      <c r="E22" s="163">
        <f>C22*9.5%+2</f>
        <v>23752.19</v>
      </c>
      <c r="F22" s="163">
        <f>C22*3.4%+2</f>
        <v>8502.068000000001</v>
      </c>
      <c r="G22" s="163">
        <v>0</v>
      </c>
      <c r="H22" s="163">
        <f t="shared" si="3"/>
        <v>221998.77599999998</v>
      </c>
    </row>
    <row r="23" spans="1:8" ht="15">
      <c r="A23" s="175">
        <v>13</v>
      </c>
      <c r="B23" s="164" t="s">
        <v>346</v>
      </c>
      <c r="C23" s="163">
        <v>251000</v>
      </c>
      <c r="D23" s="163">
        <f t="shared" si="0"/>
        <v>37650</v>
      </c>
      <c r="E23" s="163">
        <f t="shared" si="1"/>
        <v>23845</v>
      </c>
      <c r="F23" s="163">
        <f t="shared" si="2"/>
        <v>8534</v>
      </c>
      <c r="G23" s="163">
        <v>0</v>
      </c>
      <c r="H23" s="163">
        <f t="shared" si="3"/>
        <v>222888</v>
      </c>
    </row>
    <row r="24" spans="1:8" ht="15.75">
      <c r="A24" s="176" t="s">
        <v>347</v>
      </c>
      <c r="B24" s="165" t="s">
        <v>290</v>
      </c>
      <c r="C24" s="166">
        <f aca="true" t="shared" si="4" ref="C24:H24">SUM(C12:C23)</f>
        <v>3067278</v>
      </c>
      <c r="D24" s="166">
        <f t="shared" si="4"/>
        <v>460094.7</v>
      </c>
      <c r="E24" s="166">
        <f t="shared" si="4"/>
        <v>291396.41</v>
      </c>
      <c r="F24" s="166">
        <f t="shared" si="4"/>
        <v>104349.136</v>
      </c>
      <c r="G24" s="166">
        <f t="shared" si="4"/>
        <v>98591</v>
      </c>
      <c r="H24" s="166">
        <f t="shared" si="4"/>
        <v>2625116.0220000003</v>
      </c>
    </row>
    <row r="25" spans="1:8" ht="15">
      <c r="A25" s="171"/>
      <c r="B25" s="168"/>
      <c r="C25" s="167"/>
      <c r="D25" s="169"/>
      <c r="E25" s="167"/>
      <c r="F25" s="167"/>
      <c r="G25" s="167"/>
      <c r="H25" s="167"/>
    </row>
    <row r="26" spans="1:8" ht="15">
      <c r="A26" s="171"/>
      <c r="B26" s="150"/>
      <c r="C26" s="169"/>
      <c r="D26" s="169"/>
      <c r="E26" s="169"/>
      <c r="F26" s="169"/>
      <c r="G26" s="169"/>
      <c r="H26" s="169"/>
    </row>
    <row r="27" spans="1:8" ht="15">
      <c r="A27" s="171"/>
      <c r="B27" s="168"/>
      <c r="C27" s="170"/>
      <c r="D27" s="167"/>
      <c r="E27" s="167"/>
      <c r="F27" s="171"/>
      <c r="G27" s="167"/>
      <c r="H27" s="167"/>
    </row>
    <row r="28" spans="1:8" ht="15">
      <c r="A28" s="171"/>
      <c r="B28" s="168"/>
      <c r="C28" s="167"/>
      <c r="D28" s="167"/>
      <c r="E28" s="167"/>
      <c r="F28" s="123"/>
      <c r="G28" s="167"/>
      <c r="H28" s="167"/>
    </row>
    <row r="29" spans="1:8" ht="15">
      <c r="A29" s="171"/>
      <c r="B29" s="168"/>
      <c r="C29" s="167"/>
      <c r="D29" s="172"/>
      <c r="E29" s="167"/>
      <c r="F29" s="167"/>
      <c r="G29" s="167"/>
      <c r="H29" s="167"/>
    </row>
    <row r="30" spans="1:8" ht="15">
      <c r="A30" s="171"/>
      <c r="B30" s="168"/>
      <c r="C30" s="167"/>
      <c r="D30" s="167"/>
      <c r="E30" s="167"/>
      <c r="F30" s="167"/>
      <c r="G30" s="167"/>
      <c r="H30" s="167"/>
    </row>
    <row r="31" spans="1:8" ht="15">
      <c r="A31" s="171"/>
      <c r="B31" s="168"/>
      <c r="C31" s="167"/>
      <c r="D31" s="167"/>
      <c r="E31" s="167"/>
      <c r="F31" s="167"/>
      <c r="G31" s="167"/>
      <c r="H31" s="167"/>
    </row>
    <row r="32" spans="1:8" ht="15">
      <c r="A32" s="171"/>
      <c r="B32" s="168"/>
      <c r="C32" s="167"/>
      <c r="D32" s="167"/>
      <c r="E32" s="167"/>
      <c r="F32" s="167"/>
      <c r="G32" s="167"/>
      <c r="H32" s="167"/>
    </row>
    <row r="33" spans="1:8" ht="15">
      <c r="A33" s="171"/>
      <c r="B33" s="168"/>
      <c r="C33" s="167"/>
      <c r="D33" s="167"/>
      <c r="E33" s="167"/>
      <c r="F33" s="167"/>
      <c r="G33" s="167"/>
      <c r="H33" s="167"/>
    </row>
    <row r="34" spans="1:8" ht="15">
      <c r="A34" s="171"/>
      <c r="B34" s="168"/>
      <c r="C34" s="167"/>
      <c r="D34" s="167"/>
      <c r="E34" s="167"/>
      <c r="F34" s="167"/>
      <c r="G34" s="167"/>
      <c r="H34" s="167"/>
    </row>
    <row r="35" spans="1:8" ht="15">
      <c r="A35" s="171"/>
      <c r="B35" s="168"/>
      <c r="C35" s="167"/>
      <c r="D35" s="167"/>
      <c r="E35" s="167"/>
      <c r="F35" s="167"/>
      <c r="G35" s="167"/>
      <c r="H35" s="167"/>
    </row>
    <row r="36" spans="1:8" ht="15">
      <c r="A36" s="171"/>
      <c r="B36" s="168"/>
      <c r="C36" s="167"/>
      <c r="D36" s="167"/>
      <c r="E36" s="167"/>
      <c r="F36" s="167"/>
      <c r="G36" s="167"/>
      <c r="H36" s="167"/>
    </row>
  </sheetData>
  <sheetProtection/>
  <mergeCells count="1">
    <mergeCell ref="B8:B10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6">
      <selection activeCell="H33" sqref="H33"/>
    </sheetView>
  </sheetViews>
  <sheetFormatPr defaultColWidth="9.140625" defaultRowHeight="12.75"/>
  <cols>
    <col min="7" max="7" width="19.8515625" style="0" customWidth="1"/>
    <col min="8" max="8" width="16.00390625" style="0" customWidth="1"/>
  </cols>
  <sheetData>
    <row r="1" spans="1:7" ht="12.75">
      <c r="A1" s="178"/>
      <c r="B1" s="178"/>
      <c r="C1" s="178"/>
      <c r="D1" s="178"/>
      <c r="E1" s="178"/>
      <c r="F1" s="178"/>
      <c r="G1" s="178"/>
    </row>
    <row r="2" spans="1:7" ht="12.75">
      <c r="A2" s="264" t="s">
        <v>348</v>
      </c>
      <c r="B2" s="265"/>
      <c r="C2" s="265"/>
      <c r="D2" s="265"/>
      <c r="E2" s="265"/>
      <c r="F2" s="265"/>
      <c r="G2" s="266"/>
    </row>
    <row r="3" spans="1:7" ht="12.75">
      <c r="A3" s="267"/>
      <c r="B3" s="268"/>
      <c r="C3" s="268"/>
      <c r="D3" s="268"/>
      <c r="E3" s="268"/>
      <c r="F3" s="268"/>
      <c r="G3" s="269"/>
    </row>
    <row r="4" spans="1:7" ht="13.5" thickBot="1">
      <c r="A4" s="270"/>
      <c r="B4" s="271"/>
      <c r="C4" s="271"/>
      <c r="D4" s="271"/>
      <c r="E4" s="271"/>
      <c r="F4" s="271"/>
      <c r="G4" s="272"/>
    </row>
    <row r="5" spans="1:7" ht="12.75">
      <c r="A5" s="179"/>
      <c r="B5" s="180"/>
      <c r="C5" s="180"/>
      <c r="D5" s="180"/>
      <c r="E5" s="180"/>
      <c r="F5" s="180"/>
      <c r="G5" s="181"/>
    </row>
    <row r="6" spans="1:7" ht="12.75">
      <c r="A6" s="182"/>
      <c r="B6" s="183"/>
      <c r="C6" s="183"/>
      <c r="D6" s="183"/>
      <c r="E6" s="183"/>
      <c r="F6" s="183"/>
      <c r="G6" s="184"/>
    </row>
    <row r="7" spans="1:7" ht="12.75">
      <c r="A7" s="185"/>
      <c r="B7" s="186"/>
      <c r="C7" s="186"/>
      <c r="D7" s="186"/>
      <c r="E7" s="186"/>
      <c r="F7" s="186"/>
      <c r="G7" s="187"/>
    </row>
    <row r="8" spans="1:7" ht="12.75">
      <c r="A8" s="179"/>
      <c r="B8" s="180"/>
      <c r="C8" s="180"/>
      <c r="D8" s="180"/>
      <c r="E8" s="180"/>
      <c r="F8" s="180"/>
      <c r="G8" s="181"/>
    </row>
    <row r="9" spans="1:7" ht="12.75">
      <c r="A9" s="182"/>
      <c r="B9" s="183"/>
      <c r="C9" s="183"/>
      <c r="D9" s="183"/>
      <c r="E9" s="183"/>
      <c r="F9" s="183"/>
      <c r="G9" s="184"/>
    </row>
    <row r="10" spans="1:7" ht="12.75">
      <c r="A10" s="185"/>
      <c r="B10" s="186"/>
      <c r="C10" s="186"/>
      <c r="D10" s="186"/>
      <c r="E10" s="186"/>
      <c r="F10" s="186"/>
      <c r="G10" s="187"/>
    </row>
    <row r="11" spans="1:7" ht="12.75">
      <c r="A11" s="188"/>
      <c r="B11" s="189"/>
      <c r="C11" s="189"/>
      <c r="D11" s="189"/>
      <c r="E11" s="189"/>
      <c r="F11" s="189"/>
      <c r="G11" s="190"/>
    </row>
    <row r="12" spans="1:7" ht="12.75">
      <c r="A12" s="188"/>
      <c r="B12" s="189"/>
      <c r="C12" s="189"/>
      <c r="D12" s="189"/>
      <c r="E12" s="189"/>
      <c r="F12" s="189"/>
      <c r="G12" s="190"/>
    </row>
    <row r="13" spans="1:7" ht="12.75">
      <c r="A13" s="179"/>
      <c r="B13" s="180"/>
      <c r="C13" s="180"/>
      <c r="D13" s="180"/>
      <c r="E13" s="180"/>
      <c r="F13" s="180"/>
      <c r="G13" s="181"/>
    </row>
    <row r="14" spans="1:7" ht="12.75">
      <c r="A14" s="185"/>
      <c r="B14" s="186"/>
      <c r="C14" s="186"/>
      <c r="D14" s="186"/>
      <c r="E14" s="186"/>
      <c r="F14" s="186"/>
      <c r="G14" s="187"/>
    </row>
    <row r="15" spans="1:7" ht="12.75">
      <c r="A15" s="188"/>
      <c r="B15" s="189"/>
      <c r="C15" s="189"/>
      <c r="D15" s="189"/>
      <c r="E15" s="189"/>
      <c r="F15" s="189"/>
      <c r="G15" s="190"/>
    </row>
    <row r="16" spans="1:7" ht="12.75">
      <c r="A16" s="188"/>
      <c r="B16" s="189"/>
      <c r="C16" s="189"/>
      <c r="D16" s="189"/>
      <c r="E16" s="189"/>
      <c r="F16" s="189"/>
      <c r="G16" s="190"/>
    </row>
    <row r="17" spans="1:7" ht="12.75">
      <c r="A17" s="188"/>
      <c r="B17" s="189"/>
      <c r="C17" s="189"/>
      <c r="D17" s="189"/>
      <c r="E17" s="189"/>
      <c r="F17" s="189"/>
      <c r="G17" s="190"/>
    </row>
    <row r="18" spans="1:7" ht="12.75">
      <c r="A18" s="188"/>
      <c r="B18" s="189"/>
      <c r="C18" s="189"/>
      <c r="D18" s="189"/>
      <c r="E18" s="189"/>
      <c r="F18" s="189"/>
      <c r="G18" s="190"/>
    </row>
    <row r="19" spans="1:7" ht="12.75">
      <c r="A19" s="188"/>
      <c r="B19" s="189"/>
      <c r="C19" s="189"/>
      <c r="D19" s="189"/>
      <c r="E19" s="189"/>
      <c r="F19" s="189"/>
      <c r="G19" s="190"/>
    </row>
    <row r="20" spans="1:7" ht="12.75">
      <c r="A20" s="188"/>
      <c r="B20" s="189"/>
      <c r="C20" s="189"/>
      <c r="D20" s="189"/>
      <c r="E20" s="189"/>
      <c r="F20" s="189"/>
      <c r="G20" s="190"/>
    </row>
    <row r="21" spans="1:7" ht="12.75">
      <c r="A21" s="188"/>
      <c r="B21" s="189"/>
      <c r="C21" s="189"/>
      <c r="D21" s="189"/>
      <c r="E21" s="189"/>
      <c r="F21" s="189"/>
      <c r="G21" s="190"/>
    </row>
    <row r="22" spans="1:7" ht="12.75">
      <c r="A22" s="188"/>
      <c r="B22" s="189"/>
      <c r="C22" s="189"/>
      <c r="D22" s="189"/>
      <c r="E22" s="189"/>
      <c r="F22" s="189"/>
      <c r="G22" s="190"/>
    </row>
    <row r="23" spans="1:7" ht="12.75">
      <c r="A23" s="188"/>
      <c r="B23" s="189"/>
      <c r="C23" s="189"/>
      <c r="D23" s="189"/>
      <c r="E23" s="189"/>
      <c r="F23" s="189"/>
      <c r="G23" s="190"/>
    </row>
    <row r="24" spans="1:7" ht="12.75">
      <c r="A24" s="188"/>
      <c r="B24" s="189"/>
      <c r="C24" s="189"/>
      <c r="D24" s="189"/>
      <c r="E24" s="189"/>
      <c r="F24" s="189"/>
      <c r="G24" s="190"/>
    </row>
    <row r="25" spans="1:7" ht="12.75">
      <c r="A25" s="188"/>
      <c r="B25" s="189"/>
      <c r="C25" s="189"/>
      <c r="D25" s="189"/>
      <c r="E25" s="189"/>
      <c r="F25" s="189"/>
      <c r="G25" s="190"/>
    </row>
    <row r="26" spans="1:7" ht="12.75">
      <c r="A26" s="188"/>
      <c r="B26" s="189"/>
      <c r="C26" s="189"/>
      <c r="D26" s="189"/>
      <c r="E26" s="189"/>
      <c r="F26" s="189"/>
      <c r="G26" s="190"/>
    </row>
    <row r="27" spans="1:7" ht="12.75">
      <c r="A27" s="188"/>
      <c r="B27" s="189"/>
      <c r="C27" s="189"/>
      <c r="D27" s="189"/>
      <c r="E27" s="189"/>
      <c r="F27" s="189"/>
      <c r="G27" s="190"/>
    </row>
    <row r="28" spans="1:7" ht="12.75">
      <c r="A28" s="188"/>
      <c r="B28" s="189"/>
      <c r="C28" s="189"/>
      <c r="D28" s="189"/>
      <c r="E28" s="189"/>
      <c r="F28" s="189"/>
      <c r="G28" s="190"/>
    </row>
    <row r="29" spans="1:7" ht="12.75">
      <c r="A29" s="188"/>
      <c r="B29" s="189"/>
      <c r="C29" s="189"/>
      <c r="D29" s="189"/>
      <c r="E29" s="189"/>
      <c r="F29" s="189"/>
      <c r="G29" s="190"/>
    </row>
    <row r="30" spans="1:7" ht="12.75">
      <c r="A30" s="188"/>
      <c r="B30" s="189"/>
      <c r="C30" s="189"/>
      <c r="D30" s="189"/>
      <c r="E30" s="189"/>
      <c r="F30" s="189"/>
      <c r="G30" s="190"/>
    </row>
    <row r="31" spans="1:7" ht="12.75">
      <c r="A31" s="188"/>
      <c r="B31" s="189"/>
      <c r="C31" s="189"/>
      <c r="D31" s="189"/>
      <c r="E31" s="189"/>
      <c r="F31" s="189"/>
      <c r="G31" s="190"/>
    </row>
    <row r="32" spans="1:7" ht="12.75">
      <c r="A32" s="182"/>
      <c r="B32" s="183"/>
      <c r="C32" s="183"/>
      <c r="D32" s="183"/>
      <c r="E32" s="183"/>
      <c r="F32" s="183"/>
      <c r="G32" s="184"/>
    </row>
    <row r="33" spans="1:7" ht="12.75">
      <c r="A33" s="179"/>
      <c r="B33" s="180"/>
      <c r="C33" s="180"/>
      <c r="D33" s="180"/>
      <c r="E33" s="180"/>
      <c r="F33" s="180"/>
      <c r="G33" s="181"/>
    </row>
    <row r="34" spans="1:7" ht="12.75">
      <c r="A34" s="179"/>
      <c r="B34" s="180"/>
      <c r="C34" s="180"/>
      <c r="D34" s="180"/>
      <c r="E34" s="180"/>
      <c r="F34" s="180"/>
      <c r="G34" s="181"/>
    </row>
    <row r="35" spans="1:7" ht="12.75">
      <c r="A35" s="179"/>
      <c r="B35" s="180"/>
      <c r="C35" s="180"/>
      <c r="D35" s="180"/>
      <c r="E35" s="273" t="s">
        <v>349</v>
      </c>
      <c r="F35" s="273"/>
      <c r="G35" s="274"/>
    </row>
    <row r="36" spans="1:7" ht="12.75">
      <c r="A36" s="179"/>
      <c r="B36" s="180"/>
      <c r="C36" s="180"/>
      <c r="D36" s="180"/>
      <c r="E36" s="192"/>
      <c r="F36" s="192"/>
      <c r="G36" s="193"/>
    </row>
    <row r="37" spans="1:7" ht="12.75">
      <c r="A37" s="179"/>
      <c r="B37" s="180"/>
      <c r="C37" s="180"/>
      <c r="D37" s="180"/>
      <c r="E37" s="275" t="s">
        <v>270</v>
      </c>
      <c r="F37" s="276"/>
      <c r="G37" s="277"/>
    </row>
    <row r="38" spans="1:7" ht="12.75">
      <c r="A38" s="179"/>
      <c r="B38" s="180"/>
      <c r="C38" s="180"/>
      <c r="D38" s="180"/>
      <c r="E38" s="180"/>
      <c r="F38" s="180"/>
      <c r="G38" s="181"/>
    </row>
    <row r="39" spans="1:7" ht="12.75">
      <c r="A39" s="188"/>
      <c r="B39" s="189"/>
      <c r="C39" s="189"/>
      <c r="D39" s="189"/>
      <c r="E39" s="189"/>
      <c r="F39" s="189"/>
      <c r="G39" s="190"/>
    </row>
    <row r="40" spans="1:7" ht="12.75">
      <c r="A40" s="191"/>
      <c r="B40" s="191"/>
      <c r="C40" s="191"/>
      <c r="D40" s="191"/>
      <c r="E40" s="191"/>
      <c r="F40" s="191"/>
      <c r="G40" s="191"/>
    </row>
  </sheetData>
  <sheetProtection/>
  <mergeCells count="3">
    <mergeCell ref="A2:G4"/>
    <mergeCell ref="E35:G35"/>
    <mergeCell ref="E37:G3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____5">
    <tabColor indexed="16"/>
  </sheetPr>
  <dimension ref="A1:G49"/>
  <sheetViews>
    <sheetView zoomScalePageLayoutView="0" workbookViewId="0" topLeftCell="A33">
      <selection activeCell="F57" sqref="F57"/>
    </sheetView>
  </sheetViews>
  <sheetFormatPr defaultColWidth="9.140625" defaultRowHeight="12.75"/>
  <cols>
    <col min="1" max="1" width="3.7109375" style="76" customWidth="1"/>
    <col min="2" max="2" width="2.7109375" style="76" customWidth="1"/>
    <col min="3" max="3" width="4.00390625" style="76" customWidth="1"/>
    <col min="4" max="4" width="40.57421875" style="60" customWidth="1"/>
    <col min="5" max="5" width="8.28125" style="60" bestFit="1" customWidth="1"/>
    <col min="6" max="7" width="15.7109375" style="77" customWidth="1"/>
    <col min="8" max="8" width="7.00390625" style="60" customWidth="1"/>
    <col min="9" max="16384" width="9.140625" style="60" customWidth="1"/>
  </cols>
  <sheetData>
    <row r="1" spans="1:7" s="58" customFormat="1" ht="18" customHeight="1">
      <c r="A1" s="201" t="s">
        <v>283</v>
      </c>
      <c r="B1" s="202"/>
      <c r="C1" s="202"/>
      <c r="D1" s="202"/>
      <c r="E1" s="202"/>
      <c r="F1" s="202"/>
      <c r="G1" s="202"/>
    </row>
    <row r="3" spans="1:7" ht="18.75" customHeight="1">
      <c r="A3" s="203" t="s">
        <v>4</v>
      </c>
      <c r="B3" s="205" t="s">
        <v>113</v>
      </c>
      <c r="C3" s="206"/>
      <c r="D3" s="207"/>
      <c r="E3" s="203" t="s">
        <v>24</v>
      </c>
      <c r="F3" s="59" t="s">
        <v>88</v>
      </c>
      <c r="G3" s="59" t="s">
        <v>88</v>
      </c>
    </row>
    <row r="4" spans="1:7" ht="18" customHeight="1">
      <c r="A4" s="204"/>
      <c r="B4" s="208"/>
      <c r="C4" s="209"/>
      <c r="D4" s="210"/>
      <c r="E4" s="204"/>
      <c r="F4" s="63" t="s">
        <v>89</v>
      </c>
      <c r="G4" s="64" t="s">
        <v>114</v>
      </c>
    </row>
    <row r="5" spans="1:7" s="58" customFormat="1" ht="19.5" customHeight="1">
      <c r="A5" s="61" t="s">
        <v>5</v>
      </c>
      <c r="B5" s="198" t="s">
        <v>115</v>
      </c>
      <c r="C5" s="199"/>
      <c r="D5" s="200"/>
      <c r="E5" s="61"/>
      <c r="F5" s="32"/>
      <c r="G5" s="32"/>
    </row>
    <row r="6" spans="1:7" s="58" customFormat="1" ht="15" customHeight="1">
      <c r="A6" s="67"/>
      <c r="B6" s="65">
        <v>1</v>
      </c>
      <c r="C6" s="68" t="s">
        <v>116</v>
      </c>
      <c r="D6" s="69"/>
      <c r="E6" s="70" t="s">
        <v>221</v>
      </c>
      <c r="F6" s="32">
        <f>F7+F8</f>
        <v>216410.40000000002</v>
      </c>
      <c r="G6" s="32">
        <f>G7+G8</f>
        <v>707908</v>
      </c>
    </row>
    <row r="7" spans="1:7" s="58" customFormat="1" ht="15" customHeight="1">
      <c r="A7" s="67"/>
      <c r="B7" s="65"/>
      <c r="C7" s="66" t="s">
        <v>117</v>
      </c>
      <c r="D7" s="71" t="s">
        <v>118</v>
      </c>
      <c r="E7" s="70"/>
      <c r="F7" s="32">
        <f>79481+64982+470*140+16.5*140+59470+1772+177.31*140-82228</f>
        <v>216410.40000000002</v>
      </c>
      <c r="G7" s="32">
        <v>707908</v>
      </c>
    </row>
    <row r="8" spans="1:7" s="58" customFormat="1" ht="15" customHeight="1">
      <c r="A8" s="67"/>
      <c r="B8" s="65"/>
      <c r="C8" s="66" t="s">
        <v>119</v>
      </c>
      <c r="D8" s="71" t="s">
        <v>120</v>
      </c>
      <c r="E8" s="70"/>
      <c r="F8" s="32">
        <v>0</v>
      </c>
      <c r="G8" s="32"/>
    </row>
    <row r="9" spans="1:7" s="58" customFormat="1" ht="15" customHeight="1">
      <c r="A9" s="67"/>
      <c r="B9" s="65">
        <v>2</v>
      </c>
      <c r="C9" s="68" t="s">
        <v>121</v>
      </c>
      <c r="D9" s="69"/>
      <c r="E9" s="70"/>
      <c r="F9" s="32"/>
      <c r="G9" s="32"/>
    </row>
    <row r="10" spans="1:7" s="58" customFormat="1" ht="15" customHeight="1">
      <c r="A10" s="67"/>
      <c r="B10" s="65"/>
      <c r="C10" s="66" t="s">
        <v>117</v>
      </c>
      <c r="D10" s="71" t="s">
        <v>122</v>
      </c>
      <c r="E10" s="70"/>
      <c r="F10" s="32"/>
      <c r="G10" s="32"/>
    </row>
    <row r="11" spans="1:7" s="58" customFormat="1" ht="15" customHeight="1">
      <c r="A11" s="67"/>
      <c r="B11" s="65"/>
      <c r="C11" s="66" t="s">
        <v>119</v>
      </c>
      <c r="D11" s="71" t="s">
        <v>123</v>
      </c>
      <c r="E11" s="70"/>
      <c r="F11" s="32"/>
      <c r="G11" s="32"/>
    </row>
    <row r="12" spans="1:7" s="58" customFormat="1" ht="15" customHeight="1">
      <c r="A12" s="67"/>
      <c r="B12" s="65">
        <v>3</v>
      </c>
      <c r="C12" s="68" t="s">
        <v>124</v>
      </c>
      <c r="D12" s="69"/>
      <c r="E12" s="70" t="s">
        <v>222</v>
      </c>
      <c r="F12" s="32">
        <f>F15+F16+F13</f>
        <v>14687374</v>
      </c>
      <c r="G12" s="32">
        <f>G15+G16+G13</f>
        <v>12887888</v>
      </c>
    </row>
    <row r="13" spans="1:7" s="58" customFormat="1" ht="15" customHeight="1">
      <c r="A13" s="67"/>
      <c r="B13" s="65"/>
      <c r="C13" s="66" t="s">
        <v>117</v>
      </c>
      <c r="D13" s="71" t="s">
        <v>125</v>
      </c>
      <c r="E13" s="70"/>
      <c r="F13" s="32"/>
      <c r="G13" s="32">
        <v>1089918</v>
      </c>
    </row>
    <row r="14" spans="1:7" s="58" customFormat="1" ht="15" customHeight="1">
      <c r="A14" s="67"/>
      <c r="B14" s="65"/>
      <c r="C14" s="66" t="s">
        <v>119</v>
      </c>
      <c r="D14" s="71" t="s">
        <v>126</v>
      </c>
      <c r="E14" s="70"/>
      <c r="F14" s="32"/>
      <c r="G14" s="32"/>
    </row>
    <row r="15" spans="1:7" s="58" customFormat="1" ht="15" customHeight="1">
      <c r="A15" s="67"/>
      <c r="B15" s="65"/>
      <c r="C15" s="66" t="s">
        <v>127</v>
      </c>
      <c r="D15" s="71" t="s">
        <v>128</v>
      </c>
      <c r="E15" s="70"/>
      <c r="F15" s="32"/>
      <c r="G15" s="32"/>
    </row>
    <row r="16" spans="1:7" s="58" customFormat="1" ht="15" customHeight="1">
      <c r="A16" s="67"/>
      <c r="B16" s="65"/>
      <c r="C16" s="66" t="s">
        <v>129</v>
      </c>
      <c r="D16" s="71" t="s">
        <v>130</v>
      </c>
      <c r="E16" s="70"/>
      <c r="F16" s="32">
        <v>14687374</v>
      </c>
      <c r="G16" s="32">
        <v>11797970</v>
      </c>
    </row>
    <row r="17" spans="1:7" s="58" customFormat="1" ht="15" customHeight="1">
      <c r="A17" s="67"/>
      <c r="B17" s="65"/>
      <c r="C17" s="66" t="s">
        <v>131</v>
      </c>
      <c r="D17" s="71" t="s">
        <v>132</v>
      </c>
      <c r="E17" s="70"/>
      <c r="F17" s="32"/>
      <c r="G17" s="32"/>
    </row>
    <row r="18" spans="1:7" s="58" customFormat="1" ht="15" customHeight="1">
      <c r="A18" s="67"/>
      <c r="B18" s="65">
        <v>4</v>
      </c>
      <c r="C18" s="68" t="s">
        <v>22</v>
      </c>
      <c r="D18" s="69"/>
      <c r="E18" s="70" t="s">
        <v>223</v>
      </c>
      <c r="F18" s="32">
        <f>F22+F23</f>
        <v>96414608</v>
      </c>
      <c r="G18" s="32">
        <f>G22+G23</f>
        <v>73085091</v>
      </c>
    </row>
    <row r="19" spans="1:7" s="58" customFormat="1" ht="15" customHeight="1">
      <c r="A19" s="67"/>
      <c r="B19" s="65"/>
      <c r="C19" s="66" t="s">
        <v>117</v>
      </c>
      <c r="D19" s="71" t="s">
        <v>133</v>
      </c>
      <c r="E19" s="70"/>
      <c r="F19" s="32"/>
      <c r="G19" s="32"/>
    </row>
    <row r="20" spans="1:7" s="58" customFormat="1" ht="15" customHeight="1">
      <c r="A20" s="67"/>
      <c r="B20" s="65"/>
      <c r="C20" s="66" t="s">
        <v>119</v>
      </c>
      <c r="D20" s="71" t="s">
        <v>134</v>
      </c>
      <c r="E20" s="70"/>
      <c r="F20" s="32"/>
      <c r="G20" s="32"/>
    </row>
    <row r="21" spans="1:7" s="58" customFormat="1" ht="15" customHeight="1">
      <c r="A21" s="67"/>
      <c r="B21" s="65"/>
      <c r="C21" s="66" t="s">
        <v>127</v>
      </c>
      <c r="D21" s="71" t="s">
        <v>135</v>
      </c>
      <c r="E21" s="70"/>
      <c r="F21" s="32"/>
      <c r="G21" s="32"/>
    </row>
    <row r="22" spans="1:7" s="58" customFormat="1" ht="15" customHeight="1">
      <c r="A22" s="67"/>
      <c r="B22" s="65"/>
      <c r="C22" s="66" t="s">
        <v>129</v>
      </c>
      <c r="D22" s="71" t="s">
        <v>136</v>
      </c>
      <c r="E22" s="70"/>
      <c r="F22" s="32">
        <v>96414608</v>
      </c>
      <c r="G22" s="32">
        <v>73085091</v>
      </c>
    </row>
    <row r="23" spans="1:7" s="58" customFormat="1" ht="15" customHeight="1">
      <c r="A23" s="67"/>
      <c r="B23" s="65"/>
      <c r="C23" s="66" t="s">
        <v>131</v>
      </c>
      <c r="D23" s="71" t="s">
        <v>137</v>
      </c>
      <c r="E23" s="70"/>
      <c r="F23" s="32"/>
      <c r="G23" s="32"/>
    </row>
    <row r="24" spans="1:7" s="58" customFormat="1" ht="15" customHeight="1">
      <c r="A24" s="67"/>
      <c r="B24" s="65">
        <v>5</v>
      </c>
      <c r="C24" s="68" t="s">
        <v>138</v>
      </c>
      <c r="D24" s="69"/>
      <c r="E24" s="70"/>
      <c r="F24" s="32"/>
      <c r="G24" s="32"/>
    </row>
    <row r="25" spans="1:7" s="58" customFormat="1" ht="15" customHeight="1">
      <c r="A25" s="67"/>
      <c r="B25" s="65">
        <v>6</v>
      </c>
      <c r="C25" s="68" t="s">
        <v>139</v>
      </c>
      <c r="D25" s="69"/>
      <c r="E25" s="70"/>
      <c r="F25" s="32"/>
      <c r="G25" s="32"/>
    </row>
    <row r="26" spans="1:7" s="58" customFormat="1" ht="15" customHeight="1">
      <c r="A26" s="67"/>
      <c r="B26" s="65">
        <v>7</v>
      </c>
      <c r="C26" s="68" t="s">
        <v>140</v>
      </c>
      <c r="D26" s="69"/>
      <c r="E26" s="70"/>
      <c r="F26" s="32"/>
      <c r="G26" s="32"/>
    </row>
    <row r="27" spans="1:7" s="58" customFormat="1" ht="15" customHeight="1">
      <c r="A27" s="67"/>
      <c r="B27" s="65"/>
      <c r="C27" s="66" t="s">
        <v>117</v>
      </c>
      <c r="D27" s="69" t="s">
        <v>81</v>
      </c>
      <c r="E27" s="70"/>
      <c r="F27" s="32"/>
      <c r="G27" s="32"/>
    </row>
    <row r="28" spans="1:7" s="58" customFormat="1" ht="15" customHeight="1">
      <c r="A28" s="67"/>
      <c r="B28" s="65"/>
      <c r="C28" s="66" t="s">
        <v>119</v>
      </c>
      <c r="D28" s="69" t="s">
        <v>141</v>
      </c>
      <c r="E28" s="70"/>
      <c r="F28" s="32"/>
      <c r="G28" s="32"/>
    </row>
    <row r="29" spans="1:7" s="58" customFormat="1" ht="19.5" customHeight="1">
      <c r="A29" s="67" t="s">
        <v>6</v>
      </c>
      <c r="B29" s="198" t="s">
        <v>142</v>
      </c>
      <c r="C29" s="199"/>
      <c r="D29" s="200"/>
      <c r="E29" s="70"/>
      <c r="F29" s="32"/>
      <c r="G29" s="32"/>
    </row>
    <row r="30" spans="1:7" s="58" customFormat="1" ht="15" customHeight="1">
      <c r="A30" s="67"/>
      <c r="B30" s="65">
        <v>1</v>
      </c>
      <c r="C30" s="68" t="s">
        <v>143</v>
      </c>
      <c r="D30" s="69"/>
      <c r="E30" s="70" t="s">
        <v>224</v>
      </c>
      <c r="F30" s="32"/>
      <c r="G30" s="32"/>
    </row>
    <row r="31" spans="1:7" s="58" customFormat="1" ht="15" customHeight="1">
      <c r="A31" s="67"/>
      <c r="B31" s="65"/>
      <c r="C31" s="66" t="s">
        <v>144</v>
      </c>
      <c r="D31" s="71" t="s">
        <v>145</v>
      </c>
      <c r="E31" s="70"/>
      <c r="F31" s="32"/>
      <c r="G31" s="32"/>
    </row>
    <row r="32" spans="1:7" s="58" customFormat="1" ht="15" customHeight="1">
      <c r="A32" s="67"/>
      <c r="B32" s="65"/>
      <c r="C32" s="66" t="s">
        <v>119</v>
      </c>
      <c r="D32" s="71" t="s">
        <v>146</v>
      </c>
      <c r="E32" s="70"/>
      <c r="F32" s="32"/>
      <c r="G32" s="32"/>
    </row>
    <row r="33" spans="1:7" s="58" customFormat="1" ht="15" customHeight="1">
      <c r="A33" s="67"/>
      <c r="B33" s="65"/>
      <c r="C33" s="66" t="s">
        <v>127</v>
      </c>
      <c r="D33" s="71" t="s">
        <v>147</v>
      </c>
      <c r="E33" s="70"/>
      <c r="F33" s="32"/>
      <c r="G33" s="32"/>
    </row>
    <row r="34" spans="1:7" s="58" customFormat="1" ht="15" customHeight="1">
      <c r="A34" s="67"/>
      <c r="B34" s="65"/>
      <c r="C34" s="66" t="s">
        <v>129</v>
      </c>
      <c r="D34" s="71" t="s">
        <v>148</v>
      </c>
      <c r="E34" s="70"/>
      <c r="F34" s="32"/>
      <c r="G34" s="32"/>
    </row>
    <row r="35" spans="1:7" s="58" customFormat="1" ht="15" customHeight="1">
      <c r="A35" s="67"/>
      <c r="B35" s="65">
        <v>2</v>
      </c>
      <c r="C35" s="68" t="s">
        <v>149</v>
      </c>
      <c r="D35" s="69"/>
      <c r="E35" s="70" t="s">
        <v>225</v>
      </c>
      <c r="F35" s="32">
        <f>F38+F39</f>
        <v>13743157</v>
      </c>
      <c r="G35" s="32">
        <f>G38+G39</f>
        <v>13608414</v>
      </c>
    </row>
    <row r="36" spans="1:7" s="58" customFormat="1" ht="15" customHeight="1">
      <c r="A36" s="67"/>
      <c r="B36" s="65"/>
      <c r="C36" s="66" t="s">
        <v>117</v>
      </c>
      <c r="D36" s="71" t="s">
        <v>150</v>
      </c>
      <c r="E36" s="70"/>
      <c r="F36" s="32"/>
      <c r="G36" s="32"/>
    </row>
    <row r="37" spans="1:7" s="58" customFormat="1" ht="15" customHeight="1">
      <c r="A37" s="67"/>
      <c r="B37" s="65"/>
      <c r="C37" s="66" t="s">
        <v>119</v>
      </c>
      <c r="D37" s="71" t="s">
        <v>151</v>
      </c>
      <c r="E37" s="70"/>
      <c r="F37" s="32"/>
      <c r="G37" s="32"/>
    </row>
    <row r="38" spans="1:7" s="58" customFormat="1" ht="15" customHeight="1">
      <c r="A38" s="67"/>
      <c r="B38" s="65"/>
      <c r="C38" s="66" t="s">
        <v>127</v>
      </c>
      <c r="D38" s="71" t="s">
        <v>195</v>
      </c>
      <c r="E38" s="70"/>
      <c r="F38" s="32">
        <f>9590187+112655</f>
        <v>9702842</v>
      </c>
      <c r="G38" s="32">
        <v>9590187</v>
      </c>
    </row>
    <row r="39" spans="1:7" s="58" customFormat="1" ht="15" customHeight="1">
      <c r="A39" s="67"/>
      <c r="B39" s="65"/>
      <c r="C39" s="66" t="s">
        <v>129</v>
      </c>
      <c r="D39" s="71" t="s">
        <v>152</v>
      </c>
      <c r="E39" s="70"/>
      <c r="F39" s="32">
        <f>4018227+22088</f>
        <v>4040315</v>
      </c>
      <c r="G39" s="32">
        <v>4018227</v>
      </c>
    </row>
    <row r="40" spans="1:7" s="58" customFormat="1" ht="15" customHeight="1">
      <c r="A40" s="67"/>
      <c r="B40" s="65">
        <v>3</v>
      </c>
      <c r="C40" s="68" t="s">
        <v>153</v>
      </c>
      <c r="D40" s="69"/>
      <c r="E40" s="70"/>
      <c r="F40" s="32"/>
      <c r="G40" s="32"/>
    </row>
    <row r="41" spans="1:7" s="58" customFormat="1" ht="15" customHeight="1">
      <c r="A41" s="67"/>
      <c r="B41" s="65">
        <v>4</v>
      </c>
      <c r="C41" s="68" t="s">
        <v>154</v>
      </c>
      <c r="D41" s="69"/>
      <c r="E41" s="70"/>
      <c r="F41" s="32">
        <f>F42</f>
        <v>0</v>
      </c>
      <c r="G41" s="32">
        <v>0</v>
      </c>
    </row>
    <row r="42" spans="1:7" s="58" customFormat="1" ht="15" customHeight="1">
      <c r="A42" s="67"/>
      <c r="B42" s="65"/>
      <c r="C42" s="66" t="s">
        <v>117</v>
      </c>
      <c r="D42" s="71" t="s">
        <v>155</v>
      </c>
      <c r="E42" s="70"/>
      <c r="F42" s="32"/>
      <c r="G42" s="32"/>
    </row>
    <row r="43" spans="1:7" s="58" customFormat="1" ht="15" customHeight="1">
      <c r="A43" s="67"/>
      <c r="B43" s="65"/>
      <c r="C43" s="66" t="s">
        <v>119</v>
      </c>
      <c r="D43" s="71" t="s">
        <v>156</v>
      </c>
      <c r="E43" s="70"/>
      <c r="F43" s="32">
        <v>0</v>
      </c>
      <c r="G43" s="32">
        <v>0</v>
      </c>
    </row>
    <row r="44" spans="1:7" s="58" customFormat="1" ht="15" customHeight="1">
      <c r="A44" s="67"/>
      <c r="B44" s="65"/>
      <c r="C44" s="66" t="s">
        <v>127</v>
      </c>
      <c r="D44" s="71" t="s">
        <v>157</v>
      </c>
      <c r="E44" s="70"/>
      <c r="F44" s="32"/>
      <c r="G44" s="32"/>
    </row>
    <row r="45" spans="1:7" s="58" customFormat="1" ht="15" customHeight="1">
      <c r="A45" s="67"/>
      <c r="B45" s="65">
        <v>5</v>
      </c>
      <c r="C45" s="68" t="s">
        <v>158</v>
      </c>
      <c r="D45" s="69"/>
      <c r="E45" s="70"/>
      <c r="F45" s="32"/>
      <c r="G45" s="32"/>
    </row>
    <row r="46" spans="1:7" s="58" customFormat="1" ht="15" customHeight="1">
      <c r="A46" s="67"/>
      <c r="B46" s="65">
        <v>6</v>
      </c>
      <c r="C46" s="68" t="s">
        <v>23</v>
      </c>
      <c r="D46" s="69"/>
      <c r="E46" s="70"/>
      <c r="F46" s="32"/>
      <c r="G46" s="32"/>
    </row>
    <row r="47" spans="1:7" s="58" customFormat="1" ht="35.25" customHeight="1">
      <c r="A47" s="72"/>
      <c r="B47" s="198" t="s">
        <v>159</v>
      </c>
      <c r="C47" s="199"/>
      <c r="D47" s="200"/>
      <c r="E47" s="70"/>
      <c r="F47" s="32">
        <f>F35+F18+F12+F6+F42</f>
        <v>125061549.4</v>
      </c>
      <c r="G47" s="32">
        <f>G35+G18+G12+G6+G42</f>
        <v>100289301</v>
      </c>
    </row>
    <row r="48" spans="1:7" s="58" customFormat="1" ht="15.75" customHeight="1">
      <c r="A48" s="73"/>
      <c r="B48" s="73"/>
      <c r="C48" s="73"/>
      <c r="D48" s="73"/>
      <c r="E48" s="74"/>
      <c r="F48" s="75"/>
      <c r="G48" s="75"/>
    </row>
    <row r="49" spans="1:7" s="58" customFormat="1" ht="15.75" customHeight="1">
      <c r="A49" s="73"/>
      <c r="B49" s="73"/>
      <c r="C49" s="73"/>
      <c r="D49" s="73"/>
      <c r="E49" s="74"/>
      <c r="F49" s="75"/>
      <c r="G49" s="75"/>
    </row>
  </sheetData>
  <sheetProtection/>
  <mergeCells count="7">
    <mergeCell ref="B5:D5"/>
    <mergeCell ref="B29:D29"/>
    <mergeCell ref="B47:D47"/>
    <mergeCell ref="A1:G1"/>
    <mergeCell ref="A3:A4"/>
    <mergeCell ref="B3:D4"/>
    <mergeCell ref="E3:E4"/>
  </mergeCells>
  <printOptions/>
  <pageMargins left="0.75" right="0.75" top="1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____7">
    <tabColor indexed="16"/>
  </sheetPr>
  <dimension ref="A1:G53"/>
  <sheetViews>
    <sheetView zoomScalePageLayoutView="0" workbookViewId="0" topLeftCell="A33">
      <selection activeCell="D56" sqref="D56"/>
    </sheetView>
  </sheetViews>
  <sheetFormatPr defaultColWidth="9.140625" defaultRowHeight="12.75"/>
  <cols>
    <col min="1" max="1" width="3.7109375" style="76" customWidth="1"/>
    <col min="2" max="2" width="2.7109375" style="76" customWidth="1"/>
    <col min="3" max="3" width="4.00390625" style="76" customWidth="1"/>
    <col min="4" max="4" width="40.57421875" style="60" customWidth="1"/>
    <col min="5" max="5" width="8.28125" style="60" customWidth="1"/>
    <col min="6" max="7" width="15.7109375" style="77" customWidth="1"/>
    <col min="8" max="8" width="4.00390625" style="60" customWidth="1"/>
    <col min="9" max="16384" width="9.140625" style="60" customWidth="1"/>
  </cols>
  <sheetData>
    <row r="1" spans="1:7" s="58" customFormat="1" ht="18" customHeight="1">
      <c r="A1" s="202" t="s">
        <v>283</v>
      </c>
      <c r="B1" s="202"/>
      <c r="C1" s="202"/>
      <c r="D1" s="202"/>
      <c r="E1" s="202"/>
      <c r="F1" s="202"/>
      <c r="G1" s="202"/>
    </row>
    <row r="3" spans="1:7" s="58" customFormat="1" ht="15.75" customHeight="1">
      <c r="A3" s="203" t="s">
        <v>4</v>
      </c>
      <c r="B3" s="205" t="s">
        <v>160</v>
      </c>
      <c r="C3" s="206"/>
      <c r="D3" s="207"/>
      <c r="E3" s="203" t="s">
        <v>24</v>
      </c>
      <c r="F3" s="59" t="s">
        <v>88</v>
      </c>
      <c r="G3" s="59" t="s">
        <v>88</v>
      </c>
    </row>
    <row r="4" spans="1:7" s="58" customFormat="1" ht="15.75" customHeight="1">
      <c r="A4" s="204"/>
      <c r="B4" s="208"/>
      <c r="C4" s="209"/>
      <c r="D4" s="210"/>
      <c r="E4" s="204"/>
      <c r="F4" s="63" t="s">
        <v>89</v>
      </c>
      <c r="G4" s="64" t="s">
        <v>110</v>
      </c>
    </row>
    <row r="5" spans="1:7" s="58" customFormat="1" ht="24.75" customHeight="1">
      <c r="A5" s="67" t="s">
        <v>5</v>
      </c>
      <c r="B5" s="198" t="s">
        <v>161</v>
      </c>
      <c r="C5" s="199"/>
      <c r="D5" s="200"/>
      <c r="E5" s="67">
        <v>5</v>
      </c>
      <c r="F5" s="32"/>
      <c r="G5" s="32"/>
    </row>
    <row r="6" spans="1:7" s="58" customFormat="1" ht="15.75" customHeight="1">
      <c r="A6" s="67"/>
      <c r="B6" s="65">
        <v>1</v>
      </c>
      <c r="C6" s="68" t="s">
        <v>31</v>
      </c>
      <c r="D6" s="69"/>
      <c r="E6" s="67"/>
      <c r="F6" s="32"/>
      <c r="G6" s="32"/>
    </row>
    <row r="7" spans="1:7" s="58" customFormat="1" ht="15.75" customHeight="1">
      <c r="A7" s="67"/>
      <c r="B7" s="65">
        <v>2</v>
      </c>
      <c r="C7" s="68" t="s">
        <v>162</v>
      </c>
      <c r="D7" s="69"/>
      <c r="E7" s="67"/>
      <c r="F7" s="32">
        <f>F8</f>
        <v>0</v>
      </c>
      <c r="G7" s="32">
        <v>0</v>
      </c>
    </row>
    <row r="8" spans="1:7" s="58" customFormat="1" ht="15.75" customHeight="1">
      <c r="A8" s="67"/>
      <c r="B8" s="65"/>
      <c r="C8" s="66" t="s">
        <v>117</v>
      </c>
      <c r="D8" s="71" t="s">
        <v>163</v>
      </c>
      <c r="E8" s="67"/>
      <c r="F8" s="32">
        <v>0</v>
      </c>
      <c r="G8" s="32">
        <v>0</v>
      </c>
    </row>
    <row r="9" spans="1:7" s="58" customFormat="1" ht="15.75" customHeight="1">
      <c r="A9" s="67"/>
      <c r="B9" s="65"/>
      <c r="C9" s="66" t="s">
        <v>119</v>
      </c>
      <c r="D9" s="71" t="s">
        <v>164</v>
      </c>
      <c r="E9" s="67"/>
      <c r="F9" s="32"/>
      <c r="G9" s="32"/>
    </row>
    <row r="10" spans="1:7" s="58" customFormat="1" ht="15.75" customHeight="1">
      <c r="A10" s="67"/>
      <c r="B10" s="65">
        <v>3</v>
      </c>
      <c r="C10" s="68" t="s">
        <v>165</v>
      </c>
      <c r="D10" s="69"/>
      <c r="E10" s="70">
        <v>5.1</v>
      </c>
      <c r="F10" s="32">
        <f>F11+F13+F14+F15+F16+F19</f>
        <v>118347980</v>
      </c>
      <c r="G10" s="32">
        <f>G11+G13+G14+G15+G16+G19</f>
        <v>94336196</v>
      </c>
    </row>
    <row r="11" spans="1:7" s="58" customFormat="1" ht="15.75" customHeight="1">
      <c r="A11" s="67"/>
      <c r="B11" s="65"/>
      <c r="C11" s="66" t="s">
        <v>117</v>
      </c>
      <c r="D11" s="71" t="s">
        <v>166</v>
      </c>
      <c r="E11" s="67"/>
      <c r="F11" s="32">
        <f>840552+1081874+1248140+2719560+477961+48600+2417159+1224285+4186775+435417+670053+160036+670519+85680+106949+21000+181671+83277+130000+27860+10000+38880+119000+46384+298190+124254+55000+279000+1393092+637044+238000+40000+81130+754410+42618+1005726+89614+52700+180491+428120+50004</f>
        <v>22781025</v>
      </c>
      <c r="G11" s="32">
        <v>12921318</v>
      </c>
    </row>
    <row r="12" spans="1:7" s="58" customFormat="1" ht="15.75" customHeight="1">
      <c r="A12" s="67"/>
      <c r="B12" s="65"/>
      <c r="C12" s="66" t="s">
        <v>119</v>
      </c>
      <c r="D12" s="71" t="s">
        <v>30</v>
      </c>
      <c r="E12" s="67"/>
      <c r="F12" s="32"/>
      <c r="G12" s="32"/>
    </row>
    <row r="13" spans="1:7" s="58" customFormat="1" ht="15.75" customHeight="1">
      <c r="A13" s="67"/>
      <c r="B13" s="65"/>
      <c r="C13" s="66" t="s">
        <v>127</v>
      </c>
      <c r="D13" s="71" t="s">
        <v>167</v>
      </c>
      <c r="E13" s="67"/>
      <c r="F13" s="32">
        <v>222888</v>
      </c>
      <c r="G13" s="32">
        <v>52644</v>
      </c>
    </row>
    <row r="14" spans="1:7" s="58" customFormat="1" ht="15.75" customHeight="1">
      <c r="A14" s="67"/>
      <c r="B14" s="65"/>
      <c r="C14" s="66" t="s">
        <v>129</v>
      </c>
      <c r="D14" s="71" t="s">
        <v>168</v>
      </c>
      <c r="E14" s="67"/>
      <c r="F14" s="32">
        <f>37650+23845+8534</f>
        <v>70029</v>
      </c>
      <c r="G14" s="32">
        <v>78399</v>
      </c>
    </row>
    <row r="15" spans="1:7" s="58" customFormat="1" ht="15.75" customHeight="1">
      <c r="A15" s="67"/>
      <c r="B15" s="65"/>
      <c r="C15" s="66" t="s">
        <v>131</v>
      </c>
      <c r="D15" s="71" t="s">
        <v>169</v>
      </c>
      <c r="E15" s="67"/>
      <c r="F15" s="32">
        <v>0</v>
      </c>
      <c r="G15" s="32">
        <v>17100</v>
      </c>
    </row>
    <row r="16" spans="1:7" s="58" customFormat="1" ht="15.75" customHeight="1">
      <c r="A16" s="67"/>
      <c r="B16" s="65"/>
      <c r="C16" s="66" t="s">
        <v>171</v>
      </c>
      <c r="D16" s="71" t="s">
        <v>170</v>
      </c>
      <c r="E16" s="67"/>
      <c r="F16" s="32">
        <v>55415</v>
      </c>
      <c r="G16" s="32">
        <v>10933</v>
      </c>
    </row>
    <row r="17" spans="1:7" s="58" customFormat="1" ht="15.75" customHeight="1">
      <c r="A17" s="67"/>
      <c r="B17" s="65"/>
      <c r="C17" s="66" t="s">
        <v>173</v>
      </c>
      <c r="D17" s="71" t="s">
        <v>172</v>
      </c>
      <c r="E17" s="67"/>
      <c r="F17" s="32"/>
      <c r="G17" s="32"/>
    </row>
    <row r="18" spans="1:7" s="58" customFormat="1" ht="15.75" customHeight="1">
      <c r="A18" s="67"/>
      <c r="B18" s="65"/>
      <c r="C18" s="66" t="s">
        <v>175</v>
      </c>
      <c r="D18" s="71" t="s">
        <v>174</v>
      </c>
      <c r="E18" s="67"/>
      <c r="F18" s="32"/>
      <c r="G18" s="32"/>
    </row>
    <row r="19" spans="1:7" s="58" customFormat="1" ht="15.75" customHeight="1">
      <c r="A19" s="67"/>
      <c r="B19" s="65"/>
      <c r="C19" s="66" t="s">
        <v>196</v>
      </c>
      <c r="D19" s="71" t="s">
        <v>176</v>
      </c>
      <c r="E19" s="67"/>
      <c r="F19" s="32">
        <v>95218623</v>
      </c>
      <c r="G19" s="32">
        <v>81255802</v>
      </c>
    </row>
    <row r="20" spans="1:7" s="58" customFormat="1" ht="15.75" customHeight="1">
      <c r="A20" s="67"/>
      <c r="B20" s="65"/>
      <c r="C20" s="66" t="s">
        <v>198</v>
      </c>
      <c r="D20" s="71" t="s">
        <v>82</v>
      </c>
      <c r="E20" s="67"/>
      <c r="F20" s="32"/>
      <c r="G20" s="32"/>
    </row>
    <row r="21" spans="1:7" s="58" customFormat="1" ht="15.75" customHeight="1">
      <c r="A21" s="67"/>
      <c r="B21" s="65">
        <v>4</v>
      </c>
      <c r="C21" s="68" t="s">
        <v>25</v>
      </c>
      <c r="D21" s="69"/>
      <c r="E21" s="67"/>
      <c r="F21" s="32"/>
      <c r="G21" s="32"/>
    </row>
    <row r="22" spans="1:7" s="58" customFormat="1" ht="15.75" customHeight="1">
      <c r="A22" s="67"/>
      <c r="B22" s="65">
        <v>5</v>
      </c>
      <c r="C22" s="68" t="s">
        <v>177</v>
      </c>
      <c r="D22" s="69"/>
      <c r="E22" s="70"/>
      <c r="F22" s="32"/>
      <c r="G22" s="32"/>
    </row>
    <row r="23" spans="1:7" s="58" customFormat="1" ht="24.75" customHeight="1">
      <c r="A23" s="67" t="s">
        <v>6</v>
      </c>
      <c r="B23" s="198" t="s">
        <v>178</v>
      </c>
      <c r="C23" s="199"/>
      <c r="D23" s="200"/>
      <c r="E23" s="70" t="s">
        <v>227</v>
      </c>
      <c r="F23" s="32"/>
      <c r="G23" s="32"/>
    </row>
    <row r="24" spans="1:7" s="58" customFormat="1" ht="15.75" customHeight="1">
      <c r="A24" s="67"/>
      <c r="B24" s="65">
        <v>1</v>
      </c>
      <c r="C24" s="68" t="s">
        <v>179</v>
      </c>
      <c r="D24" s="69"/>
      <c r="E24" s="70"/>
      <c r="F24" s="32"/>
      <c r="G24" s="32"/>
    </row>
    <row r="25" spans="1:7" s="58" customFormat="1" ht="15.75" customHeight="1">
      <c r="A25" s="67"/>
      <c r="B25" s="65"/>
      <c r="C25" s="66" t="s">
        <v>117</v>
      </c>
      <c r="D25" s="71" t="s">
        <v>197</v>
      </c>
      <c r="E25" s="70"/>
      <c r="F25" s="32"/>
      <c r="G25" s="32"/>
    </row>
    <row r="26" spans="1:7" s="58" customFormat="1" ht="15.75" customHeight="1">
      <c r="A26" s="67"/>
      <c r="B26" s="65"/>
      <c r="C26" s="66" t="s">
        <v>119</v>
      </c>
      <c r="D26" s="71" t="s">
        <v>180</v>
      </c>
      <c r="E26" s="70"/>
      <c r="F26" s="32"/>
      <c r="G26" s="32"/>
    </row>
    <row r="27" spans="1:7" s="58" customFormat="1" ht="15.75" customHeight="1">
      <c r="A27" s="67"/>
      <c r="B27" s="65">
        <v>2</v>
      </c>
      <c r="C27" s="68" t="s">
        <v>26</v>
      </c>
      <c r="D27" s="69"/>
      <c r="E27" s="70"/>
      <c r="F27" s="32"/>
      <c r="G27" s="32"/>
    </row>
    <row r="28" spans="1:7" s="58" customFormat="1" ht="15.75" customHeight="1">
      <c r="A28" s="67"/>
      <c r="B28" s="65">
        <v>3</v>
      </c>
      <c r="C28" s="68" t="s">
        <v>25</v>
      </c>
      <c r="D28" s="69"/>
      <c r="E28" s="70"/>
      <c r="F28" s="32"/>
      <c r="G28" s="32"/>
    </row>
    <row r="29" spans="1:7" s="58" customFormat="1" ht="15.75" customHeight="1">
      <c r="A29" s="67"/>
      <c r="B29" s="65">
        <v>4</v>
      </c>
      <c r="C29" s="68" t="s">
        <v>181</v>
      </c>
      <c r="D29" s="69"/>
      <c r="E29" s="70"/>
      <c r="F29" s="32"/>
      <c r="G29" s="32"/>
    </row>
    <row r="30" spans="1:7" s="58" customFormat="1" ht="24.75" customHeight="1">
      <c r="A30" s="67"/>
      <c r="B30" s="198" t="s">
        <v>182</v>
      </c>
      <c r="C30" s="199"/>
      <c r="D30" s="200"/>
      <c r="E30" s="70"/>
      <c r="F30" s="32"/>
      <c r="G30" s="32"/>
    </row>
    <row r="31" spans="1:7" s="58" customFormat="1" ht="24.75" customHeight="1">
      <c r="A31" s="67" t="s">
        <v>7</v>
      </c>
      <c r="B31" s="198" t="s">
        <v>183</v>
      </c>
      <c r="C31" s="199"/>
      <c r="D31" s="200"/>
      <c r="E31" s="70" t="s">
        <v>226</v>
      </c>
      <c r="F31" s="32">
        <f>F34+F38+F41</f>
        <v>6713569</v>
      </c>
      <c r="G31" s="32">
        <f>G34+G38+G41</f>
        <v>5953105</v>
      </c>
    </row>
    <row r="32" spans="1:7" s="58" customFormat="1" ht="15.75" customHeight="1">
      <c r="A32" s="67"/>
      <c r="B32" s="65">
        <v>1</v>
      </c>
      <c r="C32" s="68" t="s">
        <v>184</v>
      </c>
      <c r="D32" s="69"/>
      <c r="E32" s="70"/>
      <c r="F32" s="32"/>
      <c r="G32" s="32"/>
    </row>
    <row r="33" spans="1:7" s="58" customFormat="1" ht="15.75" customHeight="1">
      <c r="A33" s="67"/>
      <c r="B33" s="62">
        <v>2</v>
      </c>
      <c r="C33" s="68" t="s">
        <v>185</v>
      </c>
      <c r="D33" s="69"/>
      <c r="E33" s="70"/>
      <c r="F33" s="32"/>
      <c r="G33" s="32"/>
    </row>
    <row r="34" spans="1:7" s="58" customFormat="1" ht="15.75" customHeight="1">
      <c r="A34" s="67"/>
      <c r="B34" s="65">
        <v>3</v>
      </c>
      <c r="C34" s="68" t="s">
        <v>186</v>
      </c>
      <c r="D34" s="69"/>
      <c r="E34" s="70"/>
      <c r="F34" s="32">
        <v>2400000</v>
      </c>
      <c r="G34" s="32">
        <v>2400000</v>
      </c>
    </row>
    <row r="35" spans="1:7" s="58" customFormat="1" ht="15.75" customHeight="1">
      <c r="A35" s="67"/>
      <c r="B35" s="62">
        <v>4</v>
      </c>
      <c r="C35" s="68" t="s">
        <v>187</v>
      </c>
      <c r="D35" s="69"/>
      <c r="E35" s="70"/>
      <c r="F35" s="32"/>
      <c r="G35" s="32"/>
    </row>
    <row r="36" spans="1:7" s="58" customFormat="1" ht="15.75" customHeight="1">
      <c r="A36" s="67"/>
      <c r="B36" s="65">
        <v>5</v>
      </c>
      <c r="C36" s="68" t="s">
        <v>188</v>
      </c>
      <c r="D36" s="69"/>
      <c r="E36" s="70"/>
      <c r="F36" s="32"/>
      <c r="G36" s="32"/>
    </row>
    <row r="37" spans="1:7" s="58" customFormat="1" ht="15.75" customHeight="1">
      <c r="A37" s="67"/>
      <c r="B37" s="62">
        <v>6</v>
      </c>
      <c r="C37" s="68" t="s">
        <v>189</v>
      </c>
      <c r="D37" s="69"/>
      <c r="E37" s="70"/>
      <c r="F37" s="32"/>
      <c r="G37" s="32"/>
    </row>
    <row r="38" spans="1:7" s="58" customFormat="1" ht="15.75" customHeight="1">
      <c r="A38" s="67"/>
      <c r="B38" s="65">
        <v>7</v>
      </c>
      <c r="C38" s="68" t="s">
        <v>190</v>
      </c>
      <c r="D38" s="69"/>
      <c r="E38" s="70"/>
      <c r="F38" s="32">
        <v>15000</v>
      </c>
      <c r="G38" s="32">
        <v>15000</v>
      </c>
    </row>
    <row r="39" spans="1:7" s="58" customFormat="1" ht="15.75" customHeight="1">
      <c r="A39" s="67"/>
      <c r="B39" s="62">
        <v>8</v>
      </c>
      <c r="C39" s="68" t="s">
        <v>191</v>
      </c>
      <c r="D39" s="69"/>
      <c r="E39" s="70"/>
      <c r="F39" s="32"/>
      <c r="G39" s="32"/>
    </row>
    <row r="40" spans="1:7" s="58" customFormat="1" ht="15.75" customHeight="1">
      <c r="A40" s="67"/>
      <c r="B40" s="65">
        <v>9</v>
      </c>
      <c r="C40" s="68" t="s">
        <v>192</v>
      </c>
      <c r="D40" s="69"/>
      <c r="E40" s="70"/>
      <c r="F40" s="32">
        <v>0</v>
      </c>
      <c r="G40" s="32"/>
    </row>
    <row r="41" spans="1:7" s="58" customFormat="1" ht="15.75" customHeight="1">
      <c r="A41" s="67"/>
      <c r="B41" s="62">
        <v>10</v>
      </c>
      <c r="C41" s="68" t="s">
        <v>193</v>
      </c>
      <c r="D41" s="69"/>
      <c r="E41" s="70"/>
      <c r="F41" s="32">
        <v>4298569</v>
      </c>
      <c r="G41" s="32">
        <v>3538105</v>
      </c>
    </row>
    <row r="42" spans="1:7" s="58" customFormat="1" ht="24.75" customHeight="1">
      <c r="A42" s="67"/>
      <c r="B42" s="198" t="s">
        <v>194</v>
      </c>
      <c r="C42" s="199"/>
      <c r="D42" s="200"/>
      <c r="E42" s="70"/>
      <c r="F42" s="32">
        <f>F31+F10+F7</f>
        <v>125061549</v>
      </c>
      <c r="G42" s="32">
        <f>G31+G10+G7</f>
        <v>100289301</v>
      </c>
    </row>
    <row r="43" spans="1:7" s="58" customFormat="1" ht="15.75" customHeight="1">
      <c r="A43" s="73"/>
      <c r="B43" s="73"/>
      <c r="C43" s="78"/>
      <c r="D43" s="74"/>
      <c r="E43" s="79"/>
      <c r="F43" s="75"/>
      <c r="G43" s="75"/>
    </row>
    <row r="44" spans="1:7" s="58" customFormat="1" ht="15.75" customHeight="1">
      <c r="A44" s="73"/>
      <c r="B44" s="73"/>
      <c r="C44" s="78"/>
      <c r="D44" s="74"/>
      <c r="E44" s="73"/>
      <c r="F44" s="75"/>
      <c r="G44" s="75"/>
    </row>
    <row r="45" spans="1:7" s="58" customFormat="1" ht="15.75" customHeight="1">
      <c r="A45" s="73"/>
      <c r="B45" s="73"/>
      <c r="C45" s="78"/>
      <c r="D45" s="74"/>
      <c r="E45" s="73"/>
      <c r="F45" s="75"/>
      <c r="G45" s="75"/>
    </row>
    <row r="46" spans="1:7" s="58" customFormat="1" ht="15.75" customHeight="1">
      <c r="A46" s="73"/>
      <c r="B46" s="73"/>
      <c r="C46" s="78"/>
      <c r="D46" s="74"/>
      <c r="E46" s="73"/>
      <c r="F46" s="75"/>
      <c r="G46" s="75"/>
    </row>
    <row r="47" spans="1:7" s="58" customFormat="1" ht="15.75" customHeight="1">
      <c r="A47" s="73"/>
      <c r="B47" s="73"/>
      <c r="C47" s="78"/>
      <c r="D47" s="74"/>
      <c r="E47" s="73"/>
      <c r="F47" s="75"/>
      <c r="G47" s="75"/>
    </row>
    <row r="48" spans="1:7" s="58" customFormat="1" ht="15.75" customHeight="1">
      <c r="A48" s="73"/>
      <c r="B48" s="73"/>
      <c r="C48" s="78"/>
      <c r="D48" s="74"/>
      <c r="E48" s="74"/>
      <c r="F48" s="75"/>
      <c r="G48" s="75"/>
    </row>
    <row r="49" spans="1:7" s="58" customFormat="1" ht="15.75" customHeight="1">
      <c r="A49" s="73"/>
      <c r="B49" s="73"/>
      <c r="C49" s="78"/>
      <c r="D49" s="74"/>
      <c r="E49" s="74"/>
      <c r="F49" s="75"/>
      <c r="G49" s="75"/>
    </row>
    <row r="50" spans="1:7" s="58" customFormat="1" ht="15.75" customHeight="1">
      <c r="A50" s="73"/>
      <c r="B50" s="73"/>
      <c r="C50" s="78"/>
      <c r="D50" s="74"/>
      <c r="E50" s="74"/>
      <c r="F50" s="75"/>
      <c r="G50" s="75"/>
    </row>
    <row r="51" spans="1:7" s="58" customFormat="1" ht="15.75" customHeight="1">
      <c r="A51" s="73"/>
      <c r="B51" s="73"/>
      <c r="C51" s="78"/>
      <c r="D51" s="74"/>
      <c r="E51" s="74"/>
      <c r="F51" s="75"/>
      <c r="G51" s="75"/>
    </row>
    <row r="52" spans="1:7" s="58" customFormat="1" ht="15.75" customHeight="1">
      <c r="A52" s="73"/>
      <c r="B52" s="73"/>
      <c r="C52" s="73"/>
      <c r="D52" s="73"/>
      <c r="E52" s="74"/>
      <c r="F52" s="75"/>
      <c r="G52" s="75"/>
    </row>
    <row r="53" spans="1:7" ht="12.75">
      <c r="A53" s="80"/>
      <c r="B53" s="80"/>
      <c r="C53" s="81"/>
      <c r="D53" s="82"/>
      <c r="E53" s="82"/>
      <c r="F53" s="83"/>
      <c r="G53" s="83"/>
    </row>
  </sheetData>
  <sheetProtection/>
  <mergeCells count="9">
    <mergeCell ref="A1:G1"/>
    <mergeCell ref="A3:A4"/>
    <mergeCell ref="B3:D4"/>
    <mergeCell ref="E3:E4"/>
    <mergeCell ref="B42:D42"/>
    <mergeCell ref="B5:D5"/>
    <mergeCell ref="B23:D23"/>
    <mergeCell ref="B30:D30"/>
    <mergeCell ref="B31:D31"/>
  </mergeCells>
  <printOptions/>
  <pageMargins left="0.75" right="0.75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____9">
    <tabColor indexed="16"/>
  </sheetPr>
  <dimension ref="A1:L107"/>
  <sheetViews>
    <sheetView workbookViewId="0" topLeftCell="A22">
      <selection activeCell="G42" sqref="G42"/>
    </sheetView>
  </sheetViews>
  <sheetFormatPr defaultColWidth="9.140625" defaultRowHeight="12.75"/>
  <cols>
    <col min="1" max="2" width="3.7109375" style="76" customWidth="1"/>
    <col min="3" max="3" width="2.7109375" style="76" customWidth="1"/>
    <col min="4" max="4" width="53.8515625" style="60" customWidth="1"/>
    <col min="5" max="5" width="8.28125" style="60" bestFit="1" customWidth="1"/>
    <col min="6" max="6" width="14.57421875" style="77" customWidth="1"/>
    <col min="7" max="7" width="18.140625" style="77" bestFit="1" customWidth="1"/>
    <col min="8" max="8" width="9.57421875" style="60" customWidth="1"/>
    <col min="9" max="10" width="18.140625" style="77" bestFit="1" customWidth="1"/>
    <col min="11" max="16384" width="9.140625" style="60" customWidth="1"/>
  </cols>
  <sheetData>
    <row r="1" spans="1:10" s="58" customFormat="1" ht="18" customHeight="1">
      <c r="A1" s="226" t="s">
        <v>287</v>
      </c>
      <c r="B1" s="226"/>
      <c r="C1" s="226"/>
      <c r="D1" s="226"/>
      <c r="E1" s="226"/>
      <c r="F1" s="226"/>
      <c r="G1" s="226"/>
      <c r="I1" s="98"/>
      <c r="J1" s="98"/>
    </row>
    <row r="3" spans="1:10" s="58" customFormat="1" ht="15.75" customHeight="1">
      <c r="A3" s="227" t="s">
        <v>4</v>
      </c>
      <c r="B3" s="229" t="s">
        <v>199</v>
      </c>
      <c r="C3" s="230"/>
      <c r="D3" s="231"/>
      <c r="E3" s="203" t="s">
        <v>24</v>
      </c>
      <c r="F3" s="84" t="s">
        <v>88</v>
      </c>
      <c r="G3" s="84" t="s">
        <v>88</v>
      </c>
      <c r="I3" s="98"/>
      <c r="J3" s="98"/>
    </row>
    <row r="4" spans="1:10" s="58" customFormat="1" ht="15.75" customHeight="1">
      <c r="A4" s="228"/>
      <c r="B4" s="232"/>
      <c r="C4" s="233"/>
      <c r="D4" s="234"/>
      <c r="E4" s="204"/>
      <c r="F4" s="85" t="s">
        <v>89</v>
      </c>
      <c r="G4" s="86" t="s">
        <v>110</v>
      </c>
      <c r="I4" s="98"/>
      <c r="J4" s="98"/>
    </row>
    <row r="5" spans="1:10" s="58" customFormat="1" ht="24.75" customHeight="1">
      <c r="A5" s="67">
        <v>1</v>
      </c>
      <c r="B5" s="223" t="s">
        <v>200</v>
      </c>
      <c r="C5" s="224"/>
      <c r="D5" s="225"/>
      <c r="E5" s="88">
        <v>7.1</v>
      </c>
      <c r="F5" s="89">
        <v>113265135</v>
      </c>
      <c r="G5" s="32">
        <v>180966431</v>
      </c>
      <c r="I5" s="98"/>
      <c r="J5" s="98"/>
    </row>
    <row r="6" spans="1:10" s="58" customFormat="1" ht="25.5" customHeight="1">
      <c r="A6" s="67">
        <v>2</v>
      </c>
      <c r="B6" s="223" t="s">
        <v>201</v>
      </c>
      <c r="C6" s="224"/>
      <c r="D6" s="225"/>
      <c r="E6" s="88" t="s">
        <v>228</v>
      </c>
      <c r="F6" s="89">
        <v>-100836154</v>
      </c>
      <c r="G6" s="32">
        <v>-167279117</v>
      </c>
      <c r="I6" s="99"/>
      <c r="J6" s="99"/>
    </row>
    <row r="7" spans="1:10" s="58" customFormat="1" ht="21.75" customHeight="1">
      <c r="A7" s="203">
        <v>3</v>
      </c>
      <c r="B7" s="211" t="s">
        <v>202</v>
      </c>
      <c r="C7" s="212"/>
      <c r="D7" s="213"/>
      <c r="E7" s="221"/>
      <c r="F7" s="217">
        <f>F5+F6</f>
        <v>12428981</v>
      </c>
      <c r="G7" s="217">
        <f>G6+G5</f>
        <v>13687314</v>
      </c>
      <c r="I7" s="98"/>
      <c r="J7" s="99"/>
    </row>
    <row r="8" spans="1:10" s="58" customFormat="1" ht="12.75">
      <c r="A8" s="204"/>
      <c r="B8" s="214"/>
      <c r="C8" s="215"/>
      <c r="D8" s="216"/>
      <c r="E8" s="222"/>
      <c r="F8" s="218"/>
      <c r="G8" s="218"/>
      <c r="I8" s="98"/>
      <c r="J8" s="98"/>
    </row>
    <row r="9" spans="1:10" s="58" customFormat="1" ht="18.75" customHeight="1">
      <c r="A9" s="203">
        <v>4</v>
      </c>
      <c r="B9" s="211" t="s">
        <v>280</v>
      </c>
      <c r="C9" s="212"/>
      <c r="D9" s="213"/>
      <c r="E9" s="221" t="s">
        <v>229</v>
      </c>
      <c r="F9" s="217"/>
      <c r="G9" s="219">
        <v>-360792</v>
      </c>
      <c r="I9" s="100"/>
      <c r="J9" s="98"/>
    </row>
    <row r="10" spans="1:10" s="58" customFormat="1" ht="7.5" customHeight="1">
      <c r="A10" s="204"/>
      <c r="B10" s="214"/>
      <c r="C10" s="215"/>
      <c r="D10" s="216"/>
      <c r="E10" s="222"/>
      <c r="F10" s="218"/>
      <c r="G10" s="220"/>
      <c r="I10" s="98"/>
      <c r="J10" s="98"/>
    </row>
    <row r="11" spans="1:10" s="58" customFormat="1" ht="18.75" customHeight="1">
      <c r="A11" s="203">
        <v>5</v>
      </c>
      <c r="B11" s="211" t="s">
        <v>289</v>
      </c>
      <c r="C11" s="212"/>
      <c r="D11" s="213"/>
      <c r="E11" s="221" t="s">
        <v>230</v>
      </c>
      <c r="F11" s="217">
        <f>-3067278-512269</f>
        <v>-3579547</v>
      </c>
      <c r="G11" s="219">
        <v>-3820440</v>
      </c>
      <c r="I11" s="98"/>
      <c r="J11" s="98"/>
    </row>
    <row r="12" spans="1:10" s="58" customFormat="1" ht="12.75">
      <c r="A12" s="204"/>
      <c r="B12" s="214"/>
      <c r="C12" s="215"/>
      <c r="D12" s="216"/>
      <c r="E12" s="222"/>
      <c r="F12" s="218"/>
      <c r="G12" s="220"/>
      <c r="I12" s="98"/>
      <c r="J12" s="98"/>
    </row>
    <row r="13" spans="1:10" s="58" customFormat="1" ht="18.75" customHeight="1">
      <c r="A13" s="203">
        <v>6</v>
      </c>
      <c r="B13" s="211" t="s">
        <v>203</v>
      </c>
      <c r="C13" s="212"/>
      <c r="D13" s="213"/>
      <c r="E13" s="221" t="s">
        <v>231</v>
      </c>
      <c r="F13" s="217"/>
      <c r="G13" s="219"/>
      <c r="I13" s="98"/>
      <c r="J13" s="98"/>
    </row>
    <row r="14" spans="1:10" s="58" customFormat="1" ht="12.75">
      <c r="A14" s="204"/>
      <c r="B14" s="214"/>
      <c r="C14" s="215"/>
      <c r="D14" s="216"/>
      <c r="E14" s="222"/>
      <c r="F14" s="218"/>
      <c r="G14" s="220"/>
      <c r="I14" s="98"/>
      <c r="J14" s="98"/>
    </row>
    <row r="15" spans="1:10" s="58" customFormat="1" ht="18.75" customHeight="1">
      <c r="A15" s="203">
        <v>7</v>
      </c>
      <c r="B15" s="211" t="s">
        <v>204</v>
      </c>
      <c r="C15" s="212"/>
      <c r="D15" s="213"/>
      <c r="E15" s="221" t="s">
        <v>232</v>
      </c>
      <c r="F15" s="217">
        <f>-1498765-5833-240000-72292-31337-24052-2500-120833-97500-142090-1600-7752-426484-475966-159000-247864-145120-54521-108333-74678</f>
        <v>-3936520</v>
      </c>
      <c r="G15" s="217">
        <f>-15666-20850-48750-202809-91155-16667-302000-343846-22142-2474715-2300-27788-272400-260449-318834-109600-230848-38442-284830-112924-3240-17708-40000-1500-6000-120000-924-54116-1410-2945</f>
        <v>-5444858</v>
      </c>
      <c r="I15" s="98"/>
      <c r="J15" s="98"/>
    </row>
    <row r="16" spans="1:10" s="58" customFormat="1" ht="12.75">
      <c r="A16" s="204"/>
      <c r="B16" s="214"/>
      <c r="C16" s="215"/>
      <c r="D16" s="216"/>
      <c r="E16" s="222"/>
      <c r="F16" s="218"/>
      <c r="G16" s="218"/>
      <c r="I16" s="99"/>
      <c r="J16" s="98"/>
    </row>
    <row r="17" spans="1:10" s="58" customFormat="1" ht="12.75">
      <c r="A17" s="203">
        <v>8</v>
      </c>
      <c r="B17" s="211" t="s">
        <v>213</v>
      </c>
      <c r="C17" s="212"/>
      <c r="D17" s="213"/>
      <c r="E17" s="221" t="s">
        <v>233</v>
      </c>
      <c r="F17" s="217"/>
      <c r="G17" s="219"/>
      <c r="I17" s="98"/>
      <c r="J17" s="98"/>
    </row>
    <row r="18" spans="1:10" s="58" customFormat="1" ht="21.75" customHeight="1">
      <c r="A18" s="204"/>
      <c r="B18" s="214"/>
      <c r="C18" s="215"/>
      <c r="D18" s="216"/>
      <c r="E18" s="222"/>
      <c r="F18" s="218"/>
      <c r="G18" s="220"/>
      <c r="I18" s="99"/>
      <c r="J18" s="98"/>
    </row>
    <row r="19" spans="1:10" s="58" customFormat="1" ht="12.75">
      <c r="A19" s="203">
        <v>9</v>
      </c>
      <c r="B19" s="211" t="s">
        <v>2</v>
      </c>
      <c r="C19" s="212"/>
      <c r="D19" s="213"/>
      <c r="E19" s="221" t="s">
        <v>234</v>
      </c>
      <c r="F19" s="217">
        <v>-130000</v>
      </c>
      <c r="G19" s="217">
        <v>-130000</v>
      </c>
      <c r="I19" s="98"/>
      <c r="J19" s="98"/>
    </row>
    <row r="20" spans="1:10" s="58" customFormat="1" ht="19.5" customHeight="1">
      <c r="A20" s="204"/>
      <c r="B20" s="214"/>
      <c r="C20" s="215"/>
      <c r="D20" s="216"/>
      <c r="E20" s="222"/>
      <c r="F20" s="218"/>
      <c r="G20" s="218"/>
      <c r="I20" s="99"/>
      <c r="J20" s="98"/>
    </row>
    <row r="21" spans="1:10" s="58" customFormat="1" ht="18.75" customHeight="1">
      <c r="A21" s="203">
        <v>10</v>
      </c>
      <c r="B21" s="211" t="s">
        <v>205</v>
      </c>
      <c r="C21" s="212"/>
      <c r="D21" s="213"/>
      <c r="E21" s="221"/>
      <c r="F21" s="217">
        <f>F7+F9+F11+F13+F15+F17+F19</f>
        <v>4782914</v>
      </c>
      <c r="G21" s="217">
        <f>G7+G11+G9+G13+G15+G17+G19</f>
        <v>3931224</v>
      </c>
      <c r="I21" s="98"/>
      <c r="J21" s="98"/>
    </row>
    <row r="22" spans="1:10" s="58" customFormat="1" ht="12.75">
      <c r="A22" s="204"/>
      <c r="B22" s="214"/>
      <c r="C22" s="215" t="s">
        <v>3</v>
      </c>
      <c r="D22" s="216"/>
      <c r="E22" s="222"/>
      <c r="F22" s="218"/>
      <c r="G22" s="218"/>
      <c r="I22" s="98"/>
      <c r="J22" s="98"/>
    </row>
    <row r="23" spans="1:10" s="58" customFormat="1" ht="18.75" customHeight="1">
      <c r="A23" s="203">
        <v>11</v>
      </c>
      <c r="B23" s="211" t="s">
        <v>206</v>
      </c>
      <c r="C23" s="212"/>
      <c r="D23" s="213"/>
      <c r="E23" s="221"/>
      <c r="F23" s="217"/>
      <c r="G23" s="219"/>
      <c r="I23" s="98"/>
      <c r="J23" s="98"/>
    </row>
    <row r="24" spans="1:10" s="58" customFormat="1" ht="9" customHeight="1">
      <c r="A24" s="204"/>
      <c r="B24" s="214"/>
      <c r="C24" s="215"/>
      <c r="D24" s="216"/>
      <c r="E24" s="222"/>
      <c r="F24" s="218"/>
      <c r="G24" s="220"/>
      <c r="I24" s="98"/>
      <c r="J24" s="98"/>
    </row>
    <row r="25" spans="1:10" s="58" customFormat="1" ht="18.75" customHeight="1">
      <c r="A25" s="203">
        <v>12</v>
      </c>
      <c r="B25" s="211" t="s">
        <v>3</v>
      </c>
      <c r="C25" s="212"/>
      <c r="D25" s="213"/>
      <c r="E25" s="221"/>
      <c r="F25" s="217"/>
      <c r="G25" s="219"/>
      <c r="I25" s="98"/>
      <c r="J25" s="98"/>
    </row>
    <row r="26" spans="1:10" s="58" customFormat="1" ht="9" customHeight="1">
      <c r="A26" s="204"/>
      <c r="B26" s="214"/>
      <c r="C26" s="215"/>
      <c r="D26" s="216"/>
      <c r="E26" s="222"/>
      <c r="F26" s="218"/>
      <c r="G26" s="220"/>
      <c r="I26" s="98"/>
      <c r="J26" s="98"/>
    </row>
    <row r="27" spans="1:10" s="58" customFormat="1" ht="18.75" customHeight="1">
      <c r="A27" s="203">
        <v>13</v>
      </c>
      <c r="B27" s="211" t="s">
        <v>207</v>
      </c>
      <c r="C27" s="212"/>
      <c r="D27" s="213"/>
      <c r="E27" s="221" t="s">
        <v>235</v>
      </c>
      <c r="F27" s="217"/>
      <c r="G27" s="219"/>
      <c r="I27" s="98"/>
      <c r="J27" s="98"/>
    </row>
    <row r="28" spans="1:10" s="58" customFormat="1" ht="7.5" customHeight="1">
      <c r="A28" s="204"/>
      <c r="B28" s="214"/>
      <c r="C28" s="215"/>
      <c r="D28" s="216"/>
      <c r="E28" s="222"/>
      <c r="F28" s="218"/>
      <c r="G28" s="220"/>
      <c r="I28" s="98"/>
      <c r="J28" s="98"/>
    </row>
    <row r="29" spans="1:10" s="58" customFormat="1" ht="15.75" customHeight="1">
      <c r="A29" s="67"/>
      <c r="B29" s="91" t="s">
        <v>214</v>
      </c>
      <c r="C29" s="92"/>
      <c r="D29" s="69"/>
      <c r="E29" s="88"/>
      <c r="F29" s="89"/>
      <c r="G29" s="32"/>
      <c r="I29" s="98"/>
      <c r="J29" s="98"/>
    </row>
    <row r="30" spans="1:10" s="58" customFormat="1" ht="15.75" customHeight="1">
      <c r="A30" s="67"/>
      <c r="B30" s="223" t="s">
        <v>215</v>
      </c>
      <c r="C30" s="224"/>
      <c r="D30" s="225"/>
      <c r="E30" s="88"/>
      <c r="F30" s="89">
        <v>-6726</v>
      </c>
      <c r="G30" s="32">
        <v>4</v>
      </c>
      <c r="I30" s="98"/>
      <c r="J30" s="98"/>
    </row>
    <row r="31" spans="1:10" s="58" customFormat="1" ht="15.75" customHeight="1">
      <c r="A31" s="67"/>
      <c r="B31" s="91" t="s">
        <v>216</v>
      </c>
      <c r="C31" s="92"/>
      <c r="D31" s="69"/>
      <c r="E31" s="88"/>
      <c r="F31" s="89"/>
      <c r="G31" s="32"/>
      <c r="I31" s="98"/>
      <c r="J31" s="98"/>
    </row>
    <row r="32" spans="1:10" s="58" customFormat="1" ht="15.75" customHeight="1">
      <c r="A32" s="67"/>
      <c r="B32" s="223" t="s">
        <v>217</v>
      </c>
      <c r="C32" s="224"/>
      <c r="D32" s="225"/>
      <c r="E32" s="88"/>
      <c r="F32" s="89"/>
      <c r="G32" s="32"/>
      <c r="I32" s="98"/>
      <c r="J32" s="98"/>
    </row>
    <row r="33" spans="1:10" s="58" customFormat="1" ht="27.75" customHeight="1">
      <c r="A33" s="67">
        <v>14</v>
      </c>
      <c r="B33" s="198" t="s">
        <v>208</v>
      </c>
      <c r="C33" s="199"/>
      <c r="D33" s="200"/>
      <c r="E33" s="88"/>
      <c r="F33" s="89">
        <f>F30</f>
        <v>-6726</v>
      </c>
      <c r="G33" s="32">
        <f>G30</f>
        <v>4</v>
      </c>
      <c r="I33" s="98"/>
      <c r="J33" s="98"/>
    </row>
    <row r="34" spans="1:10" s="58" customFormat="1" ht="27.75" customHeight="1">
      <c r="A34" s="67">
        <v>15</v>
      </c>
      <c r="B34" s="223" t="s">
        <v>218</v>
      </c>
      <c r="C34" s="224"/>
      <c r="D34" s="225"/>
      <c r="E34" s="88" t="s">
        <v>236</v>
      </c>
      <c r="F34" s="89"/>
      <c r="G34" s="32"/>
      <c r="I34" s="98"/>
      <c r="J34" s="98"/>
    </row>
    <row r="35" spans="1:10" s="58" customFormat="1" ht="26.25" customHeight="1">
      <c r="A35" s="67">
        <v>16</v>
      </c>
      <c r="B35" s="87" t="s">
        <v>209</v>
      </c>
      <c r="C35" s="68"/>
      <c r="D35" s="69"/>
      <c r="E35" s="88"/>
      <c r="F35" s="89">
        <f>F21+F33</f>
        <v>4776188</v>
      </c>
      <c r="G35" s="89">
        <f>G21+G33</f>
        <v>3931228</v>
      </c>
      <c r="H35" s="101"/>
      <c r="I35" s="101"/>
      <c r="J35" s="98"/>
    </row>
    <row r="36" spans="1:10" s="58" customFormat="1" ht="24.75" customHeight="1">
      <c r="A36" s="67">
        <v>17</v>
      </c>
      <c r="B36" s="223" t="s">
        <v>210</v>
      </c>
      <c r="C36" s="224"/>
      <c r="D36" s="225"/>
      <c r="E36" s="88"/>
      <c r="F36" s="89">
        <f>F35*10%</f>
        <v>477618.80000000005</v>
      </c>
      <c r="G36" s="89">
        <f>-G35*10%</f>
        <v>-393122.80000000005</v>
      </c>
      <c r="I36" s="98"/>
      <c r="J36" s="98"/>
    </row>
    <row r="37" spans="1:10" s="58" customFormat="1" ht="24" customHeight="1">
      <c r="A37" s="67">
        <v>18</v>
      </c>
      <c r="B37" s="87" t="s">
        <v>211</v>
      </c>
      <c r="C37" s="68"/>
      <c r="D37" s="69"/>
      <c r="E37" s="88"/>
      <c r="F37" s="89">
        <f>F35-F36</f>
        <v>4298569.2</v>
      </c>
      <c r="G37" s="32">
        <f>G35+G36</f>
        <v>3538105.2</v>
      </c>
      <c r="I37" s="98"/>
      <c r="J37" s="98"/>
    </row>
    <row r="38" spans="1:10" s="58" customFormat="1" ht="24" customHeight="1">
      <c r="A38" s="67">
        <v>19</v>
      </c>
      <c r="B38" s="223" t="s">
        <v>212</v>
      </c>
      <c r="C38" s="224"/>
      <c r="D38" s="225"/>
      <c r="E38" s="88"/>
      <c r="F38" s="89"/>
      <c r="G38" s="32"/>
      <c r="I38" s="98"/>
      <c r="J38" s="98"/>
    </row>
    <row r="39" spans="1:10" s="58" customFormat="1" ht="15.75" customHeight="1">
      <c r="A39" s="73"/>
      <c r="B39" s="73"/>
      <c r="C39" s="73"/>
      <c r="D39" s="74"/>
      <c r="E39" s="79"/>
      <c r="F39" s="75"/>
      <c r="G39" s="75"/>
      <c r="I39" s="98"/>
      <c r="J39" s="98"/>
    </row>
    <row r="40" spans="1:10" s="58" customFormat="1" ht="15.75" customHeight="1">
      <c r="A40" s="73"/>
      <c r="B40" s="73"/>
      <c r="C40" s="73"/>
      <c r="D40" s="74"/>
      <c r="E40" s="79"/>
      <c r="F40" s="75"/>
      <c r="G40" s="75"/>
      <c r="I40" s="98"/>
      <c r="J40" s="98"/>
    </row>
    <row r="41" spans="1:10" s="58" customFormat="1" ht="15.75" customHeight="1">
      <c r="A41" s="73"/>
      <c r="B41" s="73"/>
      <c r="C41" s="73"/>
      <c r="D41" s="75"/>
      <c r="E41" s="79"/>
      <c r="F41" s="75"/>
      <c r="G41" s="75"/>
      <c r="I41" s="98"/>
      <c r="J41" s="98"/>
    </row>
    <row r="42" spans="1:10" s="58" customFormat="1" ht="15.75" customHeight="1">
      <c r="A42" s="73"/>
      <c r="B42" s="73"/>
      <c r="C42" s="73"/>
      <c r="D42" s="74"/>
      <c r="E42" s="79"/>
      <c r="F42" s="75"/>
      <c r="G42" s="75"/>
      <c r="I42" s="98"/>
      <c r="J42" s="98"/>
    </row>
    <row r="43" spans="1:10" s="58" customFormat="1" ht="15.75" customHeight="1">
      <c r="A43" s="73"/>
      <c r="B43" s="73"/>
      <c r="C43" s="73"/>
      <c r="D43" s="93"/>
      <c r="E43" s="94"/>
      <c r="F43" s="75"/>
      <c r="G43" s="75"/>
      <c r="I43" s="98"/>
      <c r="J43" s="98"/>
    </row>
    <row r="44" spans="1:10" s="58" customFormat="1" ht="15.75" customHeight="1">
      <c r="A44" s="73"/>
      <c r="B44" s="73"/>
      <c r="C44" s="73"/>
      <c r="D44" s="95"/>
      <c r="E44" s="79"/>
      <c r="F44" s="75"/>
      <c r="G44" s="75"/>
      <c r="I44" s="98"/>
      <c r="J44" s="98"/>
    </row>
    <row r="45" spans="1:10" s="58" customFormat="1" ht="15.75" customHeight="1">
      <c r="A45" s="73"/>
      <c r="B45" s="73"/>
      <c r="C45" s="73"/>
      <c r="D45" s="74"/>
      <c r="E45" s="79"/>
      <c r="F45" s="75"/>
      <c r="G45" s="75"/>
      <c r="I45" s="98"/>
      <c r="J45" s="98"/>
    </row>
    <row r="46" spans="1:10" s="58" customFormat="1" ht="15.75" customHeight="1">
      <c r="A46" s="73"/>
      <c r="B46" s="73"/>
      <c r="C46" s="73"/>
      <c r="D46" s="74"/>
      <c r="E46" s="79"/>
      <c r="F46" s="75"/>
      <c r="G46" s="75"/>
      <c r="I46" s="98"/>
      <c r="J46" s="98"/>
    </row>
    <row r="47" spans="1:10" s="58" customFormat="1" ht="15.75" customHeight="1">
      <c r="A47" s="73"/>
      <c r="B47" s="73"/>
      <c r="C47" s="73"/>
      <c r="D47" s="74"/>
      <c r="E47" s="79"/>
      <c r="F47" s="75"/>
      <c r="G47" s="75"/>
      <c r="I47" s="98"/>
      <c r="J47" s="98"/>
    </row>
    <row r="48" spans="1:10" s="58" customFormat="1" ht="15.75" customHeight="1">
      <c r="A48" s="73"/>
      <c r="B48" s="73"/>
      <c r="C48" s="73"/>
      <c r="D48" s="73"/>
      <c r="E48" s="79"/>
      <c r="F48" s="75"/>
      <c r="G48" s="75"/>
      <c r="I48" s="98"/>
      <c r="J48" s="98"/>
    </row>
    <row r="49" spans="1:7" ht="12.75">
      <c r="A49" s="80"/>
      <c r="B49" s="80"/>
      <c r="C49" s="80"/>
      <c r="D49" s="82"/>
      <c r="E49" s="96"/>
      <c r="F49" s="83"/>
      <c r="G49" s="83"/>
    </row>
    <row r="50" ht="12.75">
      <c r="E50" s="97"/>
    </row>
    <row r="51" ht="12.75">
      <c r="E51" s="97"/>
    </row>
    <row r="52" ht="12.75">
      <c r="E52" s="97"/>
    </row>
    <row r="53" ht="12.75">
      <c r="E53" s="97"/>
    </row>
    <row r="54" ht="12.75">
      <c r="E54" s="97"/>
    </row>
    <row r="55" ht="12.75">
      <c r="E55" s="97"/>
    </row>
    <row r="56" ht="12.75">
      <c r="E56" s="97"/>
    </row>
    <row r="57" ht="12.75">
      <c r="E57" s="97"/>
    </row>
    <row r="58" ht="12.75">
      <c r="E58" s="97"/>
    </row>
    <row r="59" ht="12.75">
      <c r="E59" s="97"/>
    </row>
    <row r="60" ht="12.75">
      <c r="E60" s="97"/>
    </row>
    <row r="61" ht="12.75">
      <c r="E61" s="97"/>
    </row>
    <row r="62" ht="12.75">
      <c r="E62" s="97"/>
    </row>
    <row r="63" ht="12.75">
      <c r="E63" s="97"/>
    </row>
    <row r="64" ht="12.75">
      <c r="E64" s="97"/>
    </row>
    <row r="65" ht="12.75">
      <c r="E65" s="97"/>
    </row>
    <row r="66" ht="12.75">
      <c r="E66" s="97"/>
    </row>
    <row r="67" ht="12.75">
      <c r="E67" s="97"/>
    </row>
    <row r="68" ht="12.75">
      <c r="E68" s="97"/>
    </row>
    <row r="69" ht="12.75">
      <c r="E69" s="97"/>
    </row>
    <row r="70" ht="12.75">
      <c r="E70" s="97"/>
    </row>
    <row r="71" ht="12.75">
      <c r="E71" s="97"/>
    </row>
    <row r="72" ht="12.75">
      <c r="E72" s="97"/>
    </row>
    <row r="73" ht="12.75">
      <c r="E73" s="97"/>
    </row>
    <row r="74" ht="12.75">
      <c r="E74" s="97"/>
    </row>
    <row r="75" ht="12.75">
      <c r="E75" s="97"/>
    </row>
    <row r="76" spans="5:12" ht="12.75">
      <c r="E76" s="97"/>
      <c r="I76" s="100"/>
      <c r="J76" s="100"/>
      <c r="K76" s="90"/>
      <c r="L76" s="90"/>
    </row>
    <row r="77" spans="5:12" ht="12.75">
      <c r="E77" s="97"/>
      <c r="I77" s="100"/>
      <c r="J77" s="100"/>
      <c r="K77" s="90"/>
      <c r="L77" s="90"/>
    </row>
    <row r="78" spans="5:12" ht="12.75">
      <c r="E78" s="97"/>
      <c r="I78" s="100"/>
      <c r="J78" s="100"/>
      <c r="K78" s="90"/>
      <c r="L78" s="90"/>
    </row>
    <row r="79" spans="5:12" ht="12.75">
      <c r="E79" s="97"/>
      <c r="I79" s="100"/>
      <c r="J79" s="100"/>
      <c r="K79" s="90"/>
      <c r="L79" s="90"/>
    </row>
    <row r="80" spans="5:12" ht="12.75">
      <c r="E80" s="97"/>
      <c r="I80" s="100"/>
      <c r="J80" s="100"/>
      <c r="K80" s="90"/>
      <c r="L80" s="90"/>
    </row>
    <row r="81" spans="5:12" ht="12.75">
      <c r="E81" s="97"/>
      <c r="I81" s="100"/>
      <c r="J81" s="100"/>
      <c r="K81" s="90"/>
      <c r="L81" s="90"/>
    </row>
    <row r="82" spans="5:12" ht="12.75">
      <c r="E82" s="97"/>
      <c r="I82" s="100"/>
      <c r="J82" s="100"/>
      <c r="K82" s="90"/>
      <c r="L82" s="90"/>
    </row>
    <row r="83" spans="5:12" ht="12.75">
      <c r="E83" s="97"/>
      <c r="I83" s="100"/>
      <c r="J83" s="100"/>
      <c r="K83" s="90"/>
      <c r="L83" s="90"/>
    </row>
    <row r="84" spans="5:12" ht="12.75">
      <c r="E84" s="97"/>
      <c r="I84" s="100"/>
      <c r="J84" s="100"/>
      <c r="K84" s="90"/>
      <c r="L84" s="90"/>
    </row>
    <row r="85" ht="12.75">
      <c r="E85" s="97"/>
    </row>
    <row r="86" ht="12.75">
      <c r="E86" s="97"/>
    </row>
    <row r="87" ht="12.75">
      <c r="E87" s="76"/>
    </row>
    <row r="88" ht="12.75">
      <c r="E88" s="76"/>
    </row>
    <row r="89" ht="12.75">
      <c r="E89" s="76"/>
    </row>
    <row r="90" ht="12.75">
      <c r="E90" s="76"/>
    </row>
    <row r="91" ht="12.75">
      <c r="E91" s="76"/>
    </row>
    <row r="92" ht="12.75">
      <c r="E92" s="76"/>
    </row>
    <row r="93" ht="12.75">
      <c r="E93" s="76"/>
    </row>
    <row r="94" ht="12.75">
      <c r="E94" s="76"/>
    </row>
    <row r="95" ht="12.75">
      <c r="E95" s="76"/>
    </row>
    <row r="96" ht="12.75">
      <c r="E96" s="76"/>
    </row>
    <row r="97" ht="12.75">
      <c r="E97" s="76"/>
    </row>
    <row r="98" ht="12.75">
      <c r="E98" s="76"/>
    </row>
    <row r="99" ht="12.75">
      <c r="E99" s="76"/>
    </row>
    <row r="100" ht="12.75">
      <c r="E100" s="76"/>
    </row>
    <row r="101" ht="12.75">
      <c r="E101" s="76"/>
    </row>
    <row r="102" ht="12.75">
      <c r="E102" s="76"/>
    </row>
    <row r="103" ht="12.75">
      <c r="E103" s="76"/>
    </row>
    <row r="104" ht="12.75">
      <c r="E104" s="76"/>
    </row>
    <row r="105" ht="12.75">
      <c r="E105" s="76"/>
    </row>
    <row r="106" ht="12.75">
      <c r="E106" s="76"/>
    </row>
    <row r="107" ht="12.75">
      <c r="E107" s="76"/>
    </row>
  </sheetData>
  <sheetProtection/>
  <mergeCells count="67">
    <mergeCell ref="E7:E8"/>
    <mergeCell ref="E9:E10"/>
    <mergeCell ref="A1:G1"/>
    <mergeCell ref="A3:A4"/>
    <mergeCell ref="B3:D4"/>
    <mergeCell ref="B5:D5"/>
    <mergeCell ref="E3:E4"/>
    <mergeCell ref="B6:D6"/>
    <mergeCell ref="G13:G14"/>
    <mergeCell ref="E13:E14"/>
    <mergeCell ref="A7:A8"/>
    <mergeCell ref="B7:D8"/>
    <mergeCell ref="F7:F8"/>
    <mergeCell ref="G7:G8"/>
    <mergeCell ref="A9:A10"/>
    <mergeCell ref="B9:D10"/>
    <mergeCell ref="F9:F10"/>
    <mergeCell ref="G9:G10"/>
    <mergeCell ref="G21:G22"/>
    <mergeCell ref="E21:E22"/>
    <mergeCell ref="A11:A12"/>
    <mergeCell ref="B11:D12"/>
    <mergeCell ref="F11:F12"/>
    <mergeCell ref="G11:G12"/>
    <mergeCell ref="E11:E12"/>
    <mergeCell ref="A13:A14"/>
    <mergeCell ref="B13:D14"/>
    <mergeCell ref="F13:F14"/>
    <mergeCell ref="G25:G26"/>
    <mergeCell ref="E25:E26"/>
    <mergeCell ref="A15:A16"/>
    <mergeCell ref="B15:D16"/>
    <mergeCell ref="F15:F16"/>
    <mergeCell ref="G15:G16"/>
    <mergeCell ref="E15:E16"/>
    <mergeCell ref="A21:A22"/>
    <mergeCell ref="B21:D22"/>
    <mergeCell ref="F21:F22"/>
    <mergeCell ref="B38:D38"/>
    <mergeCell ref="B34:D34"/>
    <mergeCell ref="B30:D30"/>
    <mergeCell ref="B32:D32"/>
    <mergeCell ref="B33:D33"/>
    <mergeCell ref="A23:A24"/>
    <mergeCell ref="B23:D24"/>
    <mergeCell ref="A25:A26"/>
    <mergeCell ref="B25:D26"/>
    <mergeCell ref="E19:E20"/>
    <mergeCell ref="A27:A28"/>
    <mergeCell ref="B27:D28"/>
    <mergeCell ref="F27:F28"/>
    <mergeCell ref="G27:G28"/>
    <mergeCell ref="E27:E28"/>
    <mergeCell ref="F23:F24"/>
    <mergeCell ref="G23:G24"/>
    <mergeCell ref="E23:E24"/>
    <mergeCell ref="F25:F26"/>
    <mergeCell ref="A17:A18"/>
    <mergeCell ref="B17:D18"/>
    <mergeCell ref="F17:F18"/>
    <mergeCell ref="G17:G18"/>
    <mergeCell ref="E17:E18"/>
    <mergeCell ref="B36:D36"/>
    <mergeCell ref="A19:A20"/>
    <mergeCell ref="B19:D20"/>
    <mergeCell ref="F19:F20"/>
    <mergeCell ref="G19:G20"/>
  </mergeCells>
  <printOptions horizontalCentered="1"/>
  <pageMargins left="0.75" right="0.75" top="1" bottom="1" header="0.5" footer="0.5"/>
  <pageSetup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____11">
    <tabColor indexed="16"/>
  </sheetPr>
  <dimension ref="A1:G43"/>
  <sheetViews>
    <sheetView workbookViewId="0" topLeftCell="B14">
      <selection activeCell="D37" sqref="D37"/>
    </sheetView>
  </sheetViews>
  <sheetFormatPr defaultColWidth="9.140625" defaultRowHeight="12.75"/>
  <cols>
    <col min="1" max="1" width="2.8515625" style="121" bestFit="1" customWidth="1"/>
    <col min="2" max="2" width="0.2890625" style="121" customWidth="1"/>
    <col min="3" max="3" width="60.140625" style="7" customWidth="1"/>
    <col min="4" max="4" width="8.28125" style="7" bestFit="1" customWidth="1"/>
    <col min="5" max="6" width="18.00390625" style="122" customWidth="1"/>
    <col min="7" max="7" width="0.13671875" style="7" hidden="1" customWidth="1"/>
    <col min="8" max="16384" width="9.140625" style="7" customWidth="1"/>
  </cols>
  <sheetData>
    <row r="1" spans="1:6" s="109" customFormat="1" ht="18" customHeight="1">
      <c r="A1" s="235" t="s">
        <v>288</v>
      </c>
      <c r="B1" s="235"/>
      <c r="C1" s="235"/>
      <c r="D1" s="235"/>
      <c r="E1" s="235"/>
      <c r="F1" s="235"/>
    </row>
    <row r="2" spans="1:6" s="109" customFormat="1" ht="15.75" customHeight="1">
      <c r="A2" s="236" t="s">
        <v>4</v>
      </c>
      <c r="B2" s="236" t="s">
        <v>87</v>
      </c>
      <c r="C2" s="236"/>
      <c r="D2" s="236" t="s">
        <v>24</v>
      </c>
      <c r="E2" s="53" t="s">
        <v>88</v>
      </c>
      <c r="F2" s="53" t="s">
        <v>88</v>
      </c>
    </row>
    <row r="3" spans="1:6" s="109" customFormat="1" ht="15.75" customHeight="1">
      <c r="A3" s="236"/>
      <c r="B3" s="236"/>
      <c r="C3" s="236"/>
      <c r="D3" s="236"/>
      <c r="E3" s="53" t="s">
        <v>89</v>
      </c>
      <c r="F3" s="53" t="s">
        <v>110</v>
      </c>
    </row>
    <row r="4" spans="1:6" s="109" customFormat="1" ht="15.75" customHeight="1">
      <c r="A4" s="8"/>
      <c r="B4" s="33"/>
      <c r="C4" s="33" t="s">
        <v>90</v>
      </c>
      <c r="D4" s="31"/>
      <c r="E4" s="54"/>
      <c r="F4" s="54"/>
    </row>
    <row r="5" spans="1:7" s="109" customFormat="1" ht="15.75" customHeight="1">
      <c r="A5" s="8"/>
      <c r="B5" s="33"/>
      <c r="C5" s="33" t="s">
        <v>91</v>
      </c>
      <c r="D5" s="31">
        <v>9.1</v>
      </c>
      <c r="E5" s="55">
        <f>113265135+22089991</f>
        <v>135355126</v>
      </c>
      <c r="F5" s="55">
        <f>8894078+172072353+34414470+AKTI!G13</f>
        <v>216470819</v>
      </c>
      <c r="G5" s="110">
        <v>125013000</v>
      </c>
    </row>
    <row r="6" spans="1:7" s="109" customFormat="1" ht="15.75" customHeight="1">
      <c r="A6" s="8"/>
      <c r="B6" s="33"/>
      <c r="C6" s="33" t="s">
        <v>92</v>
      </c>
      <c r="D6" s="31" t="s">
        <v>237</v>
      </c>
      <c r="E6" s="54">
        <f>-142408044+432820</f>
        <v>-141975224</v>
      </c>
      <c r="F6" s="54">
        <v>-203430436</v>
      </c>
      <c r="G6" s="111">
        <v>-103359813</v>
      </c>
    </row>
    <row r="7" spans="1:7" s="109" customFormat="1" ht="15.75" customHeight="1">
      <c r="A7" s="8"/>
      <c r="B7" s="33"/>
      <c r="C7" s="33" t="s">
        <v>93</v>
      </c>
      <c r="D7" s="31"/>
      <c r="E7" s="54"/>
      <c r="F7" s="54"/>
      <c r="G7" s="111"/>
    </row>
    <row r="8" spans="1:7" s="109" customFormat="1" ht="15.75" customHeight="1">
      <c r="A8" s="8"/>
      <c r="B8" s="33"/>
      <c r="C8" s="33" t="s">
        <v>107</v>
      </c>
      <c r="D8" s="31"/>
      <c r="E8" s="54"/>
      <c r="F8" s="54"/>
      <c r="G8" s="111"/>
    </row>
    <row r="9" spans="1:7" s="109" customFormat="1" ht="15.75" customHeight="1">
      <c r="A9" s="8"/>
      <c r="B9" s="33"/>
      <c r="C9" s="33" t="s">
        <v>274</v>
      </c>
      <c r="D9" s="31" t="s">
        <v>238</v>
      </c>
      <c r="E9" s="55">
        <v>0</v>
      </c>
      <c r="F9" s="55">
        <v>0</v>
      </c>
      <c r="G9" s="110">
        <v>-5873230</v>
      </c>
    </row>
    <row r="10" spans="1:7" s="109" customFormat="1" ht="15.75" customHeight="1">
      <c r="A10" s="8"/>
      <c r="B10" s="33"/>
      <c r="C10" s="33" t="s">
        <v>276</v>
      </c>
      <c r="D10" s="31" t="s">
        <v>239</v>
      </c>
      <c r="E10" s="55">
        <v>-3538105</v>
      </c>
      <c r="F10" s="55">
        <v>-2938042</v>
      </c>
      <c r="G10" s="110">
        <v>-3032257</v>
      </c>
    </row>
    <row r="11" spans="1:7" s="109" customFormat="1" ht="15.75" customHeight="1">
      <c r="A11" s="8"/>
      <c r="B11" s="33"/>
      <c r="C11" s="33" t="s">
        <v>108</v>
      </c>
      <c r="D11" s="31" t="s">
        <v>240</v>
      </c>
      <c r="E11" s="55">
        <f>-422204-98591</f>
        <v>-520795</v>
      </c>
      <c r="F11" s="55">
        <f>-5267658-382190</f>
        <v>-5649848</v>
      </c>
      <c r="G11" s="110">
        <v>-764633</v>
      </c>
    </row>
    <row r="12" spans="1:7" s="109" customFormat="1" ht="15.75" customHeight="1">
      <c r="A12" s="8"/>
      <c r="B12" s="33"/>
      <c r="C12" s="33" t="s">
        <v>275</v>
      </c>
      <c r="D12" s="31" t="s">
        <v>241</v>
      </c>
      <c r="E12" s="55">
        <v>-145120</v>
      </c>
      <c r="F12" s="55">
        <v>-177199</v>
      </c>
      <c r="G12" s="110">
        <v>-60000</v>
      </c>
    </row>
    <row r="13" spans="1:7" s="109" customFormat="1" ht="15.75" customHeight="1" thickBot="1">
      <c r="A13" s="8"/>
      <c r="B13" s="33"/>
      <c r="C13" s="33" t="s">
        <v>111</v>
      </c>
      <c r="D13" s="31" t="s">
        <v>242</v>
      </c>
      <c r="E13" s="54">
        <f>-3067278+222888-855840+37650+23845+8534</f>
        <v>-3630201</v>
      </c>
      <c r="F13" s="54">
        <f>-3273728-491059-55653</f>
        <v>-3820440</v>
      </c>
      <c r="G13" s="112"/>
    </row>
    <row r="14" spans="1:7" s="109" customFormat="1" ht="15.75" customHeight="1" thickBot="1">
      <c r="A14" s="8"/>
      <c r="B14" s="33"/>
      <c r="C14" s="33" t="s">
        <v>94</v>
      </c>
      <c r="D14" s="31"/>
      <c r="E14" s="54"/>
      <c r="F14" s="54">
        <v>454852</v>
      </c>
      <c r="G14" s="113">
        <f>G13+G12+G11+G9+G6+G5+G10</f>
        <v>11923067</v>
      </c>
    </row>
    <row r="15" spans="1:7" s="109" customFormat="1" ht="15.75" customHeight="1">
      <c r="A15" s="8"/>
      <c r="B15" s="33"/>
      <c r="C15" s="33" t="s">
        <v>95</v>
      </c>
      <c r="D15" s="31"/>
      <c r="E15" s="54"/>
      <c r="F15" s="54"/>
      <c r="G15" s="114"/>
    </row>
    <row r="16" spans="1:7" s="109" customFormat="1" ht="15.75" customHeight="1">
      <c r="A16" s="8"/>
      <c r="B16" s="33"/>
      <c r="C16" s="33" t="s">
        <v>96</v>
      </c>
      <c r="D16" s="31"/>
      <c r="E16" s="54"/>
      <c r="F16" s="54"/>
      <c r="G16" s="111"/>
    </row>
    <row r="17" spans="1:7" s="109" customFormat="1" ht="15.75" customHeight="1">
      <c r="A17" s="8"/>
      <c r="B17" s="33"/>
      <c r="C17" s="33" t="s">
        <v>66</v>
      </c>
      <c r="D17" s="31"/>
      <c r="E17" s="54"/>
      <c r="F17" s="54"/>
      <c r="G17" s="111"/>
    </row>
    <row r="18" spans="1:7" s="109" customFormat="1" ht="15.75" customHeight="1">
      <c r="A18" s="8"/>
      <c r="B18" s="33"/>
      <c r="C18" s="33" t="s">
        <v>97</v>
      </c>
      <c r="D18" s="31"/>
      <c r="E18" s="54"/>
      <c r="F18" s="54"/>
      <c r="G18" s="111"/>
    </row>
    <row r="19" spans="1:7" s="109" customFormat="1" ht="15.75" customHeight="1">
      <c r="A19" s="8"/>
      <c r="B19" s="33"/>
      <c r="C19" s="33" t="s">
        <v>32</v>
      </c>
      <c r="D19" s="31" t="s">
        <v>243</v>
      </c>
      <c r="E19" s="54"/>
      <c r="F19" s="54"/>
      <c r="G19" s="111"/>
    </row>
    <row r="20" spans="1:7" s="109" customFormat="1" ht="15.75" customHeight="1" thickBot="1">
      <c r="A20" s="8"/>
      <c r="B20" s="33"/>
      <c r="C20" s="33" t="s">
        <v>98</v>
      </c>
      <c r="D20" s="31"/>
      <c r="E20" s="54"/>
      <c r="F20" s="54"/>
      <c r="G20" s="112"/>
    </row>
    <row r="21" spans="1:7" s="109" customFormat="1" ht="15.75" customHeight="1" thickBot="1">
      <c r="A21" s="8"/>
      <c r="B21" s="33"/>
      <c r="C21" s="33" t="s">
        <v>99</v>
      </c>
      <c r="D21" s="31"/>
      <c r="E21" s="54"/>
      <c r="F21" s="54"/>
      <c r="G21" s="113"/>
    </row>
    <row r="22" spans="1:7" s="109" customFormat="1" ht="15.75" customHeight="1">
      <c r="A22" s="8"/>
      <c r="B22" s="8"/>
      <c r="C22" s="33" t="s">
        <v>100</v>
      </c>
      <c r="D22" s="31"/>
      <c r="E22" s="54"/>
      <c r="F22" s="54"/>
      <c r="G22" s="114"/>
    </row>
    <row r="23" spans="1:7" s="109" customFormat="1" ht="15.75" customHeight="1">
      <c r="A23" s="8"/>
      <c r="B23" s="33"/>
      <c r="C23" s="33" t="s">
        <v>101</v>
      </c>
      <c r="D23" s="31"/>
      <c r="E23" s="54"/>
      <c r="F23" s="54"/>
      <c r="G23" s="111"/>
    </row>
    <row r="24" spans="1:7" s="109" customFormat="1" ht="15.75" customHeight="1">
      <c r="A24" s="8"/>
      <c r="B24" s="33"/>
      <c r="C24" s="33" t="s">
        <v>112</v>
      </c>
      <c r="D24" s="31" t="s">
        <v>244</v>
      </c>
      <c r="E24" s="54">
        <f>95218623-81255802</f>
        <v>13962821</v>
      </c>
      <c r="F24" s="54"/>
      <c r="G24" s="111"/>
    </row>
    <row r="25" spans="1:7" s="109" customFormat="1" ht="15.75" customHeight="1">
      <c r="A25" s="8"/>
      <c r="B25" s="33"/>
      <c r="C25" s="33" t="s">
        <v>109</v>
      </c>
      <c r="D25" s="31" t="s">
        <v>245</v>
      </c>
      <c r="E25" s="54">
        <v>0</v>
      </c>
      <c r="F25" s="54">
        <v>0</v>
      </c>
      <c r="G25" s="111">
        <v>-12132853</v>
      </c>
    </row>
    <row r="26" spans="1:7" s="109" customFormat="1" ht="15.75" customHeight="1">
      <c r="A26" s="8"/>
      <c r="B26" s="33"/>
      <c r="C26" s="33" t="s">
        <v>102</v>
      </c>
      <c r="D26" s="31"/>
      <c r="E26" s="54"/>
      <c r="F26" s="54"/>
      <c r="G26" s="111"/>
    </row>
    <row r="27" spans="1:7" s="109" customFormat="1" ht="15.75" customHeight="1">
      <c r="A27" s="8"/>
      <c r="B27" s="33"/>
      <c r="C27" s="33" t="s">
        <v>67</v>
      </c>
      <c r="D27" s="31"/>
      <c r="E27" s="54"/>
      <c r="F27" s="54"/>
      <c r="G27" s="111"/>
    </row>
    <row r="28" spans="1:7" s="109" customFormat="1" ht="15.75" customHeight="1" thickBot="1">
      <c r="A28" s="8"/>
      <c r="B28" s="33"/>
      <c r="C28" s="33" t="s">
        <v>68</v>
      </c>
      <c r="D28" s="31"/>
      <c r="E28" s="54"/>
      <c r="F28" s="54"/>
      <c r="G28" s="112"/>
    </row>
    <row r="29" spans="1:7" s="109" customFormat="1" ht="15.75" customHeight="1" thickBot="1">
      <c r="A29" s="8"/>
      <c r="B29" s="33"/>
      <c r="C29" s="33" t="s">
        <v>103</v>
      </c>
      <c r="D29" s="31"/>
      <c r="E29" s="54">
        <f>E24+E25</f>
        <v>13962821</v>
      </c>
      <c r="F29" s="54">
        <v>0</v>
      </c>
      <c r="G29" s="115">
        <f>G24+G25</f>
        <v>-12132853</v>
      </c>
    </row>
    <row r="30" spans="1:7" s="109" customFormat="1" ht="15.75" customHeight="1">
      <c r="A30" s="8"/>
      <c r="B30" s="33"/>
      <c r="C30" s="33" t="s">
        <v>104</v>
      </c>
      <c r="D30" s="31"/>
      <c r="E30" s="54">
        <f>E5+E6+E10+E11+E12+E13+E29</f>
        <v>-491498</v>
      </c>
      <c r="F30" s="54">
        <f>F29+F14</f>
        <v>454852</v>
      </c>
      <c r="G30" s="114">
        <f>G29+G14</f>
        <v>-209786</v>
      </c>
    </row>
    <row r="31" spans="1:7" s="109" customFormat="1" ht="15.75" customHeight="1">
      <c r="A31" s="8"/>
      <c r="B31" s="33"/>
      <c r="C31" s="33" t="s">
        <v>105</v>
      </c>
      <c r="D31" s="31"/>
      <c r="E31" s="54">
        <v>707908</v>
      </c>
      <c r="F31" s="54">
        <v>253056</v>
      </c>
      <c r="G31" s="111">
        <v>468037</v>
      </c>
    </row>
    <row r="32" spans="1:7" s="109" customFormat="1" ht="15.75" customHeight="1" thickBot="1">
      <c r="A32" s="33"/>
      <c r="B32" s="56"/>
      <c r="C32" s="33" t="s">
        <v>106</v>
      </c>
      <c r="D32" s="31"/>
      <c r="E32" s="57">
        <f>E30+E31</f>
        <v>216410</v>
      </c>
      <c r="F32" s="57">
        <f>F30+F31</f>
        <v>707908</v>
      </c>
      <c r="G32" s="116">
        <f>G30+G31</f>
        <v>258251</v>
      </c>
    </row>
    <row r="33" spans="1:6" s="109" customFormat="1" ht="15.75" customHeight="1" thickTop="1">
      <c r="A33" s="117"/>
      <c r="B33" s="117"/>
      <c r="C33" s="118"/>
      <c r="D33" s="118"/>
      <c r="E33" s="119"/>
      <c r="F33" s="119"/>
    </row>
    <row r="34" spans="1:6" s="109" customFormat="1" ht="15.75" customHeight="1">
      <c r="A34" s="117"/>
      <c r="B34" s="117"/>
      <c r="C34" s="118"/>
      <c r="D34" s="118"/>
      <c r="E34" s="119"/>
      <c r="F34" s="119"/>
    </row>
    <row r="35" spans="1:6" s="109" customFormat="1" ht="15.75" customHeight="1">
      <c r="A35" s="117"/>
      <c r="B35" s="117"/>
      <c r="C35" s="118"/>
      <c r="D35" s="118"/>
      <c r="E35" s="119"/>
      <c r="F35" s="119"/>
    </row>
    <row r="36" spans="1:6" s="109" customFormat="1" ht="15.75" customHeight="1">
      <c r="A36" s="117"/>
      <c r="B36" s="117"/>
      <c r="C36" s="118"/>
      <c r="D36" s="118"/>
      <c r="E36" s="119"/>
      <c r="F36" s="119"/>
    </row>
    <row r="37" spans="1:6" s="109" customFormat="1" ht="15.75" customHeight="1">
      <c r="A37" s="117"/>
      <c r="B37" s="117"/>
      <c r="C37" s="118"/>
      <c r="D37" s="118"/>
      <c r="E37" s="119"/>
      <c r="F37" s="119"/>
    </row>
    <row r="38" spans="1:6" s="109" customFormat="1" ht="15.75" customHeight="1">
      <c r="A38" s="117"/>
      <c r="B38" s="117"/>
      <c r="C38" s="118"/>
      <c r="D38" s="118"/>
      <c r="E38" s="119"/>
      <c r="F38" s="119"/>
    </row>
    <row r="39" spans="1:6" s="109" customFormat="1" ht="15.75" customHeight="1">
      <c r="A39" s="117"/>
      <c r="B39" s="117"/>
      <c r="C39" s="118"/>
      <c r="D39" s="118"/>
      <c r="E39" s="119"/>
      <c r="F39" s="119"/>
    </row>
    <row r="40" spans="1:6" s="109" customFormat="1" ht="15.75" customHeight="1">
      <c r="A40" s="117"/>
      <c r="B40" s="117"/>
      <c r="C40" s="118"/>
      <c r="D40" s="118"/>
      <c r="E40" s="119"/>
      <c r="F40" s="119"/>
    </row>
    <row r="41" spans="1:6" s="109" customFormat="1" ht="15.75" customHeight="1">
      <c r="A41" s="117"/>
      <c r="B41" s="117"/>
      <c r="C41" s="118"/>
      <c r="D41" s="118"/>
      <c r="E41" s="119"/>
      <c r="F41" s="119"/>
    </row>
    <row r="42" spans="1:6" s="109" customFormat="1" ht="15.75" customHeight="1">
      <c r="A42" s="117"/>
      <c r="B42" s="117"/>
      <c r="C42" s="117"/>
      <c r="D42" s="117"/>
      <c r="E42" s="119"/>
      <c r="F42" s="119"/>
    </row>
    <row r="43" spans="1:6" ht="12.75">
      <c r="A43" s="9"/>
      <c r="B43" s="9"/>
      <c r="C43" s="10"/>
      <c r="D43" s="10"/>
      <c r="E43" s="120"/>
      <c r="F43" s="120"/>
    </row>
    <row r="61" ht="14.25" customHeight="1"/>
  </sheetData>
  <sheetProtection/>
  <mergeCells count="4">
    <mergeCell ref="A1:F1"/>
    <mergeCell ref="A2:A3"/>
    <mergeCell ref="B2:C3"/>
    <mergeCell ref="D2:D3"/>
  </mergeCells>
  <printOptions/>
  <pageMargins left="0.57" right="0.31" top="1.38" bottom="0.49" header="0.511811023622047" footer="0.511811023622047"/>
  <pageSetup horizontalDpi="600" verticalDpi="600" orientation="portrait" paperSize="9" scale="73" r:id="rId1"/>
  <headerFooter alignWithMargins="0">
    <oddHeader>&amp;C&amp;"Arial,Bold"     &amp;9  &amp;"Arial,Bold Italic"&amp;8PASQYRA   E   FLUKSIT   TË PARASË &amp;R&amp;"Arial,Bold Italic"&amp;11 2013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____12">
    <tabColor indexed="16"/>
  </sheetPr>
  <dimension ref="A1:AN38"/>
  <sheetViews>
    <sheetView workbookViewId="0" topLeftCell="C3">
      <selection activeCell="L29" sqref="L29"/>
    </sheetView>
  </sheetViews>
  <sheetFormatPr defaultColWidth="9.140625" defaultRowHeight="12.75"/>
  <cols>
    <col min="1" max="1" width="57.421875" style="0" customWidth="1"/>
    <col min="2" max="2" width="18.00390625" style="0" customWidth="1"/>
    <col min="3" max="3" width="8.421875" style="0" customWidth="1"/>
    <col min="4" max="4" width="9.421875" style="0" customWidth="1"/>
    <col min="5" max="5" width="11.28125" style="0" customWidth="1"/>
    <col min="6" max="6" width="9.8515625" style="0" customWidth="1"/>
    <col min="7" max="7" width="17.57421875" style="0" customWidth="1"/>
    <col min="8" max="8" width="10.28125" style="0" customWidth="1"/>
    <col min="9" max="9" width="16.8515625" style="0" customWidth="1"/>
  </cols>
  <sheetData>
    <row r="1" spans="1:9" ht="13.5" thickBot="1">
      <c r="A1" s="237" t="s">
        <v>59</v>
      </c>
      <c r="B1" s="243" t="s">
        <v>56</v>
      </c>
      <c r="C1" s="244"/>
      <c r="D1" s="244"/>
      <c r="E1" s="244"/>
      <c r="F1" s="244"/>
      <c r="G1" s="244"/>
      <c r="H1" s="244"/>
      <c r="I1" s="245"/>
    </row>
    <row r="2" spans="1:10" ht="12.75">
      <c r="A2" s="238"/>
      <c r="B2" s="240" t="s">
        <v>60</v>
      </c>
      <c r="C2" s="240" t="s">
        <v>61</v>
      </c>
      <c r="D2" s="240" t="s">
        <v>62</v>
      </c>
      <c r="E2" s="240" t="s">
        <v>63</v>
      </c>
      <c r="F2" s="240" t="s">
        <v>64</v>
      </c>
      <c r="G2" s="240" t="s">
        <v>220</v>
      </c>
      <c r="H2" s="240" t="s">
        <v>65</v>
      </c>
      <c r="I2" s="240" t="s">
        <v>33</v>
      </c>
      <c r="J2" s="1"/>
    </row>
    <row r="3" spans="1:10" ht="12.75">
      <c r="A3" s="238"/>
      <c r="B3" s="241"/>
      <c r="C3" s="241"/>
      <c r="D3" s="241"/>
      <c r="E3" s="241"/>
      <c r="F3" s="241"/>
      <c r="G3" s="241"/>
      <c r="H3" s="241"/>
      <c r="I3" s="241"/>
      <c r="J3" s="1"/>
    </row>
    <row r="4" spans="1:10" ht="12.75">
      <c r="A4" s="238"/>
      <c r="B4" s="241"/>
      <c r="C4" s="241"/>
      <c r="D4" s="241"/>
      <c r="E4" s="241"/>
      <c r="F4" s="241"/>
      <c r="G4" s="241"/>
      <c r="H4" s="241"/>
      <c r="I4" s="241"/>
      <c r="J4" s="1"/>
    </row>
    <row r="5" spans="1:10" ht="12.75">
      <c r="A5" s="238"/>
      <c r="B5" s="241"/>
      <c r="C5" s="241"/>
      <c r="D5" s="241"/>
      <c r="E5" s="241"/>
      <c r="F5" s="241"/>
      <c r="G5" s="241"/>
      <c r="H5" s="241"/>
      <c r="I5" s="241"/>
      <c r="J5" s="1"/>
    </row>
    <row r="6" spans="1:10" ht="12.75">
      <c r="A6" s="238"/>
      <c r="B6" s="241"/>
      <c r="C6" s="241"/>
      <c r="D6" s="241"/>
      <c r="E6" s="241"/>
      <c r="F6" s="241"/>
      <c r="G6" s="241"/>
      <c r="H6" s="241"/>
      <c r="I6" s="241"/>
      <c r="J6" s="1"/>
    </row>
    <row r="7" spans="1:10" ht="13.5" thickBot="1">
      <c r="A7" s="239"/>
      <c r="B7" s="242"/>
      <c r="C7" s="242"/>
      <c r="D7" s="242"/>
      <c r="E7" s="242"/>
      <c r="F7" s="242"/>
      <c r="G7" s="242"/>
      <c r="H7" s="242"/>
      <c r="I7" s="242"/>
      <c r="J7" s="1"/>
    </row>
    <row r="8" spans="1:40" ht="15.75">
      <c r="A8" s="34" t="s">
        <v>281</v>
      </c>
      <c r="B8" s="35">
        <v>2400000</v>
      </c>
      <c r="C8" s="35"/>
      <c r="D8" s="35"/>
      <c r="E8" s="35">
        <v>15000</v>
      </c>
      <c r="F8" s="35"/>
      <c r="G8" s="35">
        <v>3538105</v>
      </c>
      <c r="H8" s="35"/>
      <c r="I8" s="35">
        <f>G8+E8+B8</f>
        <v>5953105</v>
      </c>
      <c r="J8" s="3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34" ht="14.25">
      <c r="A9" s="36" t="s">
        <v>34</v>
      </c>
      <c r="B9" s="37"/>
      <c r="C9" s="37"/>
      <c r="D9" s="35"/>
      <c r="E9" s="37"/>
      <c r="F9" s="35"/>
      <c r="G9" s="35"/>
      <c r="H9" s="35"/>
      <c r="I9" s="35"/>
      <c r="J9" s="3"/>
      <c r="K9" s="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5.75">
      <c r="A10" s="38" t="s">
        <v>35</v>
      </c>
      <c r="B10" s="37"/>
      <c r="C10" s="37"/>
      <c r="D10" s="35"/>
      <c r="E10" s="37"/>
      <c r="F10" s="35"/>
      <c r="G10" s="37"/>
      <c r="H10" s="37"/>
      <c r="I10" s="37"/>
      <c r="J10" s="3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4.25">
      <c r="A11" s="36" t="s">
        <v>36</v>
      </c>
      <c r="B11" s="37"/>
      <c r="C11" s="37"/>
      <c r="D11" s="37"/>
      <c r="E11" s="37"/>
      <c r="F11" s="37"/>
      <c r="G11" s="37"/>
      <c r="H11" s="37"/>
      <c r="I11" s="37">
        <f aca="true" t="shared" si="0" ref="I11:I16">SUM(G11:H11)</f>
        <v>0</v>
      </c>
      <c r="J11" s="3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4.25">
      <c r="A12" s="36" t="s">
        <v>37</v>
      </c>
      <c r="B12" s="37"/>
      <c r="C12" s="37"/>
      <c r="D12" s="37"/>
      <c r="E12" s="37"/>
      <c r="F12" s="37"/>
      <c r="G12" s="37">
        <v>-3538105</v>
      </c>
      <c r="H12" s="37"/>
      <c r="I12" s="37">
        <f t="shared" si="0"/>
        <v>-3538105</v>
      </c>
      <c r="J12" s="3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4.25">
      <c r="A13" s="36" t="s">
        <v>38</v>
      </c>
      <c r="B13" s="37"/>
      <c r="C13" s="37"/>
      <c r="D13" s="37"/>
      <c r="E13" s="37"/>
      <c r="F13" s="37"/>
      <c r="G13" s="37"/>
      <c r="H13" s="37"/>
      <c r="I13" s="37">
        <f t="shared" si="0"/>
        <v>0</v>
      </c>
      <c r="J13" s="3"/>
      <c r="K13" s="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4.25">
      <c r="A14" s="36" t="s">
        <v>39</v>
      </c>
      <c r="B14" s="37"/>
      <c r="C14" s="37"/>
      <c r="D14" s="37"/>
      <c r="E14" s="37"/>
      <c r="F14" s="37"/>
      <c r="G14" s="37"/>
      <c r="H14" s="37"/>
      <c r="I14" s="37">
        <f t="shared" si="0"/>
        <v>0</v>
      </c>
      <c r="J14" s="3"/>
      <c r="K14" s="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4.25">
      <c r="A15" s="36" t="s">
        <v>27</v>
      </c>
      <c r="B15" s="37"/>
      <c r="C15" s="37"/>
      <c r="D15" s="37"/>
      <c r="E15" s="37"/>
      <c r="F15" s="37"/>
      <c r="G15" s="37"/>
      <c r="H15" s="37"/>
      <c r="I15" s="37">
        <f t="shared" si="0"/>
        <v>0</v>
      </c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4.25">
      <c r="A16" s="36" t="s">
        <v>40</v>
      </c>
      <c r="B16" s="37"/>
      <c r="C16" s="37"/>
      <c r="D16" s="37"/>
      <c r="E16" s="37"/>
      <c r="F16" s="37"/>
      <c r="G16" s="37"/>
      <c r="H16" s="37"/>
      <c r="I16" s="37">
        <f t="shared" si="0"/>
        <v>0</v>
      </c>
      <c r="J16" s="3"/>
      <c r="K16" s="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.75">
      <c r="A17" s="34" t="s">
        <v>279</v>
      </c>
      <c r="B17" s="35">
        <f>B8</f>
        <v>2400000</v>
      </c>
      <c r="C17" s="35"/>
      <c r="D17" s="35"/>
      <c r="E17" s="35">
        <f>E8</f>
        <v>15000</v>
      </c>
      <c r="F17" s="35"/>
      <c r="G17" s="35">
        <f>SUM(G8:G16)</f>
        <v>0</v>
      </c>
      <c r="H17" s="37"/>
      <c r="I17" s="35">
        <f>B17+E17+G17</f>
        <v>2415000</v>
      </c>
      <c r="J17" s="3"/>
      <c r="K17" s="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4.25">
      <c r="A18" s="36" t="s">
        <v>41</v>
      </c>
      <c r="B18" s="37"/>
      <c r="C18" s="37"/>
      <c r="D18" s="37"/>
      <c r="E18" s="37"/>
      <c r="F18" s="35"/>
      <c r="G18" s="37"/>
      <c r="H18" s="37"/>
      <c r="I18" s="35"/>
      <c r="J18" s="3"/>
      <c r="K18" s="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25">
      <c r="A19" s="36" t="s">
        <v>36</v>
      </c>
      <c r="B19" s="37"/>
      <c r="C19" s="37"/>
      <c r="D19" s="37"/>
      <c r="E19" s="37"/>
      <c r="F19" s="37"/>
      <c r="G19" s="102">
        <v>4298569</v>
      </c>
      <c r="H19" s="37"/>
      <c r="I19" s="37">
        <f>G19</f>
        <v>4298569</v>
      </c>
      <c r="J19" s="3"/>
      <c r="K19" s="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4.25">
      <c r="A20" s="36" t="s">
        <v>38</v>
      </c>
      <c r="B20" s="37"/>
      <c r="C20" s="37"/>
      <c r="D20" s="37"/>
      <c r="E20" s="37"/>
      <c r="F20" s="37"/>
      <c r="G20" s="39"/>
      <c r="H20" s="37"/>
      <c r="I20" s="37"/>
      <c r="J20" s="3"/>
      <c r="K20" s="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4.25">
      <c r="A21" s="36" t="s">
        <v>42</v>
      </c>
      <c r="B21" s="37"/>
      <c r="C21" s="37"/>
      <c r="D21" s="37"/>
      <c r="E21" s="37"/>
      <c r="F21" s="37"/>
      <c r="G21" s="37"/>
      <c r="H21" s="37"/>
      <c r="I21" s="37"/>
      <c r="J21" s="3"/>
      <c r="K21" s="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4.25">
      <c r="A22" s="36" t="s">
        <v>43</v>
      </c>
      <c r="B22" s="37"/>
      <c r="C22" s="37"/>
      <c r="D22" s="37"/>
      <c r="E22" s="35"/>
      <c r="F22" s="37"/>
      <c r="G22" s="35"/>
      <c r="H22" s="37"/>
      <c r="I22" s="37"/>
      <c r="J22" s="3"/>
      <c r="K22" s="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4.25">
      <c r="A23" s="36" t="s">
        <v>44</v>
      </c>
      <c r="B23" s="37"/>
      <c r="C23" s="37"/>
      <c r="D23" s="37"/>
      <c r="E23" s="37"/>
      <c r="F23" s="37"/>
      <c r="G23" s="35"/>
      <c r="H23" s="37"/>
      <c r="I23" s="37"/>
      <c r="J23" s="3"/>
      <c r="K23" s="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4.25">
      <c r="A24" s="36" t="s">
        <v>45</v>
      </c>
      <c r="B24" s="37"/>
      <c r="C24" s="37"/>
      <c r="D24" s="37"/>
      <c r="E24" s="37"/>
      <c r="F24" s="37"/>
      <c r="G24" s="37"/>
      <c r="H24" s="37"/>
      <c r="I24" s="37"/>
      <c r="J24" s="3"/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5.75">
      <c r="A25" s="38" t="s">
        <v>219</v>
      </c>
      <c r="B25" s="35"/>
      <c r="C25" s="35"/>
      <c r="D25" s="35"/>
      <c r="E25" s="35"/>
      <c r="F25" s="35"/>
      <c r="G25" s="35"/>
      <c r="H25" s="35"/>
      <c r="I25" s="35"/>
      <c r="J25" s="3"/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3.5">
      <c r="A26" s="40" t="s">
        <v>282</v>
      </c>
      <c r="B26" s="35">
        <v>2400000</v>
      </c>
      <c r="C26" s="37"/>
      <c r="D26" s="37"/>
      <c r="E26" s="37">
        <v>15000</v>
      </c>
      <c r="F26" s="37"/>
      <c r="G26" s="37">
        <f>SUM(G17:G25)</f>
        <v>4298569</v>
      </c>
      <c r="H26" s="37"/>
      <c r="I26" s="37">
        <f>B26+E26+G26</f>
        <v>6713569</v>
      </c>
      <c r="J26" s="3"/>
      <c r="K26" s="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2.75">
      <c r="A27" s="41" t="s">
        <v>46</v>
      </c>
      <c r="B27" s="42"/>
      <c r="C27" s="42"/>
      <c r="D27" s="42"/>
      <c r="E27" s="42"/>
      <c r="F27" s="42"/>
      <c r="G27" s="42"/>
      <c r="H27" s="42"/>
      <c r="I27" s="43"/>
      <c r="J27" s="3"/>
      <c r="K27" s="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9" ht="12.75">
      <c r="A28" s="41" t="s">
        <v>47</v>
      </c>
      <c r="B28" s="41"/>
      <c r="C28" s="41"/>
      <c r="D28" s="41"/>
      <c r="E28" s="41"/>
      <c r="F28" s="41"/>
      <c r="G28" s="41"/>
      <c r="H28" s="41"/>
      <c r="I28" s="7"/>
    </row>
    <row r="29" spans="1:9" ht="12.75">
      <c r="A29" s="41" t="s">
        <v>48</v>
      </c>
      <c r="B29" s="41"/>
      <c r="C29" s="41"/>
      <c r="D29" s="41"/>
      <c r="E29" s="41"/>
      <c r="F29" s="41"/>
      <c r="G29" s="41"/>
      <c r="H29" s="41"/>
      <c r="I29" s="7"/>
    </row>
    <row r="30" spans="1:9" ht="12.75">
      <c r="A30" s="41" t="s">
        <v>49</v>
      </c>
      <c r="B30" s="41"/>
      <c r="C30" s="41"/>
      <c r="D30" s="41"/>
      <c r="E30" s="41"/>
      <c r="F30" s="41"/>
      <c r="G30" s="41"/>
      <c r="H30" s="41"/>
      <c r="I30" s="7"/>
    </row>
    <row r="31" spans="1:9" ht="12.75">
      <c r="A31" s="41" t="s">
        <v>50</v>
      </c>
      <c r="B31" s="41"/>
      <c r="C31" s="41"/>
      <c r="D31" s="41"/>
      <c r="E31" s="41"/>
      <c r="F31" s="41"/>
      <c r="G31" s="41"/>
      <c r="H31" s="41"/>
      <c r="I31" s="7"/>
    </row>
    <row r="32" spans="1:9" ht="12.75">
      <c r="A32" s="41" t="s">
        <v>51</v>
      </c>
      <c r="B32" s="41"/>
      <c r="C32" s="41"/>
      <c r="D32" s="41"/>
      <c r="E32" s="41"/>
      <c r="F32" s="41"/>
      <c r="G32" s="41"/>
      <c r="H32" s="41"/>
      <c r="I32" s="7"/>
    </row>
    <row r="33" spans="1:9" ht="12.75">
      <c r="A33" s="41" t="s">
        <v>52</v>
      </c>
      <c r="B33" s="41"/>
      <c r="C33" s="41"/>
      <c r="D33" s="41"/>
      <c r="E33" s="41"/>
      <c r="F33" s="41"/>
      <c r="G33" s="41"/>
      <c r="H33" s="41"/>
      <c r="I33" s="7"/>
    </row>
    <row r="34" spans="1:9" ht="12.75">
      <c r="A34" s="41" t="s">
        <v>53</v>
      </c>
      <c r="B34" s="41"/>
      <c r="C34" s="41"/>
      <c r="D34" s="41"/>
      <c r="E34" s="41"/>
      <c r="F34" s="41"/>
      <c r="G34" s="41"/>
      <c r="H34" s="41"/>
      <c r="I34" s="7"/>
    </row>
    <row r="35" spans="1:9" ht="12.75">
      <c r="A35" s="41" t="s">
        <v>54</v>
      </c>
      <c r="B35" s="41"/>
      <c r="C35" s="41"/>
      <c r="D35" s="41"/>
      <c r="E35" s="41"/>
      <c r="F35" s="41"/>
      <c r="G35" s="41"/>
      <c r="H35" s="41"/>
      <c r="I35" s="7"/>
    </row>
    <row r="36" spans="1:9" ht="12.75">
      <c r="A36" s="41" t="s">
        <v>55</v>
      </c>
      <c r="B36" s="41"/>
      <c r="C36" s="41"/>
      <c r="D36" s="41"/>
      <c r="E36" s="41"/>
      <c r="F36" s="41"/>
      <c r="G36" s="41"/>
      <c r="H36" s="41"/>
      <c r="I36" s="7"/>
    </row>
    <row r="37" spans="1:9" ht="12.75">
      <c r="A37" s="41"/>
      <c r="B37" s="41"/>
      <c r="C37" s="41"/>
      <c r="D37" s="41"/>
      <c r="E37" s="41"/>
      <c r="F37" s="41"/>
      <c r="G37" s="41"/>
      <c r="H37" s="41"/>
      <c r="I37" s="7"/>
    </row>
    <row r="38" spans="1:9" ht="12.75">
      <c r="A38" s="41"/>
      <c r="B38" s="41"/>
      <c r="C38" s="41"/>
      <c r="D38" s="41"/>
      <c r="E38" s="41"/>
      <c r="F38" s="41"/>
      <c r="G38" s="41"/>
      <c r="H38" s="41"/>
      <c r="I38" s="7"/>
    </row>
  </sheetData>
  <sheetProtection/>
  <mergeCells count="10">
    <mergeCell ref="A1:A7"/>
    <mergeCell ref="B2:B7"/>
    <mergeCell ref="C2:C7"/>
    <mergeCell ref="D2:D7"/>
    <mergeCell ref="B1:I1"/>
    <mergeCell ref="I2:I7"/>
    <mergeCell ref="E2:E7"/>
    <mergeCell ref="F2:F7"/>
    <mergeCell ref="G2:G7"/>
    <mergeCell ref="H2:H7"/>
  </mergeCells>
  <printOptions horizontalCentered="1"/>
  <pageMargins left="0" right="0" top="1.45" bottom="1" header="0.5" footer="0.5"/>
  <pageSetup horizontalDpi="600" verticalDpi="600" orientation="landscape" scale="81" r:id="rId1"/>
  <headerFooter alignWithMargins="0">
    <oddHeader>&amp;L&amp;"Arial,Bold Italic"&amp;9RINA-3 SHPK
GJIROKASTER
K23116611O
&amp;C&amp;"Arial,Bold"PASQYRA E NDRYSHYMEVE NE KAPITAL&amp;R&amp;"Arial,Bold"2013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____10">
    <tabColor indexed="16"/>
  </sheetPr>
  <dimension ref="A2:D21"/>
  <sheetViews>
    <sheetView zoomScalePageLayoutView="0" workbookViewId="0" topLeftCell="A16">
      <selection activeCell="B6" sqref="B6"/>
    </sheetView>
  </sheetViews>
  <sheetFormatPr defaultColWidth="9.140625" defaultRowHeight="12.75"/>
  <cols>
    <col min="1" max="1" width="9.140625" style="5" customWidth="1"/>
    <col min="2" max="2" width="38.421875" style="5" bestFit="1" customWidth="1"/>
    <col min="3" max="3" width="10.28125" style="5" bestFit="1" customWidth="1"/>
    <col min="4" max="4" width="24.8515625" style="6" customWidth="1"/>
    <col min="5" max="5" width="9.140625" style="5" customWidth="1"/>
    <col min="6" max="16384" width="9.140625" style="4" customWidth="1"/>
  </cols>
  <sheetData>
    <row r="2" spans="1:4" ht="12.75">
      <c r="A2" s="246" t="s">
        <v>1</v>
      </c>
      <c r="B2" s="246" t="s">
        <v>69</v>
      </c>
      <c r="C2" s="103" t="s">
        <v>28</v>
      </c>
      <c r="D2" s="247" t="s">
        <v>291</v>
      </c>
    </row>
    <row r="3" spans="1:4" ht="12.75">
      <c r="A3" s="246"/>
      <c r="B3" s="246"/>
      <c r="C3" s="103" t="s">
        <v>29</v>
      </c>
      <c r="D3" s="247"/>
    </row>
    <row r="4" spans="1:4" ht="12.75">
      <c r="A4" s="104">
        <v>1</v>
      </c>
      <c r="B4" s="105" t="s">
        <v>70</v>
      </c>
      <c r="C4" s="105"/>
      <c r="D4" s="106"/>
    </row>
    <row r="5" spans="1:4" ht="39.75" customHeight="1">
      <c r="A5" s="107"/>
      <c r="B5" s="107" t="s">
        <v>83</v>
      </c>
      <c r="C5" s="107"/>
      <c r="D5" s="39"/>
    </row>
    <row r="6" spans="1:4" ht="39.75" customHeight="1">
      <c r="A6" s="107"/>
      <c r="B6" s="107" t="s">
        <v>277</v>
      </c>
      <c r="C6" s="107"/>
      <c r="D6" s="39"/>
    </row>
    <row r="7" spans="1:4" ht="39.75" customHeight="1">
      <c r="A7" s="107"/>
      <c r="B7" s="107" t="s">
        <v>278</v>
      </c>
      <c r="C7" s="107"/>
      <c r="D7" s="39">
        <v>0</v>
      </c>
    </row>
    <row r="8" spans="1:4" ht="39.75" customHeight="1">
      <c r="A8" s="104">
        <v>2</v>
      </c>
      <c r="B8" s="105" t="s">
        <v>84</v>
      </c>
      <c r="C8" s="105"/>
      <c r="D8" s="106">
        <v>4776188</v>
      </c>
    </row>
    <row r="9" spans="1:4" ht="39.75" customHeight="1">
      <c r="A9" s="104">
        <v>3</v>
      </c>
      <c r="B9" s="105" t="s">
        <v>71</v>
      </c>
      <c r="C9" s="105"/>
      <c r="D9" s="106">
        <v>0</v>
      </c>
    </row>
    <row r="10" spans="1:4" ht="39.75" customHeight="1">
      <c r="A10" s="107"/>
      <c r="B10" s="105" t="s">
        <v>72</v>
      </c>
      <c r="C10" s="107"/>
      <c r="D10" s="108"/>
    </row>
    <row r="11" spans="1:4" ht="39.75" customHeight="1">
      <c r="A11" s="107"/>
      <c r="B11" s="107" t="s">
        <v>73</v>
      </c>
      <c r="C11" s="107"/>
      <c r="D11" s="108"/>
    </row>
    <row r="12" spans="1:4" ht="39.75" customHeight="1">
      <c r="A12" s="107"/>
      <c r="B12" s="107" t="s">
        <v>74</v>
      </c>
      <c r="C12" s="107"/>
      <c r="D12" s="108"/>
    </row>
    <row r="13" spans="1:4" ht="39.75" customHeight="1">
      <c r="A13" s="107"/>
      <c r="B13" s="107" t="s">
        <v>75</v>
      </c>
      <c r="C13" s="107"/>
      <c r="D13" s="108"/>
    </row>
    <row r="14" spans="1:4" ht="39.75" customHeight="1">
      <c r="A14" s="107"/>
      <c r="B14" s="107" t="s">
        <v>76</v>
      </c>
      <c r="C14" s="107"/>
      <c r="D14" s="108"/>
    </row>
    <row r="15" spans="1:4" ht="39.75" customHeight="1">
      <c r="A15" s="107"/>
      <c r="B15" s="107" t="s">
        <v>85</v>
      </c>
      <c r="C15" s="107"/>
      <c r="D15" s="108"/>
    </row>
    <row r="16" spans="1:4" ht="39.75" customHeight="1">
      <c r="A16" s="107"/>
      <c r="B16" s="107" t="s">
        <v>0</v>
      </c>
      <c r="C16" s="107"/>
      <c r="D16" s="108"/>
    </row>
    <row r="17" spans="1:4" ht="39.75" customHeight="1">
      <c r="A17" s="104">
        <v>4</v>
      </c>
      <c r="B17" s="105" t="s">
        <v>77</v>
      </c>
      <c r="C17" s="105"/>
      <c r="D17" s="106">
        <f>D8+D9</f>
        <v>4776188</v>
      </c>
    </row>
    <row r="18" spans="1:4" ht="39.75" customHeight="1">
      <c r="A18" s="104">
        <v>5</v>
      </c>
      <c r="B18" s="105" t="s">
        <v>78</v>
      </c>
      <c r="C18" s="105"/>
      <c r="D18" s="106">
        <v>0</v>
      </c>
    </row>
    <row r="19" spans="1:4" ht="39.75" customHeight="1">
      <c r="A19" s="104">
        <v>6</v>
      </c>
      <c r="B19" s="105" t="s">
        <v>86</v>
      </c>
      <c r="C19" s="105"/>
      <c r="D19" s="106">
        <v>0</v>
      </c>
    </row>
    <row r="20" spans="1:4" ht="39.75" customHeight="1">
      <c r="A20" s="104">
        <v>7</v>
      </c>
      <c r="B20" s="105" t="s">
        <v>79</v>
      </c>
      <c r="C20" s="105"/>
      <c r="D20" s="106">
        <v>10</v>
      </c>
    </row>
    <row r="21" spans="1:4" ht="39.75" customHeight="1">
      <c r="A21" s="104">
        <v>8</v>
      </c>
      <c r="B21" s="105" t="s">
        <v>80</v>
      </c>
      <c r="C21" s="105"/>
      <c r="D21" s="106">
        <f>D17*10%</f>
        <v>477618.80000000005</v>
      </c>
    </row>
  </sheetData>
  <sheetProtection/>
  <mergeCells count="3">
    <mergeCell ref="A2:A3"/>
    <mergeCell ref="B2:B3"/>
    <mergeCell ref="D2:D3"/>
  </mergeCells>
  <printOptions horizontalCentered="1"/>
  <pageMargins left="0.75" right="0.75" top="0" bottom="0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____13">
    <tabColor indexed="16"/>
  </sheetPr>
  <dimension ref="A1:I22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4" width="9.140625" style="7" customWidth="1"/>
    <col min="5" max="5" width="14.8515625" style="7" customWidth="1"/>
    <col min="6" max="6" width="12.7109375" style="7" customWidth="1"/>
    <col min="7" max="7" width="12.57421875" style="7" customWidth="1"/>
    <col min="8" max="8" width="9.140625" style="7" customWidth="1"/>
    <col min="9" max="9" width="18.7109375" style="7" customWidth="1"/>
    <col min="10" max="16384" width="9.140625" style="7" customWidth="1"/>
  </cols>
  <sheetData>
    <row r="1" spans="1:9" ht="12.75">
      <c r="A1" s="248" t="s">
        <v>246</v>
      </c>
      <c r="B1" s="248"/>
      <c r="C1" s="248"/>
      <c r="D1" s="248"/>
      <c r="E1" s="248"/>
      <c r="F1" s="248"/>
      <c r="G1" s="248"/>
      <c r="H1" s="248"/>
      <c r="I1" s="248"/>
    </row>
    <row r="2" spans="1:9" ht="12.75">
      <c r="A2" s="248"/>
      <c r="B2" s="248"/>
      <c r="C2" s="248"/>
      <c r="D2" s="248"/>
      <c r="E2" s="248"/>
      <c r="F2" s="248"/>
      <c r="G2" s="248"/>
      <c r="H2" s="248"/>
      <c r="I2" s="248"/>
    </row>
    <row r="3" spans="3:7" ht="18.75">
      <c r="C3" s="44"/>
      <c r="D3" s="44"/>
      <c r="E3" s="44"/>
      <c r="F3" s="44"/>
      <c r="G3" s="44"/>
    </row>
    <row r="6" spans="1:9" ht="12.75">
      <c r="A6" s="249" t="s">
        <v>247</v>
      </c>
      <c r="B6" s="250" t="s">
        <v>248</v>
      </c>
      <c r="C6" s="250"/>
      <c r="D6" s="250" t="s">
        <v>249</v>
      </c>
      <c r="E6" s="250" t="s">
        <v>292</v>
      </c>
      <c r="F6" s="250" t="s">
        <v>250</v>
      </c>
      <c r="G6" s="250" t="s">
        <v>251</v>
      </c>
      <c r="H6" s="250" t="s">
        <v>252</v>
      </c>
      <c r="I6" s="250" t="s">
        <v>293</v>
      </c>
    </row>
    <row r="7" spans="1:9" ht="12.75">
      <c r="A7" s="249"/>
      <c r="B7" s="250"/>
      <c r="C7" s="250"/>
      <c r="D7" s="250"/>
      <c r="E7" s="250"/>
      <c r="F7" s="250"/>
      <c r="G7" s="250"/>
      <c r="H7" s="250"/>
      <c r="I7" s="250"/>
    </row>
    <row r="8" spans="1:9" ht="12.75">
      <c r="A8" s="249"/>
      <c r="B8" s="250"/>
      <c r="C8" s="250"/>
      <c r="D8" s="250"/>
      <c r="E8" s="250"/>
      <c r="F8" s="250"/>
      <c r="G8" s="250"/>
      <c r="H8" s="250"/>
      <c r="I8" s="250"/>
    </row>
    <row r="9" spans="1:9" ht="12.75">
      <c r="A9" s="249"/>
      <c r="B9" s="250"/>
      <c r="C9" s="250"/>
      <c r="D9" s="250"/>
      <c r="E9" s="250"/>
      <c r="F9" s="250"/>
      <c r="G9" s="250"/>
      <c r="H9" s="250"/>
      <c r="I9" s="250"/>
    </row>
    <row r="10" spans="1:9" ht="12.75">
      <c r="A10" s="48" t="s">
        <v>253</v>
      </c>
      <c r="B10" s="252" t="s">
        <v>254</v>
      </c>
      <c r="C10" s="252"/>
      <c r="D10" s="48">
        <v>1</v>
      </c>
      <c r="E10" s="48">
        <v>2</v>
      </c>
      <c r="F10" s="48">
        <v>3</v>
      </c>
      <c r="G10" s="48">
        <v>4</v>
      </c>
      <c r="H10" s="48" t="s">
        <v>255</v>
      </c>
      <c r="I10" s="48" t="s">
        <v>256</v>
      </c>
    </row>
    <row r="11" spans="1:9" ht="12.75">
      <c r="A11" s="47"/>
      <c r="B11" s="252"/>
      <c r="C11" s="252"/>
      <c r="D11" s="47"/>
      <c r="E11" s="45"/>
      <c r="F11" s="47"/>
      <c r="G11" s="47"/>
      <c r="H11" s="47"/>
      <c r="I11" s="47"/>
    </row>
    <row r="12" spans="1:9" ht="12.75">
      <c r="A12" s="49" t="s">
        <v>257</v>
      </c>
      <c r="B12" s="251" t="s">
        <v>258</v>
      </c>
      <c r="C12" s="251"/>
      <c r="D12" s="46">
        <v>0.02</v>
      </c>
      <c r="E12" s="45"/>
      <c r="F12" s="45"/>
      <c r="G12" s="45"/>
      <c r="H12" s="50"/>
      <c r="I12" s="51"/>
    </row>
    <row r="13" spans="1:9" ht="12.75">
      <c r="A13" s="49"/>
      <c r="B13" s="251"/>
      <c r="C13" s="251"/>
      <c r="D13" s="47"/>
      <c r="E13" s="45"/>
      <c r="F13" s="45"/>
      <c r="G13" s="45"/>
      <c r="H13" s="50"/>
      <c r="I13" s="50"/>
    </row>
    <row r="14" spans="1:9" ht="12.75">
      <c r="A14" s="49" t="s">
        <v>259</v>
      </c>
      <c r="B14" s="251" t="s">
        <v>260</v>
      </c>
      <c r="C14" s="251"/>
      <c r="D14" s="46">
        <v>0.05</v>
      </c>
      <c r="E14" s="45"/>
      <c r="F14" s="45"/>
      <c r="G14" s="45"/>
      <c r="H14" s="50"/>
      <c r="I14" s="51"/>
    </row>
    <row r="15" spans="1:9" ht="12.75">
      <c r="A15" s="49"/>
      <c r="B15" s="251"/>
      <c r="C15" s="251"/>
      <c r="D15" s="48"/>
      <c r="E15" s="45"/>
      <c r="F15" s="45"/>
      <c r="G15" s="45"/>
      <c r="H15" s="50"/>
      <c r="I15" s="50"/>
    </row>
    <row r="16" spans="1:9" ht="12.75">
      <c r="A16" s="49" t="s">
        <v>261</v>
      </c>
      <c r="B16" s="251" t="s">
        <v>262</v>
      </c>
      <c r="C16" s="251"/>
      <c r="D16" s="46">
        <v>0.1</v>
      </c>
      <c r="E16" s="45">
        <v>959900</v>
      </c>
      <c r="F16" s="45">
        <v>130000</v>
      </c>
      <c r="G16" s="45">
        <f>F16</f>
        <v>130000</v>
      </c>
      <c r="H16" s="50"/>
      <c r="I16" s="51">
        <f>F16+E16</f>
        <v>1089900</v>
      </c>
    </row>
    <row r="17" spans="1:9" ht="12.75">
      <c r="A17" s="49"/>
      <c r="B17" s="251"/>
      <c r="C17" s="251"/>
      <c r="D17" s="48"/>
      <c r="E17" s="45"/>
      <c r="F17" s="45"/>
      <c r="G17" s="45"/>
      <c r="H17" s="50"/>
      <c r="I17" s="50"/>
    </row>
    <row r="18" spans="1:9" ht="12.75">
      <c r="A18" s="49" t="s">
        <v>263</v>
      </c>
      <c r="B18" s="251" t="s">
        <v>264</v>
      </c>
      <c r="C18" s="251"/>
      <c r="D18" s="46">
        <v>0.1</v>
      </c>
      <c r="E18" s="45"/>
      <c r="F18" s="45"/>
      <c r="G18" s="45"/>
      <c r="H18" s="50"/>
      <c r="I18" s="51"/>
    </row>
    <row r="19" spans="1:9" ht="12.75">
      <c r="A19" s="49"/>
      <c r="B19" s="251"/>
      <c r="C19" s="251"/>
      <c r="D19" s="46"/>
      <c r="E19" s="45"/>
      <c r="F19" s="45"/>
      <c r="G19" s="45"/>
      <c r="H19" s="50"/>
      <c r="I19" s="50"/>
    </row>
    <row r="20" spans="1:9" ht="12.75">
      <c r="A20" s="49" t="s">
        <v>265</v>
      </c>
      <c r="B20" s="251" t="s">
        <v>266</v>
      </c>
      <c r="C20" s="251"/>
      <c r="D20" s="46">
        <v>0.1</v>
      </c>
      <c r="E20" s="45"/>
      <c r="F20" s="45"/>
      <c r="G20" s="45"/>
      <c r="H20" s="50"/>
      <c r="I20" s="51"/>
    </row>
    <row r="21" spans="1:9" ht="12.75">
      <c r="A21" s="49"/>
      <c r="B21" s="252"/>
      <c r="C21" s="252"/>
      <c r="D21" s="48"/>
      <c r="E21" s="45"/>
      <c r="F21" s="45"/>
      <c r="G21" s="45"/>
      <c r="H21" s="52"/>
      <c r="I21" s="52"/>
    </row>
    <row r="22" spans="1:9" ht="12.75">
      <c r="A22" s="49"/>
      <c r="B22" s="252" t="s">
        <v>33</v>
      </c>
      <c r="C22" s="252"/>
      <c r="D22" s="47"/>
      <c r="E22" s="45">
        <f>E16</f>
        <v>959900</v>
      </c>
      <c r="F22" s="45">
        <f>F16</f>
        <v>130000</v>
      </c>
      <c r="G22" s="45">
        <f>G16</f>
        <v>130000</v>
      </c>
      <c r="H22" s="45">
        <f>H16</f>
        <v>0</v>
      </c>
      <c r="I22" s="45">
        <f>I16</f>
        <v>1089900</v>
      </c>
    </row>
  </sheetData>
  <sheetProtection/>
  <mergeCells count="22">
    <mergeCell ref="B16:C16"/>
    <mergeCell ref="B17:C17"/>
    <mergeCell ref="G6:G9"/>
    <mergeCell ref="H6:H9"/>
    <mergeCell ref="I6:I9"/>
    <mergeCell ref="B22:C22"/>
    <mergeCell ref="B18:C18"/>
    <mergeCell ref="B19:C19"/>
    <mergeCell ref="B20:C20"/>
    <mergeCell ref="B21:C21"/>
    <mergeCell ref="B14:C14"/>
    <mergeCell ref="B15:C15"/>
    <mergeCell ref="B10:C10"/>
    <mergeCell ref="B11:C11"/>
    <mergeCell ref="B12:C12"/>
    <mergeCell ref="B13:C13"/>
    <mergeCell ref="A1:I2"/>
    <mergeCell ref="A6:A9"/>
    <mergeCell ref="B6:C9"/>
    <mergeCell ref="D6:D9"/>
    <mergeCell ref="E6:E9"/>
    <mergeCell ref="F6:F9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6">
      <selection activeCell="E35" sqref="E35"/>
    </sheetView>
  </sheetViews>
  <sheetFormatPr defaultColWidth="9.140625" defaultRowHeight="12.75"/>
  <cols>
    <col min="2" max="2" width="22.421875" style="0" customWidth="1"/>
    <col min="3" max="3" width="9.8515625" style="0" customWidth="1"/>
    <col min="4" max="4" width="10.28125" style="0" customWidth="1"/>
    <col min="5" max="6" width="10.00390625" style="0" customWidth="1"/>
  </cols>
  <sheetData>
    <row r="1" spans="1:6" ht="12.75">
      <c r="A1" s="123"/>
      <c r="B1" s="124"/>
      <c r="C1" s="124"/>
      <c r="D1" s="124"/>
      <c r="E1" s="124"/>
      <c r="F1" s="124"/>
    </row>
    <row r="2" spans="1:6" ht="18.75">
      <c r="A2" s="123"/>
      <c r="B2" s="125" t="s">
        <v>294</v>
      </c>
      <c r="C2" s="254" t="s">
        <v>295</v>
      </c>
      <c r="D2" s="255"/>
      <c r="E2" s="126"/>
      <c r="F2" s="124"/>
    </row>
    <row r="3" spans="1:6" ht="15">
      <c r="A3" s="256"/>
      <c r="B3" s="256"/>
      <c r="C3" s="256"/>
      <c r="D3" s="257" t="s">
        <v>57</v>
      </c>
      <c r="E3" s="257"/>
      <c r="F3" s="124"/>
    </row>
    <row r="4" spans="1:6" ht="13.5" thickBot="1">
      <c r="A4" s="123"/>
      <c r="B4" s="124"/>
      <c r="C4" s="124"/>
      <c r="D4" s="124"/>
      <c r="E4" s="124"/>
      <c r="F4" s="124"/>
    </row>
    <row r="5" spans="1:6" ht="14.25" thickBot="1" thickTop="1">
      <c r="A5" s="258" t="s">
        <v>296</v>
      </c>
      <c r="B5" s="258"/>
      <c r="C5" s="258"/>
      <c r="D5" s="258"/>
      <c r="E5" s="258"/>
      <c r="F5" s="127">
        <v>2013</v>
      </c>
    </row>
    <row r="6" spans="1:6" ht="13.5" thickTop="1">
      <c r="A6" s="123"/>
      <c r="B6" s="124"/>
      <c r="C6" s="124"/>
      <c r="D6" s="124"/>
      <c r="E6" s="124"/>
      <c r="F6" s="124"/>
    </row>
    <row r="7" spans="1:6" ht="38.25">
      <c r="A7" s="128" t="s">
        <v>297</v>
      </c>
      <c r="B7" s="128" t="s">
        <v>298</v>
      </c>
      <c r="C7" s="128" t="s">
        <v>299</v>
      </c>
      <c r="D7" s="129" t="s">
        <v>300</v>
      </c>
      <c r="E7" s="128" t="s">
        <v>301</v>
      </c>
      <c r="F7" s="129" t="s">
        <v>302</v>
      </c>
    </row>
    <row r="8" spans="1:6" ht="12.75">
      <c r="A8" s="259"/>
      <c r="B8" s="260"/>
      <c r="C8" s="260"/>
      <c r="D8" s="260"/>
      <c r="E8" s="260"/>
      <c r="F8" s="261"/>
    </row>
    <row r="9" spans="1:6" ht="12.75">
      <c r="A9" s="130">
        <v>1</v>
      </c>
      <c r="B9" s="131" t="s">
        <v>303</v>
      </c>
      <c r="C9" s="132" t="s">
        <v>304</v>
      </c>
      <c r="D9" s="132">
        <v>8</v>
      </c>
      <c r="E9" s="132" t="s">
        <v>305</v>
      </c>
      <c r="F9" s="133">
        <v>1200000</v>
      </c>
    </row>
    <row r="10" spans="1:6" ht="12.75">
      <c r="A10" s="134">
        <v>2</v>
      </c>
      <c r="B10" s="131" t="s">
        <v>306</v>
      </c>
      <c r="C10" s="132" t="s">
        <v>307</v>
      </c>
      <c r="D10" s="135">
        <v>1</v>
      </c>
      <c r="E10" s="135" t="s">
        <v>308</v>
      </c>
      <c r="F10" s="136">
        <v>500000</v>
      </c>
    </row>
    <row r="11" spans="1:6" ht="12.75">
      <c r="A11" s="134">
        <v>3</v>
      </c>
      <c r="B11" s="131" t="s">
        <v>306</v>
      </c>
      <c r="C11" s="132" t="s">
        <v>307</v>
      </c>
      <c r="D11" s="135">
        <v>1.5</v>
      </c>
      <c r="E11" s="135" t="s">
        <v>309</v>
      </c>
      <c r="F11" s="136">
        <v>560000</v>
      </c>
    </row>
    <row r="12" spans="1:6" ht="12.75">
      <c r="A12" s="134">
        <v>4</v>
      </c>
      <c r="B12" s="131" t="s">
        <v>310</v>
      </c>
      <c r="C12" s="132" t="s">
        <v>304</v>
      </c>
      <c r="D12" s="135">
        <v>3.5</v>
      </c>
      <c r="E12" s="135" t="s">
        <v>311</v>
      </c>
      <c r="F12" s="136">
        <v>200000</v>
      </c>
    </row>
    <row r="13" spans="1:6" ht="12.75">
      <c r="A13" s="134">
        <v>5</v>
      </c>
      <c r="B13" s="131" t="s">
        <v>312</v>
      </c>
      <c r="C13" s="132" t="s">
        <v>304</v>
      </c>
      <c r="D13" s="135">
        <v>0.5</v>
      </c>
      <c r="E13" s="135" t="s">
        <v>313</v>
      </c>
      <c r="F13" s="136">
        <v>604901</v>
      </c>
    </row>
    <row r="14" spans="1:6" ht="12.75">
      <c r="A14" s="134">
        <v>6</v>
      </c>
      <c r="B14" s="131" t="s">
        <v>314</v>
      </c>
      <c r="C14" s="132" t="s">
        <v>315</v>
      </c>
      <c r="D14" s="135"/>
      <c r="E14" s="135"/>
      <c r="F14" s="136">
        <v>1540000</v>
      </c>
    </row>
    <row r="15" spans="1:6" ht="12.75">
      <c r="A15" s="134">
        <v>7</v>
      </c>
      <c r="B15" s="131"/>
      <c r="C15" s="135"/>
      <c r="D15" s="135"/>
      <c r="E15" s="135"/>
      <c r="F15" s="136"/>
    </row>
    <row r="16" spans="1:6" ht="12.75">
      <c r="A16" s="134">
        <v>8</v>
      </c>
      <c r="B16" s="137"/>
      <c r="C16" s="135"/>
      <c r="D16" s="135"/>
      <c r="E16" s="135"/>
      <c r="F16" s="136"/>
    </row>
    <row r="17" spans="1:6" ht="12.75">
      <c r="A17" s="134">
        <v>9</v>
      </c>
      <c r="B17" s="137"/>
      <c r="C17" s="135"/>
      <c r="D17" s="135"/>
      <c r="E17" s="135"/>
      <c r="F17" s="136"/>
    </row>
    <row r="18" spans="1:6" ht="12.75">
      <c r="A18" s="134">
        <v>10</v>
      </c>
      <c r="B18" s="137"/>
      <c r="C18" s="135"/>
      <c r="D18" s="135"/>
      <c r="E18" s="135"/>
      <c r="F18" s="136"/>
    </row>
    <row r="19" spans="1:6" ht="12.75">
      <c r="A19" s="134">
        <v>11</v>
      </c>
      <c r="B19" s="137"/>
      <c r="C19" s="135"/>
      <c r="D19" s="135"/>
      <c r="E19" s="135"/>
      <c r="F19" s="136"/>
    </row>
    <row r="20" spans="1:6" ht="12.75">
      <c r="A20" s="134">
        <v>12</v>
      </c>
      <c r="B20" s="137"/>
      <c r="C20" s="135"/>
      <c r="D20" s="135"/>
      <c r="E20" s="135"/>
      <c r="F20" s="136"/>
    </row>
    <row r="21" spans="1:6" ht="12.75">
      <c r="A21" s="134">
        <v>13</v>
      </c>
      <c r="B21" s="137"/>
      <c r="C21" s="135"/>
      <c r="D21" s="135"/>
      <c r="E21" s="135"/>
      <c r="F21" s="136"/>
    </row>
    <row r="22" spans="1:6" ht="12.75">
      <c r="A22" s="134">
        <v>14</v>
      </c>
      <c r="B22" s="137"/>
      <c r="C22" s="135"/>
      <c r="D22" s="135"/>
      <c r="E22" s="135"/>
      <c r="F22" s="136"/>
    </row>
    <row r="23" spans="1:6" ht="12.75">
      <c r="A23" s="134">
        <v>15</v>
      </c>
      <c r="B23" s="137"/>
      <c r="C23" s="135"/>
      <c r="D23" s="135"/>
      <c r="E23" s="135"/>
      <c r="F23" s="136"/>
    </row>
    <row r="24" spans="1:6" ht="12.75">
      <c r="A24" s="134">
        <v>16</v>
      </c>
      <c r="B24" s="137"/>
      <c r="C24" s="135"/>
      <c r="D24" s="135"/>
      <c r="E24" s="135"/>
      <c r="F24" s="136"/>
    </row>
    <row r="25" spans="1:6" ht="12.75">
      <c r="A25" s="134">
        <v>17</v>
      </c>
      <c r="B25" s="137"/>
      <c r="C25" s="135"/>
      <c r="D25" s="135"/>
      <c r="E25" s="135"/>
      <c r="F25" s="136"/>
    </row>
    <row r="26" spans="1:6" ht="12.75">
      <c r="A26" s="134">
        <v>18</v>
      </c>
      <c r="B26" s="137"/>
      <c r="C26" s="135"/>
      <c r="D26" s="135"/>
      <c r="E26" s="135"/>
      <c r="F26" s="136"/>
    </row>
    <row r="27" spans="1:6" ht="12.75">
      <c r="A27" s="134">
        <v>19</v>
      </c>
      <c r="B27" s="137"/>
      <c r="C27" s="135"/>
      <c r="D27" s="135"/>
      <c r="E27" s="135"/>
      <c r="F27" s="136"/>
    </row>
    <row r="28" spans="1:6" ht="12.75">
      <c r="A28" s="138">
        <v>20</v>
      </c>
      <c r="B28" s="139"/>
      <c r="C28" s="140"/>
      <c r="D28" s="140"/>
      <c r="E28" s="140"/>
      <c r="F28" s="141"/>
    </row>
    <row r="29" spans="1:6" ht="12.75">
      <c r="A29" s="262" t="s">
        <v>33</v>
      </c>
      <c r="B29" s="262"/>
      <c r="C29" s="128" t="s">
        <v>316</v>
      </c>
      <c r="D29" s="128" t="s">
        <v>316</v>
      </c>
      <c r="E29" s="128" t="s">
        <v>316</v>
      </c>
      <c r="F29" s="142">
        <f>SUM(F9:F28)</f>
        <v>4604901</v>
      </c>
    </row>
    <row r="30" spans="1:6" ht="12.75">
      <c r="A30" s="123"/>
      <c r="B30" s="124"/>
      <c r="C30" s="124"/>
      <c r="D30" s="124"/>
      <c r="E30" s="124"/>
      <c r="F30" s="124"/>
    </row>
    <row r="31" spans="1:6" ht="12.75">
      <c r="A31" s="123"/>
      <c r="B31" s="124"/>
      <c r="C31" s="124"/>
      <c r="D31" s="253"/>
      <c r="E31" s="253"/>
      <c r="F31" s="253"/>
    </row>
    <row r="32" spans="1:6" ht="12.75">
      <c r="A32" s="123"/>
      <c r="B32" s="124"/>
      <c r="C32" s="124"/>
      <c r="D32" s="253"/>
      <c r="E32" s="253"/>
      <c r="F32" s="253"/>
    </row>
    <row r="33" spans="1:6" ht="12.75">
      <c r="A33" s="123"/>
      <c r="B33" s="124"/>
      <c r="C33" s="124"/>
      <c r="D33" s="143"/>
      <c r="E33" s="143"/>
      <c r="F33" s="143"/>
    </row>
    <row r="34" spans="1:6" ht="12.75">
      <c r="A34" s="123"/>
      <c r="B34" s="124"/>
      <c r="C34" s="124"/>
      <c r="D34" s="124"/>
      <c r="E34" s="124"/>
      <c r="F34" s="124"/>
    </row>
  </sheetData>
  <sheetProtection/>
  <mergeCells count="8">
    <mergeCell ref="D31:F31"/>
    <mergeCell ref="D32:F32"/>
    <mergeCell ref="C2:D2"/>
    <mergeCell ref="A3:C3"/>
    <mergeCell ref="D3:E3"/>
    <mergeCell ref="A5:E5"/>
    <mergeCell ref="A8:F8"/>
    <mergeCell ref="A29:B2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&amp; Copier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 S</dc:creator>
  <cp:keywords/>
  <dc:description/>
  <cp:lastModifiedBy>iceberg111</cp:lastModifiedBy>
  <cp:lastPrinted>2014-07-22T18:16:41Z</cp:lastPrinted>
  <dcterms:created xsi:type="dcterms:W3CDTF">2004-09-15T22:40:45Z</dcterms:created>
  <dcterms:modified xsi:type="dcterms:W3CDTF">2014-07-23T08:47:14Z</dcterms:modified>
  <cp:category/>
  <cp:version/>
  <cp:contentType/>
  <cp:contentStatus/>
</cp:coreProperties>
</file>