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36" windowWidth="20640" windowHeight="9276"/>
  </bookViews>
  <sheets>
    <sheet name="OMEGA pharma2013)" sheetId="1" r:id="rId1"/>
  </sheets>
  <calcPr calcId="125725"/>
</workbook>
</file>

<file path=xl/calcChain.xml><?xml version="1.0" encoding="utf-8"?>
<calcChain xmlns="http://schemas.openxmlformats.org/spreadsheetml/2006/main">
  <c r="G324" i="1"/>
  <c r="E143"/>
  <c r="F75" l="1"/>
  <c r="G203"/>
  <c r="E129" l="1"/>
  <c r="Q179"/>
  <c r="N179"/>
  <c r="O173"/>
  <c r="R172"/>
  <c r="S172" s="1"/>
  <c r="R173"/>
  <c r="U179"/>
  <c r="V179"/>
  <c r="R177" l="1"/>
  <c r="P33" l="1"/>
  <c r="R33" s="1"/>
  <c r="T34"/>
  <c r="V34" s="1"/>
  <c r="T33"/>
  <c r="V33" s="1"/>
  <c r="T32"/>
  <c r="V32" s="1"/>
  <c r="T31"/>
  <c r="R11"/>
  <c r="R15"/>
  <c r="F296"/>
  <c r="G296"/>
  <c r="G314"/>
  <c r="F321"/>
  <c r="G321"/>
  <c r="F183"/>
  <c r="F185" s="1"/>
  <c r="G183"/>
  <c r="G185"/>
  <c r="F193"/>
  <c r="G193"/>
  <c r="F71"/>
  <c r="G71"/>
  <c r="F73"/>
  <c r="F77" s="1"/>
  <c r="F13" s="1"/>
  <c r="G77"/>
  <c r="G13" s="1"/>
  <c r="F84"/>
  <c r="G84"/>
  <c r="G14" s="1"/>
  <c r="F97"/>
  <c r="F19" s="1"/>
  <c r="G97"/>
  <c r="F103"/>
  <c r="G103"/>
  <c r="G20" s="1"/>
  <c r="G24" s="1"/>
  <c r="F109"/>
  <c r="G109"/>
  <c r="G112" s="1"/>
  <c r="F112"/>
  <c r="F126"/>
  <c r="G126"/>
  <c r="F130"/>
  <c r="G131"/>
  <c r="F133"/>
  <c r="F30" s="1"/>
  <c r="G133"/>
  <c r="G30" s="1"/>
  <c r="F136"/>
  <c r="G136"/>
  <c r="F142"/>
  <c r="G142"/>
  <c r="G147" s="1"/>
  <c r="F143"/>
  <c r="F36" s="1"/>
  <c r="G161"/>
  <c r="G11"/>
  <c r="F12"/>
  <c r="F14"/>
  <c r="F16"/>
  <c r="F20"/>
  <c r="F29"/>
  <c r="G36"/>
  <c r="F42"/>
  <c r="G42"/>
  <c r="F46"/>
  <c r="G46"/>
  <c r="F47"/>
  <c r="G47"/>
  <c r="F48"/>
  <c r="G48"/>
  <c r="G49"/>
  <c r="G17" l="1"/>
  <c r="G113"/>
  <c r="G89"/>
  <c r="F194"/>
  <c r="T35"/>
  <c r="F148"/>
  <c r="G194"/>
  <c r="G197" s="1"/>
  <c r="F147"/>
  <c r="G50"/>
  <c r="F35"/>
  <c r="F39" s="1"/>
  <c r="F33"/>
  <c r="F24"/>
  <c r="F324"/>
  <c r="G294"/>
  <c r="G306" s="1"/>
  <c r="G323" s="1"/>
  <c r="G325"/>
  <c r="F310"/>
  <c r="F314" s="1"/>
  <c r="F301"/>
  <c r="V31"/>
  <c r="V35" s="1"/>
  <c r="F300"/>
  <c r="G25"/>
  <c r="G33"/>
  <c r="G163"/>
  <c r="G164" s="1"/>
  <c r="F197"/>
  <c r="F89"/>
  <c r="F113" s="1"/>
  <c r="G148"/>
  <c r="G35"/>
  <c r="G39" s="1"/>
  <c r="F11"/>
  <c r="H174"/>
  <c r="H175" s="1"/>
  <c r="F40" l="1"/>
  <c r="F17"/>
  <c r="F325"/>
  <c r="G40"/>
  <c r="G201"/>
  <c r="F294"/>
  <c r="F25" l="1"/>
  <c r="F302"/>
  <c r="F306" s="1"/>
  <c r="F323" s="1"/>
  <c r="G52"/>
  <c r="F161"/>
  <c r="F163" s="1"/>
  <c r="F49"/>
  <c r="O172"/>
  <c r="O177" l="1"/>
  <c r="O179" s="1"/>
  <c r="P172"/>
  <c r="F50"/>
  <c r="P177" l="1"/>
  <c r="P179" s="1"/>
  <c r="F52"/>
  <c r="D377"/>
  <c r="G372"/>
  <c r="G377" s="1"/>
  <c r="G385" s="1"/>
  <c r="F372"/>
  <c r="F377" s="1"/>
  <c r="F385" s="1"/>
  <c r="E372"/>
  <c r="E377" s="1"/>
  <c r="E385" s="1"/>
  <c r="E357"/>
  <c r="E350"/>
  <c r="E354" s="1"/>
  <c r="E343"/>
  <c r="E347" s="1"/>
  <c r="E303"/>
  <c r="B288"/>
  <c r="E193"/>
  <c r="B168"/>
  <c r="E142"/>
  <c r="E147" s="1"/>
  <c r="E133"/>
  <c r="E30" s="1"/>
  <c r="E126"/>
  <c r="E109"/>
  <c r="E97"/>
  <c r="E84"/>
  <c r="E14" s="1"/>
  <c r="E71"/>
  <c r="B62"/>
  <c r="E48"/>
  <c r="E47"/>
  <c r="E46"/>
  <c r="E42"/>
  <c r="E36"/>
  <c r="O31"/>
  <c r="R26"/>
  <c r="Q25"/>
  <c r="Q31" s="1"/>
  <c r="Q16" s="1"/>
  <c r="P25"/>
  <c r="P31" s="1"/>
  <c r="P16" s="1"/>
  <c r="P18" s="1"/>
  <c r="O25"/>
  <c r="N25"/>
  <c r="Q23"/>
  <c r="P23"/>
  <c r="O23"/>
  <c r="N23"/>
  <c r="R22"/>
  <c r="R21"/>
  <c r="R20"/>
  <c r="R19"/>
  <c r="O18"/>
  <c r="N18"/>
  <c r="R17"/>
  <c r="E16"/>
  <c r="Q13"/>
  <c r="P13"/>
  <c r="O13"/>
  <c r="N13"/>
  <c r="E12"/>
  <c r="E11"/>
  <c r="R10"/>
  <c r="R16" l="1"/>
  <c r="D385"/>
  <c r="Q18"/>
  <c r="E136"/>
  <c r="E148" s="1"/>
  <c r="R13"/>
  <c r="R23"/>
  <c r="N27"/>
  <c r="E99" s="1"/>
  <c r="P27"/>
  <c r="E101" s="1"/>
  <c r="R25"/>
  <c r="O27"/>
  <c r="Q27"/>
  <c r="E102" s="1"/>
  <c r="E29"/>
  <c r="E33" s="1"/>
  <c r="R31"/>
  <c r="R34" s="1"/>
  <c r="E35"/>
  <c r="E39" s="1"/>
  <c r="E301"/>
  <c r="R18"/>
  <c r="R27" s="1"/>
  <c r="E19"/>
  <c r="P38"/>
  <c r="E324"/>
  <c r="E325"/>
  <c r="X25" l="1"/>
  <c r="E181"/>
  <c r="E183" s="1"/>
  <c r="E185" s="1"/>
  <c r="E194" s="1"/>
  <c r="E195" s="1"/>
  <c r="E103"/>
  <c r="E20" s="1"/>
  <c r="E310" s="1"/>
  <c r="P49"/>
  <c r="P51" s="1"/>
  <c r="P53" s="1"/>
  <c r="E362"/>
  <c r="E40"/>
  <c r="E302" s="1"/>
  <c r="E112" l="1"/>
  <c r="O38"/>
  <c r="O49" s="1"/>
  <c r="O51" s="1"/>
  <c r="E77" s="1"/>
  <c r="E13" s="1"/>
  <c r="E314"/>
  <c r="E24"/>
  <c r="E335"/>
  <c r="E294"/>
  <c r="E161"/>
  <c r="E49"/>
  <c r="O53" l="1"/>
  <c r="E89"/>
  <c r="E113" s="1"/>
  <c r="E163"/>
  <c r="E317"/>
  <c r="E321" s="1"/>
  <c r="E300"/>
  <c r="E17"/>
  <c r="E25" s="1"/>
  <c r="E50"/>
  <c r="E52" s="1"/>
  <c r="E334" l="1"/>
  <c r="E339" s="1"/>
  <c r="E356" s="1"/>
  <c r="E360" s="1"/>
  <c r="E306"/>
  <c r="E323" s="1"/>
  <c r="F362" s="1"/>
</calcChain>
</file>

<file path=xl/comments1.xml><?xml version="1.0" encoding="utf-8"?>
<comments xmlns="http://schemas.openxmlformats.org/spreadsheetml/2006/main">
  <authors>
    <author>User</author>
    <author>Medialb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pasiveve,afatgjata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Në shënimet shpjeguese
do të jepet informacionshtesë
mbi detyrimet ndaj
aksionarëve, njësive të
tjera të grupit dhe palëve
të lidhura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Pasivet, koha dhe shuma
e realizimit të të cilave
nuk është e sigurt; mund
të realizohen më vonë se
12 muaj nga data e
mbylljes së bilancit (për
shembull, provizionet për
skemat e pensioneve,
provizionet për
shpenzimet e mundshme,
që lidhen me procese
gjyqësore etj.</t>
        </r>
      </text>
    </comment>
    <comment ref="C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 që nuk është
njohur akoma në të
ardhurat</t>
        </r>
      </text>
    </comment>
    <comment ref="C6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Mjete monetare në arkë
dhe bankë, llogari
rrjedhëse, investime në
tregun e parasë dhe
tregje të tjera shumë
likuide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arke+banke
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arke+banke
</t>
        </r>
      </text>
    </comment>
    <comment ref="C6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Derivativë dhe letra me
vlerë, të mbajtura për
tregtim (aksione, bono,
bono korporative,
zotërime në fonde
investimesh etj.)</t>
        </r>
      </text>
    </comment>
    <comment ref="C7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Llogari/Kërkesa të
arkëtueshme
afatshkurtra, letra me
vlerë dhe investime të
tjera financiare, të
mbajtura jo për tregtim.
Shënimet japin
informacion- shtesë mbi
kërkesat e arkëtueshme
nga aksionarët, njësi të
tjera të grupit dhe palë
të tjera të lidhura</t>
        </r>
      </text>
    </comment>
    <comment ref="C7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Inventari, sipas
përkufizimit të SKK 4, i
klasifikuar sipas
grupeve kryesore</t>
        </r>
      </text>
    </comment>
    <comment ref="C10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Ndërtesa, struktura,
rrugë dhe investime në
objekte me qira</t>
        </r>
      </text>
    </comment>
    <comment ref="C10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Pajisje prodhimi, mjete
transporti dhe makineri
e pajisje të tjera</t>
        </r>
      </text>
    </comment>
    <comment ref="C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Mobiliet dhe pajisjet e
zyrave</t>
        </r>
      </text>
    </comment>
    <comment ref="C12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12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Pjesa e huave afatgjata
dhe detyrimeve të
qirasë financiare që do
të paguhen brenda 12
muajve të ardhshëm</t>
        </r>
      </text>
    </comment>
    <comment ref="C1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afatshkurtra ose
aksionet e preferuara,
që mund të konvertohen
në aksione të njësisë
ekonomike raportuese.</t>
        </r>
      </text>
    </comment>
    <comment ref="C1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14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 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14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afatgjata ose aksionet e
preferuara që mund të
konvertohen në aksione
të shoqërisë</t>
        </r>
      </text>
    </comment>
    <comment ref="E158" authorId="1">
      <text>
        <r>
          <rPr>
            <b/>
            <sz val="8"/>
            <color indexed="81"/>
            <rFont val="Tahoma"/>
            <family val="2"/>
          </rPr>
          <t>Medialb:</t>
        </r>
        <r>
          <rPr>
            <sz val="8"/>
            <color indexed="81"/>
            <rFont val="Tahoma"/>
            <family val="2"/>
          </rPr>
          <t xml:space="preserve">
DIF.NGA RIVLERSIMI</t>
        </r>
      </text>
    </comment>
    <comment ref="F158" authorId="1">
      <text>
        <r>
          <rPr>
            <b/>
            <sz val="8"/>
            <color indexed="81"/>
            <rFont val="Tahoma"/>
            <family val="2"/>
          </rPr>
          <t>Medialb:</t>
        </r>
        <r>
          <rPr>
            <sz val="8"/>
            <color indexed="81"/>
            <rFont val="Tahoma"/>
            <family val="2"/>
          </rPr>
          <t xml:space="preserve">
DIF.NGA RIVLERSIMI</t>
        </r>
      </text>
    </comment>
    <comment ref="C17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e përftuara nga shitja e
produkteve, mallrave dhe shërbimeve gjatë
periudhës kontabël (të vlerësuara sipas SKK
8 Të ardhurat)</t>
        </r>
      </text>
    </comment>
    <comment ref="C17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që përftohen jo rregullisht gjatë
rrjedhës normale të veprimtarisë ekonomike,
duke përfshirë fitimet nga shitja e aktiveve afatgjata materiale dhe aktiveve afatgjata jomateriale, investimet në pasuri të patundshme, gjobat për vonesa; fitimi neto që vjen nga ndryshimet e kursit të këmbimit,ndryshimet në llogaritë/kërkesat e arkëtueshme dhe detyrimet për t’u paguar furnitorëve (nëse rezulton një humbje neto,ajo njihet në zërin “Shpenzime të tjera nga
veprimtaritë e shfrytëzimit”)</t>
        </r>
      </text>
    </comment>
    <comment ref="C17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Ndryshimet në inventarin e produkteve të
gatshme dhe punës në proces, ku pakësimet
e pozicioneve njihen si shpenzime dhe rritjet
e pozicioneve si pakësim i shpenzimeve(shpenzime negative)</t>
        </r>
      </text>
    </comment>
  </commentList>
</comments>
</file>

<file path=xl/sharedStrings.xml><?xml version="1.0" encoding="utf-8"?>
<sst xmlns="http://schemas.openxmlformats.org/spreadsheetml/2006/main" count="455" uniqueCount="310">
  <si>
    <t>Bilanci -forma e shkurter</t>
  </si>
  <si>
    <t>Gjendja dhe ndryshimet e AAM-ve, amortizimet dhe zhvleresimet</t>
  </si>
  <si>
    <t>Shënime</t>
  </si>
  <si>
    <t>Viti  Paraardhës 31.12.2011</t>
  </si>
  <si>
    <t>Gjendjet dhe levizjet</t>
  </si>
  <si>
    <t>Toka</t>
  </si>
  <si>
    <t>Ndertesa</t>
  </si>
  <si>
    <t>Makineri dhe paisje</t>
  </si>
  <si>
    <t>Aktivet te tjera afatgjata materiale</t>
  </si>
  <si>
    <t>Totali</t>
  </si>
  <si>
    <t>A</t>
  </si>
  <si>
    <t>AKTIVET</t>
  </si>
  <si>
    <t>I</t>
  </si>
  <si>
    <t>Aktive Afatshkurtera</t>
  </si>
  <si>
    <t>Aktive monetare</t>
  </si>
  <si>
    <t xml:space="preserve">Shtesat </t>
  </si>
  <si>
    <t>Derivativë dhe aktive të mbajtura për tregtim</t>
  </si>
  <si>
    <t xml:space="preserve">Pakesimet </t>
  </si>
  <si>
    <t>Aktive të tjera financiare afatshkurtra</t>
  </si>
  <si>
    <t>Inventari</t>
  </si>
  <si>
    <t>Aktivet afatshkurtra të mbajtura për shitje</t>
  </si>
  <si>
    <t>B</t>
  </si>
  <si>
    <t>Parapagimet dhe shpenzimet e shtyra</t>
  </si>
  <si>
    <t xml:space="preserve">Amortizimi ushtrimit </t>
  </si>
  <si>
    <t>Totali i Aktiveve Afatshkurtera(I)</t>
  </si>
  <si>
    <t>Amortizimi per daljet e AAM-ve</t>
  </si>
  <si>
    <t>II</t>
  </si>
  <si>
    <t>Aktive Afatgjata</t>
  </si>
  <si>
    <t>Investimet financiare afatgjata</t>
  </si>
  <si>
    <t>Aktive afatgjata materiale</t>
  </si>
  <si>
    <t>C</t>
  </si>
  <si>
    <t>Aktivet afatgjata jomateriale</t>
  </si>
  <si>
    <t>Kapital aksionar i papaguar</t>
  </si>
  <si>
    <t>Aktive të tjera afatgjata</t>
  </si>
  <si>
    <t>Totali i Aktiveve Afatgjata(II)</t>
  </si>
  <si>
    <t>TOTALI I AKTIVEVE (I + II)</t>
  </si>
  <si>
    <t>D</t>
  </si>
  <si>
    <t>DETYRIMET DHE KAPITALI</t>
  </si>
  <si>
    <t>Detyrime Afatshkurtera</t>
  </si>
  <si>
    <t>Huamarrjet</t>
  </si>
  <si>
    <t>Huatë dhe parapagimet</t>
  </si>
  <si>
    <t>Pasqyre llogaritese dhe kontrolli i amortizimit fiskal</t>
  </si>
  <si>
    <t>Grantet dhe të ardhurat e shtyra</t>
  </si>
  <si>
    <t>Provizionet afatshkurtra</t>
  </si>
  <si>
    <t>Totali i Detyrimeve Afatshkurtera (I)</t>
  </si>
  <si>
    <t>Detyrime Afatgjata</t>
  </si>
  <si>
    <t>Shuma</t>
  </si>
  <si>
    <t>Huatë afatgjata</t>
  </si>
  <si>
    <t>Huamarrje të tjera afatgjata</t>
  </si>
  <si>
    <t>PERCAKTIMI I REZULTATIT TATIMOR</t>
  </si>
  <si>
    <t>Provizionet afatgjata</t>
  </si>
  <si>
    <t>FITIMI NETO PARA TATIMIT</t>
  </si>
  <si>
    <t>Totali i Detyrimeve Afatgjata (II)</t>
  </si>
  <si>
    <t>SHPENZIME TE PAZBRITESHME (+)</t>
  </si>
  <si>
    <t>Totali i Detyrimeve (I+II)</t>
  </si>
  <si>
    <t>Amortizime tej normave fiskale</t>
  </si>
  <si>
    <t>III</t>
  </si>
  <si>
    <t>Kapitali</t>
  </si>
  <si>
    <t>Shpezime pritje e dhurime tej kufirit tatimor</t>
  </si>
  <si>
    <t>Kapitali i rregjistruar (aksionar)</t>
  </si>
  <si>
    <t>Gjoba,penalitete,demshperblime</t>
  </si>
  <si>
    <t>Primi i aksionit</t>
  </si>
  <si>
    <t>Provizione qe nuk njihen</t>
  </si>
  <si>
    <t>Njësitë ose aksionet e thesarit (negative)</t>
  </si>
  <si>
    <t>Shpenzime pa dok. ose jo te rregullta</t>
  </si>
  <si>
    <t>Rezerva statutore</t>
  </si>
  <si>
    <t>Te tjera(interesa bankare mbi 1:4)</t>
  </si>
  <si>
    <t>Rezerva ligjore</t>
  </si>
  <si>
    <t>Rezerva të tjera</t>
  </si>
  <si>
    <t>PJESA E HUMBJES SE MBARTUR(-)</t>
  </si>
  <si>
    <t>Fitimet(humbja) te pashpërndara</t>
  </si>
  <si>
    <t>Fitimi (humbja) e vitit financiar</t>
  </si>
  <si>
    <t>IV</t>
  </si>
  <si>
    <t>FITIMI (HUMBJA) TATIMORE(I+II-III)</t>
  </si>
  <si>
    <t>Totali i Kapitalit (III)</t>
  </si>
  <si>
    <t>V</t>
  </si>
  <si>
    <t>Shpenzimi i tatim fitimit-10%</t>
  </si>
  <si>
    <t>TOTALI I DETYRIMEVE E KAPITALIT (I,II,III)</t>
  </si>
  <si>
    <t>VI</t>
  </si>
  <si>
    <t>FITIMI NETO I USHTRIMIT(I-V)</t>
  </si>
  <si>
    <t>Bilanci -forma e gjate</t>
  </si>
  <si>
    <t>Njësia ekonomike mund të zgjedhë që informacionet për nëzërat e bilancit, t’i</t>
  </si>
  <si>
    <t>paraqesë drejtpërsëdrejti në pasqyrën e Bilancit dhe jo në shënimet shpjeguese. Sipas</t>
  </si>
  <si>
    <t>SKK2 në këtë rast formati i Bilancit mund të paraqitet si vijon:</t>
  </si>
  <si>
    <t>AKTIVET AFATSHKURTERA</t>
  </si>
  <si>
    <t xml:space="preserve">(i) </t>
  </si>
  <si>
    <t>Derivativët</t>
  </si>
  <si>
    <t xml:space="preserve">(ii) </t>
  </si>
  <si>
    <t>Aktivet e mbajtura për tregtim</t>
  </si>
  <si>
    <t>Totali 2</t>
  </si>
  <si>
    <t>Llogari / Kërkesa të arkëtueshme</t>
  </si>
  <si>
    <t>Llogari / Kërkesa të tjera të arkëtueshme</t>
  </si>
  <si>
    <t xml:space="preserve">(iii) </t>
  </si>
  <si>
    <t>tatim Fitimi paguar</t>
  </si>
  <si>
    <t xml:space="preserve">(iv) </t>
  </si>
  <si>
    <t>Investime të tjera financiare</t>
  </si>
  <si>
    <t>Totali 3</t>
  </si>
  <si>
    <t>Lëndët e para</t>
  </si>
  <si>
    <t>Prodhim në proces</t>
  </si>
  <si>
    <t>Produkte të gatshme</t>
  </si>
  <si>
    <t>Mallra për rishitje</t>
  </si>
  <si>
    <t xml:space="preserve">(v) </t>
  </si>
  <si>
    <t>Parapagesat për furnizime</t>
  </si>
  <si>
    <t>Totali 4</t>
  </si>
  <si>
    <t>Aktivet biologjike afatshkurtra</t>
  </si>
  <si>
    <t>TOTALI AKTIVEVE AFATSHKURTRA (I)</t>
  </si>
  <si>
    <t>AKTIVET AFATGJATA</t>
  </si>
  <si>
    <t>Pjesëmarrje të tjera në njësi të kontrolluara (vetëm në PF)</t>
  </si>
  <si>
    <t>Aksione dhe investime të tjera në pjesëmarrje</t>
  </si>
  <si>
    <t>Aksione dhe letra të tjera me vlerë</t>
  </si>
  <si>
    <t>Llogari / Kërkesa të arkëtueshme afatgjata</t>
  </si>
  <si>
    <t>Totali 1.</t>
  </si>
  <si>
    <t>Ndërtesa</t>
  </si>
  <si>
    <t>Makineri dhe pajisje</t>
  </si>
  <si>
    <t>Aktive të tjera afatgjata materiale (me vl.kontab.)</t>
  </si>
  <si>
    <t>215-218</t>
  </si>
  <si>
    <t>Aktivet Biologjike afatgjata</t>
  </si>
  <si>
    <t>Emri i mirë</t>
  </si>
  <si>
    <t>Shpenzimet e zhvillimit</t>
  </si>
  <si>
    <t>Aktive të tjera afatgjata jomateriale</t>
  </si>
  <si>
    <t>TOTALI I AKTIVEVE AFATGJATA (II)</t>
  </si>
  <si>
    <t>PASIVI</t>
  </si>
  <si>
    <t>DETYRIMET AFATSHKURTRA</t>
  </si>
  <si>
    <t>Kthimet / ripagesat e huave afatgjata</t>
  </si>
  <si>
    <t>Bono të konvertueshme</t>
  </si>
  <si>
    <t>Të pagueshme ndaj furnitorëve</t>
  </si>
  <si>
    <t>Të pagueshme ndaj punonjësve</t>
  </si>
  <si>
    <t>Detyrimet tatimore+sig.shoqerore</t>
  </si>
  <si>
    <t>TOTALI I DETYR. AFATSHKURTRA (I)</t>
  </si>
  <si>
    <t>DETYRIME AFATGJATA</t>
  </si>
  <si>
    <t>Hua, bono dhe detyrime nga qeraja financiare</t>
  </si>
  <si>
    <t>Bonot e konvertueshme</t>
  </si>
  <si>
    <t>Totali 1</t>
  </si>
  <si>
    <t>TOTALI I DETYR. AFATGJATA (II)</t>
  </si>
  <si>
    <t>TOTALI I DETYRIMEVE</t>
  </si>
  <si>
    <t>KAPITALI</t>
  </si>
  <si>
    <t>Aksionet e pakicës ( përdoret vetëm në pasqyrat financiare të konsoliduara )</t>
  </si>
  <si>
    <t/>
  </si>
  <si>
    <t>Kapitali që i përket aksionarëve të shoqërisë mëmë (përdoret vetëm në PF të konsoliduara)</t>
  </si>
  <si>
    <t>Kapitali i rregjistruar(aksionar)</t>
  </si>
  <si>
    <t>Fitimet(humbja) e pashpërndara</t>
  </si>
  <si>
    <t>TOTALI I KAPITALIT (III)</t>
  </si>
  <si>
    <t>TOTALI I DETYRIMEVE KAPITALIT (I,II,III)</t>
  </si>
  <si>
    <t>A- PASQYRA E TË ARDHURAVE DHE SHPENZIMEVE</t>
  </si>
  <si>
    <t>(Bazuar në klasifikimin e Shpenzimeve sipas Natyrës)</t>
  </si>
  <si>
    <t>Numri mesatar i punonjesve dhe pagat sipas  kategorite kryesore jane si me poshte :</t>
  </si>
  <si>
    <t>Kategorite</t>
  </si>
  <si>
    <t>Ushtrimi 2012 (000 leke)</t>
  </si>
  <si>
    <t>Ushtrimi 2011 (000 leke)</t>
  </si>
  <si>
    <t>Nr.</t>
  </si>
  <si>
    <t>Përshkrimi i Elementëve</t>
  </si>
  <si>
    <t>Referencat Nr.llog.</t>
  </si>
  <si>
    <t>Numer mesatari</t>
  </si>
  <si>
    <t>Paga</t>
  </si>
  <si>
    <t>Sgurime punedhenesi</t>
  </si>
  <si>
    <t>Shitjet neto</t>
  </si>
  <si>
    <t>Administrator, menaxher</t>
  </si>
  <si>
    <t>Të ardhura të tjera nga veprimtaritë e shfrytëzimit (Puna e kryer nga njesia ekonomike raportuese për qëllimet e veta dhe e kapitalizuar</t>
  </si>
  <si>
    <t>702-708…</t>
  </si>
  <si>
    <t>Specialist me arsim universitar</t>
  </si>
  <si>
    <t>Ndryshimet në inventarin e produkteve të gatshme dhe prodhimit në proçes</t>
  </si>
  <si>
    <t>71…</t>
  </si>
  <si>
    <t>Teknike</t>
  </si>
  <si>
    <t>Materialet e konsumuara,mallrat dhe sherbimet</t>
  </si>
  <si>
    <t>601-608</t>
  </si>
  <si>
    <t>Puntor</t>
  </si>
  <si>
    <t>Kosto e punës</t>
  </si>
  <si>
    <t>641-648..</t>
  </si>
  <si>
    <t>Pagat e personelit</t>
  </si>
  <si>
    <t>Shpenzimet per sigurimet shoqërore dhe shëndetsore</t>
  </si>
  <si>
    <t xml:space="preserve">Amortizimet dhe zhvlerësimet </t>
  </si>
  <si>
    <t xml:space="preserve">Shpenzime të tjera </t>
  </si>
  <si>
    <t>61-63</t>
  </si>
  <si>
    <t>Totali i shpenzimeve (shuma 3 - 7)</t>
  </si>
  <si>
    <t>Fitimi apo humbja nga veprimtaria kryesore (1+2+/-3-8)</t>
  </si>
  <si>
    <t xml:space="preserve"> Të ardhurat dhe shpenzimet financiare nga njësitë e kontrolluara</t>
  </si>
  <si>
    <t xml:space="preserve"> Të ardhurat dhe shpenzimet financiare nga pjesëmarrjet</t>
  </si>
  <si>
    <t>Të ardhurat zbritje fin /importi</t>
  </si>
  <si>
    <t>Të ardhurat zbritje fin/furnitor te brendshem</t>
  </si>
  <si>
    <t>763 764 765 664 665</t>
  </si>
  <si>
    <t xml:space="preserve">Të ardhurat dhe shpenzimet nga interesat </t>
  </si>
  <si>
    <t>767, 667</t>
  </si>
  <si>
    <t xml:space="preserve">Fitimet (humbjet) nga kursi i këmbimi </t>
  </si>
  <si>
    <t>769, 669</t>
  </si>
  <si>
    <t>Të ardhura dhe shpenzime të tjera financiare 768, 668</t>
  </si>
  <si>
    <t>768, 668</t>
  </si>
  <si>
    <t>Totali i të ardhurave dhe shpenzimeve financiare (12.1+/-12.2+/-12.3+/-12.4)</t>
  </si>
  <si>
    <t>Fitimi (humbja) para tatimit (9+/-13)</t>
  </si>
  <si>
    <t>Shpenzimet e tatimit mbi fitimin 69</t>
  </si>
  <si>
    <t>Shpenzime te panjohura`</t>
  </si>
  <si>
    <t>Fitmi (humbja) neto e vitit financiar (14-15)</t>
  </si>
  <si>
    <t>Elementët e pasqyrave të konsoliduara</t>
  </si>
  <si>
    <t>B- PASQYRA E TË ARDHURAVE DHE SHPENZIMEVE</t>
  </si>
  <si>
    <t>(Bazuar në klasifikimin e Shpenzimeve sipas Funksioneve)</t>
  </si>
  <si>
    <t>Nr</t>
  </si>
  <si>
    <t>Shenime</t>
  </si>
  <si>
    <t>Viti raportues</t>
  </si>
  <si>
    <t>Viti paraardhes</t>
  </si>
  <si>
    <t xml:space="preserve">Shitjet neto </t>
  </si>
  <si>
    <t>Kosto e prodhimit / blerjes së mallrave të shitura</t>
  </si>
  <si>
    <t>Fitimi (humbja ) bruto (1-2)</t>
  </si>
  <si>
    <t>Shpenzimet e shitjes</t>
  </si>
  <si>
    <t>Shpenzimet administrative</t>
  </si>
  <si>
    <t>Të ardhurat e tjera nga veprimtaritë e shfrytëzimit</t>
  </si>
  <si>
    <t>Shpenzime të tjera të zakonshme</t>
  </si>
  <si>
    <t>Fitmi (humbja) nga veprimtaritë e shfrytëzimit</t>
  </si>
  <si>
    <t>Të ardhurat dhe shpenzimet financiare nga pjesëmarrjet</t>
  </si>
  <si>
    <t>Të ardhurat dhe shpenzimet financiare nga njësitë e kontrolluara</t>
  </si>
  <si>
    <t>Të ardhurat dhe shpenzimet financiare</t>
  </si>
  <si>
    <t>11.1 Të ardhurat dhe shpenzimet financiare nga investime të tjera financiare afatgjata</t>
  </si>
  <si>
    <t xml:space="preserve">11.2 Të ardhurat dhe shpenzimet nga interesi </t>
  </si>
  <si>
    <t xml:space="preserve">11.3 Fitimet (humbjet) nga kursi i këmbimi </t>
  </si>
  <si>
    <t xml:space="preserve">11.4 Të ardhura dhe shpenzime të tjera financiare </t>
  </si>
  <si>
    <t>Totali i të ardhurave dhe shpenzimeve financiare (11.1+/-11.2+/-11.3+/-11.4)</t>
  </si>
  <si>
    <t>Fitimi (humbja) para tatimit (8+/-12)</t>
  </si>
  <si>
    <t xml:space="preserve">Shpenzimet e tatimit mbi fitimin </t>
  </si>
  <si>
    <t>Fitmi (humbja) neto e viti financiar (13-14)</t>
  </si>
  <si>
    <t>Pasqyra e fluksit monetar – Metoda direkte Periudha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</si>
  <si>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</si>
  <si>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</si>
  <si>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</si>
  <si>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</si>
  <si>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</si>
  <si>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</si>
  <si>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</si>
  <si>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</si>
  <si>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</si>
  <si>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</si>
  <si>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</si>
  <si>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</si>
  <si>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</si>
  <si>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</si>
  <si>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</si>
  <si>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</si>
  <si>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</si>
  <si>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</t>
  </si>
  <si>
    <t>Dividendë të paguar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</si>
  <si>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</si>
  <si>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</si>
  <si>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</si>
  <si>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</si>
  <si>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 xml:space="preserve">Pasqyra e fluksit monetar – Metoda idirekte </t>
  </si>
  <si>
    <r>
      <t xml:space="preserve">Fitimi para tatimit  </t>
    </r>
    <r>
      <rPr>
        <b/>
        <i/>
        <u/>
        <sz val="10"/>
        <color indexed="12"/>
        <rFont val="Arial"/>
        <family val="2"/>
      </rPr>
      <t>(Fitimi i Bilancit)</t>
    </r>
  </si>
  <si>
    <t>Rregullime për:</t>
  </si>
  <si>
    <t>Amortizimin</t>
  </si>
  <si>
    <t>Humbje nga këmbimet valutore</t>
  </si>
  <si>
    <t>Të ardhura nga investimet</t>
  </si>
  <si>
    <t>Shpenzime për interesa</t>
  </si>
  <si>
    <t>Rritje/rënie në tepricën e kërkesave të arkëtueshme nga aktiviteti, si dhe kërkesave të arkëtueshme të tjera</t>
  </si>
  <si>
    <t>Rritje/rënie në tepricën inventarit</t>
  </si>
  <si>
    <t>Rritje/rënie në tepricën e detyrimeve, për t’u paguar nga aktiviteti</t>
  </si>
  <si>
    <t>Mjete monetare të përfituara nga aktivitetet</t>
  </si>
  <si>
    <t>Mjete monetare (MM) neto nga aktivitetet e shfrytëzimit</t>
  </si>
  <si>
    <t>Blerja e shoqërisë së kontrolluar X minus paratë e arkëtuara</t>
  </si>
  <si>
    <t>Të ardhura nga shitja e pajisjeve</t>
  </si>
  <si>
    <t>Mjete monetare (MM) neto e përdorur në aktivitetet investuese</t>
  </si>
  <si>
    <t>Fluksi monetar nga veprimtaritë financiare</t>
  </si>
  <si>
    <t>Të ardhura nga emetimi i kapitalit aksioner</t>
  </si>
  <si>
    <t>Dividendët e paguar</t>
  </si>
  <si>
    <t>Mjete monetare (MM) neto e përdorur në aktivitetet financiare</t>
  </si>
  <si>
    <t xml:space="preserve">Pasqyra e fluksit monetar – Metoda direkte </t>
  </si>
  <si>
    <t>Viti Ushtrimor        deri në 31.12.2008</t>
  </si>
  <si>
    <t>Viti Paraardhës 31.12.2007</t>
  </si>
  <si>
    <t>Mjetet monetare (MM) te arketuara nga klientet</t>
  </si>
  <si>
    <t>Mjetet monetare (MM) te paguara ndaj furnitoreve dhe punonjesve</t>
  </si>
  <si>
    <t>Mjetet monetare (MM) te ardhura nga veprimtarite</t>
  </si>
  <si>
    <t>Blerja e shoqërisë së kontrolluar X minus paratë e Arkëtuara</t>
  </si>
  <si>
    <t>Kontrolli</t>
  </si>
  <si>
    <t>OK</t>
  </si>
  <si>
    <t>PASQYRA  E NDRYSHIMEVE NE KAPITAL</t>
  </si>
  <si>
    <t>Në një pasqyre të pakonsoliduar</t>
  </si>
  <si>
    <t>Aksione te thesarit</t>
  </si>
  <si>
    <t xml:space="preserve">Rezerva ligjore statusore </t>
  </si>
  <si>
    <t>Efekti ndryshimeve ne politikat kontabël</t>
  </si>
  <si>
    <t>Pozicioni I rregulluar</t>
  </si>
  <si>
    <t>Fitimi neto për periudhën kontabël</t>
  </si>
  <si>
    <t>Dividentët e paguar</t>
  </si>
  <si>
    <t>Rritje e rezervës së kapitalit</t>
  </si>
  <si>
    <t>Emetimi I aksioneve</t>
  </si>
  <si>
    <t>Pozicioni më 31 Dhjetor 2011</t>
  </si>
  <si>
    <t>Emetim i kapitalit aksionar</t>
  </si>
  <si>
    <t>Aksione te thesarit te riblera</t>
  </si>
  <si>
    <t xml:space="preserve">Shoqeria :" OMEGA PHARMA GROUP " sh.p.k.Tiranë. </t>
  </si>
  <si>
    <t>Te ardhura nga rivlersimi shitjeve (akt kontrill)</t>
  </si>
  <si>
    <t>213-214</t>
  </si>
  <si>
    <t>Huatë dhe obligacionet afatshkurtra(overdraft)</t>
  </si>
  <si>
    <t>Pozicioni më 31 Dhjetor 2012</t>
  </si>
  <si>
    <t>PASQYRAT FINANCIARE TE  USHTRIMIT KONTABEL  2013</t>
  </si>
  <si>
    <t>Viti  Raportues   31.12.2013</t>
  </si>
  <si>
    <t>Viti  Paraardhes  31.12.2012</t>
  </si>
  <si>
    <t>Kosto e AAM-ve me 01.01.2013</t>
  </si>
  <si>
    <t>Kosto e AAM-ve 31.12.2013</t>
  </si>
  <si>
    <t>Amortizimi AAM-ve 01.01.2013</t>
  </si>
  <si>
    <t>Amortizimi i AAM-ve 31.12.2013</t>
  </si>
  <si>
    <t>Zhvleresimi AAM-ve 01.01.2013</t>
  </si>
  <si>
    <t>Zhvleresimi AAM-ve 31.12.2013</t>
  </si>
  <si>
    <t>Vlera neto e AAM-ve 01.01.2013</t>
  </si>
  <si>
    <t>Vlera neto e AAM-ve 31.12.2013</t>
  </si>
  <si>
    <t>Amortizimi per gjendjet 01.01.013</t>
  </si>
  <si>
    <t>Korigjimi amort. per daljet 2013</t>
  </si>
  <si>
    <t>janari</t>
  </si>
  <si>
    <t>shk</t>
  </si>
  <si>
    <t>m</t>
  </si>
  <si>
    <t>p</t>
  </si>
  <si>
    <t>Tatim  mbi fitimin</t>
  </si>
  <si>
    <t>Hua të tjera( nga bashkimi dividentin)</t>
  </si>
  <si>
    <t xml:space="preserve">  </t>
  </si>
  <si>
    <t>Pozicioni më 31 Dhjetor 2013</t>
  </si>
  <si>
    <t>Ushtrimi 2013 (000 leke)</t>
  </si>
  <si>
    <t>Amortizimi per shtesat 2013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</si>
</sst>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);\-#,##0"/>
    <numFmt numFmtId="168" formatCode="_-* #,##0.00_L_e_k_-;\-* #,##0.00_L_e_k_-;_-* &quot;-&quot;??_L_e_k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62"/>
      <name val="Arial"/>
      <family val="2"/>
    </font>
    <font>
      <sz val="10"/>
      <color indexed="6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indexed="49"/>
      <name val="Arial"/>
      <family val="2"/>
    </font>
    <font>
      <b/>
      <i/>
      <u/>
      <sz val="10"/>
      <color indexed="62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8"/>
      <color indexed="62"/>
      <name val="Arial"/>
      <family val="2"/>
    </font>
    <font>
      <b/>
      <sz val="8"/>
      <color indexed="10"/>
      <name val="Arial"/>
      <family val="2"/>
    </font>
    <font>
      <b/>
      <sz val="11"/>
      <color indexed="10"/>
      <name val="Calibri"/>
      <family val="2"/>
    </font>
    <font>
      <b/>
      <sz val="8"/>
      <color indexed="8"/>
      <name val="Arial"/>
      <family val="2"/>
    </font>
    <font>
      <b/>
      <i/>
      <sz val="14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62"/>
      <name val="Arial Narrow"/>
      <family val="2"/>
    </font>
    <font>
      <u/>
      <sz val="8"/>
      <name val="Arial"/>
      <family val="2"/>
    </font>
    <font>
      <b/>
      <sz val="8"/>
      <color indexed="57"/>
      <name val="Arial"/>
      <family val="2"/>
    </font>
    <font>
      <b/>
      <sz val="8"/>
      <color indexed="56"/>
      <name val="Arial"/>
      <family val="2"/>
    </font>
    <font>
      <b/>
      <i/>
      <u/>
      <sz val="8"/>
      <color indexed="8"/>
      <name val="Arial"/>
      <family val="2"/>
    </font>
    <font>
      <sz val="8"/>
      <color indexed="8"/>
      <name val="Helvetica"/>
      <family val="2"/>
    </font>
    <font>
      <sz val="10"/>
      <color indexed="18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10"/>
      <color indexed="8"/>
      <name val="Arial"/>
      <family val="2"/>
    </font>
    <font>
      <sz val="11"/>
      <color indexed="60"/>
      <name val="Calibri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Calibri"/>
      <family val="2"/>
    </font>
    <font>
      <b/>
      <i/>
      <sz val="12"/>
      <color indexed="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 style="thin">
        <color indexed="64"/>
      </top>
      <bottom style="double">
        <color indexed="64"/>
      </bottom>
      <diagonal/>
    </border>
    <border>
      <left/>
      <right style="thin">
        <color indexed="49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4" applyNumberFormat="0" applyAlignment="0" applyProtection="0"/>
    <xf numFmtId="0" fontId="7" fillId="0" borderId="5" applyNumberFormat="0" applyFill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8" fontId="22" fillId="0" borderId="0" applyFont="0" applyFill="0" applyBorder="0" applyAlignment="0" applyProtection="0"/>
    <xf numFmtId="0" fontId="22" fillId="0" borderId="0"/>
  </cellStyleXfs>
  <cellXfs count="469">
    <xf numFmtId="0" fontId="0" fillId="0" borderId="0" xfId="0"/>
    <xf numFmtId="0" fontId="8" fillId="0" borderId="0" xfId="0" applyFont="1"/>
    <xf numFmtId="49" fontId="9" fillId="0" borderId="0" xfId="0" applyNumberFormat="1" applyFont="1" applyBorder="1" applyAlignment="1">
      <alignment horizontal="left"/>
    </xf>
    <xf numFmtId="0" fontId="10" fillId="0" borderId="0" xfId="0" applyFont="1"/>
    <xf numFmtId="0" fontId="8" fillId="0" borderId="0" xfId="0" applyFont="1" applyFill="1"/>
    <xf numFmtId="0" fontId="11" fillId="6" borderId="0" xfId="0" applyFont="1" applyFill="1"/>
    <xf numFmtId="0" fontId="11" fillId="0" borderId="0" xfId="0" applyFont="1" applyFill="1"/>
    <xf numFmtId="0" fontId="11" fillId="0" borderId="0" xfId="0" applyFont="1"/>
    <xf numFmtId="0" fontId="11" fillId="0" borderId="0" xfId="0" applyFont="1" applyFill="1" applyBorder="1"/>
    <xf numFmtId="0" fontId="11" fillId="7" borderId="0" xfId="0" applyFont="1" applyFill="1"/>
    <xf numFmtId="0" fontId="12" fillId="0" borderId="0" xfId="0" applyFont="1" applyAlignment="1">
      <alignment horizontal="left"/>
    </xf>
    <xf numFmtId="0" fontId="11" fillId="7" borderId="0" xfId="0" applyFont="1" applyFill="1" applyBorder="1"/>
    <xf numFmtId="0" fontId="14" fillId="0" borderId="0" xfId="0" applyFont="1" applyFill="1" applyBorder="1"/>
    <xf numFmtId="0" fontId="13" fillId="0" borderId="0" xfId="0" applyFont="1" applyFill="1"/>
    <xf numFmtId="0" fontId="10" fillId="0" borderId="0" xfId="0" applyFont="1" applyFill="1"/>
    <xf numFmtId="49" fontId="15" fillId="0" borderId="0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8" fillId="10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/>
    </xf>
    <xf numFmtId="0" fontId="19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2" fillId="0" borderId="6" xfId="4" applyFont="1" applyFill="1" applyBorder="1"/>
    <xf numFmtId="165" fontId="8" fillId="0" borderId="6" xfId="1" applyNumberFormat="1" applyFont="1" applyFill="1" applyBorder="1"/>
    <xf numFmtId="165" fontId="8" fillId="0" borderId="0" xfId="1" applyNumberFormat="1" applyFont="1" applyFill="1" applyBorder="1"/>
    <xf numFmtId="0" fontId="11" fillId="0" borderId="10" xfId="0" applyFont="1" applyFill="1" applyBorder="1"/>
    <xf numFmtId="0" fontId="11" fillId="0" borderId="11" xfId="0" applyFont="1" applyBorder="1"/>
    <xf numFmtId="0" fontId="11" fillId="0" borderId="12" xfId="0" applyFont="1" applyFill="1" applyBorder="1"/>
    <xf numFmtId="0" fontId="12" fillId="0" borderId="6" xfId="5" applyFont="1" applyFill="1" applyBorder="1"/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/>
    <xf numFmtId="165" fontId="19" fillId="0" borderId="14" xfId="1" applyNumberFormat="1" applyFont="1" applyFill="1" applyBorder="1" applyAlignment="1">
      <alignment horizontal="right"/>
    </xf>
    <xf numFmtId="165" fontId="19" fillId="0" borderId="14" xfId="1" applyNumberFormat="1" applyFont="1" applyFill="1" applyBorder="1"/>
    <xf numFmtId="37" fontId="19" fillId="0" borderId="15" xfId="0" applyNumberFormat="1" applyFont="1" applyFill="1" applyBorder="1"/>
    <xf numFmtId="37" fontId="19" fillId="0" borderId="16" xfId="0" applyNumberFormat="1" applyFont="1" applyFill="1" applyBorder="1"/>
    <xf numFmtId="0" fontId="22" fillId="0" borderId="6" xfId="0" applyFont="1" applyFill="1" applyBorder="1"/>
    <xf numFmtId="165" fontId="8" fillId="0" borderId="6" xfId="1" applyNumberFormat="1" applyFont="1" applyBorder="1"/>
    <xf numFmtId="0" fontId="19" fillId="0" borderId="17" xfId="0" applyFont="1" applyFill="1" applyBorder="1" applyAlignment="1">
      <alignment horizontal="center"/>
    </xf>
    <xf numFmtId="0" fontId="19" fillId="0" borderId="15" xfId="0" applyFont="1" applyFill="1" applyBorder="1"/>
    <xf numFmtId="165" fontId="19" fillId="0" borderId="15" xfId="1" applyNumberFormat="1" applyFont="1" applyFill="1" applyBorder="1"/>
    <xf numFmtId="0" fontId="8" fillId="0" borderId="6" xfId="0" applyFont="1" applyFill="1" applyBorder="1"/>
    <xf numFmtId="0" fontId="19" fillId="12" borderId="17" xfId="0" applyFont="1" applyFill="1" applyBorder="1" applyAlignment="1">
      <alignment horizontal="center"/>
    </xf>
    <xf numFmtId="0" fontId="11" fillId="12" borderId="15" xfId="0" applyFont="1" applyFill="1" applyBorder="1"/>
    <xf numFmtId="165" fontId="19" fillId="12" borderId="15" xfId="1" applyNumberFormat="1" applyFont="1" applyFill="1" applyBorder="1"/>
    <xf numFmtId="165" fontId="19" fillId="12" borderId="16" xfId="1" applyNumberFormat="1" applyFont="1" applyFill="1" applyBorder="1"/>
    <xf numFmtId="0" fontId="19" fillId="0" borderId="0" xfId="0" applyFont="1" applyFill="1" applyBorder="1" applyAlignment="1">
      <alignment horizontal="left"/>
    </xf>
    <xf numFmtId="0" fontId="11" fillId="0" borderId="17" xfId="0" applyFont="1" applyFill="1" applyBorder="1"/>
    <xf numFmtId="0" fontId="11" fillId="0" borderId="15" xfId="0" applyFont="1" applyBorder="1"/>
    <xf numFmtId="0" fontId="11" fillId="0" borderId="16" xfId="0" applyFont="1" applyFill="1" applyBorder="1"/>
    <xf numFmtId="165" fontId="8" fillId="11" borderId="6" xfId="1" applyNumberFormat="1" applyFont="1" applyFill="1" applyBorder="1"/>
    <xf numFmtId="0" fontId="11" fillId="0" borderId="15" xfId="0" applyFont="1" applyFill="1" applyBorder="1"/>
    <xf numFmtId="165" fontId="11" fillId="0" borderId="15" xfId="1" applyNumberFormat="1" applyFont="1" applyFill="1" applyBorder="1"/>
    <xf numFmtId="0" fontId="12" fillId="12" borderId="6" xfId="5" applyFont="1" applyFill="1" applyBorder="1"/>
    <xf numFmtId="0" fontId="12" fillId="12" borderId="6" xfId="5" applyFont="1" applyFill="1" applyBorder="1" applyAlignment="1">
      <alignment horizontal="left"/>
    </xf>
    <xf numFmtId="165" fontId="18" fillId="12" borderId="6" xfId="1" applyNumberFormat="1" applyFont="1" applyFill="1" applyBorder="1"/>
    <xf numFmtId="165" fontId="18" fillId="12" borderId="6" xfId="9" applyNumberFormat="1" applyFont="1" applyFill="1" applyBorder="1"/>
    <xf numFmtId="165" fontId="18" fillId="0" borderId="0" xfId="9" applyNumberFormat="1" applyFont="1" applyFill="1" applyBorder="1"/>
    <xf numFmtId="0" fontId="19" fillId="12" borderId="15" xfId="0" applyFont="1" applyFill="1" applyBorder="1"/>
    <xf numFmtId="165" fontId="8" fillId="12" borderId="6" xfId="1" applyNumberFormat="1" applyFont="1" applyFill="1" applyBorder="1"/>
    <xf numFmtId="0" fontId="18" fillId="4" borderId="6" xfId="10" applyFont="1" applyBorder="1"/>
    <xf numFmtId="165" fontId="18" fillId="4" borderId="6" xfId="10" applyNumberFormat="1" applyFont="1" applyBorder="1"/>
    <xf numFmtId="165" fontId="18" fillId="0" borderId="0" xfId="10" applyNumberFormat="1" applyFont="1" applyFill="1" applyBorder="1"/>
    <xf numFmtId="37" fontId="19" fillId="12" borderId="15" xfId="0" applyNumberFormat="1" applyFont="1" applyFill="1" applyBorder="1"/>
    <xf numFmtId="37" fontId="19" fillId="12" borderId="16" xfId="0" applyNumberFormat="1" applyFont="1" applyFill="1" applyBorder="1"/>
    <xf numFmtId="0" fontId="23" fillId="0" borderId="6" xfId="10" applyFont="1" applyFill="1" applyBorder="1"/>
    <xf numFmtId="165" fontId="23" fillId="0" borderId="6" xfId="10" applyNumberFormat="1" applyFont="1" applyFill="1" applyBorder="1"/>
    <xf numFmtId="165" fontId="23" fillId="0" borderId="0" xfId="10" applyNumberFormat="1" applyFont="1" applyFill="1" applyBorder="1"/>
    <xf numFmtId="0" fontId="23" fillId="0" borderId="6" xfId="11" applyFont="1" applyFill="1" applyBorder="1"/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/>
    <xf numFmtId="37" fontId="19" fillId="12" borderId="19" xfId="0" applyNumberFormat="1" applyFont="1" applyFill="1" applyBorder="1"/>
    <xf numFmtId="37" fontId="19" fillId="12" borderId="20" xfId="0" applyNumberFormat="1" applyFont="1" applyFill="1" applyBorder="1"/>
    <xf numFmtId="165" fontId="11" fillId="0" borderId="0" xfId="0" applyNumberFormat="1" applyFont="1" applyFill="1" applyBorder="1"/>
    <xf numFmtId="37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9" fillId="0" borderId="6" xfId="0" applyFont="1" applyFill="1" applyBorder="1" applyAlignment="1"/>
    <xf numFmtId="0" fontId="11" fillId="11" borderId="21" xfId="0" applyFont="1" applyFill="1" applyBorder="1" applyAlignment="1">
      <alignment horizontal="center" wrapText="1"/>
    </xf>
    <xf numFmtId="37" fontId="19" fillId="11" borderId="6" xfId="0" applyNumberFormat="1" applyFont="1" applyFill="1" applyBorder="1"/>
    <xf numFmtId="3" fontId="25" fillId="0" borderId="0" xfId="0" applyNumberFormat="1" applyFont="1" applyFill="1" applyBorder="1" applyAlignment="1">
      <alignment horizontal="center"/>
    </xf>
    <xf numFmtId="0" fontId="11" fillId="11" borderId="22" xfId="0" applyFont="1" applyFill="1" applyBorder="1" applyAlignment="1">
      <alignment horizontal="center" wrapText="1"/>
    </xf>
    <xf numFmtId="165" fontId="11" fillId="11" borderId="6" xfId="1" applyNumberFormat="1" applyFont="1" applyFill="1" applyBorder="1"/>
    <xf numFmtId="3" fontId="19" fillId="11" borderId="6" xfId="0" applyNumberFormat="1" applyFont="1" applyFill="1" applyBorder="1"/>
    <xf numFmtId="0" fontId="19" fillId="0" borderId="6" xfId="0" applyFont="1" applyBorder="1" applyAlignment="1">
      <alignment horizontal="right"/>
    </xf>
    <xf numFmtId="0" fontId="19" fillId="0" borderId="6" xfId="0" applyFont="1" applyFill="1" applyBorder="1" applyAlignment="1">
      <alignment horizontal="left"/>
    </xf>
    <xf numFmtId="0" fontId="11" fillId="0" borderId="6" xfId="0" applyFont="1" applyFill="1" applyBorder="1"/>
    <xf numFmtId="0" fontId="11" fillId="11" borderId="6" xfId="0" applyFont="1" applyFill="1" applyBorder="1"/>
    <xf numFmtId="165" fontId="19" fillId="11" borderId="6" xfId="1" applyNumberFormat="1" applyFont="1" applyFill="1" applyBorder="1"/>
    <xf numFmtId="0" fontId="12" fillId="0" borderId="6" xfId="5" applyFont="1" applyFill="1" applyBorder="1" applyAlignment="1">
      <alignment horizontal="left"/>
    </xf>
    <xf numFmtId="165" fontId="18" fillId="0" borderId="6" xfId="9" applyNumberFormat="1" applyFont="1" applyFill="1" applyBorder="1"/>
    <xf numFmtId="0" fontId="11" fillId="0" borderId="6" xfId="0" applyFont="1" applyBorder="1"/>
    <xf numFmtId="0" fontId="11" fillId="11" borderId="6" xfId="0" applyFont="1" applyFill="1" applyBorder="1" applyAlignment="1">
      <alignment horizontal="center"/>
    </xf>
    <xf numFmtId="0" fontId="20" fillId="0" borderId="0" xfId="0" applyFont="1"/>
    <xf numFmtId="0" fontId="0" fillId="6" borderId="0" xfId="0" applyFill="1"/>
    <xf numFmtId="0" fontId="0" fillId="0" borderId="0" xfId="0" applyFill="1"/>
    <xf numFmtId="0" fontId="26" fillId="0" borderId="0" xfId="8" applyFont="1" applyFill="1" applyBorder="1" applyAlignment="1">
      <alignment horizontal="center"/>
    </xf>
    <xf numFmtId="0" fontId="0" fillId="0" borderId="0" xfId="0" applyFill="1" applyBorder="1"/>
    <xf numFmtId="0" fontId="0" fillId="7" borderId="0" xfId="0" applyFill="1"/>
    <xf numFmtId="0" fontId="27" fillId="0" borderId="0" xfId="0" applyFont="1" applyFill="1" applyBorder="1"/>
    <xf numFmtId="43" fontId="11" fillId="0" borderId="0" xfId="0" applyNumberFormat="1" applyFont="1"/>
    <xf numFmtId="0" fontId="11" fillId="6" borderId="0" xfId="0" applyFont="1" applyFill="1" applyBorder="1"/>
    <xf numFmtId="0" fontId="28" fillId="8" borderId="0" xfId="0" applyFont="1" applyFill="1"/>
    <xf numFmtId="0" fontId="24" fillId="0" borderId="0" xfId="0" applyFont="1"/>
    <xf numFmtId="0" fontId="24" fillId="0" borderId="0" xfId="0" applyFont="1" applyFill="1"/>
    <xf numFmtId="49" fontId="17" fillId="0" borderId="0" xfId="0" applyNumberFormat="1" applyFont="1" applyFill="1" applyAlignment="1">
      <alignment horizontal="left"/>
    </xf>
    <xf numFmtId="0" fontId="8" fillId="0" borderId="23" xfId="0" applyFont="1" applyBorder="1"/>
    <xf numFmtId="0" fontId="18" fillId="10" borderId="24" xfId="0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26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/>
    <xf numFmtId="0" fontId="8" fillId="0" borderId="28" xfId="0" applyFont="1" applyFill="1" applyBorder="1"/>
    <xf numFmtId="0" fontId="8" fillId="0" borderId="29" xfId="0" applyFont="1" applyFill="1" applyBorder="1"/>
    <xf numFmtId="0" fontId="8" fillId="0" borderId="0" xfId="0" applyFont="1" applyFill="1" applyBorder="1"/>
    <xf numFmtId="0" fontId="19" fillId="0" borderId="0" xfId="0" applyFont="1" applyFill="1" applyBorder="1"/>
    <xf numFmtId="37" fontId="19" fillId="0" borderId="0" xfId="0" applyNumberFormat="1" applyFont="1" applyFill="1" applyBorder="1"/>
    <xf numFmtId="37" fontId="25" fillId="0" borderId="0" xfId="0" applyNumberFormat="1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6" xfId="0" applyFont="1" applyFill="1" applyBorder="1"/>
    <xf numFmtId="165" fontId="8" fillId="0" borderId="31" xfId="1" applyNumberFormat="1" applyFont="1" applyFill="1" applyBorder="1"/>
    <xf numFmtId="0" fontId="19" fillId="0" borderId="0" xfId="0" applyFont="1" applyFill="1" applyBorder="1" applyAlignment="1">
      <alignment horizontal="left" indent="2"/>
    </xf>
    <xf numFmtId="3" fontId="19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18" fillId="8" borderId="6" xfId="0" applyFont="1" applyFill="1" applyBorder="1"/>
    <xf numFmtId="0" fontId="8" fillId="8" borderId="6" xfId="0" applyFont="1" applyFill="1" applyBorder="1"/>
    <xf numFmtId="165" fontId="8" fillId="8" borderId="0" xfId="1" applyNumberFormat="1" applyFont="1" applyFill="1" applyBorder="1"/>
    <xf numFmtId="165" fontId="8" fillId="8" borderId="31" xfId="1" applyNumberFormat="1" applyFont="1" applyFill="1" applyBorder="1"/>
    <xf numFmtId="0" fontId="18" fillId="0" borderId="0" xfId="0" applyFont="1"/>
    <xf numFmtId="165" fontId="18" fillId="0" borderId="6" xfId="1" applyNumberFormat="1" applyFont="1" applyFill="1" applyBorder="1"/>
    <xf numFmtId="165" fontId="18" fillId="0" borderId="31" xfId="1" applyNumberFormat="1" applyFont="1" applyFill="1" applyBorder="1"/>
    <xf numFmtId="165" fontId="18" fillId="0" borderId="0" xfId="1" applyNumberFormat="1" applyFont="1" applyFill="1" applyBorder="1"/>
    <xf numFmtId="0" fontId="27" fillId="6" borderId="0" xfId="0" applyFont="1" applyFill="1"/>
    <xf numFmtId="0" fontId="27" fillId="0" borderId="0" xfId="0" applyFont="1" applyFill="1"/>
    <xf numFmtId="0" fontId="16" fillId="0" borderId="0" xfId="0" applyFont="1" applyFill="1" applyBorder="1" applyAlignment="1">
      <alignment horizontal="left" indent="2"/>
    </xf>
    <xf numFmtId="37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27" fillId="7" borderId="0" xfId="0" applyFont="1" applyFill="1"/>
    <xf numFmtId="0" fontId="8" fillId="0" borderId="30" xfId="0" applyFont="1" applyFill="1" applyBorder="1" applyAlignment="1">
      <alignment horizontal="center"/>
    </xf>
    <xf numFmtId="0" fontId="8" fillId="0" borderId="6" xfId="0" applyFont="1" applyFill="1" applyBorder="1" applyAlignment="1"/>
    <xf numFmtId="0" fontId="18" fillId="8" borderId="30" xfId="0" applyFont="1" applyFill="1" applyBorder="1" applyAlignment="1">
      <alignment horizontal="center"/>
    </xf>
    <xf numFmtId="0" fontId="18" fillId="8" borderId="6" xfId="0" applyFont="1" applyFill="1" applyBorder="1" applyAlignment="1"/>
    <xf numFmtId="165" fontId="18" fillId="8" borderId="6" xfId="1" applyNumberFormat="1" applyFont="1" applyFill="1" applyBorder="1"/>
    <xf numFmtId="165" fontId="18" fillId="8" borderId="31" xfId="1" applyNumberFormat="1" applyFont="1" applyFill="1" applyBorder="1"/>
    <xf numFmtId="0" fontId="19" fillId="0" borderId="0" xfId="0" applyFont="1" applyFill="1" applyBorder="1" applyAlignment="1">
      <alignment horizontal="center"/>
    </xf>
    <xf numFmtId="165" fontId="19" fillId="0" borderId="0" xfId="1" applyNumberFormat="1" applyFont="1" applyFill="1" applyBorder="1"/>
    <xf numFmtId="165" fontId="16" fillId="0" borderId="0" xfId="1" applyNumberFormat="1" applyFont="1" applyFill="1" applyBorder="1" applyAlignment="1"/>
    <xf numFmtId="165" fontId="16" fillId="0" borderId="0" xfId="1" applyNumberFormat="1" applyFont="1" applyFill="1" applyBorder="1"/>
    <xf numFmtId="1" fontId="18" fillId="0" borderId="30" xfId="0" applyNumberFormat="1" applyFont="1" applyFill="1" applyBorder="1" applyAlignment="1">
      <alignment horizontal="center"/>
    </xf>
    <xf numFmtId="3" fontId="18" fillId="0" borderId="6" xfId="0" applyNumberFormat="1" applyFont="1" applyFill="1" applyBorder="1"/>
    <xf numFmtId="0" fontId="8" fillId="7" borderId="30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left"/>
    </xf>
    <xf numFmtId="0" fontId="8" fillId="7" borderId="6" xfId="0" applyFont="1" applyFill="1" applyBorder="1"/>
    <xf numFmtId="165" fontId="8" fillId="7" borderId="31" xfId="1" applyNumberFormat="1" applyFont="1" applyFill="1" applyBorder="1"/>
    <xf numFmtId="0" fontId="18" fillId="0" borderId="6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3" fontId="16" fillId="0" borderId="0" xfId="0" applyNumberFormat="1" applyFont="1" applyFill="1" applyBorder="1"/>
    <xf numFmtId="0" fontId="16" fillId="0" borderId="0" xfId="0" applyFont="1" applyFill="1" applyBorder="1" applyAlignment="1"/>
    <xf numFmtId="166" fontId="16" fillId="0" borderId="0" xfId="2" applyNumberFormat="1" applyFont="1" applyFill="1" applyBorder="1" applyAlignment="1">
      <alignment horizontal="center"/>
    </xf>
    <xf numFmtId="165" fontId="8" fillId="7" borderId="6" xfId="1" applyNumberFormat="1" applyFont="1" applyFill="1" applyBorder="1"/>
    <xf numFmtId="0" fontId="18" fillId="7" borderId="32" xfId="0" applyFont="1" applyFill="1" applyBorder="1" applyAlignment="1">
      <alignment horizontal="center"/>
    </xf>
    <xf numFmtId="0" fontId="18" fillId="7" borderId="33" xfId="0" applyFont="1" applyFill="1" applyBorder="1"/>
    <xf numFmtId="165" fontId="18" fillId="7" borderId="33" xfId="1" applyNumberFormat="1" applyFont="1" applyFill="1" applyBorder="1"/>
    <xf numFmtId="165" fontId="18" fillId="7" borderId="34" xfId="1" applyNumberFormat="1" applyFont="1" applyFill="1" applyBorder="1"/>
    <xf numFmtId="165" fontId="11" fillId="0" borderId="0" xfId="1" applyNumberFormat="1" applyFont="1" applyFill="1" applyBorder="1"/>
    <xf numFmtId="0" fontId="18" fillId="14" borderId="35" xfId="0" applyFont="1" applyFill="1" applyBorder="1" applyAlignment="1">
      <alignment horizontal="center" vertical="center" wrapText="1"/>
    </xf>
    <xf numFmtId="0" fontId="12" fillId="15" borderId="25" xfId="3" applyFont="1" applyFill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3" fontId="11" fillId="0" borderId="0" xfId="0" applyNumberFormat="1" applyFont="1" applyFill="1" applyBorder="1"/>
    <xf numFmtId="165" fontId="8" fillId="8" borderId="6" xfId="1" applyNumberFormat="1" applyFont="1" applyFill="1" applyBorder="1"/>
    <xf numFmtId="0" fontId="11" fillId="0" borderId="0" xfId="0" applyFont="1" applyFill="1" applyBorder="1" applyProtection="1">
      <protection locked="0"/>
    </xf>
    <xf numFmtId="3" fontId="8" fillId="0" borderId="6" xfId="0" applyNumberFormat="1" applyFont="1" applyFill="1" applyBorder="1"/>
    <xf numFmtId="0" fontId="18" fillId="7" borderId="30" xfId="0" applyFont="1" applyFill="1" applyBorder="1" applyAlignment="1">
      <alignment horizontal="center"/>
    </xf>
    <xf numFmtId="0" fontId="18" fillId="7" borderId="6" xfId="0" applyFont="1" applyFill="1" applyBorder="1"/>
    <xf numFmtId="165" fontId="18" fillId="7" borderId="31" xfId="1" applyNumberFormat="1" applyFont="1" applyFill="1" applyBorder="1"/>
    <xf numFmtId="165" fontId="18" fillId="7" borderId="6" xfId="1" applyNumberFormat="1" applyFont="1" applyFill="1" applyBorder="1"/>
    <xf numFmtId="0" fontId="8" fillId="16" borderId="30" xfId="0" applyFont="1" applyFill="1" applyBorder="1" applyAlignment="1">
      <alignment horizontal="center"/>
    </xf>
    <xf numFmtId="0" fontId="18" fillId="16" borderId="6" xfId="0" applyFont="1" applyFill="1" applyBorder="1"/>
    <xf numFmtId="0" fontId="8" fillId="16" borderId="6" xfId="0" applyFont="1" applyFill="1" applyBorder="1"/>
    <xf numFmtId="165" fontId="18" fillId="16" borderId="6" xfId="1" applyNumberFormat="1" applyFont="1" applyFill="1" applyBorder="1"/>
    <xf numFmtId="165" fontId="18" fillId="16" borderId="31" xfId="1" applyNumberFormat="1" applyFont="1" applyFill="1" applyBorder="1"/>
    <xf numFmtId="0" fontId="8" fillId="0" borderId="6" xfId="0" applyFont="1" applyFill="1" applyBorder="1" applyAlignment="1">
      <alignment wrapText="1"/>
    </xf>
    <xf numFmtId="0" fontId="8" fillId="0" borderId="6" xfId="0" quotePrefix="1" applyFont="1" applyFill="1" applyBorder="1"/>
    <xf numFmtId="165" fontId="8" fillId="0" borderId="0" xfId="1" applyNumberFormat="1" applyFont="1" applyBorder="1"/>
    <xf numFmtId="0" fontId="8" fillId="0" borderId="36" xfId="0" applyFont="1" applyFill="1" applyBorder="1" applyAlignment="1">
      <alignment horizontal="center"/>
    </xf>
    <xf numFmtId="0" fontId="18" fillId="0" borderId="37" xfId="0" applyFont="1" applyFill="1" applyBorder="1"/>
    <xf numFmtId="0" fontId="8" fillId="0" borderId="37" xfId="0" applyFont="1" applyFill="1" applyBorder="1"/>
    <xf numFmtId="165" fontId="8" fillId="0" borderId="37" xfId="1" applyNumberFormat="1" applyFont="1" applyFill="1" applyBorder="1"/>
    <xf numFmtId="165" fontId="8" fillId="0" borderId="38" xfId="1" applyNumberFormat="1" applyFont="1" applyFill="1" applyBorder="1"/>
    <xf numFmtId="165" fontId="11" fillId="0" borderId="0" xfId="0" applyNumberFormat="1" applyFont="1"/>
    <xf numFmtId="165" fontId="11" fillId="0" borderId="0" xfId="0" applyNumberFormat="1" applyFont="1" applyFill="1"/>
    <xf numFmtId="0" fontId="29" fillId="0" borderId="2" xfId="4" applyFont="1"/>
    <xf numFmtId="0" fontId="29" fillId="0" borderId="0" xfId="5" applyFont="1" applyBorder="1"/>
    <xf numFmtId="0" fontId="29" fillId="0" borderId="0" xfId="5" applyFont="1" applyFill="1" applyBorder="1" applyAlignment="1">
      <alignment horizontal="left"/>
    </xf>
    <xf numFmtId="0" fontId="8" fillId="0" borderId="0" xfId="0" applyFont="1" applyBorder="1"/>
    <xf numFmtId="0" fontId="29" fillId="0" borderId="23" xfId="5" applyFont="1" applyBorder="1"/>
    <xf numFmtId="0" fontId="31" fillId="12" borderId="6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/>
    </xf>
    <xf numFmtId="0" fontId="12" fillId="17" borderId="25" xfId="6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22" fillId="0" borderId="40" xfId="0" applyFont="1" applyFill="1" applyBorder="1"/>
    <xf numFmtId="0" fontId="22" fillId="0" borderId="41" xfId="0" applyFont="1" applyFill="1" applyBorder="1"/>
    <xf numFmtId="3" fontId="22" fillId="0" borderId="41" xfId="0" applyNumberFormat="1" applyFont="1" applyFill="1" applyBorder="1" applyAlignment="1">
      <alignment horizontal="center"/>
    </xf>
    <xf numFmtId="165" fontId="8" fillId="0" borderId="41" xfId="1" applyNumberFormat="1" applyFont="1" applyBorder="1"/>
    <xf numFmtId="165" fontId="22" fillId="0" borderId="42" xfId="1" applyNumberFormat="1" applyFont="1" applyFill="1" applyBorder="1"/>
    <xf numFmtId="165" fontId="22" fillId="0" borderId="0" xfId="1" applyNumberFormat="1" applyFont="1" applyFill="1" applyBorder="1"/>
    <xf numFmtId="49" fontId="11" fillId="0" borderId="30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165" fontId="19" fillId="0" borderId="6" xfId="1" applyNumberFormat="1" applyFont="1" applyFill="1" applyBorder="1" applyAlignment="1" applyProtection="1"/>
    <xf numFmtId="0" fontId="11" fillId="0" borderId="6" xfId="0" applyFont="1" applyBorder="1" applyAlignment="1">
      <alignment horizontal="center"/>
    </xf>
    <xf numFmtId="165" fontId="19" fillId="0" borderId="31" xfId="1" applyNumberFormat="1" applyFont="1" applyFill="1" applyBorder="1" applyAlignment="1" applyProtection="1"/>
    <xf numFmtId="0" fontId="22" fillId="0" borderId="30" xfId="0" applyFont="1" applyFill="1" applyBorder="1"/>
    <xf numFmtId="0" fontId="22" fillId="0" borderId="6" xfId="0" applyFont="1" applyFill="1" applyBorder="1" applyAlignment="1">
      <alignment wrapText="1"/>
    </xf>
    <xf numFmtId="0" fontId="22" fillId="0" borderId="6" xfId="0" applyFont="1" applyFill="1" applyBorder="1" applyAlignment="1">
      <alignment horizontal="center"/>
    </xf>
    <xf numFmtId="165" fontId="22" fillId="0" borderId="31" xfId="1" applyNumberFormat="1" applyFont="1" applyFill="1" applyBorder="1"/>
    <xf numFmtId="49" fontId="19" fillId="0" borderId="30" xfId="0" applyNumberFormat="1" applyFont="1" applyFill="1" applyBorder="1"/>
    <xf numFmtId="0" fontId="11" fillId="0" borderId="6" xfId="0" applyFont="1" applyFill="1" applyBorder="1" applyAlignment="1">
      <alignment horizontal="center"/>
    </xf>
    <xf numFmtId="0" fontId="11" fillId="18" borderId="6" xfId="0" applyFont="1" applyFill="1" applyBorder="1"/>
    <xf numFmtId="0" fontId="11" fillId="0" borderId="31" xfId="0" applyFont="1" applyBorder="1"/>
    <xf numFmtId="165" fontId="22" fillId="0" borderId="6" xfId="1" applyNumberFormat="1" applyFont="1" applyFill="1" applyBorder="1"/>
    <xf numFmtId="0" fontId="11" fillId="0" borderId="6" xfId="0" applyFont="1" applyFill="1" applyBorder="1" applyAlignment="1">
      <alignment horizontal="center" vertical="center"/>
    </xf>
    <xf numFmtId="3" fontId="22" fillId="0" borderId="6" xfId="0" applyNumberFormat="1" applyFont="1" applyFill="1" applyBorder="1" applyAlignment="1">
      <alignment horizontal="center"/>
    </xf>
    <xf numFmtId="0" fontId="11" fillId="0" borderId="30" xfId="0" applyFont="1" applyBorder="1"/>
    <xf numFmtId="165" fontId="11" fillId="0" borderId="6" xfId="0" applyNumberFormat="1" applyFont="1" applyBorder="1"/>
    <xf numFmtId="49" fontId="22" fillId="12" borderId="32" xfId="0" applyNumberFormat="1" applyFont="1" applyFill="1" applyBorder="1"/>
    <xf numFmtId="167" fontId="0" fillId="12" borderId="33" xfId="0" applyNumberFormat="1" applyFill="1" applyBorder="1" applyAlignment="1">
      <alignment horizontal="center"/>
    </xf>
    <xf numFmtId="167" fontId="0" fillId="12" borderId="33" xfId="0" applyNumberFormat="1" applyFill="1" applyBorder="1"/>
    <xf numFmtId="167" fontId="0" fillId="12" borderId="34" xfId="0" applyNumberFormat="1" applyFill="1" applyBorder="1"/>
    <xf numFmtId="0" fontId="22" fillId="0" borderId="36" xfId="0" applyFont="1" applyFill="1" applyBorder="1"/>
    <xf numFmtId="0" fontId="12" fillId="0" borderId="37" xfId="0" applyFont="1" applyFill="1" applyBorder="1"/>
    <xf numFmtId="0" fontId="22" fillId="0" borderId="37" xfId="0" applyFont="1" applyFill="1" applyBorder="1" applyAlignment="1">
      <alignment horizontal="center"/>
    </xf>
    <xf numFmtId="165" fontId="23" fillId="0" borderId="6" xfId="9" applyNumberFormat="1" applyFont="1" applyFill="1" applyBorder="1"/>
    <xf numFmtId="165" fontId="23" fillId="0" borderId="31" xfId="9" applyNumberFormat="1" applyFont="1" applyFill="1" applyBorder="1"/>
    <xf numFmtId="165" fontId="23" fillId="0" borderId="0" xfId="9" applyNumberFormat="1" applyFont="1" applyFill="1" applyBorder="1"/>
    <xf numFmtId="0" fontId="20" fillId="0" borderId="30" xfId="0" applyFont="1" applyBorder="1"/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20" fillId="0" borderId="43" xfId="0" applyFont="1" applyBorder="1"/>
    <xf numFmtId="0" fontId="20" fillId="0" borderId="31" xfId="0" applyFont="1" applyBorder="1"/>
    <xf numFmtId="0" fontId="20" fillId="0" borderId="0" xfId="0" applyFont="1" applyFill="1" applyBorder="1"/>
    <xf numFmtId="0" fontId="12" fillId="0" borderId="6" xfId="0" applyFont="1" applyFill="1" applyBorder="1"/>
    <xf numFmtId="0" fontId="12" fillId="0" borderId="6" xfId="0" applyFont="1" applyFill="1" applyBorder="1" applyAlignment="1">
      <alignment horizontal="center"/>
    </xf>
    <xf numFmtId="165" fontId="22" fillId="0" borderId="41" xfId="1" applyNumberFormat="1" applyFont="1" applyFill="1" applyBorder="1"/>
    <xf numFmtId="3" fontId="22" fillId="0" borderId="6" xfId="0" applyNumberFormat="1" applyFont="1" applyFill="1" applyBorder="1" applyAlignment="1">
      <alignment horizontal="center" wrapText="1"/>
    </xf>
    <xf numFmtId="0" fontId="12" fillId="0" borderId="30" xfId="0" applyFont="1" applyFill="1" applyBorder="1"/>
    <xf numFmtId="0" fontId="12" fillId="0" borderId="6" xfId="0" applyFont="1" applyFill="1" applyBorder="1" applyAlignment="1">
      <alignment wrapText="1"/>
    </xf>
    <xf numFmtId="0" fontId="12" fillId="0" borderId="6" xfId="0" quotePrefix="1" applyFont="1" applyFill="1" applyBorder="1" applyAlignment="1">
      <alignment horizontal="center"/>
    </xf>
    <xf numFmtId="0" fontId="27" fillId="0" borderId="0" xfId="0" applyFont="1"/>
    <xf numFmtId="165" fontId="8" fillId="19" borderId="6" xfId="1" applyNumberFormat="1" applyFont="1" applyFill="1" applyBorder="1"/>
    <xf numFmtId="165" fontId="8" fillId="13" borderId="6" xfId="1" applyNumberFormat="1" applyFont="1" applyFill="1" applyBorder="1"/>
    <xf numFmtId="165" fontId="23" fillId="20" borderId="31" xfId="9" applyNumberFormat="1" applyFont="1" applyFill="1" applyBorder="1"/>
    <xf numFmtId="0" fontId="22" fillId="0" borderId="32" xfId="0" applyFont="1" applyFill="1" applyBorder="1"/>
    <xf numFmtId="0" fontId="12" fillId="0" borderId="33" xfId="0" applyFont="1" applyFill="1" applyBorder="1"/>
    <xf numFmtId="0" fontId="22" fillId="0" borderId="33" xfId="0" applyFont="1" applyFill="1" applyBorder="1" applyAlignment="1">
      <alignment horizontal="center"/>
    </xf>
    <xf numFmtId="165" fontId="22" fillId="0" borderId="44" xfId="1" applyNumberFormat="1" applyFont="1" applyFill="1" applyBorder="1"/>
    <xf numFmtId="165" fontId="22" fillId="0" borderId="34" xfId="1" applyNumberFormat="1" applyFont="1" applyFill="1" applyBorder="1"/>
    <xf numFmtId="0" fontId="22" fillId="0" borderId="0" xfId="0" applyFont="1" applyFill="1" applyBorder="1"/>
    <xf numFmtId="0" fontId="12" fillId="0" borderId="0" xfId="0" applyFont="1" applyFill="1" applyBorder="1"/>
    <xf numFmtId="0" fontId="11" fillId="0" borderId="0" xfId="0" applyFont="1" applyAlignment="1">
      <alignment horizontal="center"/>
    </xf>
    <xf numFmtId="0" fontId="19" fillId="21" borderId="36" xfId="0" applyFont="1" applyFill="1" applyBorder="1" applyAlignment="1">
      <alignment vertical="center" wrapText="1"/>
    </xf>
    <xf numFmtId="0" fontId="19" fillId="21" borderId="37" xfId="0" applyFont="1" applyFill="1" applyBorder="1" applyAlignment="1">
      <alignment vertical="center" wrapText="1"/>
    </xf>
    <xf numFmtId="0" fontId="19" fillId="21" borderId="37" xfId="6" applyFont="1" applyFill="1" applyBorder="1" applyAlignment="1">
      <alignment vertical="center" wrapText="1"/>
    </xf>
    <xf numFmtId="0" fontId="19" fillId="21" borderId="38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vertical="center" wrapText="1"/>
    </xf>
    <xf numFmtId="0" fontId="33" fillId="0" borderId="6" xfId="6" applyFont="1" applyFill="1" applyBorder="1" applyAlignment="1">
      <alignment vertical="center" wrapText="1"/>
    </xf>
    <xf numFmtId="0" fontId="33" fillId="0" borderId="0" xfId="6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/>
    <xf numFmtId="0" fontId="32" fillId="0" borderId="6" xfId="0" applyFont="1" applyFill="1" applyBorder="1"/>
    <xf numFmtId="0" fontId="32" fillId="0" borderId="0" xfId="0" applyFont="1" applyFill="1" applyBorder="1"/>
    <xf numFmtId="0" fontId="16" fillId="0" borderId="6" xfId="5" applyFont="1" applyFill="1" applyBorder="1" applyAlignment="1">
      <alignment horizontal="center"/>
    </xf>
    <xf numFmtId="0" fontId="16" fillId="0" borderId="6" xfId="4" applyFont="1" applyFill="1" applyBorder="1"/>
    <xf numFmtId="0" fontId="11" fillId="15" borderId="45" xfId="0" applyFont="1" applyFill="1" applyBorder="1"/>
    <xf numFmtId="0" fontId="27" fillId="14" borderId="33" xfId="6" applyFont="1" applyFill="1" applyBorder="1" applyAlignment="1">
      <alignment vertical="center" wrapText="1"/>
    </xf>
    <xf numFmtId="0" fontId="27" fillId="14" borderId="34" xfId="6" applyFont="1" applyFill="1" applyBorder="1" applyAlignment="1">
      <alignment vertical="center" wrapText="1"/>
    </xf>
    <xf numFmtId="0" fontId="27" fillId="0" borderId="0" xfId="6" applyFont="1" applyFill="1" applyBorder="1" applyAlignment="1">
      <alignment vertical="center" wrapText="1"/>
    </xf>
    <xf numFmtId="0" fontId="11" fillId="0" borderId="46" xfId="0" applyFont="1" applyBorder="1"/>
    <xf numFmtId="0" fontId="11" fillId="0" borderId="47" xfId="0" applyFont="1" applyBorder="1"/>
    <xf numFmtId="0" fontId="11" fillId="0" borderId="48" xfId="0" applyFont="1" applyBorder="1"/>
    <xf numFmtId="0" fontId="11" fillId="0" borderId="49" xfId="0" applyFont="1" applyBorder="1"/>
    <xf numFmtId="0" fontId="34" fillId="0" borderId="50" xfId="0" applyFont="1" applyBorder="1"/>
    <xf numFmtId="0" fontId="11" fillId="0" borderId="50" xfId="0" applyFont="1" applyBorder="1"/>
    <xf numFmtId="0" fontId="11" fillId="0" borderId="51" xfId="0" applyFont="1" applyBorder="1"/>
    <xf numFmtId="0" fontId="11" fillId="0" borderId="50" xfId="0" applyFont="1" applyBorder="1" applyAlignment="1">
      <alignment horizontal="left" indent="2"/>
    </xf>
    <xf numFmtId="0" fontId="35" fillId="0" borderId="50" xfId="0" applyFont="1" applyBorder="1" applyAlignment="1">
      <alignment horizontal="left" indent="2"/>
    </xf>
    <xf numFmtId="0" fontId="34" fillId="0" borderId="50" xfId="0" applyFont="1" applyBorder="1" applyAlignment="1">
      <alignment horizontal="right"/>
    </xf>
    <xf numFmtId="0" fontId="27" fillId="0" borderId="50" xfId="0" applyFont="1" applyBorder="1"/>
    <xf numFmtId="0" fontId="11" fillId="0" borderId="52" xfId="0" applyFont="1" applyBorder="1"/>
    <xf numFmtId="0" fontId="27" fillId="0" borderId="53" xfId="0" applyFont="1" applyBorder="1"/>
    <xf numFmtId="0" fontId="11" fillId="0" borderId="53" xfId="0" applyFont="1" applyBorder="1"/>
    <xf numFmtId="0" fontId="11" fillId="0" borderId="54" xfId="0" applyFont="1" applyBorder="1"/>
    <xf numFmtId="49" fontId="36" fillId="0" borderId="0" xfId="0" applyNumberFormat="1" applyFont="1" applyFill="1" applyAlignment="1">
      <alignment horizontal="left"/>
    </xf>
    <xf numFmtId="49" fontId="36" fillId="9" borderId="0" xfId="0" applyNumberFormat="1" applyFont="1" applyFill="1" applyAlignment="1">
      <alignment horizontal="left"/>
    </xf>
    <xf numFmtId="0" fontId="8" fillId="7" borderId="55" xfId="0" applyFont="1" applyFill="1" applyBorder="1"/>
    <xf numFmtId="0" fontId="8" fillId="0" borderId="27" xfId="0" applyFont="1" applyBorder="1"/>
    <xf numFmtId="0" fontId="8" fillId="0" borderId="57" xfId="0" applyFont="1" applyBorder="1"/>
    <xf numFmtId="0" fontId="8" fillId="0" borderId="58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13" fillId="0" borderId="43" xfId="0" applyFont="1" applyBorder="1"/>
    <xf numFmtId="0" fontId="8" fillId="0" borderId="59" xfId="0" applyFont="1" applyBorder="1"/>
    <xf numFmtId="0" fontId="8" fillId="0" borderId="6" xfId="0" applyFont="1" applyBorder="1"/>
    <xf numFmtId="0" fontId="8" fillId="0" borderId="31" xfId="0" applyFont="1" applyBorder="1"/>
    <xf numFmtId="0" fontId="8" fillId="0" borderId="43" xfId="0" applyFont="1" applyBorder="1" applyAlignment="1"/>
    <xf numFmtId="37" fontId="8" fillId="0" borderId="6" xfId="1" applyNumberFormat="1" applyFont="1" applyBorder="1"/>
    <xf numFmtId="37" fontId="8" fillId="0" borderId="31" xfId="1" applyNumberFormat="1" applyFont="1" applyBorder="1"/>
    <xf numFmtId="37" fontId="8" fillId="0" borderId="0" xfId="1" applyNumberFormat="1" applyFont="1" applyFill="1" applyBorder="1"/>
    <xf numFmtId="0" fontId="8" fillId="0" borderId="43" xfId="0" applyFont="1" applyBorder="1" applyAlignment="1">
      <alignment horizontal="left" indent="2"/>
    </xf>
    <xf numFmtId="0" fontId="8" fillId="0" borderId="43" xfId="0" applyFont="1" applyBorder="1"/>
    <xf numFmtId="165" fontId="8" fillId="0" borderId="60" xfId="1" applyNumberFormat="1" applyFont="1" applyBorder="1"/>
    <xf numFmtId="0" fontId="18" fillId="0" borderId="43" xfId="0" applyFont="1" applyBorder="1" applyAlignment="1">
      <alignment horizontal="left"/>
    </xf>
    <xf numFmtId="37" fontId="23" fillId="0" borderId="6" xfId="9" applyNumberFormat="1" applyFont="1" applyBorder="1"/>
    <xf numFmtId="37" fontId="23" fillId="0" borderId="31" xfId="9" applyNumberFormat="1" applyFont="1" applyBorder="1"/>
    <xf numFmtId="37" fontId="23" fillId="0" borderId="0" xfId="9" applyNumberFormat="1" applyFont="1" applyFill="1" applyBorder="1"/>
    <xf numFmtId="0" fontId="8" fillId="0" borderId="43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20" fillId="0" borderId="59" xfId="0" applyFont="1" applyBorder="1"/>
    <xf numFmtId="0" fontId="8" fillId="0" borderId="30" xfId="0" applyFont="1" applyBorder="1" applyAlignment="1"/>
    <xf numFmtId="0" fontId="38" fillId="0" borderId="43" xfId="0" applyFont="1" applyBorder="1" applyAlignment="1">
      <alignment horizontal="left"/>
    </xf>
    <xf numFmtId="0" fontId="38" fillId="0" borderId="43" xfId="0" applyFont="1" applyBorder="1" applyAlignment="1">
      <alignment horizontal="right"/>
    </xf>
    <xf numFmtId="0" fontId="38" fillId="0" borderId="43" xfId="0" applyFont="1" applyBorder="1"/>
    <xf numFmtId="0" fontId="18" fillId="0" borderId="59" xfId="0" applyFont="1" applyBorder="1"/>
    <xf numFmtId="37" fontId="18" fillId="0" borderId="6" xfId="1" applyNumberFormat="1" applyFont="1" applyBorder="1"/>
    <xf numFmtId="37" fontId="18" fillId="0" borderId="0" xfId="1" applyNumberFormat="1" applyFont="1" applyFill="1" applyBorder="1"/>
    <xf numFmtId="0" fontId="8" fillId="0" borderId="32" xfId="0" applyFont="1" applyBorder="1"/>
    <xf numFmtId="0" fontId="38" fillId="0" borderId="61" xfId="0" applyFont="1" applyBorder="1"/>
    <xf numFmtId="0" fontId="18" fillId="0" borderId="62" xfId="0" applyFont="1" applyBorder="1"/>
    <xf numFmtId="37" fontId="18" fillId="0" borderId="33" xfId="1" applyNumberFormat="1" applyFont="1" applyBorder="1"/>
    <xf numFmtId="0" fontId="11" fillId="0" borderId="0" xfId="0" applyFont="1" applyBorder="1"/>
    <xf numFmtId="0" fontId="34" fillId="0" borderId="0" xfId="0" applyFont="1" applyBorder="1"/>
    <xf numFmtId="0" fontId="27" fillId="0" borderId="0" xfId="0" applyFont="1" applyBorder="1"/>
    <xf numFmtId="165" fontId="27" fillId="0" borderId="0" xfId="1" applyNumberFormat="1" applyFont="1" applyBorder="1"/>
    <xf numFmtId="165" fontId="27" fillId="0" borderId="0" xfId="1" applyNumberFormat="1" applyFont="1" applyFill="1" applyBorder="1"/>
    <xf numFmtId="0" fontId="8" fillId="15" borderId="32" xfId="0" applyFont="1" applyFill="1" applyBorder="1"/>
    <xf numFmtId="0" fontId="12" fillId="14" borderId="63" xfId="0" applyFont="1" applyFill="1" applyBorder="1" applyAlignment="1">
      <alignment horizontal="center" vertical="center" wrapText="1"/>
    </xf>
    <xf numFmtId="0" fontId="12" fillId="14" borderId="64" xfId="0" applyFont="1" applyFill="1" applyBorder="1" applyAlignment="1">
      <alignment horizontal="center" vertical="center" wrapText="1"/>
    </xf>
    <xf numFmtId="0" fontId="12" fillId="14" borderId="0" xfId="0" applyFont="1" applyFill="1" applyBorder="1" applyAlignment="1">
      <alignment horizontal="center" vertical="center" wrapText="1"/>
    </xf>
    <xf numFmtId="0" fontId="8" fillId="7" borderId="65" xfId="0" applyFont="1" applyFill="1" applyBorder="1"/>
    <xf numFmtId="0" fontId="8" fillId="7" borderId="66" xfId="0" applyFont="1" applyFill="1" applyBorder="1"/>
    <xf numFmtId="0" fontId="8" fillId="7" borderId="67" xfId="0" applyFont="1" applyFill="1" applyBorder="1"/>
    <xf numFmtId="0" fontId="8" fillId="7" borderId="48" xfId="0" applyFont="1" applyFill="1" applyBorder="1"/>
    <xf numFmtId="0" fontId="8" fillId="7" borderId="68" xfId="0" applyFont="1" applyFill="1" applyBorder="1"/>
    <xf numFmtId="0" fontId="8" fillId="7" borderId="0" xfId="0" applyFont="1" applyFill="1" applyBorder="1"/>
    <xf numFmtId="0" fontId="8" fillId="7" borderId="49" xfId="0" applyFont="1" applyFill="1" applyBorder="1"/>
    <xf numFmtId="0" fontId="13" fillId="7" borderId="69" xfId="0" applyFont="1" applyFill="1" applyBorder="1"/>
    <xf numFmtId="0" fontId="8" fillId="7" borderId="70" xfId="0" applyFont="1" applyFill="1" applyBorder="1"/>
    <xf numFmtId="0" fontId="8" fillId="7" borderId="51" xfId="0" applyFont="1" applyFill="1" applyBorder="1"/>
    <xf numFmtId="0" fontId="8" fillId="7" borderId="71" xfId="0" applyFont="1" applyFill="1" applyBorder="1"/>
    <xf numFmtId="0" fontId="8" fillId="7" borderId="69" xfId="0" applyFont="1" applyFill="1" applyBorder="1" applyAlignment="1"/>
    <xf numFmtId="37" fontId="8" fillId="7" borderId="51" xfId="1" applyNumberFormat="1" applyFont="1" applyFill="1" applyBorder="1"/>
    <xf numFmtId="37" fontId="8" fillId="7" borderId="71" xfId="1" applyNumberFormat="1" applyFont="1" applyFill="1" applyBorder="1"/>
    <xf numFmtId="37" fontId="8" fillId="7" borderId="0" xfId="1" applyNumberFormat="1" applyFont="1" applyFill="1" applyBorder="1"/>
    <xf numFmtId="0" fontId="8" fillId="7" borderId="69" xfId="0" applyFont="1" applyFill="1" applyBorder="1"/>
    <xf numFmtId="0" fontId="18" fillId="7" borderId="69" xfId="0" applyFont="1" applyFill="1" applyBorder="1" applyAlignment="1">
      <alignment horizontal="left"/>
    </xf>
    <xf numFmtId="37" fontId="23" fillId="7" borderId="72" xfId="9" applyNumberFormat="1" applyFont="1" applyFill="1" applyBorder="1"/>
    <xf numFmtId="37" fontId="23" fillId="7" borderId="0" xfId="9" applyNumberFormat="1" applyFont="1" applyFill="1" applyBorder="1"/>
    <xf numFmtId="0" fontId="8" fillId="7" borderId="69" xfId="0" applyFont="1" applyFill="1" applyBorder="1" applyAlignment="1">
      <alignment horizontal="left"/>
    </xf>
    <xf numFmtId="0" fontId="20" fillId="7" borderId="73" xfId="0" applyFont="1" applyFill="1" applyBorder="1"/>
    <xf numFmtId="0" fontId="20" fillId="7" borderId="0" xfId="0" applyFont="1" applyFill="1"/>
    <xf numFmtId="0" fontId="20" fillId="7" borderId="60" xfId="0" applyFont="1" applyFill="1" applyBorder="1"/>
    <xf numFmtId="0" fontId="20" fillId="7" borderId="0" xfId="0" applyFont="1" applyFill="1" applyBorder="1"/>
    <xf numFmtId="0" fontId="8" fillId="7" borderId="49" xfId="0" applyFont="1" applyFill="1" applyBorder="1" applyAlignment="1"/>
    <xf numFmtId="0" fontId="38" fillId="7" borderId="69" xfId="0" applyFont="1" applyFill="1" applyBorder="1" applyAlignment="1">
      <alignment horizontal="right"/>
    </xf>
    <xf numFmtId="0" fontId="38" fillId="7" borderId="69" xfId="0" applyFont="1" applyFill="1" applyBorder="1"/>
    <xf numFmtId="0" fontId="18" fillId="7" borderId="70" xfId="0" applyFont="1" applyFill="1" applyBorder="1"/>
    <xf numFmtId="37" fontId="18" fillId="7" borderId="51" xfId="1" applyNumberFormat="1" applyFont="1" applyFill="1" applyBorder="1"/>
    <xf numFmtId="37" fontId="18" fillId="7" borderId="71" xfId="1" applyNumberFormat="1" applyFont="1" applyFill="1" applyBorder="1"/>
    <xf numFmtId="37" fontId="18" fillId="7" borderId="0" xfId="1" applyNumberFormat="1" applyFont="1" applyFill="1" applyBorder="1"/>
    <xf numFmtId="0" fontId="8" fillId="7" borderId="52" xfId="0" applyFont="1" applyFill="1" applyBorder="1"/>
    <xf numFmtId="0" fontId="38" fillId="7" borderId="74" xfId="0" applyFont="1" applyFill="1" applyBorder="1"/>
    <xf numFmtId="0" fontId="18" fillId="7" borderId="75" xfId="0" applyFont="1" applyFill="1" applyBorder="1"/>
    <xf numFmtId="37" fontId="18" fillId="7" borderId="54" xfId="1" applyNumberFormat="1" applyFont="1" applyFill="1" applyBorder="1"/>
    <xf numFmtId="37" fontId="18" fillId="7" borderId="76" xfId="1" applyNumberFormat="1" applyFont="1" applyFill="1" applyBorder="1"/>
    <xf numFmtId="0" fontId="39" fillId="2" borderId="0" xfId="7" applyFont="1"/>
    <xf numFmtId="0" fontId="26" fillId="3" borderId="4" xfId="8" applyFont="1" applyAlignment="1">
      <alignment horizontal="center"/>
    </xf>
    <xf numFmtId="0" fontId="26" fillId="0" borderId="4" xfId="8" applyFont="1" applyFill="1" applyAlignment="1">
      <alignment horizontal="center"/>
    </xf>
    <xf numFmtId="0" fontId="16" fillId="0" borderId="0" xfId="0" applyFont="1"/>
    <xf numFmtId="0" fontId="12" fillId="0" borderId="0" xfId="0" applyFont="1"/>
    <xf numFmtId="0" fontId="40" fillId="9" borderId="0" xfId="0" applyFont="1" applyFill="1"/>
    <xf numFmtId="0" fontId="40" fillId="0" borderId="0" xfId="0" applyFont="1" applyFill="1"/>
    <xf numFmtId="0" fontId="8" fillId="21" borderId="77" xfId="0" applyFont="1" applyFill="1" applyBorder="1" applyAlignment="1">
      <alignment horizontal="center" vertical="center" wrapText="1"/>
    </xf>
    <xf numFmtId="0" fontId="12" fillId="21" borderId="77" xfId="0" applyFont="1" applyFill="1" applyBorder="1" applyAlignment="1">
      <alignment horizontal="center" vertical="center" wrapText="1"/>
    </xf>
    <xf numFmtId="0" fontId="8" fillId="0" borderId="46" xfId="0" applyFont="1" applyBorder="1"/>
    <xf numFmtId="0" fontId="8" fillId="0" borderId="47" xfId="0" applyFont="1" applyBorder="1"/>
    <xf numFmtId="165" fontId="12" fillId="0" borderId="50" xfId="1" applyNumberFormat="1" applyFont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0" fontId="8" fillId="0" borderId="49" xfId="0" applyFont="1" applyBorder="1"/>
    <xf numFmtId="0" fontId="12" fillId="0" borderId="50" xfId="0" applyFont="1" applyBorder="1"/>
    <xf numFmtId="0" fontId="8" fillId="0" borderId="50" xfId="0" applyFont="1" applyBorder="1"/>
    <xf numFmtId="0" fontId="8" fillId="0" borderId="78" xfId="0" applyFont="1" applyBorder="1"/>
    <xf numFmtId="0" fontId="17" fillId="0" borderId="23" xfId="0" applyFont="1" applyBorder="1"/>
    <xf numFmtId="0" fontId="12" fillId="0" borderId="41" xfId="4" applyFont="1" applyFill="1" applyBorder="1"/>
    <xf numFmtId="0" fontId="20" fillId="11" borderId="41" xfId="11" applyFont="1" applyFill="1" applyBorder="1"/>
    <xf numFmtId="165" fontId="8" fillId="0" borderId="41" xfId="1" applyNumberFormat="1" applyFont="1" applyFill="1" applyBorder="1"/>
    <xf numFmtId="0" fontId="8" fillId="10" borderId="2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165" fontId="8" fillId="0" borderId="31" xfId="1" applyNumberFormat="1" applyFont="1" applyFill="1" applyBorder="1" applyAlignment="1">
      <alignment horizontal="right"/>
    </xf>
    <xf numFmtId="165" fontId="8" fillId="0" borderId="6" xfId="1" applyNumberFormat="1" applyFont="1" applyFill="1" applyBorder="1" applyAlignment="1">
      <alignment horizontal="right"/>
    </xf>
    <xf numFmtId="0" fontId="16" fillId="18" borderId="0" xfId="0" applyFont="1" applyFill="1" applyAlignment="1">
      <alignment horizontal="left"/>
    </xf>
    <xf numFmtId="0" fontId="16" fillId="18" borderId="0" xfId="0" applyFont="1" applyFill="1" applyAlignment="1">
      <alignment horizontal="center"/>
    </xf>
    <xf numFmtId="0" fontId="11" fillId="18" borderId="0" xfId="0" applyFont="1" applyFill="1"/>
    <xf numFmtId="0" fontId="11" fillId="18" borderId="10" xfId="0" applyFont="1" applyFill="1" applyBorder="1"/>
    <xf numFmtId="0" fontId="19" fillId="18" borderId="11" xfId="0" applyFont="1" applyFill="1" applyBorder="1"/>
    <xf numFmtId="37" fontId="19" fillId="18" borderId="11" xfId="0" applyNumberFormat="1" applyFont="1" applyFill="1" applyBorder="1"/>
    <xf numFmtId="0" fontId="11" fillId="18" borderId="17" xfId="0" applyFont="1" applyFill="1" applyBorder="1"/>
    <xf numFmtId="0" fontId="19" fillId="18" borderId="15" xfId="0" applyFont="1" applyFill="1" applyBorder="1"/>
    <xf numFmtId="37" fontId="19" fillId="18" borderId="15" xfId="0" applyNumberFormat="1" applyFont="1" applyFill="1" applyBorder="1"/>
    <xf numFmtId="37" fontId="19" fillId="18" borderId="16" xfId="0" applyNumberFormat="1" applyFont="1" applyFill="1" applyBorder="1"/>
    <xf numFmtId="0" fontId="11" fillId="18" borderId="18" xfId="0" applyFont="1" applyFill="1" applyBorder="1"/>
    <xf numFmtId="37" fontId="19" fillId="18" borderId="19" xfId="0" applyNumberFormat="1" applyFont="1" applyFill="1" applyBorder="1"/>
    <xf numFmtId="37" fontId="19" fillId="18" borderId="20" xfId="0" applyNumberFormat="1" applyFont="1" applyFill="1" applyBorder="1"/>
    <xf numFmtId="0" fontId="11" fillId="11" borderId="79" xfId="0" applyFont="1" applyFill="1" applyBorder="1" applyAlignment="1">
      <alignment horizontal="center" wrapText="1"/>
    </xf>
    <xf numFmtId="3" fontId="19" fillId="11" borderId="59" xfId="0" applyNumberFormat="1" applyFont="1" applyFill="1" applyBorder="1"/>
    <xf numFmtId="0" fontId="11" fillId="11" borderId="6" xfId="0" applyFont="1" applyFill="1" applyBorder="1" applyAlignment="1">
      <alignment horizontal="center" wrapText="1"/>
    </xf>
    <xf numFmtId="0" fontId="22" fillId="0" borderId="6" xfId="0" applyFont="1" applyFill="1" applyBorder="1" applyAlignment="1"/>
    <xf numFmtId="0" fontId="13" fillId="18" borderId="0" xfId="0" applyFont="1" applyFill="1"/>
    <xf numFmtId="0" fontId="12" fillId="0" borderId="44" xfId="0" applyFont="1" applyBorder="1"/>
    <xf numFmtId="165" fontId="12" fillId="0" borderId="44" xfId="1" applyNumberFormat="1" applyFont="1" applyBorder="1" applyAlignment="1">
      <alignment horizontal="center"/>
    </xf>
    <xf numFmtId="0" fontId="8" fillId="0" borderId="53" xfId="0" applyFont="1" applyBorder="1"/>
    <xf numFmtId="165" fontId="12" fillId="0" borderId="53" xfId="1" applyNumberFormat="1" applyFont="1" applyBorder="1" applyAlignment="1">
      <alignment horizontal="center"/>
    </xf>
    <xf numFmtId="164" fontId="19" fillId="0" borderId="6" xfId="1" applyNumberFormat="1" applyFont="1" applyFill="1" applyBorder="1" applyAlignment="1" applyProtection="1"/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165" fontId="8" fillId="0" borderId="0" xfId="0" applyNumberFormat="1" applyFont="1"/>
    <xf numFmtId="165" fontId="8" fillId="0" borderId="0" xfId="0" applyNumberFormat="1" applyFont="1" applyFill="1"/>
    <xf numFmtId="37" fontId="11" fillId="0" borderId="15" xfId="0" applyNumberFormat="1" applyFont="1" applyFill="1" applyBorder="1"/>
    <xf numFmtId="165" fontId="45" fillId="0" borderId="0" xfId="9" applyNumberFormat="1" applyFont="1" applyFill="1" applyBorder="1"/>
    <xf numFmtId="37" fontId="11" fillId="0" borderId="0" xfId="0" applyNumberFormat="1" applyFont="1"/>
    <xf numFmtId="37" fontId="16" fillId="20" borderId="6" xfId="0" applyNumberFormat="1" applyFont="1" applyFill="1" applyBorder="1"/>
    <xf numFmtId="165" fontId="45" fillId="0" borderId="6" xfId="9" applyNumberFormat="1" applyFont="1" applyFill="1" applyBorder="1"/>
    <xf numFmtId="0" fontId="11" fillId="18" borderId="0" xfId="0" applyFont="1" applyFill="1" applyBorder="1"/>
    <xf numFmtId="0" fontId="4" fillId="18" borderId="0" xfId="5" applyFill="1" applyBorder="1"/>
    <xf numFmtId="49" fontId="46" fillId="0" borderId="0" xfId="0" applyNumberFormat="1" applyFont="1" applyBorder="1" applyAlignment="1">
      <alignment horizontal="left"/>
    </xf>
    <xf numFmtId="49" fontId="29" fillId="9" borderId="0" xfId="5" applyNumberFormat="1" applyFont="1" applyFill="1" applyBorder="1" applyAlignment="1">
      <alignment horizontal="left"/>
    </xf>
    <xf numFmtId="0" fontId="12" fillId="9" borderId="0" xfId="0" applyFont="1" applyFill="1" applyAlignment="1">
      <alignment horizontal="left"/>
    </xf>
    <xf numFmtId="49" fontId="15" fillId="9" borderId="0" xfId="0" applyNumberFormat="1" applyFont="1" applyFill="1" applyBorder="1" applyAlignment="1">
      <alignment horizontal="left"/>
    </xf>
    <xf numFmtId="0" fontId="24" fillId="9" borderId="0" xfId="0" applyFont="1" applyFill="1" applyAlignment="1">
      <alignment horizontal="center"/>
    </xf>
    <xf numFmtId="49" fontId="17" fillId="9" borderId="0" xfId="0" applyNumberFormat="1" applyFont="1" applyFill="1" applyAlignment="1">
      <alignment horizontal="left"/>
    </xf>
    <xf numFmtId="0" fontId="30" fillId="9" borderId="0" xfId="0" applyFont="1" applyFill="1" applyAlignment="1">
      <alignment horizontal="left"/>
    </xf>
    <xf numFmtId="49" fontId="36" fillId="9" borderId="0" xfId="0" applyNumberFormat="1" applyFont="1" applyFill="1" applyAlignment="1">
      <alignment horizontal="left"/>
    </xf>
    <xf numFmtId="0" fontId="18" fillId="15" borderId="61" xfId="0" applyFont="1" applyFill="1" applyBorder="1" applyAlignment="1">
      <alignment horizontal="center" vertical="center" wrapText="1"/>
    </xf>
    <xf numFmtId="0" fontId="18" fillId="15" borderId="62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horizontal="center" vertical="center" wrapText="1"/>
    </xf>
    <xf numFmtId="0" fontId="19" fillId="12" borderId="30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5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</cellXfs>
  <cellStyles count="14">
    <cellStyle name="20% - Accent5" xfId="10" builtinId="46"/>
    <cellStyle name="40% - Accent5" xfId="11" builtinId="47"/>
    <cellStyle name="Check Cell" xfId="8" builtinId="23"/>
    <cellStyle name="Comma" xfId="1" builtinId="3"/>
    <cellStyle name="Comma 2" xfId="12"/>
    <cellStyle name="Good" xfId="7" builtinId="26"/>
    <cellStyle name="Heading 1" xfId="3" builtinId="16"/>
    <cellStyle name="Heading 2" xfId="4" builtinId="17"/>
    <cellStyle name="Heading 3" xfId="5" builtinId="18"/>
    <cellStyle name="Heading 4" xfId="6" builtinId="19"/>
    <cellStyle name="Normal" xfId="0" builtinId="0"/>
    <cellStyle name="Normal 2" xfId="13"/>
    <cellStyle name="Percent" xfId="2" builtinId="5"/>
    <cellStyle name="Total" xfId="9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139</xdr:row>
      <xdr:rowOff>38100</xdr:rowOff>
    </xdr:from>
    <xdr:to>
      <xdr:col>6</xdr:col>
      <xdr:colOff>0</xdr:colOff>
      <xdr:row>139</xdr:row>
      <xdr:rowOff>83819</xdr:rowOff>
    </xdr:to>
    <xdr:sp macro="" textlink="">
      <xdr:nvSpPr>
        <xdr:cNvPr id="2" name="Right Arrow 1"/>
        <xdr:cNvSpPr/>
      </xdr:nvSpPr>
      <xdr:spPr>
        <a:xfrm>
          <a:off x="5928360" y="24825960"/>
          <a:ext cx="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X390"/>
  <sheetViews>
    <sheetView tabSelected="1" zoomScaleNormal="100" workbookViewId="0">
      <selection activeCell="G324" sqref="G324"/>
    </sheetView>
  </sheetViews>
  <sheetFormatPr defaultColWidth="9.109375" defaultRowHeight="10.199999999999999" outlineLevelRow="1"/>
  <cols>
    <col min="1" max="1" width="4.6640625" style="7" customWidth="1"/>
    <col min="2" max="2" width="3.5546875" style="7" customWidth="1"/>
    <col min="3" max="3" width="36.6640625" style="7" customWidth="1"/>
    <col min="4" max="4" width="13" style="7" customWidth="1"/>
    <col min="5" max="5" width="15.6640625" style="7" customWidth="1"/>
    <col min="6" max="6" width="16" style="7" customWidth="1"/>
    <col min="7" max="7" width="17.88671875" style="7" customWidth="1"/>
    <col min="8" max="8" width="14.33203125" style="6" customWidth="1"/>
    <col min="9" max="9" width="4" style="5" customWidth="1"/>
    <col min="10" max="11" width="4" style="6" customWidth="1"/>
    <col min="12" max="12" width="3.33203125" style="6" customWidth="1"/>
    <col min="13" max="13" width="23.6640625" style="7" customWidth="1"/>
    <col min="14" max="14" width="11" style="7" customWidth="1"/>
    <col min="15" max="15" width="11.109375" style="7" customWidth="1"/>
    <col min="16" max="16" width="13.109375" style="7" customWidth="1"/>
    <col min="17" max="17" width="10.88671875" style="7" customWidth="1"/>
    <col min="18" max="18" width="12.33203125" style="6" customWidth="1"/>
    <col min="19" max="19" width="10.33203125" style="6" customWidth="1"/>
    <col min="20" max="20" width="9.109375" style="7"/>
    <col min="21" max="21" width="7.44140625" style="9" customWidth="1"/>
    <col min="22" max="16384" width="9.109375" style="6"/>
  </cols>
  <sheetData>
    <row r="2" spans="1:22" ht="15.6">
      <c r="A2" s="1"/>
      <c r="B2" s="453" t="s">
        <v>287</v>
      </c>
      <c r="C2" s="3"/>
      <c r="D2" s="3"/>
      <c r="E2" s="3"/>
      <c r="F2" s="1"/>
      <c r="G2" s="1"/>
      <c r="H2" s="4"/>
      <c r="T2" s="8"/>
    </row>
    <row r="3" spans="1:22" ht="13.2">
      <c r="A3" s="1"/>
      <c r="B3" s="2"/>
      <c r="C3" s="3"/>
      <c r="D3" s="3"/>
      <c r="E3" s="3"/>
      <c r="F3" s="1"/>
      <c r="G3" s="1"/>
      <c r="H3" s="4"/>
      <c r="L3" s="10"/>
      <c r="T3" s="8"/>
    </row>
    <row r="4" spans="1:22" ht="13.2">
      <c r="A4" s="1"/>
      <c r="B4" s="436" t="s">
        <v>0</v>
      </c>
      <c r="C4" s="436"/>
      <c r="D4" s="3"/>
      <c r="E4" s="3"/>
      <c r="F4" s="1"/>
      <c r="G4" s="1"/>
      <c r="H4" s="4"/>
      <c r="L4" s="7"/>
      <c r="T4" s="8"/>
      <c r="U4" s="11"/>
      <c r="V4" s="12"/>
    </row>
    <row r="5" spans="1:22" ht="15" customHeight="1">
      <c r="A5" s="4"/>
      <c r="B5" s="13"/>
      <c r="C5" s="13"/>
      <c r="D5" s="14"/>
      <c r="E5" s="14"/>
      <c r="F5" s="4"/>
      <c r="G5" s="4"/>
      <c r="H5" s="4"/>
      <c r="L5" s="455" t="s">
        <v>1</v>
      </c>
      <c r="M5" s="455"/>
      <c r="N5" s="455"/>
      <c r="O5" s="455"/>
      <c r="P5" s="455"/>
      <c r="Q5" s="455"/>
      <c r="R5" s="455"/>
      <c r="T5" s="8"/>
      <c r="U5" s="8"/>
      <c r="V5" s="12"/>
    </row>
    <row r="6" spans="1:22" ht="15" customHeight="1" outlineLevel="1">
      <c r="A6" s="1"/>
      <c r="B6" s="456" t="s">
        <v>282</v>
      </c>
      <c r="C6" s="456"/>
      <c r="D6" s="456"/>
      <c r="E6" s="456"/>
      <c r="F6" s="456"/>
      <c r="G6" s="15"/>
      <c r="H6" s="15"/>
      <c r="L6" s="16"/>
      <c r="M6" s="17"/>
      <c r="N6" s="17"/>
      <c r="O6" s="17"/>
      <c r="P6" s="17"/>
      <c r="Q6" s="17"/>
      <c r="R6" s="18"/>
      <c r="T6" s="8"/>
    </row>
    <row r="7" spans="1:22" ht="11.25" customHeight="1" outlineLevel="1" thickBot="1">
      <c r="A7" s="1"/>
      <c r="B7" s="109"/>
      <c r="C7" s="409"/>
      <c r="D7" s="109"/>
      <c r="E7" s="109"/>
      <c r="F7" s="109"/>
      <c r="G7" s="4"/>
      <c r="H7" s="4"/>
      <c r="L7" s="16"/>
      <c r="M7" s="17"/>
      <c r="N7" s="17"/>
      <c r="O7" s="17"/>
      <c r="P7" s="17"/>
      <c r="Q7" s="17"/>
      <c r="R7" s="18"/>
      <c r="T7" s="8"/>
    </row>
    <row r="8" spans="1:22" ht="43.5" customHeight="1" outlineLevel="1" thickTop="1" thickBot="1">
      <c r="A8" s="1"/>
      <c r="B8" s="413"/>
      <c r="C8" s="111"/>
      <c r="D8" s="111" t="s">
        <v>2</v>
      </c>
      <c r="E8" s="111" t="s">
        <v>288</v>
      </c>
      <c r="F8" s="111" t="s">
        <v>289</v>
      </c>
      <c r="G8" s="111" t="s">
        <v>3</v>
      </c>
      <c r="H8" s="20"/>
      <c r="L8" s="21"/>
      <c r="M8" s="22" t="s">
        <v>4</v>
      </c>
      <c r="N8" s="23" t="s">
        <v>5</v>
      </c>
      <c r="O8" s="23" t="s">
        <v>6</v>
      </c>
      <c r="P8" s="23" t="s">
        <v>7</v>
      </c>
      <c r="Q8" s="23" t="s">
        <v>8</v>
      </c>
      <c r="R8" s="24" t="s">
        <v>9</v>
      </c>
      <c r="T8" s="8"/>
    </row>
    <row r="9" spans="1:22" ht="15.75" customHeight="1" outlineLevel="1" thickTop="1">
      <c r="A9" s="1"/>
      <c r="B9" s="410" t="s">
        <v>10</v>
      </c>
      <c r="C9" s="411" t="s">
        <v>11</v>
      </c>
      <c r="D9" s="412"/>
      <c r="E9" s="412"/>
      <c r="F9" s="412"/>
      <c r="G9" s="412"/>
      <c r="H9" s="27"/>
      <c r="L9" s="28"/>
      <c r="M9" s="29"/>
      <c r="N9" s="29"/>
      <c r="O9" s="29"/>
      <c r="P9" s="29"/>
      <c r="Q9" s="29"/>
      <c r="R9" s="30"/>
      <c r="T9" s="8"/>
    </row>
    <row r="10" spans="1:22" ht="13.2" outlineLevel="1">
      <c r="A10" s="1"/>
      <c r="B10" s="31" t="s">
        <v>12</v>
      </c>
      <c r="C10" s="31" t="s">
        <v>13</v>
      </c>
      <c r="D10" s="26"/>
      <c r="E10" s="26"/>
      <c r="F10" s="26"/>
      <c r="G10" s="26"/>
      <c r="H10" s="27"/>
      <c r="L10" s="32" t="s">
        <v>10</v>
      </c>
      <c r="M10" s="33" t="s">
        <v>290</v>
      </c>
      <c r="N10" s="34"/>
      <c r="O10" s="35">
        <v>0</v>
      </c>
      <c r="P10" s="36">
        <v>2589235</v>
      </c>
      <c r="Q10" s="36">
        <v>65849794</v>
      </c>
      <c r="R10" s="37">
        <f>SUM(N10:Q10)</f>
        <v>68439029</v>
      </c>
      <c r="T10" s="8"/>
    </row>
    <row r="11" spans="1:22" ht="14.25" customHeight="1" outlineLevel="1">
      <c r="A11" s="1"/>
      <c r="B11" s="38"/>
      <c r="C11" s="38" t="s">
        <v>14</v>
      </c>
      <c r="D11" s="26">
        <v>3</v>
      </c>
      <c r="E11" s="39">
        <f>+E67</f>
        <v>47425366</v>
      </c>
      <c r="F11" s="39">
        <f>+F67</f>
        <v>10452046</v>
      </c>
      <c r="G11" s="39">
        <f>+G67</f>
        <v>13532930</v>
      </c>
      <c r="H11" s="27"/>
      <c r="L11" s="40"/>
      <c r="M11" s="41" t="s">
        <v>15</v>
      </c>
      <c r="N11" s="34">
        <v>490700000</v>
      </c>
      <c r="O11" s="42">
        <v>0</v>
      </c>
      <c r="P11" s="36">
        <v>626362</v>
      </c>
      <c r="Q11" s="36">
        <v>28595916</v>
      </c>
      <c r="R11" s="37">
        <f>N11+P11+Q11</f>
        <v>519922278</v>
      </c>
      <c r="T11" s="8"/>
    </row>
    <row r="12" spans="1:22" ht="12.75" customHeight="1" outlineLevel="1">
      <c r="A12" s="1"/>
      <c r="B12" s="38"/>
      <c r="C12" s="43" t="s">
        <v>16</v>
      </c>
      <c r="D12" s="26">
        <v>4</v>
      </c>
      <c r="E12" s="26">
        <f>E68</f>
        <v>0</v>
      </c>
      <c r="F12" s="26">
        <f>F68</f>
        <v>0</v>
      </c>
      <c r="G12" s="26"/>
      <c r="H12" s="27"/>
      <c r="L12" s="40"/>
      <c r="M12" s="41" t="s">
        <v>17</v>
      </c>
      <c r="N12" s="42">
        <v>0</v>
      </c>
      <c r="O12" s="42">
        <v>0</v>
      </c>
      <c r="P12" s="36"/>
      <c r="Q12" s="36"/>
      <c r="R12" s="37"/>
      <c r="T12" s="8"/>
    </row>
    <row r="13" spans="1:22" ht="13.2" outlineLevel="1">
      <c r="A13" s="1"/>
      <c r="B13" s="38"/>
      <c r="C13" s="38" t="s">
        <v>18</v>
      </c>
      <c r="D13" s="26">
        <v>5</v>
      </c>
      <c r="E13" s="26">
        <f>+E77</f>
        <v>380958012</v>
      </c>
      <c r="F13" s="26">
        <f>+F77</f>
        <v>808635693</v>
      </c>
      <c r="G13" s="26">
        <f>+G77</f>
        <v>281869945</v>
      </c>
      <c r="H13" s="27"/>
      <c r="L13" s="44"/>
      <c r="M13" s="45" t="s">
        <v>291</v>
      </c>
      <c r="N13" s="46">
        <f>N10+N11-N12</f>
        <v>490700000</v>
      </c>
      <c r="O13" s="46">
        <f>O10+O11-O12</f>
        <v>0</v>
      </c>
      <c r="P13" s="46">
        <f>P10+P11-P12</f>
        <v>3215597</v>
      </c>
      <c r="Q13" s="46">
        <f>Q10+Q11-Q12</f>
        <v>94445710</v>
      </c>
      <c r="R13" s="47">
        <f>R10+R11-R12</f>
        <v>588361307</v>
      </c>
      <c r="S13" s="48"/>
      <c r="T13" s="8"/>
    </row>
    <row r="14" spans="1:22" ht="12.75" customHeight="1" outlineLevel="1">
      <c r="A14" s="1"/>
      <c r="B14" s="38"/>
      <c r="C14" s="38" t="s">
        <v>19</v>
      </c>
      <c r="D14" s="26">
        <v>6</v>
      </c>
      <c r="E14" s="26">
        <f>E84</f>
        <v>698991937</v>
      </c>
      <c r="F14" s="26">
        <f>F84</f>
        <v>927975999</v>
      </c>
      <c r="G14" s="26">
        <f>G84</f>
        <v>498024715</v>
      </c>
      <c r="H14" s="27"/>
      <c r="L14" s="49"/>
      <c r="M14" s="50"/>
      <c r="N14" s="50"/>
      <c r="O14" s="50"/>
      <c r="P14" s="50"/>
      <c r="Q14" s="50"/>
      <c r="R14" s="51"/>
      <c r="S14" s="48"/>
      <c r="T14" s="8"/>
    </row>
    <row r="15" spans="1:22" ht="13.2" outlineLevel="1">
      <c r="A15" s="1"/>
      <c r="B15" s="38"/>
      <c r="C15" s="38" t="s">
        <v>20</v>
      </c>
      <c r="D15" s="26">
        <v>7</v>
      </c>
      <c r="E15" s="26">
        <v>0</v>
      </c>
      <c r="F15" s="26">
        <v>0</v>
      </c>
      <c r="G15" s="26" t="s">
        <v>306</v>
      </c>
      <c r="H15" s="27"/>
      <c r="L15" s="40" t="s">
        <v>21</v>
      </c>
      <c r="M15" s="41" t="s">
        <v>292</v>
      </c>
      <c r="N15" s="42">
        <v>0</v>
      </c>
      <c r="O15" s="42">
        <v>0</v>
      </c>
      <c r="P15" s="36">
        <v>166931</v>
      </c>
      <c r="Q15" s="36">
        <v>882082</v>
      </c>
      <c r="R15" s="37">
        <f>P15+Q15</f>
        <v>1049013</v>
      </c>
      <c r="T15" s="8"/>
    </row>
    <row r="16" spans="1:22" ht="14.25" customHeight="1" outlineLevel="1">
      <c r="A16" s="1"/>
      <c r="B16" s="38"/>
      <c r="C16" s="38" t="s">
        <v>22</v>
      </c>
      <c r="D16" s="26">
        <v>8</v>
      </c>
      <c r="E16" s="52">
        <f>+E87</f>
        <v>0</v>
      </c>
      <c r="F16" s="52">
        <f>+F87</f>
        <v>0</v>
      </c>
      <c r="G16" s="26"/>
      <c r="H16" s="27"/>
      <c r="L16" s="49"/>
      <c r="M16" s="53" t="s">
        <v>23</v>
      </c>
      <c r="N16" s="53"/>
      <c r="O16" s="53"/>
      <c r="P16" s="54">
        <f>P31+P33</f>
        <v>578415.10000000009</v>
      </c>
      <c r="Q16" s="446">
        <f>Q31+Q33</f>
        <v>17695063.399999999</v>
      </c>
      <c r="R16" s="37">
        <f>SUM(N16:Q16)</f>
        <v>18273478.5</v>
      </c>
      <c r="T16" s="8"/>
    </row>
    <row r="17" spans="1:24" ht="13.2" outlineLevel="1">
      <c r="A17" s="1"/>
      <c r="B17" s="55"/>
      <c r="C17" s="56" t="s">
        <v>24</v>
      </c>
      <c r="D17" s="57"/>
      <c r="E17" s="58">
        <f>SUM(E11:E16)</f>
        <v>1127375315</v>
      </c>
      <c r="F17" s="58">
        <f>SUM(F11:F16)</f>
        <v>1747063738</v>
      </c>
      <c r="G17" s="58">
        <f>SUM(G11:G16)</f>
        <v>793427590</v>
      </c>
      <c r="H17" s="59"/>
      <c r="L17" s="40"/>
      <c r="M17" s="41" t="s">
        <v>25</v>
      </c>
      <c r="N17" s="42">
        <v>0</v>
      </c>
      <c r="O17" s="42">
        <v>0</v>
      </c>
      <c r="P17" s="36">
        <v>0</v>
      </c>
      <c r="Q17" s="36">
        <v>0</v>
      </c>
      <c r="R17" s="37">
        <f>SUM(N17:Q17)</f>
        <v>0</v>
      </c>
      <c r="T17" s="8"/>
    </row>
    <row r="18" spans="1:24" ht="13.2" outlineLevel="1">
      <c r="A18" s="1"/>
      <c r="B18" s="31" t="s">
        <v>26</v>
      </c>
      <c r="C18" s="31" t="s">
        <v>27</v>
      </c>
      <c r="D18" s="26">
        <v>9</v>
      </c>
      <c r="E18" s="26"/>
      <c r="F18" s="26"/>
      <c r="G18" s="26"/>
      <c r="H18" s="27"/>
      <c r="L18" s="44"/>
      <c r="M18" s="60" t="s">
        <v>293</v>
      </c>
      <c r="N18" s="46">
        <f>N15+N16-N17</f>
        <v>0</v>
      </c>
      <c r="O18" s="46">
        <f>O15+O16-O17</f>
        <v>0</v>
      </c>
      <c r="P18" s="46">
        <f>P15+P16-P17</f>
        <v>745346.10000000009</v>
      </c>
      <c r="Q18" s="46">
        <f>Q15+Q16-Q17</f>
        <v>18577145.399999999</v>
      </c>
      <c r="R18" s="47">
        <f>R15+R16-R17</f>
        <v>19322491.5</v>
      </c>
      <c r="T18" s="8"/>
    </row>
    <row r="19" spans="1:24" ht="13.2" outlineLevel="1">
      <c r="A19" s="1"/>
      <c r="B19" s="38"/>
      <c r="C19" s="38" t="s">
        <v>28</v>
      </c>
      <c r="D19" s="26">
        <v>10</v>
      </c>
      <c r="E19" s="26">
        <f>E97</f>
        <v>0</v>
      </c>
      <c r="F19" s="26">
        <f>F97</f>
        <v>0</v>
      </c>
      <c r="G19" s="26"/>
      <c r="H19" s="27"/>
      <c r="L19" s="40"/>
      <c r="M19" s="53"/>
      <c r="N19" s="42"/>
      <c r="O19" s="42"/>
      <c r="P19" s="36"/>
      <c r="Q19" s="36"/>
      <c r="R19" s="37">
        <f>SUM(N19:Q19)</f>
        <v>0</v>
      </c>
      <c r="T19" s="8"/>
    </row>
    <row r="20" spans="1:24" ht="13.2" outlineLevel="1">
      <c r="A20" s="1"/>
      <c r="B20" s="38"/>
      <c r="C20" s="38" t="s">
        <v>29</v>
      </c>
      <c r="D20" s="26">
        <v>11</v>
      </c>
      <c r="E20" s="26">
        <f>E103</f>
        <v>569038815.5</v>
      </c>
      <c r="F20" s="26">
        <f>F103</f>
        <v>67390016</v>
      </c>
      <c r="G20" s="26">
        <f>G103</f>
        <v>40110263</v>
      </c>
      <c r="H20" s="27"/>
      <c r="L20" s="40" t="s">
        <v>30</v>
      </c>
      <c r="M20" s="41" t="s">
        <v>294</v>
      </c>
      <c r="N20" s="42">
        <v>0</v>
      </c>
      <c r="O20" s="42">
        <v>0</v>
      </c>
      <c r="P20" s="36">
        <v>0</v>
      </c>
      <c r="Q20" s="36">
        <v>0</v>
      </c>
      <c r="R20" s="37">
        <f>SUM(N20:Q20)</f>
        <v>0</v>
      </c>
      <c r="T20" s="8"/>
    </row>
    <row r="21" spans="1:24" ht="13.2" outlineLevel="1">
      <c r="A21" s="1"/>
      <c r="B21" s="38"/>
      <c r="C21" s="38" t="s">
        <v>31</v>
      </c>
      <c r="D21" s="26">
        <v>12</v>
      </c>
      <c r="E21" s="26">
        <v>0</v>
      </c>
      <c r="F21" s="26">
        <v>0</v>
      </c>
      <c r="G21" s="26">
        <v>0</v>
      </c>
      <c r="H21" s="27"/>
      <c r="L21" s="40"/>
      <c r="M21" s="41" t="s">
        <v>15</v>
      </c>
      <c r="N21" s="42">
        <v>0</v>
      </c>
      <c r="O21" s="42">
        <v>0</v>
      </c>
      <c r="P21" s="36"/>
      <c r="Q21" s="36">
        <v>0</v>
      </c>
      <c r="R21" s="37">
        <f>SUM(N21:Q21)</f>
        <v>0</v>
      </c>
      <c r="T21" s="8"/>
    </row>
    <row r="22" spans="1:24" ht="13.2" outlineLevel="1">
      <c r="A22" s="1"/>
      <c r="B22" s="38"/>
      <c r="C22" s="38" t="s">
        <v>32</v>
      </c>
      <c r="D22" s="26">
        <v>14</v>
      </c>
      <c r="E22" s="26">
        <v>0</v>
      </c>
      <c r="F22" s="26">
        <v>0</v>
      </c>
      <c r="G22" s="26">
        <v>8000000</v>
      </c>
      <c r="H22" s="27"/>
      <c r="L22" s="40"/>
      <c r="M22" s="41" t="s">
        <v>17</v>
      </c>
      <c r="N22" s="42">
        <v>0</v>
      </c>
      <c r="O22" s="42">
        <v>0</v>
      </c>
      <c r="P22" s="36">
        <v>0</v>
      </c>
      <c r="Q22" s="36">
        <v>0</v>
      </c>
      <c r="R22" s="37">
        <f>SUM(N22:Q22)</f>
        <v>0</v>
      </c>
      <c r="T22" s="8"/>
    </row>
    <row r="23" spans="1:24" ht="13.2" outlineLevel="1">
      <c r="A23" s="1"/>
      <c r="B23" s="38"/>
      <c r="C23" s="38" t="s">
        <v>33</v>
      </c>
      <c r="D23" s="26">
        <v>13</v>
      </c>
      <c r="E23" s="26">
        <v>0</v>
      </c>
      <c r="F23" s="26">
        <v>0</v>
      </c>
      <c r="G23" s="26">
        <v>0</v>
      </c>
      <c r="H23" s="27"/>
      <c r="L23" s="44"/>
      <c r="M23" s="60" t="s">
        <v>295</v>
      </c>
      <c r="N23" s="46">
        <f>N20+N21-N22</f>
        <v>0</v>
      </c>
      <c r="O23" s="46">
        <f>O20+O21-O22</f>
        <v>0</v>
      </c>
      <c r="P23" s="46">
        <f>P20+P21-P22</f>
        <v>0</v>
      </c>
      <c r="Q23" s="46">
        <f>Q20+Q21-Q22</f>
        <v>0</v>
      </c>
      <c r="R23" s="47">
        <f>R20+R21-R22</f>
        <v>0</v>
      </c>
      <c r="T23" s="8"/>
    </row>
    <row r="24" spans="1:24" ht="13.2" outlineLevel="1">
      <c r="A24" s="1"/>
      <c r="B24" s="55"/>
      <c r="C24" s="56" t="s">
        <v>34</v>
      </c>
      <c r="D24" s="61"/>
      <c r="E24" s="58">
        <f>SUM(E18:E23)</f>
        <v>569038815.5</v>
      </c>
      <c r="F24" s="58">
        <f>SUM(F18:F23)</f>
        <v>67390016</v>
      </c>
      <c r="G24" s="58">
        <f>SUM(G18:G23)</f>
        <v>48110263</v>
      </c>
      <c r="H24" s="59"/>
      <c r="L24" s="49"/>
      <c r="M24" s="53"/>
      <c r="N24" s="53"/>
      <c r="O24" s="53"/>
      <c r="P24" s="53"/>
      <c r="Q24" s="53"/>
      <c r="R24" s="51"/>
      <c r="T24" s="8"/>
    </row>
    <row r="25" spans="1:24" ht="13.5" customHeight="1" outlineLevel="1">
      <c r="A25" s="1"/>
      <c r="B25" s="62"/>
      <c r="C25" s="62" t="s">
        <v>35</v>
      </c>
      <c r="D25" s="63"/>
      <c r="E25" s="63">
        <f>E17+E24</f>
        <v>1696414130.5</v>
      </c>
      <c r="F25" s="63">
        <f>F17+F24</f>
        <v>1814453754</v>
      </c>
      <c r="G25" s="63">
        <f>G17+G24</f>
        <v>841537853</v>
      </c>
      <c r="H25" s="64"/>
      <c r="L25" s="44" t="s">
        <v>36</v>
      </c>
      <c r="M25" s="60" t="s">
        <v>296</v>
      </c>
      <c r="N25" s="65">
        <f>N10-N15-N20</f>
        <v>0</v>
      </c>
      <c r="O25" s="65">
        <f>O10-O15-O20</f>
        <v>0</v>
      </c>
      <c r="P25" s="65">
        <f>P10-P15-P20</f>
        <v>2422304</v>
      </c>
      <c r="Q25" s="65">
        <f>Q10-Q15-Q20</f>
        <v>64967712</v>
      </c>
      <c r="R25" s="66">
        <f>R10-R15-R20</f>
        <v>67390016</v>
      </c>
      <c r="T25" s="8"/>
      <c r="X25" s="6">
        <f>R34/R25*100</f>
        <v>27.116002613799644</v>
      </c>
    </row>
    <row r="26" spans="1:24" ht="12.75" customHeight="1" outlineLevel="1">
      <c r="A26" s="4"/>
      <c r="B26" s="67"/>
      <c r="C26" s="67"/>
      <c r="D26" s="68"/>
      <c r="E26" s="68"/>
      <c r="F26" s="68"/>
      <c r="G26" s="68"/>
      <c r="H26" s="69"/>
      <c r="L26" s="40"/>
      <c r="M26" s="53"/>
      <c r="N26" s="42"/>
      <c r="O26" s="42"/>
      <c r="P26" s="36"/>
      <c r="Q26" s="36"/>
      <c r="R26" s="37">
        <f>SUM(N26:Q26)</f>
        <v>0</v>
      </c>
      <c r="T26" s="8"/>
      <c r="U26" s="6"/>
    </row>
    <row r="27" spans="1:24" ht="14.4" outlineLevel="1" thickBot="1">
      <c r="A27" s="1"/>
      <c r="B27" s="25" t="s">
        <v>21</v>
      </c>
      <c r="C27" s="70" t="s">
        <v>37</v>
      </c>
      <c r="D27" s="26"/>
      <c r="E27" s="26"/>
      <c r="F27" s="26"/>
      <c r="G27" s="26"/>
      <c r="H27" s="27"/>
      <c r="L27" s="71"/>
      <c r="M27" s="72" t="s">
        <v>297</v>
      </c>
      <c r="N27" s="73">
        <f>N13-N18-N23</f>
        <v>490700000</v>
      </c>
      <c r="O27" s="73">
        <f>O13-O18-O23</f>
        <v>0</v>
      </c>
      <c r="P27" s="73">
        <f>P13-P18-P23</f>
        <v>2470250.9</v>
      </c>
      <c r="Q27" s="73">
        <f>Q13-Q18-Q23</f>
        <v>75868564.599999994</v>
      </c>
      <c r="R27" s="74">
        <f>R13-R18</f>
        <v>569038815.5</v>
      </c>
      <c r="T27" s="8"/>
    </row>
    <row r="28" spans="1:24" ht="13.8" outlineLevel="1" thickTop="1">
      <c r="A28" s="1"/>
      <c r="B28" s="31" t="s">
        <v>12</v>
      </c>
      <c r="C28" s="31" t="s">
        <v>38</v>
      </c>
      <c r="D28" s="26"/>
      <c r="E28" s="26"/>
      <c r="F28" s="26"/>
      <c r="G28" s="26"/>
      <c r="H28" s="27"/>
      <c r="M28" s="6"/>
      <c r="N28" s="6"/>
      <c r="O28" s="6"/>
      <c r="P28" s="6"/>
      <c r="Q28" s="6"/>
      <c r="T28" s="75"/>
    </row>
    <row r="29" spans="1:24" ht="13.2" outlineLevel="1">
      <c r="A29" s="1"/>
      <c r="B29" s="38"/>
      <c r="C29" s="38" t="s">
        <v>39</v>
      </c>
      <c r="D29" s="26">
        <v>15</v>
      </c>
      <c r="E29" s="26">
        <f>E126</f>
        <v>0</v>
      </c>
      <c r="F29" s="26">
        <f>F126</f>
        <v>63855947</v>
      </c>
      <c r="G29" s="26">
        <v>0</v>
      </c>
      <c r="H29" s="27"/>
      <c r="M29" s="6"/>
      <c r="N29" s="6"/>
      <c r="O29" s="6"/>
      <c r="P29" s="6"/>
      <c r="Q29" s="6"/>
      <c r="S29" s="76"/>
      <c r="T29" s="8"/>
    </row>
    <row r="30" spans="1:24" ht="13.8" outlineLevel="1" thickBot="1">
      <c r="A30" s="1"/>
      <c r="B30" s="38"/>
      <c r="C30" s="38" t="s">
        <v>40</v>
      </c>
      <c r="D30" s="26">
        <v>16</v>
      </c>
      <c r="E30" s="26">
        <f>E133</f>
        <v>658436663</v>
      </c>
      <c r="F30" s="26">
        <f>F133</f>
        <v>774579336.70000005</v>
      </c>
      <c r="G30" s="26">
        <f>G133</f>
        <v>566847380</v>
      </c>
      <c r="H30" s="27"/>
      <c r="L30" s="419" t="s">
        <v>41</v>
      </c>
      <c r="M30" s="420"/>
      <c r="N30" s="420"/>
      <c r="O30" s="420"/>
      <c r="P30" s="420"/>
      <c r="Q30" s="420"/>
      <c r="R30" s="420"/>
      <c r="S30" s="421"/>
      <c r="T30" s="8"/>
    </row>
    <row r="31" spans="1:24" ht="13.8" outlineLevel="1" thickTop="1">
      <c r="A31" s="1"/>
      <c r="B31" s="38"/>
      <c r="C31" s="38" t="s">
        <v>42</v>
      </c>
      <c r="D31" s="26"/>
      <c r="E31" s="26">
        <v>0</v>
      </c>
      <c r="F31" s="26">
        <v>0</v>
      </c>
      <c r="G31" s="26">
        <v>0</v>
      </c>
      <c r="H31" s="27"/>
      <c r="L31" s="422">
        <v>1</v>
      </c>
      <c r="M31" s="423" t="s">
        <v>298</v>
      </c>
      <c r="N31" s="423"/>
      <c r="O31" s="424">
        <f>O10*0.05</f>
        <v>0</v>
      </c>
      <c r="P31" s="424">
        <f>P25*0.2</f>
        <v>484460.80000000005</v>
      </c>
      <c r="Q31" s="424">
        <f>Q25*0.2</f>
        <v>12993542.4</v>
      </c>
      <c r="R31" s="424">
        <f>P31+Q31</f>
        <v>13478003.200000001</v>
      </c>
      <c r="S31" s="421"/>
      <c r="T31" s="8">
        <f>2443107+2916867+4886214</f>
        <v>10246188</v>
      </c>
      <c r="V31" s="6">
        <f>T31*0.2/12*11</f>
        <v>1878467.8000000003</v>
      </c>
      <c r="W31" s="6" t="s">
        <v>300</v>
      </c>
    </row>
    <row r="32" spans="1:24" ht="13.2" outlineLevel="1">
      <c r="A32" s="1"/>
      <c r="B32" s="38"/>
      <c r="C32" s="38" t="s">
        <v>43</v>
      </c>
      <c r="D32" s="26"/>
      <c r="E32" s="26">
        <v>0</v>
      </c>
      <c r="F32" s="26">
        <v>0</v>
      </c>
      <c r="G32" s="26">
        <v>0</v>
      </c>
      <c r="H32" s="27"/>
      <c r="L32" s="425">
        <v>2</v>
      </c>
      <c r="M32" s="426" t="s">
        <v>299</v>
      </c>
      <c r="N32" s="426"/>
      <c r="O32" s="427"/>
      <c r="P32" s="421"/>
      <c r="Q32" s="427"/>
      <c r="R32" s="428"/>
      <c r="S32" s="421"/>
      <c r="T32" s="8">
        <f>9772428+75000</f>
        <v>9847428</v>
      </c>
      <c r="V32" s="6">
        <f>T32*0.2/12*10</f>
        <v>1641238.0000000002</v>
      </c>
      <c r="W32" s="6" t="s">
        <v>301</v>
      </c>
    </row>
    <row r="33" spans="1:23" ht="13.2" outlineLevel="1">
      <c r="A33" s="1"/>
      <c r="B33" s="55"/>
      <c r="C33" s="56" t="s">
        <v>44</v>
      </c>
      <c r="D33" s="61"/>
      <c r="E33" s="58">
        <f>SUM(E29:E32)</f>
        <v>658436663</v>
      </c>
      <c r="F33" s="58">
        <f>SUM(F29:F32)</f>
        <v>838435283.70000005</v>
      </c>
      <c r="G33" s="58">
        <f>SUM(G29:G32)</f>
        <v>566847380</v>
      </c>
      <c r="H33" s="59"/>
      <c r="L33" s="425">
        <v>3</v>
      </c>
      <c r="M33" s="426" t="s">
        <v>309</v>
      </c>
      <c r="N33" s="426"/>
      <c r="O33" s="427"/>
      <c r="P33" s="427">
        <f>P11*0.15</f>
        <v>93954.3</v>
      </c>
      <c r="Q33" s="427">
        <v>4701521</v>
      </c>
      <c r="R33" s="428">
        <f>P33+Q33</f>
        <v>4795475.3</v>
      </c>
      <c r="S33" s="421"/>
      <c r="T33" s="8">
        <f>2890500</f>
        <v>2890500</v>
      </c>
      <c r="V33" s="6">
        <f>T33*0.2/12*9</f>
        <v>433575</v>
      </c>
      <c r="W33" s="6" t="s">
        <v>302</v>
      </c>
    </row>
    <row r="34" spans="1:23" ht="13.8" outlineLevel="1" thickBot="1">
      <c r="A34" s="1"/>
      <c r="B34" s="31" t="s">
        <v>26</v>
      </c>
      <c r="C34" s="31" t="s">
        <v>45</v>
      </c>
      <c r="D34" s="26"/>
      <c r="E34" s="26"/>
      <c r="F34" s="26"/>
      <c r="G34" s="26"/>
      <c r="H34" s="27"/>
      <c r="L34" s="429"/>
      <c r="M34" s="430" t="s">
        <v>46</v>
      </c>
      <c r="N34" s="430"/>
      <c r="O34" s="430"/>
      <c r="P34" s="430"/>
      <c r="Q34" s="430"/>
      <c r="R34" s="431">
        <f>SUM(R31:R33)</f>
        <v>18273478.5</v>
      </c>
      <c r="S34" s="421"/>
      <c r="T34" s="8">
        <f>5611800</f>
        <v>5611800</v>
      </c>
      <c r="V34" s="6">
        <f>T34*0.2/12*8</f>
        <v>748240</v>
      </c>
      <c r="W34" s="6" t="s">
        <v>303</v>
      </c>
    </row>
    <row r="35" spans="1:23" ht="13.8" outlineLevel="1" thickTop="1">
      <c r="A35" s="1"/>
      <c r="B35" s="38"/>
      <c r="C35" s="38" t="s">
        <v>47</v>
      </c>
      <c r="D35" s="26">
        <v>17</v>
      </c>
      <c r="E35" s="26">
        <f t="shared" ref="E35:G36" si="0">E142</f>
        <v>56478060</v>
      </c>
      <c r="F35" s="26">
        <f t="shared" si="0"/>
        <v>116701231.22</v>
      </c>
      <c r="G35" s="26">
        <f t="shared" si="0"/>
        <v>240556005</v>
      </c>
      <c r="H35" s="27"/>
      <c r="L35" s="16"/>
      <c r="M35" s="16"/>
      <c r="N35" s="16"/>
      <c r="O35" s="16"/>
      <c r="P35" s="16"/>
      <c r="T35" s="8">
        <f>SUM(T31:T34)</f>
        <v>28595916</v>
      </c>
      <c r="V35" s="6">
        <f>SUM(V31:V34)</f>
        <v>4701520.8000000007</v>
      </c>
    </row>
    <row r="36" spans="1:23" ht="13.2" outlineLevel="1">
      <c r="A36" s="1"/>
      <c r="B36" s="38"/>
      <c r="C36" s="38" t="s">
        <v>48</v>
      </c>
      <c r="D36" s="26">
        <v>467</v>
      </c>
      <c r="E36" s="26">
        <f t="shared" si="0"/>
        <v>453461164</v>
      </c>
      <c r="F36" s="26">
        <f t="shared" si="0"/>
        <v>663146199.82000005</v>
      </c>
      <c r="G36" s="26">
        <f t="shared" si="0"/>
        <v>0</v>
      </c>
      <c r="H36" s="27"/>
      <c r="L36" s="457" t="s">
        <v>49</v>
      </c>
      <c r="M36" s="457"/>
      <c r="N36" s="457"/>
      <c r="O36" s="457"/>
      <c r="P36" s="457"/>
      <c r="T36" s="8"/>
    </row>
    <row r="37" spans="1:23" ht="13.8" outlineLevel="1" thickBot="1">
      <c r="A37" s="1"/>
      <c r="B37" s="38"/>
      <c r="C37" s="38" t="s">
        <v>50</v>
      </c>
      <c r="D37" s="26"/>
      <c r="E37" s="26">
        <v>0</v>
      </c>
      <c r="F37" s="26">
        <v>0</v>
      </c>
      <c r="G37" s="26">
        <v>0</v>
      </c>
      <c r="H37" s="27"/>
      <c r="L37" s="17"/>
      <c r="N37" s="77"/>
      <c r="Q37" s="78"/>
      <c r="T37" s="8"/>
    </row>
    <row r="38" spans="1:23" ht="14.4" outlineLevel="1" thickTop="1" thickBot="1">
      <c r="A38" s="1"/>
      <c r="B38" s="38"/>
      <c r="C38" s="38" t="s">
        <v>42</v>
      </c>
      <c r="D38" s="26"/>
      <c r="E38" s="26">
        <v>0</v>
      </c>
      <c r="F38" s="26">
        <v>0</v>
      </c>
      <c r="G38" s="26">
        <v>0</v>
      </c>
      <c r="H38" s="27"/>
      <c r="L38" s="79" t="s">
        <v>12</v>
      </c>
      <c r="M38" s="80" t="s">
        <v>51</v>
      </c>
      <c r="N38" s="81">
        <v>120</v>
      </c>
      <c r="O38" s="82">
        <f>+E194</f>
        <v>195925379.5</v>
      </c>
      <c r="P38" s="82">
        <f>F194</f>
        <v>181982903</v>
      </c>
      <c r="Q38" s="83"/>
      <c r="T38" s="8"/>
    </row>
    <row r="39" spans="1:23" ht="14.4" outlineLevel="1" thickTop="1" thickBot="1">
      <c r="A39" s="1"/>
      <c r="B39" s="55"/>
      <c r="C39" s="56" t="s">
        <v>52</v>
      </c>
      <c r="D39" s="61"/>
      <c r="E39" s="58">
        <f>SUM(E35:E38)</f>
        <v>509939224</v>
      </c>
      <c r="F39" s="58">
        <f>SUM(F35:F38)</f>
        <v>779847431.04000008</v>
      </c>
      <c r="G39" s="58">
        <f>SUM(G35:G38)</f>
        <v>240556005</v>
      </c>
      <c r="H39" s="59"/>
      <c r="L39" s="79" t="s">
        <v>26</v>
      </c>
      <c r="M39" s="80" t="s">
        <v>53</v>
      </c>
      <c r="N39" s="84">
        <v>657</v>
      </c>
      <c r="O39" s="85"/>
      <c r="P39" s="86"/>
      <c r="Q39" s="83"/>
      <c r="T39" s="8"/>
    </row>
    <row r="40" spans="1:23" ht="13.8" outlineLevel="1" thickTop="1">
      <c r="A40" s="1"/>
      <c r="B40" s="55"/>
      <c r="C40" s="55" t="s">
        <v>54</v>
      </c>
      <c r="D40" s="61"/>
      <c r="E40" s="58">
        <f>E33+E39</f>
        <v>1168375887</v>
      </c>
      <c r="F40" s="58">
        <f>F33+F39</f>
        <v>1618282714.7400002</v>
      </c>
      <c r="G40" s="58">
        <f>G33+G39</f>
        <v>807403385</v>
      </c>
      <c r="H40" s="59"/>
      <c r="L40" s="87">
        <v>1</v>
      </c>
      <c r="M40" s="88" t="s">
        <v>55</v>
      </c>
      <c r="N40" s="432"/>
      <c r="O40" s="86">
        <v>0</v>
      </c>
      <c r="P40" s="86">
        <v>0</v>
      </c>
      <c r="Q40" s="78"/>
      <c r="T40" s="8"/>
    </row>
    <row r="41" spans="1:23" ht="13.2" outlineLevel="1">
      <c r="A41" s="1"/>
      <c r="B41" s="31" t="s">
        <v>56</v>
      </c>
      <c r="C41" s="31" t="s">
        <v>57</v>
      </c>
      <c r="D41" s="26">
        <v>18</v>
      </c>
      <c r="E41" s="26"/>
      <c r="F41" s="26"/>
      <c r="G41" s="26"/>
      <c r="H41" s="27"/>
      <c r="L41" s="87">
        <v>2</v>
      </c>
      <c r="M41" s="88" t="s">
        <v>58</v>
      </c>
      <c r="N41" s="434"/>
      <c r="O41" s="433">
        <v>0</v>
      </c>
      <c r="P41" s="86">
        <v>0</v>
      </c>
      <c r="Q41" s="78"/>
      <c r="T41" s="8"/>
    </row>
    <row r="42" spans="1:23" ht="13.8" outlineLevel="1" thickBot="1">
      <c r="A42" s="1"/>
      <c r="B42" s="38"/>
      <c r="C42" s="38" t="s">
        <v>59</v>
      </c>
      <c r="D42" s="26"/>
      <c r="E42" s="26">
        <f>+E153</f>
        <v>351800000</v>
      </c>
      <c r="F42" s="26">
        <f>+F153</f>
        <v>34100000</v>
      </c>
      <c r="G42" s="26">
        <f>+G153</f>
        <v>16100000</v>
      </c>
      <c r="H42" s="27"/>
      <c r="L42" s="87">
        <v>3</v>
      </c>
      <c r="M42" s="88" t="s">
        <v>60</v>
      </c>
      <c r="N42" s="84">
        <v>657</v>
      </c>
      <c r="O42" s="85">
        <v>2656368</v>
      </c>
      <c r="P42" s="86">
        <v>17480416</v>
      </c>
      <c r="Q42" s="78"/>
      <c r="T42" s="8"/>
    </row>
    <row r="43" spans="1:23" ht="14.4" outlineLevel="1" thickTop="1" thickBot="1">
      <c r="A43" s="1"/>
      <c r="B43" s="38"/>
      <c r="C43" s="38" t="s">
        <v>61</v>
      </c>
      <c r="D43" s="26"/>
      <c r="E43" s="26">
        <v>0</v>
      </c>
      <c r="F43" s="26">
        <v>0</v>
      </c>
      <c r="G43" s="26">
        <v>0</v>
      </c>
      <c r="H43" s="27"/>
      <c r="L43" s="87">
        <v>4</v>
      </c>
      <c r="M43" s="88" t="s">
        <v>62</v>
      </c>
      <c r="N43" s="84"/>
      <c r="O43" s="86">
        <v>0</v>
      </c>
      <c r="P43" s="86">
        <v>0</v>
      </c>
      <c r="Q43" s="78"/>
      <c r="T43" s="8"/>
    </row>
    <row r="44" spans="1:23" ht="14.4" outlineLevel="1" thickTop="1" thickBot="1">
      <c r="A44" s="1"/>
      <c r="B44" s="38"/>
      <c r="C44" s="38" t="s">
        <v>63</v>
      </c>
      <c r="D44" s="26"/>
      <c r="E44" s="26">
        <v>0</v>
      </c>
      <c r="F44" s="26">
        <v>0</v>
      </c>
      <c r="G44" s="26">
        <v>0</v>
      </c>
      <c r="H44" s="27"/>
      <c r="L44" s="87">
        <v>5</v>
      </c>
      <c r="M44" s="88" t="s">
        <v>64</v>
      </c>
      <c r="N44" s="84"/>
      <c r="O44" s="86">
        <v>0</v>
      </c>
      <c r="P44" s="86">
        <v>0</v>
      </c>
      <c r="Q44" s="78"/>
      <c r="T44" s="8"/>
    </row>
    <row r="45" spans="1:23" ht="14.4" outlineLevel="1" thickTop="1" thickBot="1">
      <c r="A45" s="1"/>
      <c r="B45" s="38"/>
      <c r="C45" s="38" t="s">
        <v>65</v>
      </c>
      <c r="D45" s="26"/>
      <c r="E45" s="26">
        <v>0</v>
      </c>
      <c r="F45" s="26">
        <v>0</v>
      </c>
      <c r="G45" s="26">
        <v>0</v>
      </c>
      <c r="H45" s="27"/>
      <c r="L45" s="87">
        <v>6</v>
      </c>
      <c r="M45" s="80" t="s">
        <v>66</v>
      </c>
      <c r="N45" s="84"/>
      <c r="O45" s="86">
        <v>0</v>
      </c>
      <c r="P45" s="86">
        <v>0</v>
      </c>
      <c r="Q45" s="78"/>
      <c r="T45" s="8"/>
    </row>
    <row r="46" spans="1:23" ht="14.4" outlineLevel="1" thickTop="1" thickBot="1">
      <c r="A46" s="1"/>
      <c r="B46" s="38"/>
      <c r="C46" s="38" t="s">
        <v>67</v>
      </c>
      <c r="D46" s="26"/>
      <c r="E46" s="26">
        <f>E157</f>
        <v>171039</v>
      </c>
      <c r="F46" s="26">
        <f>F157</f>
        <v>34468</v>
      </c>
      <c r="G46" s="26">
        <f>G157</f>
        <v>0</v>
      </c>
      <c r="H46" s="27"/>
      <c r="L46" s="89"/>
      <c r="M46" s="89"/>
      <c r="N46" s="84"/>
      <c r="O46" s="90"/>
      <c r="P46" s="90"/>
      <c r="Q46" s="8"/>
      <c r="T46" s="8"/>
    </row>
    <row r="47" spans="1:23" ht="14.4" outlineLevel="1" thickTop="1" thickBot="1">
      <c r="A47" s="1"/>
      <c r="B47" s="38"/>
      <c r="C47" s="38" t="s">
        <v>68</v>
      </c>
      <c r="D47" s="26"/>
      <c r="E47" s="26">
        <f>+E158</f>
        <v>0</v>
      </c>
      <c r="F47" s="26">
        <f>+F158</f>
        <v>0</v>
      </c>
      <c r="G47" s="26">
        <f>+G158</f>
        <v>0</v>
      </c>
      <c r="H47" s="27"/>
      <c r="L47" s="79" t="s">
        <v>56</v>
      </c>
      <c r="M47" s="80" t="s">
        <v>69</v>
      </c>
      <c r="N47" s="84"/>
      <c r="O47" s="91">
        <v>0</v>
      </c>
      <c r="P47" s="86">
        <v>0</v>
      </c>
      <c r="Q47" s="78"/>
      <c r="T47" s="8"/>
    </row>
    <row r="48" spans="1:23" ht="14.4" outlineLevel="1" thickTop="1" thickBot="1">
      <c r="A48" s="1"/>
      <c r="B48" s="38"/>
      <c r="C48" s="38" t="s">
        <v>70</v>
      </c>
      <c r="D48" s="26"/>
      <c r="E48" s="26">
        <f>E159</f>
        <v>0</v>
      </c>
      <c r="F48" s="26">
        <f>F159</f>
        <v>0</v>
      </c>
      <c r="G48" s="26">
        <f>G159</f>
        <v>6548140</v>
      </c>
      <c r="H48" s="27"/>
      <c r="L48" s="89"/>
      <c r="M48" s="89"/>
      <c r="N48" s="84">
        <v>694</v>
      </c>
      <c r="O48" s="90"/>
      <c r="P48" s="90"/>
      <c r="Q48" s="8"/>
      <c r="T48" s="8"/>
    </row>
    <row r="49" spans="1:21" ht="14.4" outlineLevel="1" thickTop="1" thickBot="1">
      <c r="A49" s="1"/>
      <c r="B49" s="38"/>
      <c r="C49" s="38" t="s">
        <v>71</v>
      </c>
      <c r="D49" s="26">
        <v>19</v>
      </c>
      <c r="E49" s="26">
        <f>E160</f>
        <v>176067205</v>
      </c>
      <c r="F49" s="26">
        <f>F160</f>
        <v>162036571</v>
      </c>
      <c r="G49" s="26">
        <f>+G160</f>
        <v>11486328</v>
      </c>
      <c r="H49" s="27"/>
      <c r="L49" s="79" t="s">
        <v>72</v>
      </c>
      <c r="M49" s="80" t="s">
        <v>73</v>
      </c>
      <c r="N49" s="84">
        <v>121</v>
      </c>
      <c r="O49" s="82">
        <f>O38+O42</f>
        <v>198581747.5</v>
      </c>
      <c r="P49" s="82">
        <f>P38+P42</f>
        <v>199463319</v>
      </c>
      <c r="Q49" s="83"/>
      <c r="T49" s="8"/>
    </row>
    <row r="50" spans="1:21" ht="13.8" outlineLevel="1" thickTop="1">
      <c r="A50" s="1"/>
      <c r="B50" s="55"/>
      <c r="C50" s="56" t="s">
        <v>74</v>
      </c>
      <c r="D50" s="61"/>
      <c r="E50" s="58">
        <f>SUM(E42:E49)</f>
        <v>528038244</v>
      </c>
      <c r="F50" s="58">
        <f>SUM(F42:F49)</f>
        <v>196171039</v>
      </c>
      <c r="G50" s="58">
        <f>SUM(G42:G49)</f>
        <v>34134468</v>
      </c>
      <c r="H50" s="59"/>
      <c r="L50" s="89"/>
      <c r="M50" s="89"/>
      <c r="N50" s="90"/>
      <c r="O50" s="90"/>
      <c r="P50" s="90"/>
      <c r="Q50" s="83"/>
      <c r="T50" s="8"/>
    </row>
    <row r="51" spans="1:21" ht="13.8" outlineLevel="1" thickBot="1">
      <c r="A51" s="4"/>
      <c r="B51" s="31"/>
      <c r="C51" s="92"/>
      <c r="D51" s="26"/>
      <c r="E51" s="93"/>
      <c r="F51" s="93"/>
      <c r="G51" s="93"/>
      <c r="H51" s="59"/>
      <c r="L51" s="79" t="s">
        <v>75</v>
      </c>
      <c r="M51" s="80" t="s">
        <v>76</v>
      </c>
      <c r="N51" s="84">
        <v>694</v>
      </c>
      <c r="O51" s="85">
        <f>O49*0.1</f>
        <v>19858174.75</v>
      </c>
      <c r="P51" s="230">
        <f>P49*0.1</f>
        <v>19946331.900000002</v>
      </c>
      <c r="Q51" s="8"/>
      <c r="T51" s="8"/>
    </row>
    <row r="52" spans="1:21" ht="13.8" outlineLevel="1" thickTop="1">
      <c r="A52" s="1"/>
      <c r="B52" s="62"/>
      <c r="C52" s="62" t="s">
        <v>77</v>
      </c>
      <c r="D52" s="63"/>
      <c r="E52" s="63">
        <f>+E50+E40</f>
        <v>1696414131</v>
      </c>
      <c r="F52" s="63">
        <f>+F50+F40</f>
        <v>1814453753.7400002</v>
      </c>
      <c r="G52" s="63">
        <f>+G50+G40</f>
        <v>841537853</v>
      </c>
      <c r="H52" s="64"/>
      <c r="L52" s="79"/>
      <c r="M52" s="94"/>
      <c r="N52" s="95"/>
      <c r="O52" s="90"/>
      <c r="P52" s="230"/>
      <c r="Q52" s="8"/>
      <c r="T52" s="8"/>
    </row>
    <row r="53" spans="1:21" s="98" customFormat="1" ht="14.4" outlineLevel="1">
      <c r="A53" s="96"/>
      <c r="B53" s="1"/>
      <c r="C53" s="1"/>
      <c r="D53" s="1"/>
      <c r="E53" s="1"/>
      <c r="F53" s="444"/>
      <c r="G53" s="4"/>
      <c r="H53" s="4"/>
      <c r="I53" s="97"/>
      <c r="L53" s="79" t="s">
        <v>78</v>
      </c>
      <c r="M53" s="80" t="s">
        <v>79</v>
      </c>
      <c r="N53" s="95">
        <v>120</v>
      </c>
      <c r="O53" s="449">
        <f>O38-O51</f>
        <v>176067204.75</v>
      </c>
      <c r="P53" s="266">
        <f>P38-P51</f>
        <v>162036571.09999999</v>
      </c>
      <c r="Q53" s="99"/>
      <c r="R53" s="6"/>
      <c r="S53" s="6"/>
      <c r="T53" s="100"/>
      <c r="U53" s="101"/>
    </row>
    <row r="54" spans="1:21">
      <c r="A54" s="347"/>
      <c r="B54" s="8"/>
      <c r="C54" s="102"/>
      <c r="D54" s="8"/>
      <c r="E54" s="75"/>
      <c r="F54" s="8"/>
      <c r="G54" s="8"/>
      <c r="H54" s="8"/>
      <c r="L54" s="7"/>
      <c r="O54" s="103"/>
      <c r="T54" s="8"/>
    </row>
    <row r="55" spans="1:21" ht="14.4">
      <c r="A55" s="451"/>
      <c r="B55" s="451"/>
      <c r="C55" s="451"/>
      <c r="D55" s="452"/>
      <c r="E55" s="451"/>
      <c r="F55" s="451"/>
      <c r="G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104"/>
      <c r="U55" s="5"/>
    </row>
    <row r="56" spans="1:21">
      <c r="A56" s="421"/>
      <c r="B56" s="421"/>
      <c r="C56" s="421"/>
      <c r="D56" s="421"/>
      <c r="E56" s="421"/>
      <c r="F56" s="421"/>
      <c r="G56" s="6"/>
      <c r="M56" s="6"/>
      <c r="N56" s="6"/>
      <c r="O56" s="6"/>
      <c r="P56" s="6"/>
      <c r="T56" s="8"/>
    </row>
    <row r="57" spans="1:21" ht="17.399999999999999" outlineLevel="1">
      <c r="B57" s="105" t="s">
        <v>80</v>
      </c>
      <c r="C57" s="105"/>
      <c r="G57" s="6"/>
      <c r="O57" s="448"/>
    </row>
    <row r="58" spans="1:21" outlineLevel="1">
      <c r="C58" s="106" t="s">
        <v>81</v>
      </c>
      <c r="D58" s="106"/>
      <c r="E58" s="106"/>
      <c r="F58" s="106"/>
      <c r="G58" s="107"/>
      <c r="H58" s="107"/>
    </row>
    <row r="59" spans="1:21" outlineLevel="1">
      <c r="C59" s="106" t="s">
        <v>82</v>
      </c>
      <c r="D59" s="106"/>
      <c r="E59" s="106"/>
      <c r="F59" s="106"/>
      <c r="G59" s="107"/>
      <c r="H59" s="107"/>
    </row>
    <row r="60" spans="1:21" outlineLevel="1">
      <c r="C60" s="106" t="s">
        <v>83</v>
      </c>
      <c r="D60" s="106"/>
      <c r="E60" s="106"/>
      <c r="F60" s="106"/>
      <c r="G60" s="107"/>
      <c r="H60" s="107"/>
    </row>
    <row r="61" spans="1:21" outlineLevel="1">
      <c r="C61" s="106"/>
      <c r="D61" s="106"/>
      <c r="E61" s="106"/>
      <c r="F61" s="106"/>
      <c r="G61" s="107"/>
      <c r="H61" s="107"/>
    </row>
    <row r="62" spans="1:21" ht="15" customHeight="1" outlineLevel="1">
      <c r="A62" s="1"/>
      <c r="B62" s="458" t="str">
        <f>B6</f>
        <v xml:space="preserve">Shoqeria :" OMEGA PHARMA GROUP " sh.p.k.Tiranë. </v>
      </c>
      <c r="C62" s="458"/>
      <c r="D62" s="458"/>
      <c r="E62" s="458"/>
      <c r="F62" s="458"/>
      <c r="G62" s="108"/>
      <c r="H62" s="108"/>
    </row>
    <row r="63" spans="1:21" ht="13.8" outlineLevel="1" thickBot="1">
      <c r="A63" s="1"/>
      <c r="B63" s="1"/>
      <c r="C63" s="1"/>
      <c r="D63" s="1"/>
      <c r="E63" s="109"/>
      <c r="F63" s="109"/>
      <c r="G63" s="4"/>
      <c r="H63" s="4"/>
    </row>
    <row r="64" spans="1:21" ht="37.5" customHeight="1" outlineLevel="1" thickTop="1" thickBot="1">
      <c r="A64" s="1"/>
      <c r="B64" s="110" t="s">
        <v>10</v>
      </c>
      <c r="C64" s="111" t="s">
        <v>11</v>
      </c>
      <c r="D64" s="112" t="s">
        <v>2</v>
      </c>
      <c r="E64" s="111" t="s">
        <v>288</v>
      </c>
      <c r="F64" s="111" t="s">
        <v>289</v>
      </c>
      <c r="G64" s="111" t="s">
        <v>3</v>
      </c>
      <c r="H64" s="20"/>
      <c r="L64" s="8"/>
      <c r="M64" s="113"/>
      <c r="N64" s="8"/>
      <c r="O64" s="8"/>
      <c r="P64" s="78"/>
      <c r="Q64" s="8"/>
      <c r="R64" s="8"/>
      <c r="S64" s="8"/>
      <c r="T64" s="8"/>
    </row>
    <row r="65" spans="1:21" ht="13.8" outlineLevel="1" thickTop="1">
      <c r="A65" s="1"/>
      <c r="B65" s="114"/>
      <c r="C65" s="115"/>
      <c r="D65" s="116"/>
      <c r="E65" s="116"/>
      <c r="F65" s="116"/>
      <c r="G65" s="117"/>
      <c r="H65" s="118"/>
      <c r="L65" s="8"/>
      <c r="M65" s="119"/>
      <c r="N65" s="119"/>
      <c r="O65" s="120"/>
      <c r="P65" s="121"/>
      <c r="Q65" s="8"/>
      <c r="R65" s="8"/>
      <c r="S65" s="8"/>
      <c r="T65" s="8"/>
    </row>
    <row r="66" spans="1:21" ht="13.2" outlineLevel="1">
      <c r="A66" s="1"/>
      <c r="B66" s="122" t="s">
        <v>12</v>
      </c>
      <c r="C66" s="123" t="s">
        <v>84</v>
      </c>
      <c r="D66" s="43"/>
      <c r="E66" s="26"/>
      <c r="F66" s="26"/>
      <c r="G66" s="124"/>
      <c r="H66" s="27"/>
      <c r="L66" s="119"/>
      <c r="M66" s="125"/>
      <c r="N66" s="119"/>
      <c r="O66" s="126"/>
      <c r="P66" s="78"/>
      <c r="Q66" s="127"/>
      <c r="R66" s="127"/>
      <c r="S66" s="127"/>
      <c r="T66" s="8"/>
    </row>
    <row r="67" spans="1:21" ht="13.2" outlineLevel="1">
      <c r="A67" s="1"/>
      <c r="B67" s="128">
        <v>1</v>
      </c>
      <c r="C67" s="129" t="s">
        <v>14</v>
      </c>
      <c r="D67" s="130">
        <v>512.53099999999995</v>
      </c>
      <c r="E67" s="131">
        <v>47425366</v>
      </c>
      <c r="F67" s="131">
        <v>10452046</v>
      </c>
      <c r="G67" s="132">
        <v>13532930</v>
      </c>
      <c r="H67" s="27"/>
      <c r="L67" s="119"/>
      <c r="M67" s="125"/>
      <c r="N67" s="119"/>
      <c r="O67" s="126"/>
      <c r="P67" s="83"/>
      <c r="Q67" s="127"/>
      <c r="R67" s="127"/>
      <c r="S67" s="127"/>
      <c r="T67" s="8"/>
    </row>
    <row r="68" spans="1:21" s="138" customFormat="1" ht="13.2" outlineLevel="1">
      <c r="A68" s="133"/>
      <c r="B68" s="122">
        <v>2</v>
      </c>
      <c r="C68" s="123" t="s">
        <v>16</v>
      </c>
      <c r="D68" s="123"/>
      <c r="E68" s="134">
        <v>0</v>
      </c>
      <c r="F68" s="134">
        <v>0</v>
      </c>
      <c r="G68" s="135">
        <v>0</v>
      </c>
      <c r="H68" s="136"/>
      <c r="I68" s="137"/>
      <c r="L68" s="113"/>
      <c r="M68" s="139"/>
      <c r="N68" s="113"/>
      <c r="O68" s="140"/>
      <c r="P68" s="78"/>
      <c r="Q68" s="141"/>
      <c r="R68" s="141"/>
      <c r="S68" s="141"/>
      <c r="T68" s="102"/>
      <c r="U68" s="142"/>
    </row>
    <row r="69" spans="1:21" ht="13.2" outlineLevel="1">
      <c r="A69" s="1"/>
      <c r="B69" s="143" t="s">
        <v>85</v>
      </c>
      <c r="C69" s="144" t="s">
        <v>86</v>
      </c>
      <c r="D69" s="43"/>
      <c r="E69" s="26">
        <v>0</v>
      </c>
      <c r="F69" s="26">
        <v>0</v>
      </c>
      <c r="G69" s="124">
        <v>0</v>
      </c>
      <c r="H69" s="27"/>
      <c r="L69" s="7"/>
      <c r="Q69" s="120"/>
      <c r="R69" s="120"/>
      <c r="S69" s="120"/>
      <c r="T69" s="8"/>
    </row>
    <row r="70" spans="1:21" ht="13.2" outlineLevel="1">
      <c r="A70" s="1"/>
      <c r="B70" s="143" t="s">
        <v>87</v>
      </c>
      <c r="C70" s="144" t="s">
        <v>88</v>
      </c>
      <c r="D70" s="43"/>
      <c r="E70" s="26">
        <v>0</v>
      </c>
      <c r="F70" s="26">
        <v>0</v>
      </c>
      <c r="G70" s="124">
        <v>0</v>
      </c>
      <c r="H70" s="27"/>
      <c r="Q70" s="120"/>
      <c r="R70" s="120"/>
      <c r="S70" s="120"/>
      <c r="T70" s="8"/>
    </row>
    <row r="71" spans="1:21" ht="13.2" outlineLevel="1">
      <c r="A71" s="1"/>
      <c r="B71" s="145"/>
      <c r="C71" s="146" t="s">
        <v>89</v>
      </c>
      <c r="D71" s="129"/>
      <c r="E71" s="147">
        <f>SUM(E69:E70)</f>
        <v>0</v>
      </c>
      <c r="F71" s="147">
        <f>SUM(F69:F70)</f>
        <v>0</v>
      </c>
      <c r="G71" s="148">
        <f>SUM(G69:G70)</f>
        <v>0</v>
      </c>
      <c r="H71" s="136"/>
      <c r="M71" s="149"/>
      <c r="N71" s="119"/>
      <c r="O71" s="150"/>
      <c r="P71" s="150"/>
      <c r="Q71" s="120"/>
      <c r="R71" s="120"/>
      <c r="S71" s="120"/>
      <c r="T71" s="8"/>
    </row>
    <row r="72" spans="1:21" s="138" customFormat="1" ht="13.2" outlineLevel="1">
      <c r="A72" s="133"/>
      <c r="B72" s="122">
        <v>3</v>
      </c>
      <c r="C72" s="123" t="s">
        <v>18</v>
      </c>
      <c r="D72" s="123"/>
      <c r="E72" s="134"/>
      <c r="F72" s="134"/>
      <c r="G72" s="135"/>
      <c r="H72" s="136"/>
      <c r="I72" s="137"/>
      <c r="M72" s="127"/>
      <c r="N72" s="113"/>
      <c r="O72" s="151"/>
      <c r="P72" s="152"/>
      <c r="Q72" s="140"/>
      <c r="R72" s="140"/>
      <c r="S72" s="140"/>
      <c r="T72" s="102"/>
      <c r="U72" s="142"/>
    </row>
    <row r="73" spans="1:21" ht="13.2" outlineLevel="1">
      <c r="A73" s="1"/>
      <c r="B73" s="143" t="s">
        <v>85</v>
      </c>
      <c r="C73" s="144" t="s">
        <v>90</v>
      </c>
      <c r="D73" s="43">
        <v>411</v>
      </c>
      <c r="E73" s="26">
        <v>315859722</v>
      </c>
      <c r="F73" s="26">
        <f>755315023</f>
        <v>755315023</v>
      </c>
      <c r="G73" s="124">
        <v>230912350</v>
      </c>
      <c r="H73" s="27"/>
      <c r="M73" s="149"/>
      <c r="N73" s="8"/>
      <c r="O73" s="150"/>
      <c r="P73" s="150"/>
      <c r="Q73" s="120"/>
      <c r="R73" s="120"/>
      <c r="S73" s="120"/>
      <c r="T73" s="8"/>
    </row>
    <row r="74" spans="1:21" ht="13.2" outlineLevel="1">
      <c r="A74" s="1"/>
      <c r="B74" s="143" t="s">
        <v>87</v>
      </c>
      <c r="C74" s="144" t="s">
        <v>91</v>
      </c>
      <c r="D74" s="43">
        <v>445</v>
      </c>
      <c r="E74" s="26">
        <v>65098290</v>
      </c>
      <c r="F74" s="26">
        <v>51607132</v>
      </c>
      <c r="G74" s="124">
        <v>50957595</v>
      </c>
      <c r="H74" s="27"/>
      <c r="M74" s="149"/>
      <c r="N74" s="119"/>
      <c r="O74" s="150"/>
      <c r="P74" s="150"/>
      <c r="Q74" s="120"/>
      <c r="R74" s="120"/>
      <c r="S74" s="120"/>
      <c r="T74" s="8"/>
    </row>
    <row r="75" spans="1:21" ht="13.2" outlineLevel="1">
      <c r="A75" s="1"/>
      <c r="B75" s="143" t="s">
        <v>92</v>
      </c>
      <c r="C75" s="144" t="s">
        <v>93</v>
      </c>
      <c r="D75" s="43">
        <v>444</v>
      </c>
      <c r="E75" s="26">
        <v>0</v>
      </c>
      <c r="F75" s="26">
        <f>12345425+9314445-19946332</f>
        <v>1713538</v>
      </c>
      <c r="G75" s="124"/>
      <c r="H75" s="27"/>
      <c r="M75" s="149"/>
      <c r="N75" s="119"/>
      <c r="O75" s="150"/>
      <c r="P75" s="150"/>
      <c r="Q75" s="120"/>
      <c r="R75" s="120"/>
      <c r="S75" s="120"/>
      <c r="T75" s="8"/>
    </row>
    <row r="76" spans="1:21" ht="13.2" outlineLevel="1">
      <c r="A76" s="1"/>
      <c r="B76" s="143" t="s">
        <v>94</v>
      </c>
      <c r="C76" s="144" t="s">
        <v>95</v>
      </c>
      <c r="D76" s="43"/>
      <c r="E76" s="26">
        <v>0</v>
      </c>
      <c r="F76" s="26">
        <v>0</v>
      </c>
      <c r="G76" s="124"/>
      <c r="H76" s="27"/>
      <c r="M76" s="149"/>
      <c r="N76" s="119"/>
      <c r="O76" s="150"/>
      <c r="P76" s="150"/>
      <c r="Q76" s="120"/>
      <c r="R76" s="120"/>
      <c r="S76" s="120"/>
      <c r="T76" s="8"/>
    </row>
    <row r="77" spans="1:21" ht="13.2" outlineLevel="1">
      <c r="A77" s="1"/>
      <c r="B77" s="145"/>
      <c r="C77" s="146" t="s">
        <v>96</v>
      </c>
      <c r="D77" s="129">
        <v>5</v>
      </c>
      <c r="E77" s="148">
        <f>SUM(E73:E76)</f>
        <v>380958012</v>
      </c>
      <c r="F77" s="148">
        <f>SUM(F73:F76)</f>
        <v>808635693</v>
      </c>
      <c r="G77" s="148">
        <f>SUM(G73:G76)</f>
        <v>281869945</v>
      </c>
      <c r="H77" s="136"/>
      <c r="M77" s="149"/>
      <c r="N77" s="119"/>
      <c r="O77" s="150"/>
      <c r="P77" s="150"/>
      <c r="Q77" s="120"/>
      <c r="R77" s="120"/>
      <c r="S77" s="120"/>
      <c r="T77" s="8"/>
    </row>
    <row r="78" spans="1:21" s="138" customFormat="1" ht="13.2" outlineLevel="1">
      <c r="A78" s="133"/>
      <c r="B78" s="122">
        <v>4</v>
      </c>
      <c r="C78" s="123" t="s">
        <v>19</v>
      </c>
      <c r="D78" s="123"/>
      <c r="E78" s="134"/>
      <c r="F78" s="134"/>
      <c r="G78" s="135"/>
      <c r="H78" s="136"/>
      <c r="I78" s="137"/>
      <c r="M78" s="127"/>
      <c r="N78" s="102"/>
      <c r="O78" s="152"/>
      <c r="P78" s="152"/>
      <c r="Q78" s="140"/>
      <c r="R78" s="140"/>
      <c r="S78" s="140"/>
      <c r="T78" s="102"/>
      <c r="U78" s="142"/>
    </row>
    <row r="79" spans="1:21" ht="13.2" outlineLevel="1">
      <c r="A79" s="1"/>
      <c r="B79" s="143" t="s">
        <v>85</v>
      </c>
      <c r="C79" s="144" t="s">
        <v>97</v>
      </c>
      <c r="D79" s="43"/>
      <c r="E79" s="26"/>
      <c r="F79" s="26"/>
      <c r="G79" s="124"/>
      <c r="H79" s="27"/>
      <c r="M79" s="149"/>
      <c r="N79" s="119"/>
      <c r="O79" s="150"/>
      <c r="P79" s="150"/>
      <c r="Q79" s="120"/>
      <c r="R79" s="120"/>
      <c r="S79" s="120"/>
      <c r="T79" s="8"/>
    </row>
    <row r="80" spans="1:21" ht="13.2" outlineLevel="1">
      <c r="A80" s="1"/>
      <c r="B80" s="143" t="s">
        <v>87</v>
      </c>
      <c r="C80" s="144" t="s">
        <v>98</v>
      </c>
      <c r="D80" s="43"/>
      <c r="E80" s="26">
        <v>0</v>
      </c>
      <c r="F80" s="26">
        <v>0</v>
      </c>
      <c r="G80" s="124">
        <v>0</v>
      </c>
      <c r="H80" s="27"/>
      <c r="M80" s="149"/>
      <c r="N80" s="119"/>
      <c r="O80" s="150"/>
      <c r="P80" s="150"/>
      <c r="Q80" s="120"/>
      <c r="R80" s="120"/>
      <c r="S80" s="120"/>
      <c r="T80" s="8"/>
    </row>
    <row r="81" spans="1:21" ht="13.2" outlineLevel="1">
      <c r="A81" s="1"/>
      <c r="B81" s="143" t="s">
        <v>92</v>
      </c>
      <c r="C81" s="144" t="s">
        <v>99</v>
      </c>
      <c r="D81" s="43"/>
      <c r="E81" s="26">
        <v>0</v>
      </c>
      <c r="F81" s="26">
        <v>0</v>
      </c>
      <c r="G81" s="124">
        <v>0</v>
      </c>
      <c r="H81" s="27"/>
      <c r="M81" s="149"/>
      <c r="N81" s="119"/>
      <c r="O81" s="150"/>
      <c r="P81" s="150"/>
      <c r="Q81" s="120"/>
      <c r="R81" s="120"/>
      <c r="S81" s="120"/>
      <c r="T81" s="8"/>
    </row>
    <row r="82" spans="1:21" ht="13.2" outlineLevel="1">
      <c r="A82" s="1"/>
      <c r="B82" s="143" t="s">
        <v>94</v>
      </c>
      <c r="C82" s="144" t="s">
        <v>100</v>
      </c>
      <c r="D82" s="43">
        <v>351</v>
      </c>
      <c r="E82" s="26">
        <v>698991937</v>
      </c>
      <c r="F82" s="26">
        <v>927975999</v>
      </c>
      <c r="G82" s="124">
        <v>498024715</v>
      </c>
      <c r="H82" s="27"/>
      <c r="M82" s="149"/>
      <c r="N82" s="119"/>
      <c r="O82" s="150"/>
      <c r="P82" s="150"/>
      <c r="Q82" s="120"/>
      <c r="R82" s="120"/>
      <c r="S82" s="120"/>
      <c r="T82" s="8"/>
    </row>
    <row r="83" spans="1:21" ht="13.2" outlineLevel="1">
      <c r="A83" s="1"/>
      <c r="B83" s="143" t="s">
        <v>101</v>
      </c>
      <c r="C83" s="144" t="s">
        <v>102</v>
      </c>
      <c r="D83" s="43">
        <v>401</v>
      </c>
      <c r="E83" s="27"/>
      <c r="F83" s="27"/>
      <c r="G83" s="124"/>
      <c r="H83" s="27"/>
      <c r="M83" s="149"/>
      <c r="N83" s="8"/>
      <c r="O83" s="150"/>
      <c r="P83" s="150"/>
      <c r="Q83" s="120"/>
      <c r="R83" s="120"/>
      <c r="S83" s="120"/>
      <c r="T83" s="8"/>
    </row>
    <row r="84" spans="1:21" ht="13.2" outlineLevel="1">
      <c r="A84" s="1"/>
      <c r="B84" s="145"/>
      <c r="C84" s="146" t="s">
        <v>103</v>
      </c>
      <c r="D84" s="129">
        <v>6</v>
      </c>
      <c r="E84" s="148">
        <f>SUM(E79:E83)</f>
        <v>698991937</v>
      </c>
      <c r="F84" s="148">
        <f>SUM(F79:F83)</f>
        <v>927975999</v>
      </c>
      <c r="G84" s="148">
        <f>SUM(G79:G83)</f>
        <v>498024715</v>
      </c>
      <c r="H84" s="136"/>
      <c r="M84" s="149"/>
      <c r="N84" s="119"/>
      <c r="O84" s="150"/>
      <c r="P84" s="150"/>
      <c r="Q84" s="120"/>
      <c r="R84" s="120"/>
      <c r="S84" s="120"/>
      <c r="T84" s="8"/>
    </row>
    <row r="85" spans="1:21" s="138" customFormat="1" ht="13.2" outlineLevel="1">
      <c r="A85" s="133"/>
      <c r="B85" s="122">
        <v>5</v>
      </c>
      <c r="C85" s="123" t="s">
        <v>104</v>
      </c>
      <c r="D85" s="123"/>
      <c r="E85" s="134">
        <v>0</v>
      </c>
      <c r="F85" s="134">
        <v>0</v>
      </c>
      <c r="G85" s="135"/>
      <c r="H85" s="136"/>
      <c r="I85" s="137"/>
      <c r="M85" s="127"/>
      <c r="N85" s="102"/>
      <c r="O85" s="152"/>
      <c r="P85" s="152"/>
      <c r="Q85" s="140"/>
      <c r="R85" s="140"/>
      <c r="S85" s="140"/>
      <c r="T85" s="102"/>
      <c r="U85" s="142"/>
    </row>
    <row r="86" spans="1:21" s="138" customFormat="1" ht="13.2" outlineLevel="1">
      <c r="A86" s="133"/>
      <c r="B86" s="153">
        <v>6</v>
      </c>
      <c r="C86" s="123" t="s">
        <v>20</v>
      </c>
      <c r="D86" s="123"/>
      <c r="E86" s="134">
        <v>0</v>
      </c>
      <c r="F86" s="134">
        <v>0</v>
      </c>
      <c r="G86" s="135"/>
      <c r="H86" s="136"/>
      <c r="I86" s="137"/>
      <c r="M86" s="127"/>
      <c r="N86" s="113"/>
      <c r="O86" s="152"/>
      <c r="P86" s="152"/>
      <c r="Q86" s="140"/>
      <c r="R86" s="140"/>
      <c r="S86" s="140"/>
      <c r="T86" s="102"/>
      <c r="U86" s="142"/>
    </row>
    <row r="87" spans="1:21" s="138" customFormat="1" ht="13.2" outlineLevel="1">
      <c r="A87" s="133"/>
      <c r="B87" s="153">
        <v>7</v>
      </c>
      <c r="C87" s="123" t="s">
        <v>22</v>
      </c>
      <c r="D87" s="154">
        <v>481487</v>
      </c>
      <c r="E87" s="136"/>
      <c r="F87" s="136"/>
      <c r="G87" s="135"/>
      <c r="H87" s="136"/>
      <c r="I87" s="137"/>
      <c r="M87" s="127"/>
      <c r="N87" s="102"/>
      <c r="O87" s="102"/>
      <c r="P87" s="102"/>
      <c r="Q87" s="102"/>
      <c r="R87" s="102"/>
      <c r="S87" s="102"/>
      <c r="T87" s="102"/>
      <c r="U87" s="142"/>
    </row>
    <row r="88" spans="1:21" ht="13.2" outlineLevel="1">
      <c r="A88" s="1"/>
      <c r="B88" s="143"/>
      <c r="C88" s="123"/>
      <c r="D88" s="43"/>
      <c r="E88" s="26"/>
      <c r="F88" s="26"/>
      <c r="G88" s="124"/>
      <c r="H88" s="27"/>
      <c r="M88" s="149"/>
      <c r="N88" s="8"/>
      <c r="O88" s="8"/>
      <c r="P88" s="8"/>
      <c r="Q88" s="8"/>
      <c r="R88" s="8"/>
      <c r="S88" s="8"/>
      <c r="T88" s="8"/>
    </row>
    <row r="89" spans="1:21" ht="13.2" outlineLevel="1">
      <c r="A89" s="1"/>
      <c r="B89" s="155"/>
      <c r="C89" s="156" t="s">
        <v>105</v>
      </c>
      <c r="D89" s="157"/>
      <c r="E89" s="158">
        <f>+E67+E77+E84+E87</f>
        <v>1127375315</v>
      </c>
      <c r="F89" s="158">
        <f>+F67+F77+F84+F87</f>
        <v>1747063738</v>
      </c>
      <c r="G89" s="158">
        <f>+G67+G77+G84+G87</f>
        <v>793427590</v>
      </c>
      <c r="H89" s="27"/>
      <c r="M89" s="8"/>
      <c r="N89" s="8"/>
      <c r="O89" s="8"/>
      <c r="P89" s="126"/>
      <c r="Q89" s="126"/>
      <c r="R89" s="126"/>
      <c r="S89" s="126"/>
      <c r="T89" s="8"/>
    </row>
    <row r="90" spans="1:21" ht="13.2" outlineLevel="1">
      <c r="A90" s="4"/>
      <c r="B90" s="143"/>
      <c r="C90" s="159"/>
      <c r="D90" s="43"/>
      <c r="E90" s="26"/>
      <c r="F90" s="26"/>
      <c r="G90" s="124"/>
      <c r="H90" s="27"/>
      <c r="M90" s="8"/>
      <c r="N90" s="8"/>
      <c r="O90" s="8"/>
      <c r="P90" s="126"/>
      <c r="Q90" s="126"/>
      <c r="R90" s="126"/>
      <c r="S90" s="126"/>
      <c r="T90" s="8"/>
      <c r="U90" s="6"/>
    </row>
    <row r="91" spans="1:21" ht="13.2" outlineLevel="1">
      <c r="A91" s="1"/>
      <c r="B91" s="122" t="s">
        <v>26</v>
      </c>
      <c r="C91" s="123" t="s">
        <v>106</v>
      </c>
      <c r="D91" s="43"/>
      <c r="E91" s="26"/>
      <c r="F91" s="26"/>
      <c r="G91" s="124"/>
      <c r="H91" s="27"/>
      <c r="M91" s="8"/>
      <c r="N91" s="127"/>
      <c r="O91" s="127"/>
      <c r="P91" s="127"/>
      <c r="Q91" s="127"/>
      <c r="R91" s="127"/>
      <c r="S91" s="127"/>
      <c r="T91" s="8"/>
    </row>
    <row r="92" spans="1:21" ht="13.2" outlineLevel="1">
      <c r="A92" s="1"/>
      <c r="B92" s="122">
        <v>1</v>
      </c>
      <c r="C92" s="123" t="s">
        <v>28</v>
      </c>
      <c r="D92" s="43"/>
      <c r="E92" s="26"/>
      <c r="F92" s="26"/>
      <c r="G92" s="124"/>
      <c r="H92" s="27"/>
      <c r="M92" s="160"/>
      <c r="N92" s="8"/>
      <c r="O92" s="8"/>
      <c r="P92" s="126"/>
      <c r="Q92" s="126"/>
      <c r="R92" s="126"/>
      <c r="S92" s="126"/>
      <c r="T92" s="8"/>
    </row>
    <row r="93" spans="1:21" ht="13.2" outlineLevel="1">
      <c r="A93" s="1"/>
      <c r="B93" s="143" t="s">
        <v>85</v>
      </c>
      <c r="C93" s="144" t="s">
        <v>107</v>
      </c>
      <c r="D93" s="43"/>
      <c r="E93" s="26">
        <v>0</v>
      </c>
      <c r="F93" s="26">
        <v>0</v>
      </c>
      <c r="G93" s="124">
        <v>0</v>
      </c>
      <c r="H93" s="27"/>
      <c r="M93" s="8"/>
      <c r="N93" s="119"/>
      <c r="O93" s="119"/>
      <c r="P93" s="120"/>
      <c r="Q93" s="120"/>
      <c r="R93" s="120"/>
      <c r="S93" s="120"/>
      <c r="T93" s="8"/>
    </row>
    <row r="94" spans="1:21" ht="13.2" outlineLevel="1">
      <c r="A94" s="1"/>
      <c r="B94" s="143" t="s">
        <v>87</v>
      </c>
      <c r="C94" s="144" t="s">
        <v>108</v>
      </c>
      <c r="D94" s="43"/>
      <c r="E94" s="26">
        <v>0</v>
      </c>
      <c r="F94" s="26">
        <v>0</v>
      </c>
      <c r="G94" s="124">
        <v>0</v>
      </c>
      <c r="H94" s="27"/>
      <c r="M94" s="8"/>
      <c r="N94" s="119"/>
      <c r="O94" s="119"/>
      <c r="P94" s="120"/>
      <c r="Q94" s="120"/>
      <c r="R94" s="120"/>
      <c r="S94" s="120"/>
      <c r="T94" s="8"/>
    </row>
    <row r="95" spans="1:21" ht="13.2" outlineLevel="1">
      <c r="A95" s="1"/>
      <c r="B95" s="143" t="s">
        <v>92</v>
      </c>
      <c r="C95" s="144" t="s">
        <v>109</v>
      </c>
      <c r="D95" s="43"/>
      <c r="E95" s="26">
        <v>0</v>
      </c>
      <c r="F95" s="26">
        <v>0</v>
      </c>
      <c r="G95" s="124">
        <v>0</v>
      </c>
      <c r="H95" s="27"/>
      <c r="M95" s="8"/>
      <c r="N95" s="119"/>
      <c r="O95" s="119"/>
      <c r="P95" s="120"/>
      <c r="Q95" s="120"/>
      <c r="R95" s="120"/>
      <c r="S95" s="120"/>
      <c r="T95" s="8"/>
    </row>
    <row r="96" spans="1:21" ht="13.2" outlineLevel="1">
      <c r="A96" s="1"/>
      <c r="B96" s="143" t="s">
        <v>94</v>
      </c>
      <c r="C96" s="144" t="s">
        <v>110</v>
      </c>
      <c r="D96" s="43"/>
      <c r="E96" s="26">
        <v>0</v>
      </c>
      <c r="F96" s="26">
        <v>0</v>
      </c>
      <c r="G96" s="124">
        <v>0</v>
      </c>
      <c r="H96" s="27"/>
      <c r="M96" s="8"/>
      <c r="N96" s="120"/>
      <c r="O96" s="120"/>
      <c r="P96" s="120"/>
      <c r="Q96" s="120"/>
      <c r="R96" s="120"/>
      <c r="S96" s="120"/>
      <c r="T96" s="8"/>
    </row>
    <row r="97" spans="1:21" ht="13.2" outlineLevel="1">
      <c r="A97" s="1"/>
      <c r="B97" s="145"/>
      <c r="C97" s="146" t="s">
        <v>111</v>
      </c>
      <c r="D97" s="129"/>
      <c r="E97" s="147">
        <f>SUM(E93:E96)</f>
        <v>0</v>
      </c>
      <c r="F97" s="147">
        <f>SUM(F93:F96)</f>
        <v>0</v>
      </c>
      <c r="G97" s="148">
        <f>SUM(G93:G96)</f>
        <v>0</v>
      </c>
      <c r="H97" s="136"/>
      <c r="M97" s="8"/>
      <c r="N97" s="8"/>
      <c r="O97" s="8"/>
      <c r="P97" s="8"/>
      <c r="Q97" s="8"/>
      <c r="R97" s="8"/>
      <c r="S97" s="8"/>
      <c r="T97" s="8"/>
    </row>
    <row r="98" spans="1:21" s="138" customFormat="1" ht="13.2" outlineLevel="1">
      <c r="A98" s="133"/>
      <c r="B98" s="122">
        <v>2</v>
      </c>
      <c r="C98" s="123" t="s">
        <v>29</v>
      </c>
      <c r="D98" s="123"/>
      <c r="E98" s="134"/>
      <c r="F98" s="134"/>
      <c r="G98" s="135"/>
      <c r="H98" s="136"/>
      <c r="I98" s="137"/>
      <c r="M98" s="102"/>
      <c r="N98" s="102"/>
      <c r="O98" s="102"/>
      <c r="P98" s="102"/>
      <c r="Q98" s="102"/>
      <c r="R98" s="102"/>
      <c r="S98" s="102"/>
      <c r="T98" s="102"/>
      <c r="U98" s="142"/>
    </row>
    <row r="99" spans="1:21" ht="13.2" outlineLevel="1">
      <c r="A99" s="1"/>
      <c r="B99" s="143" t="s">
        <v>85</v>
      </c>
      <c r="C99" s="144" t="s">
        <v>5</v>
      </c>
      <c r="D99" s="415">
        <v>211</v>
      </c>
      <c r="E99" s="416">
        <f>N27</f>
        <v>490700000</v>
      </c>
      <c r="F99" s="416">
        <v>0</v>
      </c>
      <c r="G99" s="417">
        <v>0</v>
      </c>
      <c r="H99" s="27"/>
      <c r="M99" s="8"/>
      <c r="N99" s="160"/>
      <c r="O99" s="160"/>
      <c r="P99" s="160"/>
      <c r="Q99" s="160"/>
      <c r="R99" s="161"/>
      <c r="S99" s="8"/>
      <c r="T99" s="8"/>
    </row>
    <row r="100" spans="1:21" ht="13.2" outlineLevel="1">
      <c r="A100" s="1"/>
      <c r="B100" s="143" t="s">
        <v>87</v>
      </c>
      <c r="C100" s="144" t="s">
        <v>112</v>
      </c>
      <c r="D100" s="415">
        <v>212</v>
      </c>
      <c r="E100" s="418">
        <v>0</v>
      </c>
      <c r="F100" s="418">
        <v>0</v>
      </c>
      <c r="G100" s="417">
        <v>0</v>
      </c>
      <c r="H100" s="27"/>
      <c r="M100" s="160"/>
      <c r="N100" s="8"/>
      <c r="O100" s="162"/>
      <c r="P100" s="8"/>
      <c r="Q100" s="8"/>
      <c r="R100" s="161"/>
      <c r="S100" s="8"/>
      <c r="T100" s="8"/>
    </row>
    <row r="101" spans="1:21" ht="13.2" outlineLevel="1">
      <c r="A101" s="1"/>
      <c r="B101" s="143" t="s">
        <v>92</v>
      </c>
      <c r="C101" s="144" t="s">
        <v>113</v>
      </c>
      <c r="D101" s="415" t="s">
        <v>284</v>
      </c>
      <c r="E101" s="418">
        <f>P27</f>
        <v>2470250.9</v>
      </c>
      <c r="F101" s="418">
        <v>2422304</v>
      </c>
      <c r="G101" s="417">
        <v>449280</v>
      </c>
      <c r="H101" s="27"/>
      <c r="M101" s="127"/>
      <c r="N101" s="8"/>
      <c r="O101" s="163"/>
      <c r="P101" s="8"/>
      <c r="Q101" s="8"/>
      <c r="R101" s="78"/>
      <c r="S101" s="8"/>
      <c r="T101" s="8"/>
    </row>
    <row r="102" spans="1:21" ht="16.5" customHeight="1" outlineLevel="1">
      <c r="A102" s="1"/>
      <c r="B102" s="143" t="s">
        <v>94</v>
      </c>
      <c r="C102" s="144" t="s">
        <v>114</v>
      </c>
      <c r="D102" s="415" t="s">
        <v>115</v>
      </c>
      <c r="E102" s="418">
        <f>Q27</f>
        <v>75868564.599999994</v>
      </c>
      <c r="F102" s="418">
        <v>64967712</v>
      </c>
      <c r="G102" s="417">
        <v>39660983</v>
      </c>
      <c r="H102" s="27"/>
      <c r="M102" s="127"/>
      <c r="N102" s="164"/>
      <c r="O102" s="149"/>
      <c r="P102" s="120"/>
      <c r="Q102" s="120"/>
      <c r="R102" s="83"/>
      <c r="S102" s="8"/>
      <c r="T102" s="8"/>
    </row>
    <row r="103" spans="1:21" ht="13.2" outlineLevel="1">
      <c r="A103" s="1"/>
      <c r="B103" s="145"/>
      <c r="C103" s="146" t="s">
        <v>89</v>
      </c>
      <c r="D103" s="129">
        <v>11</v>
      </c>
      <c r="E103" s="147">
        <f>SUM(E99:E102)</f>
        <v>569038815.5</v>
      </c>
      <c r="F103" s="147">
        <f>SUM(F99:F102)</f>
        <v>67390016</v>
      </c>
      <c r="G103" s="148">
        <f>SUM(G99:G102)</f>
        <v>40110263</v>
      </c>
      <c r="H103" s="136"/>
      <c r="M103" s="127"/>
      <c r="N103" s="164"/>
      <c r="O103" s="149"/>
      <c r="P103" s="126"/>
      <c r="Q103" s="126"/>
      <c r="R103" s="83"/>
      <c r="S103" s="8"/>
      <c r="T103" s="8"/>
    </row>
    <row r="104" spans="1:21" s="138" customFormat="1" ht="13.2" outlineLevel="1">
      <c r="A104" s="133"/>
      <c r="B104" s="145">
        <v>3</v>
      </c>
      <c r="C104" s="129" t="s">
        <v>116</v>
      </c>
      <c r="D104" s="129"/>
      <c r="E104" s="147">
        <v>0</v>
      </c>
      <c r="F104" s="147">
        <v>0</v>
      </c>
      <c r="G104" s="148">
        <v>0</v>
      </c>
      <c r="H104" s="136"/>
      <c r="I104" s="137"/>
      <c r="M104" s="127"/>
      <c r="N104" s="160"/>
      <c r="O104" s="127"/>
      <c r="P104" s="165"/>
      <c r="Q104" s="165"/>
      <c r="R104" s="78"/>
      <c r="S104" s="102"/>
      <c r="T104" s="102"/>
      <c r="U104" s="142"/>
    </row>
    <row r="105" spans="1:21" s="138" customFormat="1" ht="13.2" outlineLevel="1">
      <c r="A105" s="133"/>
      <c r="B105" s="145">
        <v>4</v>
      </c>
      <c r="C105" s="129" t="s">
        <v>31</v>
      </c>
      <c r="D105" s="129"/>
      <c r="E105" s="147"/>
      <c r="F105" s="147"/>
      <c r="G105" s="148"/>
      <c r="H105" s="136"/>
      <c r="I105" s="137"/>
      <c r="M105" s="127"/>
      <c r="N105" s="160"/>
      <c r="O105" s="127"/>
      <c r="P105" s="165"/>
      <c r="Q105" s="165"/>
      <c r="R105" s="78"/>
      <c r="S105" s="102"/>
      <c r="T105" s="102"/>
      <c r="U105" s="142"/>
    </row>
    <row r="106" spans="1:21" ht="13.2" outlineLevel="1">
      <c r="A106" s="1"/>
      <c r="B106" s="143" t="s">
        <v>85</v>
      </c>
      <c r="C106" s="144" t="s">
        <v>117</v>
      </c>
      <c r="D106" s="43"/>
      <c r="E106" s="26">
        <v>0</v>
      </c>
      <c r="F106" s="26">
        <v>0</v>
      </c>
      <c r="G106" s="124">
        <v>0</v>
      </c>
      <c r="H106" s="27"/>
      <c r="M106" s="149"/>
      <c r="N106" s="48"/>
      <c r="O106" s="149"/>
      <c r="P106" s="126"/>
      <c r="Q106" s="126"/>
      <c r="R106" s="78"/>
      <c r="S106" s="8"/>
      <c r="T106" s="8"/>
    </row>
    <row r="107" spans="1:21" ht="13.2" outlineLevel="1">
      <c r="A107" s="1"/>
      <c r="B107" s="143" t="s">
        <v>87</v>
      </c>
      <c r="C107" s="144" t="s">
        <v>118</v>
      </c>
      <c r="D107" s="43"/>
      <c r="E107" s="26">
        <v>0</v>
      </c>
      <c r="F107" s="26">
        <v>0</v>
      </c>
      <c r="G107" s="124">
        <v>0</v>
      </c>
      <c r="H107" s="27"/>
      <c r="M107" s="149"/>
      <c r="N107" s="48"/>
      <c r="O107" s="149"/>
      <c r="P107" s="126"/>
      <c r="Q107" s="126"/>
      <c r="R107" s="78"/>
      <c r="S107" s="8"/>
      <c r="T107" s="8"/>
    </row>
    <row r="108" spans="1:21" ht="13.2" outlineLevel="1">
      <c r="A108" s="1"/>
      <c r="B108" s="143" t="s">
        <v>92</v>
      </c>
      <c r="C108" s="144" t="s">
        <v>119</v>
      </c>
      <c r="D108" s="43"/>
      <c r="E108" s="26">
        <v>0</v>
      </c>
      <c r="F108" s="26">
        <v>0</v>
      </c>
      <c r="G108" s="124">
        <v>0</v>
      </c>
      <c r="H108" s="27"/>
      <c r="M108" s="149"/>
      <c r="N108" s="48"/>
      <c r="O108" s="149"/>
      <c r="P108" s="126"/>
      <c r="Q108" s="126"/>
      <c r="R108" s="78"/>
      <c r="S108" s="8"/>
      <c r="T108" s="8"/>
    </row>
    <row r="109" spans="1:21" ht="13.2" outlineLevel="1">
      <c r="A109" s="1"/>
      <c r="B109" s="145"/>
      <c r="C109" s="146" t="s">
        <v>103</v>
      </c>
      <c r="D109" s="129"/>
      <c r="E109" s="147">
        <f>SUM(E106:E108)</f>
        <v>0</v>
      </c>
      <c r="F109" s="147">
        <f>SUM(F106:F108)</f>
        <v>0</v>
      </c>
      <c r="G109" s="148">
        <f>SUM(G106:G108)</f>
        <v>0</v>
      </c>
      <c r="H109" s="136"/>
      <c r="M109" s="149"/>
      <c r="N109" s="164"/>
      <c r="O109" s="149"/>
      <c r="P109" s="126"/>
      <c r="Q109" s="126"/>
      <c r="R109" s="78"/>
      <c r="S109" s="8"/>
      <c r="T109" s="8"/>
    </row>
    <row r="110" spans="1:21" s="138" customFormat="1" ht="13.2" outlineLevel="1">
      <c r="A110" s="133"/>
      <c r="B110" s="145">
        <v>5</v>
      </c>
      <c r="C110" s="129" t="s">
        <v>32</v>
      </c>
      <c r="D110" s="129"/>
      <c r="E110" s="147"/>
      <c r="F110" s="147"/>
      <c r="G110" s="148">
        <v>8000000</v>
      </c>
      <c r="H110" s="136"/>
      <c r="I110" s="137"/>
      <c r="M110" s="127"/>
      <c r="N110" s="166"/>
      <c r="O110" s="127"/>
      <c r="P110" s="152"/>
      <c r="Q110" s="165"/>
      <c r="R110" s="78"/>
      <c r="S110" s="102"/>
      <c r="T110" s="102"/>
      <c r="U110" s="142"/>
    </row>
    <row r="111" spans="1:21" s="138" customFormat="1" ht="13.2" outlineLevel="1">
      <c r="A111" s="133"/>
      <c r="B111" s="145">
        <v>6</v>
      </c>
      <c r="C111" s="129" t="s">
        <v>33</v>
      </c>
      <c r="D111" s="129"/>
      <c r="E111" s="147">
        <v>0</v>
      </c>
      <c r="F111" s="147">
        <v>0</v>
      </c>
      <c r="G111" s="148">
        <v>0</v>
      </c>
      <c r="H111" s="136"/>
      <c r="I111" s="137"/>
      <c r="M111" s="127"/>
      <c r="N111" s="166"/>
      <c r="O111" s="167"/>
      <c r="P111" s="140"/>
      <c r="Q111" s="140"/>
      <c r="R111" s="83"/>
      <c r="S111" s="102"/>
      <c r="T111" s="102"/>
      <c r="U111" s="142"/>
    </row>
    <row r="112" spans="1:21" ht="13.2" outlineLevel="1">
      <c r="A112" s="1"/>
      <c r="B112" s="155"/>
      <c r="C112" s="156" t="s">
        <v>120</v>
      </c>
      <c r="D112" s="157"/>
      <c r="E112" s="168">
        <f>E97+E103+E109+E110+E111</f>
        <v>569038815.5</v>
      </c>
      <c r="F112" s="168">
        <f>F97+F103+F109+F110+F111</f>
        <v>67390016</v>
      </c>
      <c r="G112" s="158">
        <f>G97+G103+G109+G110+G111</f>
        <v>48110263</v>
      </c>
      <c r="H112" s="27"/>
      <c r="M112" s="127"/>
      <c r="N112" s="164"/>
      <c r="O112" s="161"/>
      <c r="P112" s="120"/>
      <c r="Q112" s="120"/>
      <c r="R112" s="83"/>
      <c r="S112" s="8"/>
      <c r="T112" s="8"/>
    </row>
    <row r="113" spans="1:21" ht="13.8" outlineLevel="1" thickBot="1">
      <c r="A113" s="1"/>
      <c r="B113" s="169"/>
      <c r="C113" s="170" t="s">
        <v>35</v>
      </c>
      <c r="D113" s="170"/>
      <c r="E113" s="171">
        <f>+E89+E112</f>
        <v>1696414130.5</v>
      </c>
      <c r="F113" s="171">
        <f>+F89+F112</f>
        <v>1814453754</v>
      </c>
      <c r="G113" s="172">
        <f>+G89+G112</f>
        <v>841537853</v>
      </c>
      <c r="H113" s="136"/>
      <c r="M113" s="127"/>
      <c r="N113" s="164"/>
      <c r="O113" s="161"/>
      <c r="P113" s="120"/>
      <c r="Q113" s="120"/>
      <c r="R113" s="83"/>
      <c r="S113" s="8"/>
      <c r="T113" s="8"/>
    </row>
    <row r="114" spans="1:21" ht="10.8" outlineLevel="1" thickTop="1">
      <c r="A114" s="6"/>
      <c r="B114" s="161"/>
      <c r="C114" s="102"/>
      <c r="D114" s="8"/>
      <c r="E114" s="173"/>
      <c r="F114" s="173"/>
      <c r="G114" s="173"/>
      <c r="H114" s="173"/>
      <c r="M114" s="127"/>
      <c r="N114" s="164"/>
      <c r="O114" s="161"/>
      <c r="P114" s="120"/>
      <c r="Q114" s="120"/>
      <c r="R114" s="83"/>
      <c r="S114" s="8"/>
      <c r="T114" s="8"/>
      <c r="U114" s="6"/>
    </row>
    <row r="115" spans="1:21" outlineLevel="1">
      <c r="A115" s="6"/>
      <c r="B115" s="161"/>
      <c r="C115" s="102"/>
      <c r="D115" s="8"/>
      <c r="E115" s="173"/>
      <c r="F115" s="173"/>
      <c r="G115" s="173"/>
      <c r="H115" s="173"/>
      <c r="M115" s="127"/>
      <c r="N115" s="164"/>
      <c r="O115" s="161"/>
      <c r="P115" s="120"/>
      <c r="Q115" s="120"/>
      <c r="R115" s="83"/>
      <c r="S115" s="8"/>
      <c r="T115" s="8"/>
      <c r="U115" s="6"/>
    </row>
    <row r="116" spans="1:21" ht="10.8" outlineLevel="1" thickBot="1">
      <c r="B116" s="161"/>
      <c r="C116" s="102"/>
      <c r="D116" s="8"/>
      <c r="E116" s="173"/>
      <c r="F116" s="173"/>
      <c r="G116" s="173"/>
      <c r="H116" s="173"/>
      <c r="M116" s="127"/>
      <c r="N116" s="164"/>
      <c r="O116" s="161"/>
      <c r="P116" s="120"/>
      <c r="Q116" s="120"/>
      <c r="R116" s="83"/>
      <c r="S116" s="8"/>
      <c r="T116" s="8"/>
    </row>
    <row r="117" spans="1:21" ht="40.5" customHeight="1" outlineLevel="1" thickTop="1" thickBot="1">
      <c r="B117" s="174" t="s">
        <v>21</v>
      </c>
      <c r="C117" s="175" t="s">
        <v>121</v>
      </c>
      <c r="D117" s="176" t="s">
        <v>2</v>
      </c>
      <c r="E117" s="111" t="s">
        <v>288</v>
      </c>
      <c r="F117" s="111" t="s">
        <v>289</v>
      </c>
      <c r="G117" s="111" t="s">
        <v>3</v>
      </c>
      <c r="H117" s="177"/>
      <c r="M117" s="127"/>
      <c r="N117" s="164"/>
      <c r="O117" s="161"/>
      <c r="P117" s="120"/>
      <c r="Q117" s="120"/>
      <c r="R117" s="83"/>
      <c r="S117" s="8"/>
      <c r="T117" s="8"/>
    </row>
    <row r="118" spans="1:21" ht="13.8" outlineLevel="1" thickTop="1">
      <c r="B118" s="178"/>
      <c r="C118" s="179" t="s">
        <v>37</v>
      </c>
      <c r="D118" s="43"/>
      <c r="E118" s="26"/>
      <c r="F118" s="26"/>
      <c r="G118" s="124"/>
      <c r="H118" s="27"/>
      <c r="M118" s="127"/>
      <c r="N118" s="8"/>
      <c r="O118" s="161"/>
      <c r="P118" s="8"/>
      <c r="Q118" s="8"/>
      <c r="R118" s="127"/>
      <c r="S118" s="8"/>
      <c r="T118" s="8"/>
    </row>
    <row r="119" spans="1:21" ht="13.2" outlineLevel="1">
      <c r="B119" s="178"/>
      <c r="C119" s="179"/>
      <c r="D119" s="43"/>
      <c r="E119" s="26"/>
      <c r="F119" s="26"/>
      <c r="G119" s="124"/>
      <c r="H119" s="27"/>
      <c r="M119" s="127"/>
      <c r="N119" s="8"/>
      <c r="O119" s="161"/>
      <c r="P119" s="8"/>
      <c r="Q119" s="8"/>
      <c r="R119" s="127"/>
      <c r="S119" s="8"/>
      <c r="T119" s="8"/>
    </row>
    <row r="120" spans="1:21" ht="13.2" outlineLevel="1">
      <c r="B120" s="122" t="s">
        <v>12</v>
      </c>
      <c r="C120" s="123" t="s">
        <v>122</v>
      </c>
      <c r="D120" s="43"/>
      <c r="E120" s="26"/>
      <c r="F120" s="26"/>
      <c r="G120" s="124"/>
      <c r="H120" s="27"/>
      <c r="M120" s="127"/>
      <c r="N120" s="8"/>
      <c r="O120" s="8"/>
      <c r="P120" s="180"/>
      <c r="Q120" s="180"/>
      <c r="R120" s="8"/>
      <c r="S120" s="8"/>
      <c r="T120" s="8"/>
    </row>
    <row r="121" spans="1:21" ht="13.2" outlineLevel="1">
      <c r="B121" s="145">
        <v>1</v>
      </c>
      <c r="C121" s="129" t="s">
        <v>86</v>
      </c>
      <c r="D121" s="130"/>
      <c r="E121" s="181">
        <v>0</v>
      </c>
      <c r="F121" s="181">
        <v>0</v>
      </c>
      <c r="G121" s="132">
        <v>0</v>
      </c>
      <c r="H121" s="27"/>
      <c r="M121" s="8"/>
      <c r="N121" s="8"/>
      <c r="O121" s="8"/>
      <c r="P121" s="8"/>
      <c r="Q121" s="8"/>
      <c r="R121" s="8"/>
      <c r="S121" s="8"/>
      <c r="T121" s="8"/>
    </row>
    <row r="122" spans="1:21" ht="13.2" outlineLevel="1">
      <c r="B122" s="145">
        <v>2</v>
      </c>
      <c r="C122" s="129" t="s">
        <v>39</v>
      </c>
      <c r="D122" s="130"/>
      <c r="E122" s="181"/>
      <c r="F122" s="181"/>
      <c r="G122" s="132"/>
      <c r="H122" s="27"/>
      <c r="M122" s="8"/>
      <c r="N122" s="113"/>
      <c r="O122" s="8"/>
      <c r="P122" s="8"/>
      <c r="Q122" s="78"/>
      <c r="R122" s="8"/>
      <c r="S122" s="8"/>
      <c r="T122" s="8"/>
    </row>
    <row r="123" spans="1:21" ht="13.2" outlineLevel="1">
      <c r="B123" s="143" t="s">
        <v>85</v>
      </c>
      <c r="C123" s="144" t="s">
        <v>285</v>
      </c>
      <c r="D123" s="43">
        <v>460</v>
      </c>
      <c r="E123" s="26">
        <v>0</v>
      </c>
      <c r="F123" s="26">
        <v>63855947</v>
      </c>
      <c r="G123" s="124">
        <v>0</v>
      </c>
      <c r="H123" s="27"/>
      <c r="M123" s="8"/>
      <c r="N123" s="119"/>
      <c r="O123" s="119"/>
      <c r="P123" s="120"/>
      <c r="Q123" s="121"/>
      <c r="R123" s="8"/>
      <c r="S123" s="8"/>
      <c r="T123" s="8"/>
    </row>
    <row r="124" spans="1:21" ht="13.2" outlineLevel="1">
      <c r="B124" s="143" t="s">
        <v>87</v>
      </c>
      <c r="C124" s="144" t="s">
        <v>123</v>
      </c>
      <c r="D124" s="43"/>
      <c r="E124" s="26">
        <v>0</v>
      </c>
      <c r="F124" s="26">
        <v>0</v>
      </c>
      <c r="G124" s="124">
        <v>0</v>
      </c>
      <c r="H124" s="27"/>
      <c r="M124" s="8"/>
      <c r="N124" s="125"/>
      <c r="O124" s="119"/>
      <c r="P124" s="126"/>
      <c r="Q124" s="78"/>
      <c r="R124" s="8"/>
      <c r="S124" s="8"/>
      <c r="T124" s="8"/>
    </row>
    <row r="125" spans="1:21" ht="13.2" outlineLevel="1">
      <c r="B125" s="143" t="s">
        <v>92</v>
      </c>
      <c r="C125" s="144" t="s">
        <v>124</v>
      </c>
      <c r="D125" s="43"/>
      <c r="E125" s="26">
        <v>0</v>
      </c>
      <c r="F125" s="26">
        <v>0</v>
      </c>
      <c r="G125" s="124">
        <v>0</v>
      </c>
      <c r="H125" s="27"/>
      <c r="M125" s="119"/>
      <c r="N125" s="125"/>
      <c r="O125" s="119"/>
      <c r="P125" s="126"/>
      <c r="Q125" s="83"/>
      <c r="R125" s="8"/>
      <c r="S125" s="8"/>
      <c r="T125" s="8"/>
    </row>
    <row r="126" spans="1:21" ht="13.2" outlineLevel="1">
      <c r="B126" s="145"/>
      <c r="C126" s="146" t="s">
        <v>89</v>
      </c>
      <c r="D126" s="129"/>
      <c r="E126" s="147">
        <f>SUM(E123:E125)</f>
        <v>0</v>
      </c>
      <c r="F126" s="147">
        <f>SUM(F123:F125)</f>
        <v>63855947</v>
      </c>
      <c r="G126" s="148">
        <f>SUM(G123:G125)</f>
        <v>0</v>
      </c>
      <c r="H126" s="136"/>
      <c r="M126" s="119"/>
      <c r="N126" s="125"/>
      <c r="O126" s="119"/>
      <c r="P126" s="120"/>
      <c r="Q126" s="78"/>
      <c r="R126" s="182"/>
      <c r="S126" s="8"/>
      <c r="T126" s="8"/>
    </row>
    <row r="127" spans="1:21" ht="13.2" outlineLevel="1">
      <c r="B127" s="122">
        <v>3</v>
      </c>
      <c r="C127" s="123" t="s">
        <v>40</v>
      </c>
      <c r="D127" s="43"/>
      <c r="E127" s="26"/>
      <c r="F127" s="26"/>
      <c r="G127" s="124"/>
      <c r="H127" s="27"/>
      <c r="M127" s="119"/>
      <c r="N127" s="125"/>
      <c r="O127" s="8"/>
      <c r="P127" s="120"/>
      <c r="Q127" s="78"/>
      <c r="R127" s="8"/>
      <c r="S127" s="8"/>
      <c r="T127" s="8"/>
    </row>
    <row r="128" spans="1:21" ht="13.2" outlineLevel="1">
      <c r="B128" s="143" t="s">
        <v>85</v>
      </c>
      <c r="C128" s="144" t="s">
        <v>125</v>
      </c>
      <c r="D128" s="43">
        <v>401</v>
      </c>
      <c r="E128" s="26">
        <v>645400163</v>
      </c>
      <c r="F128" s="26">
        <v>770925345.70000005</v>
      </c>
      <c r="G128" s="124">
        <v>543532300</v>
      </c>
      <c r="H128" s="27"/>
      <c r="M128" s="119"/>
      <c r="N128" s="8"/>
      <c r="O128" s="8"/>
      <c r="P128" s="8"/>
      <c r="Q128" s="78"/>
      <c r="R128" s="8"/>
      <c r="S128" s="8"/>
      <c r="T128" s="8"/>
    </row>
    <row r="129" spans="1:21" ht="13.2" outlineLevel="1">
      <c r="B129" s="143" t="s">
        <v>87</v>
      </c>
      <c r="C129" s="144" t="s">
        <v>126</v>
      </c>
      <c r="D129" s="43">
        <v>421</v>
      </c>
      <c r="E129" s="26">
        <f>2026272</f>
        <v>2026272</v>
      </c>
      <c r="F129" s="26">
        <v>1696844</v>
      </c>
      <c r="G129" s="124"/>
      <c r="H129" s="27"/>
      <c r="M129" s="8"/>
      <c r="N129" s="8"/>
      <c r="O129" s="8"/>
      <c r="P129" s="8"/>
      <c r="Q129" s="8"/>
      <c r="R129" s="8"/>
      <c r="S129" s="8"/>
      <c r="T129" s="8"/>
    </row>
    <row r="130" spans="1:21" ht="13.2" outlineLevel="1">
      <c r="B130" s="143" t="s">
        <v>92</v>
      </c>
      <c r="C130" s="144" t="s">
        <v>127</v>
      </c>
      <c r="D130" s="43">
        <v>431.44200000000001</v>
      </c>
      <c r="E130" s="26">
        <v>650826</v>
      </c>
      <c r="F130" s="26">
        <f>570082+117278</f>
        <v>687360</v>
      </c>
      <c r="G130" s="124">
        <v>2617211</v>
      </c>
      <c r="H130" s="27"/>
      <c r="M130" s="8"/>
      <c r="N130" s="8"/>
      <c r="O130" s="8"/>
      <c r="P130" s="8"/>
      <c r="Q130" s="8"/>
      <c r="R130" s="8"/>
      <c r="S130" s="8"/>
      <c r="T130" s="8"/>
    </row>
    <row r="131" spans="1:21" ht="13.2" outlineLevel="1">
      <c r="B131" s="143" t="s">
        <v>94</v>
      </c>
      <c r="C131" s="144" t="s">
        <v>305</v>
      </c>
      <c r="D131" s="183">
        <v>455</v>
      </c>
      <c r="E131" s="26">
        <v>1269787</v>
      </c>
      <c r="F131" s="26">
        <v>1269787</v>
      </c>
      <c r="G131" s="124">
        <f>19428082+1269787</f>
        <v>20697869</v>
      </c>
      <c r="H131" s="27"/>
    </row>
    <row r="132" spans="1:21" ht="13.2" outlineLevel="1">
      <c r="B132" s="143" t="s">
        <v>101</v>
      </c>
      <c r="C132" s="144" t="s">
        <v>304</v>
      </c>
      <c r="D132" s="183">
        <v>444</v>
      </c>
      <c r="E132" s="27">
        <v>9089615</v>
      </c>
      <c r="F132" s="27"/>
      <c r="G132" s="124"/>
      <c r="H132" s="27"/>
    </row>
    <row r="133" spans="1:21" ht="13.2" outlineLevel="1">
      <c r="B133" s="145"/>
      <c r="C133" s="146" t="s">
        <v>96</v>
      </c>
      <c r="D133" s="129"/>
      <c r="E133" s="147">
        <f>SUM(E128:E132)</f>
        <v>658436663</v>
      </c>
      <c r="F133" s="147">
        <f>SUM(F128:F132)</f>
        <v>774579336.70000005</v>
      </c>
      <c r="G133" s="148">
        <f>SUM(G128:G132)</f>
        <v>566847380</v>
      </c>
      <c r="H133" s="136"/>
    </row>
    <row r="134" spans="1:21" ht="13.2" outlineLevel="1">
      <c r="B134" s="145">
        <v>4</v>
      </c>
      <c r="C134" s="129" t="s">
        <v>42</v>
      </c>
      <c r="D134" s="130"/>
      <c r="E134" s="181"/>
      <c r="F134" s="181"/>
      <c r="G134" s="132"/>
      <c r="H134" s="27"/>
    </row>
    <row r="135" spans="1:21" ht="13.2" outlineLevel="1">
      <c r="B135" s="145">
        <v>5</v>
      </c>
      <c r="C135" s="129" t="s">
        <v>43</v>
      </c>
      <c r="D135" s="130"/>
      <c r="E135" s="181"/>
      <c r="F135" s="181"/>
      <c r="G135" s="132"/>
      <c r="H135" s="27"/>
    </row>
    <row r="136" spans="1:21" ht="13.2" outlineLevel="1">
      <c r="B136" s="184"/>
      <c r="C136" s="185" t="s">
        <v>128</v>
      </c>
      <c r="D136" s="185"/>
      <c r="E136" s="186">
        <f>E121+E126+E133+E134+E135</f>
        <v>658436663</v>
      </c>
      <c r="F136" s="186">
        <f>F121+F126+F133+F134+F135</f>
        <v>838435283.70000005</v>
      </c>
      <c r="G136" s="186">
        <f>G121+G126+G133+G134+G135</f>
        <v>566847380</v>
      </c>
      <c r="H136" s="136"/>
    </row>
    <row r="137" spans="1:21" ht="13.2" outlineLevel="1">
      <c r="A137" s="6"/>
      <c r="B137" s="143"/>
      <c r="C137" s="123"/>
      <c r="D137" s="43"/>
      <c r="E137" s="26"/>
      <c r="F137" s="26"/>
      <c r="G137" s="124"/>
      <c r="H137" s="27"/>
      <c r="M137" s="6"/>
      <c r="N137" s="6"/>
      <c r="O137" s="6"/>
      <c r="P137" s="6"/>
      <c r="Q137" s="6"/>
      <c r="T137" s="6"/>
      <c r="U137" s="6"/>
    </row>
    <row r="138" spans="1:21" ht="13.2" outlineLevel="1">
      <c r="B138" s="122" t="s">
        <v>26</v>
      </c>
      <c r="C138" s="123" t="s">
        <v>129</v>
      </c>
      <c r="D138" s="43"/>
      <c r="E138" s="26"/>
      <c r="F138" s="26"/>
      <c r="G138" s="124"/>
      <c r="H138" s="27"/>
    </row>
    <row r="139" spans="1:21" ht="13.2" outlineLevel="1">
      <c r="B139" s="122">
        <v>1</v>
      </c>
      <c r="C139" s="123" t="s">
        <v>47</v>
      </c>
      <c r="D139" s="43"/>
      <c r="E139" s="26"/>
      <c r="F139" s="26"/>
      <c r="G139" s="124"/>
      <c r="H139" s="27"/>
    </row>
    <row r="140" spans="1:21" ht="13.2" outlineLevel="1">
      <c r="B140" s="143" t="s">
        <v>85</v>
      </c>
      <c r="C140" s="144" t="s">
        <v>130</v>
      </c>
      <c r="D140" s="43"/>
      <c r="E140" s="26">
        <v>56478060</v>
      </c>
      <c r="F140" s="26">
        <v>116701231.22</v>
      </c>
      <c r="G140" s="124">
        <v>240556005</v>
      </c>
      <c r="H140" s="27"/>
    </row>
    <row r="141" spans="1:21" ht="13.2" outlineLevel="1">
      <c r="B141" s="143" t="s">
        <v>87</v>
      </c>
      <c r="C141" s="144" t="s">
        <v>131</v>
      </c>
      <c r="D141" s="43"/>
      <c r="E141" s="26">
        <v>0</v>
      </c>
      <c r="F141" s="26">
        <v>0</v>
      </c>
      <c r="G141" s="124">
        <v>0</v>
      </c>
      <c r="H141" s="27"/>
    </row>
    <row r="142" spans="1:21" ht="13.2" outlineLevel="1">
      <c r="B142" s="145"/>
      <c r="C142" s="146" t="s">
        <v>132</v>
      </c>
      <c r="D142" s="129"/>
      <c r="E142" s="147">
        <f>SUM(E140:E141)</f>
        <v>56478060</v>
      </c>
      <c r="F142" s="147">
        <f>SUM(F140:F141)</f>
        <v>116701231.22</v>
      </c>
      <c r="G142" s="148">
        <f>SUM(G140:G141)</f>
        <v>240556005</v>
      </c>
      <c r="H142" s="136"/>
    </row>
    <row r="143" spans="1:21" ht="13.2" outlineLevel="1">
      <c r="B143" s="145">
        <v>2</v>
      </c>
      <c r="C143" s="129" t="s">
        <v>48</v>
      </c>
      <c r="D143" s="130">
        <v>1600</v>
      </c>
      <c r="E143" s="181">
        <f>350000000+103461164</f>
        <v>453461164</v>
      </c>
      <c r="F143" s="181">
        <f>602127493.82-8000000+69018706</f>
        <v>663146199.82000005</v>
      </c>
      <c r="G143" s="132"/>
      <c r="H143" s="27"/>
    </row>
    <row r="144" spans="1:21" ht="13.2" outlineLevel="1">
      <c r="B144" s="145">
        <v>3</v>
      </c>
      <c r="C144" s="129" t="s">
        <v>50</v>
      </c>
      <c r="D144" s="130"/>
      <c r="E144" s="181">
        <v>0</v>
      </c>
      <c r="F144" s="181">
        <v>0</v>
      </c>
      <c r="G144" s="132">
        <v>0</v>
      </c>
      <c r="H144" s="27"/>
    </row>
    <row r="145" spans="2:8" ht="13.2" outlineLevel="1">
      <c r="B145" s="145">
        <v>4</v>
      </c>
      <c r="C145" s="129" t="s">
        <v>42</v>
      </c>
      <c r="D145" s="130"/>
      <c r="E145" s="181">
        <v>0</v>
      </c>
      <c r="F145" s="181">
        <v>0</v>
      </c>
      <c r="G145" s="132">
        <v>0</v>
      </c>
      <c r="H145" s="27"/>
    </row>
    <row r="146" spans="2:8" ht="13.2" outlineLevel="1">
      <c r="B146" s="143"/>
      <c r="C146" s="123"/>
      <c r="D146" s="43"/>
      <c r="E146" s="26">
        <v>0</v>
      </c>
      <c r="F146" s="26">
        <v>0</v>
      </c>
      <c r="G146" s="124">
        <v>0</v>
      </c>
      <c r="H146" s="27"/>
    </row>
    <row r="147" spans="2:8" ht="13.2" outlineLevel="1">
      <c r="B147" s="184"/>
      <c r="C147" s="185" t="s">
        <v>133</v>
      </c>
      <c r="D147" s="185"/>
      <c r="E147" s="187">
        <f>E142+E143+E144+E145</f>
        <v>509939224</v>
      </c>
      <c r="F147" s="187">
        <f>F142+F143+F144+F145</f>
        <v>779847431.04000008</v>
      </c>
      <c r="G147" s="186">
        <f>G142+G143+G144+G145</f>
        <v>240556005</v>
      </c>
      <c r="H147" s="136"/>
    </row>
    <row r="148" spans="2:8" ht="13.2" outlineLevel="1">
      <c r="B148" s="188"/>
      <c r="C148" s="189" t="s">
        <v>134</v>
      </c>
      <c r="D148" s="190"/>
      <c r="E148" s="191">
        <f>E136+E143</f>
        <v>1111897827</v>
      </c>
      <c r="F148" s="191">
        <f>F136+F143</f>
        <v>1501581483.52</v>
      </c>
      <c r="G148" s="192">
        <f>G136+G147</f>
        <v>807403385</v>
      </c>
      <c r="H148" s="136"/>
    </row>
    <row r="149" spans="2:8" ht="13.2" outlineLevel="1">
      <c r="B149" s="143"/>
      <c r="C149" s="123"/>
      <c r="D149" s="43"/>
      <c r="E149" s="26"/>
      <c r="F149" s="26"/>
      <c r="G149" s="124"/>
      <c r="H149" s="27"/>
    </row>
    <row r="150" spans="2:8" ht="13.2" outlineLevel="1">
      <c r="B150" s="122" t="s">
        <v>56</v>
      </c>
      <c r="C150" s="123" t="s">
        <v>135</v>
      </c>
      <c r="D150" s="43"/>
      <c r="E150" s="26"/>
      <c r="F150" s="26"/>
      <c r="G150" s="124"/>
      <c r="H150" s="27"/>
    </row>
    <row r="151" spans="2:8" ht="26.4" outlineLevel="1">
      <c r="B151" s="143">
        <v>1</v>
      </c>
      <c r="C151" s="193" t="s">
        <v>136</v>
      </c>
      <c r="D151" s="194" t="s">
        <v>137</v>
      </c>
      <c r="E151" s="26">
        <v>0</v>
      </c>
      <c r="F151" s="26">
        <v>0</v>
      </c>
      <c r="G151" s="124">
        <v>0</v>
      </c>
      <c r="H151" s="27"/>
    </row>
    <row r="152" spans="2:8" ht="39.6" outlineLevel="1">
      <c r="B152" s="143">
        <v>2</v>
      </c>
      <c r="C152" s="193" t="s">
        <v>138</v>
      </c>
      <c r="D152" s="194" t="s">
        <v>137</v>
      </c>
      <c r="E152" s="26">
        <v>0</v>
      </c>
      <c r="F152" s="26">
        <v>0</v>
      </c>
      <c r="G152" s="124">
        <v>0</v>
      </c>
      <c r="H152" s="27"/>
    </row>
    <row r="153" spans="2:8" ht="13.2" outlineLevel="1">
      <c r="B153" s="143">
        <v>3</v>
      </c>
      <c r="C153" s="43" t="s">
        <v>139</v>
      </c>
      <c r="D153" s="43">
        <v>101</v>
      </c>
      <c r="E153" s="195">
        <v>351800000</v>
      </c>
      <c r="F153" s="195">
        <v>34100000</v>
      </c>
      <c r="G153" s="124">
        <v>16100000</v>
      </c>
      <c r="H153" s="27"/>
    </row>
    <row r="154" spans="2:8" ht="13.2" outlineLevel="1">
      <c r="B154" s="143">
        <v>4</v>
      </c>
      <c r="C154" s="43" t="s">
        <v>61</v>
      </c>
      <c r="D154" s="43"/>
      <c r="E154" s="26"/>
      <c r="F154" s="26"/>
      <c r="G154" s="124"/>
      <c r="H154" s="27"/>
    </row>
    <row r="155" spans="2:8" ht="13.2" outlineLevel="1">
      <c r="B155" s="143">
        <v>5</v>
      </c>
      <c r="C155" s="43" t="s">
        <v>63</v>
      </c>
      <c r="D155" s="43"/>
      <c r="E155" s="26"/>
      <c r="F155" s="26"/>
      <c r="G155" s="124"/>
      <c r="H155" s="27"/>
    </row>
    <row r="156" spans="2:8" ht="13.2" outlineLevel="1">
      <c r="B156" s="143">
        <v>6</v>
      </c>
      <c r="C156" s="43" t="s">
        <v>65</v>
      </c>
      <c r="D156" s="43"/>
      <c r="E156" s="26"/>
      <c r="F156" s="26"/>
      <c r="G156" s="124"/>
      <c r="H156" s="27"/>
    </row>
    <row r="157" spans="2:8" ht="13.2" outlineLevel="1">
      <c r="B157" s="143">
        <v>7</v>
      </c>
      <c r="C157" s="43" t="s">
        <v>67</v>
      </c>
      <c r="D157" s="43">
        <v>107</v>
      </c>
      <c r="E157" s="26">
        <v>171039</v>
      </c>
      <c r="F157" s="26">
        <v>34468</v>
      </c>
      <c r="G157" s="124"/>
      <c r="H157" s="27"/>
    </row>
    <row r="158" spans="2:8" ht="13.2" outlineLevel="1">
      <c r="B158" s="143">
        <v>8</v>
      </c>
      <c r="C158" s="43" t="s">
        <v>68</v>
      </c>
      <c r="D158" s="43">
        <v>105</v>
      </c>
      <c r="E158" s="26"/>
      <c r="F158" s="26"/>
      <c r="G158" s="124"/>
      <c r="H158" s="27"/>
    </row>
    <row r="159" spans="2:8" ht="13.2" outlineLevel="1">
      <c r="B159" s="143">
        <v>9</v>
      </c>
      <c r="C159" s="43" t="s">
        <v>140</v>
      </c>
      <c r="D159" s="43">
        <v>109</v>
      </c>
      <c r="E159" s="26"/>
      <c r="F159" s="26"/>
      <c r="G159" s="124">
        <v>6548140</v>
      </c>
      <c r="H159" s="27"/>
    </row>
    <row r="160" spans="2:8" ht="13.2" outlineLevel="1">
      <c r="B160" s="143">
        <v>10</v>
      </c>
      <c r="C160" s="43" t="s">
        <v>71</v>
      </c>
      <c r="D160" s="43">
        <v>120</v>
      </c>
      <c r="E160" s="195">
        <v>176067205</v>
      </c>
      <c r="F160" s="195">
        <v>162036571</v>
      </c>
      <c r="G160" s="124">
        <v>11486328</v>
      </c>
      <c r="H160" s="27"/>
    </row>
    <row r="161" spans="1:22" ht="13.2" outlineLevel="1">
      <c r="B161" s="184"/>
      <c r="C161" s="185" t="s">
        <v>141</v>
      </c>
      <c r="D161" s="185"/>
      <c r="E161" s="187">
        <f>SUM(E151:E160)</f>
        <v>528038244</v>
      </c>
      <c r="F161" s="187">
        <f>SUM(F151:F160)</f>
        <v>196171039</v>
      </c>
      <c r="G161" s="186">
        <f>SUM(G151:G160)</f>
        <v>34134468</v>
      </c>
      <c r="H161" s="136"/>
    </row>
    <row r="162" spans="1:22" ht="13.2" outlineLevel="1">
      <c r="B162" s="196"/>
      <c r="C162" s="197"/>
      <c r="D162" s="198"/>
      <c r="E162" s="199"/>
      <c r="F162" s="199"/>
      <c r="G162" s="200"/>
      <c r="H162" s="27"/>
    </row>
    <row r="163" spans="1:22" ht="14.25" customHeight="1" outlineLevel="1" thickBot="1">
      <c r="B163" s="169"/>
      <c r="C163" s="170" t="s">
        <v>142</v>
      </c>
      <c r="D163" s="170"/>
      <c r="E163" s="171">
        <f>+E161+E136+E147</f>
        <v>1696414131</v>
      </c>
      <c r="F163" s="171">
        <f>+F161+F136+F147</f>
        <v>1814453753.7400002</v>
      </c>
      <c r="G163" s="172">
        <f>G136+G147+G161</f>
        <v>841537853</v>
      </c>
      <c r="H163" s="136"/>
    </row>
    <row r="164" spans="1:22" ht="10.8" outlineLevel="1" thickTop="1">
      <c r="G164" s="202">
        <f>G163-G113</f>
        <v>0</v>
      </c>
    </row>
    <row r="165" spans="1:22" ht="83.25" customHeight="1" outlineLevel="1">
      <c r="E165" s="195"/>
      <c r="F165" s="195"/>
      <c r="G165" s="202"/>
      <c r="H165" s="202"/>
      <c r="T165" s="9"/>
      <c r="U165" s="7"/>
    </row>
    <row r="166" spans="1:22" ht="13.8" thickBot="1">
      <c r="A166" s="1"/>
      <c r="B166" s="203" t="s">
        <v>143</v>
      </c>
      <c r="C166" s="204"/>
      <c r="D166" s="1"/>
      <c r="E166" s="195"/>
      <c r="F166" s="195"/>
      <c r="G166" s="4"/>
      <c r="H166" s="4"/>
    </row>
    <row r="167" spans="1:22" ht="14.4" thickTop="1">
      <c r="A167" s="1"/>
      <c r="B167" s="204" t="s">
        <v>144</v>
      </c>
      <c r="C167" s="204"/>
      <c r="D167" s="1"/>
      <c r="E167" s="1"/>
      <c r="F167" s="1"/>
      <c r="G167" s="4"/>
      <c r="H167" s="4"/>
      <c r="M167" s="459" t="s">
        <v>145</v>
      </c>
      <c r="N167" s="459"/>
      <c r="O167" s="459"/>
      <c r="P167" s="459"/>
      <c r="Q167" s="459"/>
      <c r="R167" s="459"/>
    </row>
    <row r="168" spans="1:22" ht="14.25" customHeight="1" thickBot="1">
      <c r="A168" s="1"/>
      <c r="B168" s="454" t="str">
        <f>B6</f>
        <v xml:space="preserve">Shoqeria :" OMEGA PHARMA GROUP " sh.p.k.Tiranë. </v>
      </c>
      <c r="C168" s="454"/>
      <c r="D168" s="454"/>
      <c r="E168" s="454"/>
      <c r="F168" s="454"/>
      <c r="G168" s="205"/>
      <c r="H168" s="205"/>
    </row>
    <row r="169" spans="1:22" ht="22.5" customHeight="1" thickTop="1">
      <c r="A169" s="1"/>
      <c r="B169" s="204"/>
      <c r="C169" s="204"/>
      <c r="D169" s="206"/>
      <c r="E169" s="206"/>
      <c r="F169" s="206"/>
      <c r="G169" s="118"/>
      <c r="H169" s="118"/>
      <c r="M169" s="463" t="s">
        <v>146</v>
      </c>
      <c r="N169" s="465" t="s">
        <v>308</v>
      </c>
      <c r="O169" s="465"/>
      <c r="P169" s="465"/>
      <c r="Q169" s="465" t="s">
        <v>147</v>
      </c>
      <c r="R169" s="465"/>
      <c r="S169" s="465"/>
      <c r="T169" s="442" t="s">
        <v>148</v>
      </c>
      <c r="U169" s="442"/>
      <c r="V169" s="443"/>
    </row>
    <row r="170" spans="1:22" ht="22.5" customHeight="1" thickBot="1">
      <c r="A170" s="1"/>
      <c r="B170" s="207"/>
      <c r="C170" s="207"/>
      <c r="D170" s="109"/>
      <c r="E170" s="109"/>
      <c r="F170" s="109"/>
      <c r="G170" s="118"/>
      <c r="H170" s="118"/>
      <c r="M170" s="464"/>
      <c r="N170" s="208"/>
      <c r="O170" s="208"/>
      <c r="P170" s="208"/>
      <c r="Q170" s="208"/>
      <c r="R170" s="208"/>
      <c r="S170" s="208"/>
      <c r="T170" s="208"/>
      <c r="U170" s="208"/>
      <c r="V170" s="209"/>
    </row>
    <row r="171" spans="1:22" ht="41.25" customHeight="1" thickTop="1" thickBot="1">
      <c r="A171" s="1"/>
      <c r="B171" s="210" t="s">
        <v>149</v>
      </c>
      <c r="C171" s="211" t="s">
        <v>150</v>
      </c>
      <c r="D171" s="212" t="s">
        <v>151</v>
      </c>
      <c r="E171" s="111" t="s">
        <v>288</v>
      </c>
      <c r="F171" s="111" t="s">
        <v>289</v>
      </c>
      <c r="G171" s="111" t="s">
        <v>3</v>
      </c>
      <c r="H171" s="213"/>
      <c r="M171" s="464"/>
      <c r="N171" s="214" t="s">
        <v>152</v>
      </c>
      <c r="O171" s="214" t="s">
        <v>153</v>
      </c>
      <c r="P171" s="214" t="s">
        <v>154</v>
      </c>
      <c r="Q171" s="214" t="s">
        <v>152</v>
      </c>
      <c r="R171" s="214" t="s">
        <v>153</v>
      </c>
      <c r="S171" s="214" t="s">
        <v>154</v>
      </c>
      <c r="T171" s="214" t="s">
        <v>152</v>
      </c>
      <c r="U171" s="214" t="s">
        <v>153</v>
      </c>
      <c r="V171" s="215" t="s">
        <v>154</v>
      </c>
    </row>
    <row r="172" spans="1:22" ht="13.8" thickTop="1">
      <c r="A172" s="1"/>
      <c r="B172" s="216">
        <v>1</v>
      </c>
      <c r="C172" s="217" t="s">
        <v>155</v>
      </c>
      <c r="D172" s="218">
        <v>701705</v>
      </c>
      <c r="E172" s="219">
        <v>2830864574</v>
      </c>
      <c r="F172" s="219">
        <v>2065723559</v>
      </c>
      <c r="G172" s="220">
        <v>1788873065</v>
      </c>
      <c r="H172" s="221"/>
      <c r="M172" s="222" t="s">
        <v>156</v>
      </c>
      <c r="N172" s="223">
        <v>1</v>
      </c>
      <c r="O172" s="224">
        <f>80*12</f>
        <v>960</v>
      </c>
      <c r="P172" s="224">
        <f>O172*0.167</f>
        <v>160.32000000000002</v>
      </c>
      <c r="Q172" s="223">
        <v>1</v>
      </c>
      <c r="R172" s="224">
        <f>80*12</f>
        <v>960</v>
      </c>
      <c r="S172" s="224">
        <f>R172*0.167</f>
        <v>160.32000000000002</v>
      </c>
      <c r="T172" s="224">
        <v>1</v>
      </c>
      <c r="U172" s="225">
        <v>985</v>
      </c>
      <c r="V172" s="226">
        <v>165</v>
      </c>
    </row>
    <row r="173" spans="1:22" ht="52.8">
      <c r="A173" s="1"/>
      <c r="B173" s="227">
        <v>2</v>
      </c>
      <c r="C173" s="228" t="s">
        <v>157</v>
      </c>
      <c r="D173" s="229" t="s">
        <v>158</v>
      </c>
      <c r="E173" s="39"/>
      <c r="F173" s="39"/>
      <c r="G173" s="230"/>
      <c r="H173" s="221"/>
      <c r="M173" s="231" t="s">
        <v>159</v>
      </c>
      <c r="N173" s="232">
        <v>80</v>
      </c>
      <c r="O173" s="94">
        <f>80*22*12</f>
        <v>21120</v>
      </c>
      <c r="P173" s="233">
        <v>3527</v>
      </c>
      <c r="Q173" s="232">
        <v>80</v>
      </c>
      <c r="R173" s="94">
        <f>80*21*12</f>
        <v>20160</v>
      </c>
      <c r="S173" s="233">
        <v>3787</v>
      </c>
      <c r="T173" s="233">
        <v>2</v>
      </c>
      <c r="U173" s="94">
        <v>1970</v>
      </c>
      <c r="V173" s="234">
        <v>330</v>
      </c>
    </row>
    <row r="174" spans="1:22" ht="13.2">
      <c r="A174" s="1"/>
      <c r="B174" s="227">
        <v>3</v>
      </c>
      <c r="C174" s="414" t="s">
        <v>283</v>
      </c>
      <c r="D174" s="229"/>
      <c r="E174" s="39"/>
      <c r="F174" s="39">
        <v>93144450</v>
      </c>
      <c r="G174" s="230"/>
      <c r="H174" s="221">
        <f>E174*0.2</f>
        <v>0</v>
      </c>
      <c r="M174" s="231"/>
      <c r="N174" s="232"/>
      <c r="O174" s="94"/>
      <c r="P174" s="233"/>
      <c r="Q174" s="232"/>
      <c r="R174" s="94"/>
      <c r="S174" s="233"/>
      <c r="T174" s="233"/>
      <c r="U174" s="94"/>
      <c r="V174" s="234"/>
    </row>
    <row r="175" spans="1:22" ht="13.2">
      <c r="A175" s="1"/>
      <c r="B175" s="227"/>
      <c r="C175" s="228"/>
      <c r="D175" s="229"/>
      <c r="E175" s="39"/>
      <c r="F175" s="39"/>
      <c r="G175" s="230"/>
      <c r="H175" s="221">
        <f>E174+H174</f>
        <v>0</v>
      </c>
      <c r="M175" s="231"/>
      <c r="N175" s="232"/>
      <c r="O175" s="94"/>
      <c r="P175" s="233"/>
      <c r="Q175" s="232"/>
      <c r="R175" s="94"/>
      <c r="S175" s="233"/>
      <c r="T175" s="233"/>
      <c r="U175" s="94"/>
      <c r="V175" s="234"/>
    </row>
    <row r="176" spans="1:22" ht="26.4">
      <c r="A176" s="1"/>
      <c r="B176" s="227">
        <v>4</v>
      </c>
      <c r="C176" s="228" t="s">
        <v>160</v>
      </c>
      <c r="D176" s="229" t="s">
        <v>161</v>
      </c>
      <c r="E176" s="235"/>
      <c r="F176" s="235"/>
      <c r="G176" s="230"/>
      <c r="H176" s="221"/>
      <c r="M176" s="231" t="s">
        <v>162</v>
      </c>
      <c r="N176" s="236"/>
      <c r="O176" s="224"/>
      <c r="P176" s="224"/>
      <c r="Q176" s="236"/>
      <c r="R176" s="224"/>
      <c r="S176" s="224"/>
      <c r="T176" s="224"/>
      <c r="U176" s="225"/>
      <c r="V176" s="226"/>
    </row>
    <row r="177" spans="1:22" ht="13.2">
      <c r="A177" s="1"/>
      <c r="B177" s="227">
        <v>5</v>
      </c>
      <c r="C177" s="38" t="s">
        <v>163</v>
      </c>
      <c r="D177" s="229" t="s">
        <v>164</v>
      </c>
      <c r="E177" s="39">
        <v>-2643847934</v>
      </c>
      <c r="F177" s="39">
        <v>-1930402354</v>
      </c>
      <c r="G177" s="230">
        <v>-1700128340</v>
      </c>
      <c r="H177" s="221"/>
      <c r="M177" s="231" t="s">
        <v>165</v>
      </c>
      <c r="N177" s="236">
        <v>20</v>
      </c>
      <c r="O177" s="224">
        <f>O181-O173-O172</f>
        <v>4247</v>
      </c>
      <c r="P177" s="441">
        <f>P181-P173-P172</f>
        <v>709.68</v>
      </c>
      <c r="Q177" s="236">
        <v>20</v>
      </c>
      <c r="R177" s="224">
        <f>R179-R173-R172</f>
        <v>2274</v>
      </c>
      <c r="S177" s="441">
        <v>839</v>
      </c>
      <c r="T177" s="224">
        <v>52</v>
      </c>
      <c r="U177" s="225">
        <v>12219</v>
      </c>
      <c r="V177" s="226">
        <v>1816</v>
      </c>
    </row>
    <row r="178" spans="1:22" ht="13.2">
      <c r="A178" s="1"/>
      <c r="B178" s="227">
        <v>6</v>
      </c>
      <c r="C178" s="38" t="s">
        <v>166</v>
      </c>
      <c r="D178" s="237" t="s">
        <v>167</v>
      </c>
      <c r="E178" s="235"/>
      <c r="F178" s="235"/>
      <c r="G178" s="230"/>
      <c r="H178" s="221"/>
      <c r="M178" s="238"/>
      <c r="N178" s="225"/>
      <c r="O178" s="239"/>
      <c r="P178" s="94"/>
      <c r="Q178" s="225"/>
      <c r="R178" s="239"/>
      <c r="S178" s="94"/>
      <c r="T178" s="94"/>
      <c r="U178" s="225"/>
      <c r="V178" s="226"/>
    </row>
    <row r="179" spans="1:22" ht="15" thickBot="1">
      <c r="A179" s="1"/>
      <c r="B179" s="227"/>
      <c r="C179" s="435" t="s">
        <v>168</v>
      </c>
      <c r="D179" s="229">
        <v>641</v>
      </c>
      <c r="E179" s="39">
        <v>-26327131</v>
      </c>
      <c r="F179" s="39">
        <v>-23396500</v>
      </c>
      <c r="G179" s="230">
        <v>-15174335</v>
      </c>
      <c r="H179" s="221"/>
      <c r="M179" s="240" t="s">
        <v>46</v>
      </c>
      <c r="N179" s="241">
        <f>SUM(N172:N178)</f>
        <v>101</v>
      </c>
      <c r="O179" s="242">
        <f>SUM(O172:O178)</f>
        <v>26327</v>
      </c>
      <c r="P179" s="242">
        <f>SUM(P172:P178)</f>
        <v>4397</v>
      </c>
      <c r="Q179" s="241">
        <f>SUM(Q172:Q178)</f>
        <v>101</v>
      </c>
      <c r="R179" s="242">
        <v>23394</v>
      </c>
      <c r="S179" s="242">
        <v>4786</v>
      </c>
      <c r="T179" s="242">
        <v>56</v>
      </c>
      <c r="U179" s="242">
        <f>SUM(U172:U177)</f>
        <v>15174</v>
      </c>
      <c r="V179" s="243">
        <f>SUM(V172:V178)</f>
        <v>2311</v>
      </c>
    </row>
    <row r="180" spans="1:22" ht="27" thickTop="1">
      <c r="A180" s="1"/>
      <c r="B180" s="227"/>
      <c r="C180" s="228" t="s">
        <v>169</v>
      </c>
      <c r="D180" s="229">
        <v>644</v>
      </c>
      <c r="E180" s="39">
        <v>-4397032</v>
      </c>
      <c r="F180" s="39">
        <v>-4786221</v>
      </c>
      <c r="G180" s="230">
        <v>-2311703</v>
      </c>
      <c r="H180" s="221"/>
    </row>
    <row r="181" spans="1:22" ht="14.4">
      <c r="A181" s="1"/>
      <c r="B181" s="227">
        <v>7</v>
      </c>
      <c r="C181" s="38" t="s">
        <v>170</v>
      </c>
      <c r="D181" s="229">
        <v>681</v>
      </c>
      <c r="E181" s="39">
        <f>-R34</f>
        <v>-18273478.5</v>
      </c>
      <c r="F181" s="39">
        <v>-1049013</v>
      </c>
      <c r="G181" s="230">
        <v>-4697466</v>
      </c>
      <c r="H181" s="221"/>
      <c r="N181" s="8"/>
      <c r="O181" s="99">
        <v>26327</v>
      </c>
      <c r="P181" s="99">
        <v>4397</v>
      </c>
    </row>
    <row r="182" spans="1:22" ht="13.2">
      <c r="A182" s="1"/>
      <c r="B182" s="227">
        <v>8</v>
      </c>
      <c r="C182" s="38" t="s">
        <v>171</v>
      </c>
      <c r="D182" s="229" t="s">
        <v>172</v>
      </c>
      <c r="E182" s="39">
        <v>-46881308</v>
      </c>
      <c r="F182" s="39">
        <v>-97477360</v>
      </c>
      <c r="G182" s="230">
        <v>-51313933</v>
      </c>
      <c r="H182" s="221"/>
      <c r="O182" s="201"/>
    </row>
    <row r="183" spans="1:22" ht="13.8">
      <c r="A183" s="1"/>
      <c r="B183" s="244">
        <v>9</v>
      </c>
      <c r="C183" s="245" t="s">
        <v>173</v>
      </c>
      <c r="D183" s="246"/>
      <c r="E183" s="247">
        <f>SUM(E176:E182)</f>
        <v>-2739726883.5</v>
      </c>
      <c r="F183" s="247">
        <f>SUM(F176:F182)</f>
        <v>-2057111448</v>
      </c>
      <c r="G183" s="248">
        <f>SUM(G177:G182)</f>
        <v>-1773625777</v>
      </c>
      <c r="H183" s="249"/>
      <c r="O183" s="201"/>
    </row>
    <row r="184" spans="1:22" ht="13.8">
      <c r="A184" s="96"/>
      <c r="B184" s="250"/>
      <c r="C184" s="251"/>
      <c r="D184" s="252"/>
      <c r="E184" s="253"/>
      <c r="F184" s="253"/>
      <c r="G184" s="254"/>
      <c r="H184" s="255"/>
      <c r="O184" s="201"/>
    </row>
    <row r="185" spans="1:22" ht="13.8">
      <c r="A185" s="1"/>
      <c r="B185" s="227">
        <v>10</v>
      </c>
      <c r="C185" s="256" t="s">
        <v>174</v>
      </c>
      <c r="D185" s="257"/>
      <c r="E185" s="247">
        <f>E172+E174+E183</f>
        <v>91137690.5</v>
      </c>
      <c r="F185" s="247">
        <f>F172+F174+F183</f>
        <v>101756561</v>
      </c>
      <c r="G185" s="248">
        <f>SUM(G172:G182)</f>
        <v>15247288</v>
      </c>
      <c r="H185" s="249"/>
    </row>
    <row r="186" spans="1:22" ht="26.4">
      <c r="A186" s="1"/>
      <c r="B186" s="227">
        <v>11</v>
      </c>
      <c r="C186" s="228" t="s">
        <v>175</v>
      </c>
      <c r="D186" s="237">
        <v>761661</v>
      </c>
      <c r="E186" s="258">
        <v>0</v>
      </c>
      <c r="F186" s="258">
        <v>0</v>
      </c>
      <c r="G186" s="230">
        <v>0</v>
      </c>
      <c r="H186" s="221"/>
      <c r="Q186" s="201"/>
    </row>
    <row r="187" spans="1:22" ht="26.4">
      <c r="A187" s="1"/>
      <c r="B187" s="227">
        <v>12</v>
      </c>
      <c r="C187" s="228" t="s">
        <v>176</v>
      </c>
      <c r="D187" s="237">
        <v>762662</v>
      </c>
      <c r="E187" s="235">
        <v>0</v>
      </c>
      <c r="F187" s="235">
        <v>0</v>
      </c>
      <c r="G187" s="230">
        <v>0</v>
      </c>
      <c r="H187" s="221"/>
    </row>
    <row r="188" spans="1:22" ht="13.2">
      <c r="A188" s="1"/>
      <c r="B188" s="227">
        <v>13</v>
      </c>
      <c r="C188" s="38" t="s">
        <v>177</v>
      </c>
      <c r="D188" s="229"/>
      <c r="E188" s="235">
        <v>93015140</v>
      </c>
      <c r="F188" s="235">
        <v>77429366</v>
      </c>
      <c r="G188" s="230">
        <v>0</v>
      </c>
      <c r="H188" s="221"/>
    </row>
    <row r="189" spans="1:22" ht="26.4">
      <c r="A189" s="1"/>
      <c r="B189" s="227">
        <v>13</v>
      </c>
      <c r="C189" s="228" t="s">
        <v>178</v>
      </c>
      <c r="D189" s="259" t="s">
        <v>179</v>
      </c>
      <c r="E189" s="235">
        <v>23232013</v>
      </c>
      <c r="F189" s="235">
        <v>2574373</v>
      </c>
      <c r="G189" s="230">
        <v>0</v>
      </c>
      <c r="H189" s="221"/>
    </row>
    <row r="190" spans="1:22" ht="13.2">
      <c r="A190" s="1"/>
      <c r="B190" s="227">
        <v>13</v>
      </c>
      <c r="C190" s="38" t="s">
        <v>180</v>
      </c>
      <c r="D190" s="229" t="s">
        <v>181</v>
      </c>
      <c r="E190" s="235">
        <v>-11459464</v>
      </c>
      <c r="F190" s="235">
        <v>6847</v>
      </c>
      <c r="G190" s="230">
        <v>-704200</v>
      </c>
      <c r="H190" s="221"/>
    </row>
    <row r="191" spans="1:22" ht="13.2">
      <c r="A191" s="1"/>
      <c r="B191" s="227">
        <v>13</v>
      </c>
      <c r="C191" s="38" t="s">
        <v>182</v>
      </c>
      <c r="D191" s="229" t="s">
        <v>183</v>
      </c>
      <c r="E191" s="39"/>
      <c r="F191" s="39">
        <v>13199</v>
      </c>
      <c r="G191" s="230"/>
      <c r="H191" s="221"/>
    </row>
    <row r="192" spans="1:22" ht="13.2">
      <c r="A192" s="1"/>
      <c r="B192" s="227">
        <v>13</v>
      </c>
      <c r="C192" s="38" t="s">
        <v>184</v>
      </c>
      <c r="D192" s="229" t="s">
        <v>185</v>
      </c>
      <c r="E192" s="39"/>
      <c r="F192" s="39">
        <v>202557</v>
      </c>
      <c r="G192" s="230">
        <v>-162500</v>
      </c>
      <c r="H192" s="221"/>
    </row>
    <row r="193" spans="1:21" s="138" customFormat="1" ht="27">
      <c r="A193" s="133"/>
      <c r="B193" s="260">
        <v>14</v>
      </c>
      <c r="C193" s="261" t="s">
        <v>186</v>
      </c>
      <c r="D193" s="262" t="s">
        <v>137</v>
      </c>
      <c r="E193" s="249">
        <f>SUM(E186:E192)</f>
        <v>104787689</v>
      </c>
      <c r="F193" s="249">
        <f>SUM(F186:F192)</f>
        <v>80226342</v>
      </c>
      <c r="G193" s="248">
        <f>SUM(G186:G192)</f>
        <v>-866700</v>
      </c>
      <c r="H193" s="447"/>
      <c r="I193" s="137"/>
      <c r="M193" s="263"/>
      <c r="N193" s="263"/>
      <c r="O193" s="263"/>
      <c r="P193" s="263"/>
      <c r="Q193" s="263"/>
      <c r="T193" s="263"/>
      <c r="U193" s="142"/>
    </row>
    <row r="194" spans="1:21" s="138" customFormat="1" ht="13.8">
      <c r="A194" s="133"/>
      <c r="B194" s="260">
        <v>15</v>
      </c>
      <c r="C194" s="256" t="s">
        <v>187</v>
      </c>
      <c r="D194" s="257"/>
      <c r="E194" s="247">
        <f>E185+E193</f>
        <v>195925379.5</v>
      </c>
      <c r="F194" s="247">
        <f>F185+F193</f>
        <v>181982903</v>
      </c>
      <c r="G194" s="248">
        <f>G185+G193</f>
        <v>14380588</v>
      </c>
      <c r="H194" s="249"/>
      <c r="I194" s="137"/>
      <c r="M194" s="263"/>
      <c r="N194" s="263"/>
      <c r="O194" s="263"/>
      <c r="P194" s="263"/>
      <c r="Q194" s="263"/>
      <c r="T194" s="263"/>
      <c r="U194" s="142"/>
    </row>
    <row r="195" spans="1:21" ht="13.2">
      <c r="A195" s="1"/>
      <c r="B195" s="227">
        <v>16</v>
      </c>
      <c r="C195" s="38" t="s">
        <v>188</v>
      </c>
      <c r="D195" s="229">
        <v>69</v>
      </c>
      <c r="E195" s="264">
        <f>(E194+E196)*0.1</f>
        <v>19858174.75</v>
      </c>
      <c r="F195" s="264">
        <v>19946332</v>
      </c>
      <c r="G195" s="230">
        <v>1495234</v>
      </c>
      <c r="H195" s="221"/>
    </row>
    <row r="196" spans="1:21" ht="13.2">
      <c r="A196" s="1"/>
      <c r="B196" s="227">
        <v>17</v>
      </c>
      <c r="C196" s="38" t="s">
        <v>189</v>
      </c>
      <c r="D196" s="229"/>
      <c r="E196" s="265">
        <v>2656368</v>
      </c>
      <c r="F196" s="265">
        <v>17480416</v>
      </c>
      <c r="G196" s="230"/>
      <c r="H196" s="221"/>
    </row>
    <row r="197" spans="1:21" s="138" customFormat="1" ht="13.8">
      <c r="A197" s="133"/>
      <c r="B197" s="260">
        <v>18</v>
      </c>
      <c r="C197" s="256" t="s">
        <v>190</v>
      </c>
      <c r="D197" s="257"/>
      <c r="E197" s="247">
        <v>176067205</v>
      </c>
      <c r="F197" s="247">
        <f>+F194-F195</f>
        <v>162036571</v>
      </c>
      <c r="G197" s="266">
        <f>+G194-G195</f>
        <v>12885354</v>
      </c>
      <c r="H197" s="249"/>
      <c r="I197" s="137"/>
      <c r="M197" s="263"/>
      <c r="N197" s="263"/>
      <c r="O197" s="263"/>
      <c r="P197" s="263"/>
      <c r="Q197" s="263"/>
      <c r="T197" s="263"/>
      <c r="U197" s="142"/>
    </row>
    <row r="198" spans="1:21" ht="13.8" thickBot="1">
      <c r="A198" s="1"/>
      <c r="B198" s="267">
        <v>19</v>
      </c>
      <c r="C198" s="268" t="s">
        <v>191</v>
      </c>
      <c r="D198" s="269"/>
      <c r="E198" s="270">
        <v>0</v>
      </c>
      <c r="F198" s="270">
        <v>0</v>
      </c>
      <c r="G198" s="271">
        <v>0</v>
      </c>
      <c r="H198" s="221"/>
    </row>
    <row r="199" spans="1:21" ht="13.8" thickTop="1">
      <c r="A199" s="1"/>
      <c r="B199" s="272"/>
      <c r="C199" s="273"/>
      <c r="D199" s="272"/>
      <c r="E199" s="221"/>
      <c r="F199" s="221"/>
      <c r="G199" s="221"/>
      <c r="H199" s="221"/>
    </row>
    <row r="200" spans="1:21">
      <c r="B200" s="119"/>
      <c r="C200" s="113"/>
      <c r="D200" s="119"/>
      <c r="E200" s="150"/>
      <c r="F200" s="150"/>
      <c r="G200" s="150"/>
      <c r="H200" s="150"/>
    </row>
    <row r="201" spans="1:21">
      <c r="B201" s="119"/>
      <c r="C201" s="113"/>
      <c r="D201" s="119"/>
      <c r="E201" s="150"/>
      <c r="F201" s="150"/>
      <c r="G201" s="150">
        <f>F197-F160</f>
        <v>0</v>
      </c>
      <c r="H201" s="150"/>
    </row>
    <row r="202" spans="1:21">
      <c r="B202" s="119"/>
      <c r="C202" s="113"/>
      <c r="D202" s="119"/>
      <c r="E202" s="150"/>
      <c r="F202" s="150"/>
      <c r="G202" s="150"/>
      <c r="H202" s="150"/>
    </row>
    <row r="203" spans="1:21" ht="13.8">
      <c r="B203" s="119"/>
      <c r="C203" s="113"/>
      <c r="D203" s="119"/>
      <c r="E203" s="150"/>
      <c r="F203" s="150"/>
      <c r="G203" s="450">
        <f>E197</f>
        <v>176067205</v>
      </c>
      <c r="H203" s="150"/>
    </row>
    <row r="204" spans="1:21">
      <c r="A204" s="421"/>
      <c r="B204" s="421"/>
      <c r="C204" s="421"/>
      <c r="D204" s="421"/>
      <c r="E204" s="421"/>
      <c r="F204" s="421"/>
      <c r="G204" s="6"/>
    </row>
    <row r="205" spans="1:21">
      <c r="A205" s="421"/>
      <c r="B205" s="421"/>
      <c r="C205" s="421"/>
      <c r="D205" s="421"/>
      <c r="E205" s="421"/>
      <c r="F205" s="421"/>
      <c r="G205" s="6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idden="1" outlineLevel="1">
      <c r="B206" s="274"/>
      <c r="C206" s="263" t="s">
        <v>192</v>
      </c>
      <c r="G206" s="6"/>
      <c r="M206" s="5"/>
    </row>
    <row r="207" spans="1:21" hidden="1" outlineLevel="1">
      <c r="B207" s="274"/>
      <c r="C207" s="263" t="s">
        <v>193</v>
      </c>
      <c r="G207" s="6"/>
    </row>
    <row r="208" spans="1:21" hidden="1" outlineLevel="1">
      <c r="B208" s="275" t="s">
        <v>194</v>
      </c>
      <c r="C208" s="276" t="s">
        <v>150</v>
      </c>
      <c r="D208" s="277" t="s">
        <v>195</v>
      </c>
      <c r="E208" s="277" t="s">
        <v>196</v>
      </c>
      <c r="F208" s="278" t="s">
        <v>197</v>
      </c>
      <c r="G208" s="279"/>
      <c r="H208" s="279"/>
    </row>
    <row r="209" spans="2:8" hidden="1" outlineLevel="1">
      <c r="B209" s="280"/>
      <c r="C209" s="281"/>
      <c r="D209" s="282"/>
      <c r="E209" s="282"/>
      <c r="F209" s="282"/>
      <c r="G209" s="283"/>
      <c r="H209" s="283"/>
    </row>
    <row r="210" spans="2:8" hidden="1" outlineLevel="1">
      <c r="B210" s="284">
        <v>1</v>
      </c>
      <c r="C210" s="285" t="s">
        <v>198</v>
      </c>
      <c r="D210" s="286"/>
      <c r="E210" s="286"/>
      <c r="F210" s="286"/>
      <c r="G210" s="287"/>
      <c r="H210" s="287"/>
    </row>
    <row r="211" spans="2:8" hidden="1" outlineLevel="1">
      <c r="B211" s="284">
        <v>2</v>
      </c>
      <c r="C211" s="285" t="s">
        <v>199</v>
      </c>
      <c r="D211" s="286"/>
      <c r="E211" s="286"/>
      <c r="F211" s="286"/>
      <c r="G211" s="287"/>
      <c r="H211" s="287"/>
    </row>
    <row r="212" spans="2:8" hidden="1" outlineLevel="1">
      <c r="B212" s="284"/>
      <c r="C212" s="285"/>
      <c r="D212" s="286"/>
      <c r="E212" s="286"/>
      <c r="F212" s="286"/>
      <c r="G212" s="287"/>
      <c r="H212" s="287"/>
    </row>
    <row r="213" spans="2:8" hidden="1" outlineLevel="1">
      <c r="B213" s="288">
        <v>3</v>
      </c>
      <c r="C213" s="289" t="s">
        <v>200</v>
      </c>
      <c r="D213" s="286"/>
      <c r="E213" s="286"/>
      <c r="F213" s="286"/>
      <c r="G213" s="287"/>
      <c r="H213" s="287"/>
    </row>
    <row r="214" spans="2:8" hidden="1" outlineLevel="1">
      <c r="B214" s="284"/>
      <c r="C214" s="285"/>
      <c r="D214" s="286"/>
      <c r="E214" s="286"/>
      <c r="F214" s="286"/>
      <c r="G214" s="287"/>
      <c r="H214" s="287"/>
    </row>
    <row r="215" spans="2:8" hidden="1" outlineLevel="1">
      <c r="B215" s="284">
        <v>4</v>
      </c>
      <c r="C215" s="285" t="s">
        <v>201</v>
      </c>
      <c r="D215" s="286"/>
      <c r="E215" s="286"/>
      <c r="F215" s="286"/>
      <c r="G215" s="287"/>
      <c r="H215" s="287"/>
    </row>
    <row r="216" spans="2:8" hidden="1" outlineLevel="1">
      <c r="B216" s="284">
        <v>5</v>
      </c>
      <c r="C216" s="285" t="s">
        <v>202</v>
      </c>
      <c r="D216" s="286"/>
      <c r="E216" s="286"/>
      <c r="F216" s="286"/>
      <c r="G216" s="287"/>
      <c r="H216" s="287"/>
    </row>
    <row r="217" spans="2:8" hidden="1" outlineLevel="1">
      <c r="B217" s="284">
        <v>6</v>
      </c>
      <c r="C217" s="285" t="s">
        <v>203</v>
      </c>
      <c r="D217" s="286"/>
      <c r="E217" s="286"/>
      <c r="F217" s="286"/>
      <c r="G217" s="287"/>
      <c r="H217" s="287"/>
    </row>
    <row r="218" spans="2:8" hidden="1" outlineLevel="1">
      <c r="B218" s="284">
        <v>7</v>
      </c>
      <c r="C218" s="285" t="s">
        <v>204</v>
      </c>
      <c r="D218" s="286"/>
      <c r="E218" s="286"/>
      <c r="F218" s="286"/>
      <c r="G218" s="287"/>
      <c r="H218" s="287"/>
    </row>
    <row r="219" spans="2:8" hidden="1" outlineLevel="1">
      <c r="B219" s="284">
        <v>8</v>
      </c>
      <c r="C219" s="285" t="s">
        <v>205</v>
      </c>
      <c r="D219" s="286"/>
      <c r="E219" s="286"/>
      <c r="F219" s="286"/>
      <c r="G219" s="287"/>
      <c r="H219" s="287"/>
    </row>
    <row r="220" spans="2:8" hidden="1" outlineLevel="1">
      <c r="B220" s="284">
        <v>9</v>
      </c>
      <c r="C220" s="285" t="s">
        <v>206</v>
      </c>
      <c r="D220" s="286"/>
      <c r="E220" s="286"/>
      <c r="F220" s="286"/>
      <c r="G220" s="287"/>
      <c r="H220" s="287"/>
    </row>
    <row r="221" spans="2:8" hidden="1" outlineLevel="1">
      <c r="B221" s="284">
        <v>10</v>
      </c>
      <c r="C221" s="285" t="s">
        <v>207</v>
      </c>
      <c r="D221" s="286"/>
      <c r="E221" s="286"/>
      <c r="F221" s="286"/>
      <c r="G221" s="287"/>
      <c r="H221" s="287"/>
    </row>
    <row r="222" spans="2:8" hidden="1" outlineLevel="1">
      <c r="B222" s="284">
        <v>11</v>
      </c>
      <c r="C222" s="285" t="s">
        <v>208</v>
      </c>
      <c r="D222" s="286"/>
      <c r="E222" s="286"/>
      <c r="F222" s="286"/>
      <c r="G222" s="287"/>
      <c r="H222" s="287"/>
    </row>
    <row r="223" spans="2:8" hidden="1" outlineLevel="1">
      <c r="B223" s="284"/>
      <c r="C223" s="285" t="s">
        <v>209</v>
      </c>
      <c r="D223" s="286"/>
      <c r="E223" s="286"/>
      <c r="F223" s="286"/>
      <c r="G223" s="287"/>
      <c r="H223" s="287"/>
    </row>
    <row r="224" spans="2:8" hidden="1" outlineLevel="1">
      <c r="B224" s="284"/>
      <c r="C224" s="285" t="s">
        <v>210</v>
      </c>
      <c r="D224" s="286"/>
      <c r="E224" s="286"/>
      <c r="F224" s="286"/>
      <c r="G224" s="287"/>
      <c r="H224" s="287"/>
    </row>
    <row r="225" spans="1:21" hidden="1" outlineLevel="1">
      <c r="B225" s="284"/>
      <c r="C225" s="285" t="s">
        <v>211</v>
      </c>
      <c r="D225" s="286"/>
      <c r="E225" s="286"/>
      <c r="F225" s="286"/>
      <c r="G225" s="287"/>
      <c r="H225" s="287"/>
    </row>
    <row r="226" spans="1:21" hidden="1" outlineLevel="1">
      <c r="B226" s="284"/>
      <c r="C226" s="285" t="s">
        <v>212</v>
      </c>
      <c r="D226" s="286"/>
      <c r="E226" s="286"/>
      <c r="F226" s="286"/>
      <c r="G226" s="287"/>
      <c r="H226" s="287"/>
    </row>
    <row r="227" spans="1:21" hidden="1" outlineLevel="1">
      <c r="B227" s="284"/>
      <c r="C227" s="285"/>
      <c r="D227" s="286"/>
      <c r="E227" s="286"/>
      <c r="F227" s="286"/>
      <c r="G227" s="287"/>
      <c r="H227" s="287"/>
    </row>
    <row r="228" spans="1:21" hidden="1" outlineLevel="1">
      <c r="B228" s="284">
        <v>12</v>
      </c>
      <c r="C228" s="289" t="s">
        <v>213</v>
      </c>
      <c r="D228" s="286"/>
      <c r="E228" s="286"/>
      <c r="F228" s="286"/>
      <c r="G228" s="287"/>
      <c r="H228" s="287"/>
    </row>
    <row r="229" spans="1:21" hidden="1" outlineLevel="1">
      <c r="B229" s="284"/>
      <c r="C229" s="289"/>
      <c r="D229" s="286"/>
      <c r="E229" s="286"/>
      <c r="F229" s="286"/>
      <c r="G229" s="287"/>
      <c r="H229" s="287"/>
    </row>
    <row r="230" spans="1:21" hidden="1" outlineLevel="1">
      <c r="B230" s="284">
        <v>13</v>
      </c>
      <c r="C230" s="289" t="s">
        <v>214</v>
      </c>
      <c r="D230" s="286"/>
      <c r="E230" s="286"/>
      <c r="F230" s="286"/>
      <c r="G230" s="287"/>
      <c r="H230" s="287"/>
    </row>
    <row r="231" spans="1:21" hidden="1" outlineLevel="1">
      <c r="B231" s="284">
        <v>14</v>
      </c>
      <c r="C231" s="289" t="s">
        <v>215</v>
      </c>
      <c r="D231" s="286"/>
      <c r="E231" s="286"/>
      <c r="F231" s="286"/>
      <c r="G231" s="287"/>
      <c r="H231" s="287"/>
    </row>
    <row r="232" spans="1:21" hidden="1" outlineLevel="1">
      <c r="B232" s="284">
        <v>15</v>
      </c>
      <c r="C232" s="289" t="s">
        <v>216</v>
      </c>
      <c r="D232" s="286"/>
      <c r="E232" s="286"/>
      <c r="F232" s="286"/>
      <c r="G232" s="287"/>
      <c r="H232" s="287"/>
    </row>
    <row r="233" spans="1:21" hidden="1" outlineLevel="1">
      <c r="B233" s="284"/>
      <c r="C233" s="285"/>
      <c r="D233" s="286"/>
      <c r="E233" s="286"/>
      <c r="F233" s="286"/>
      <c r="G233" s="287"/>
      <c r="H233" s="287"/>
    </row>
    <row r="234" spans="1:21" hidden="1" outlineLevel="1">
      <c r="B234" s="284">
        <v>16</v>
      </c>
      <c r="C234" s="285" t="s">
        <v>191</v>
      </c>
      <c r="D234" s="286"/>
      <c r="E234" s="286"/>
      <c r="F234" s="286"/>
      <c r="G234" s="287"/>
      <c r="H234" s="287"/>
    </row>
    <row r="235" spans="1:21" hidden="1">
      <c r="B235" s="274"/>
      <c r="G235" s="6"/>
    </row>
    <row r="236" spans="1:21" hidden="1">
      <c r="A236" s="5"/>
      <c r="B236" s="5"/>
      <c r="C236" s="5"/>
      <c r="D236" s="5"/>
      <c r="E236" s="5"/>
      <c r="F236" s="5"/>
      <c r="G236" s="6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idden="1">
      <c r="G237" s="6"/>
      <c r="M237" s="6"/>
    </row>
    <row r="238" spans="1:21" ht="10.8" hidden="1" outlineLevel="1" thickBot="1">
      <c r="B238" s="290" t="s">
        <v>194</v>
      </c>
      <c r="C238" s="290" t="s">
        <v>217</v>
      </c>
      <c r="D238" s="291" t="s">
        <v>195</v>
      </c>
      <c r="E238" s="291" t="s">
        <v>196</v>
      </c>
      <c r="F238" s="292" t="s">
        <v>197</v>
      </c>
      <c r="G238" s="293"/>
      <c r="H238" s="293"/>
      <c r="M238" s="6"/>
    </row>
    <row r="239" spans="1:21" ht="10.8" hidden="1" outlineLevel="1" thickTop="1">
      <c r="B239" s="294"/>
      <c r="C239" s="295"/>
      <c r="D239" s="295"/>
      <c r="E239" s="295"/>
      <c r="F239" s="296"/>
      <c r="G239" s="8"/>
      <c r="H239" s="8"/>
      <c r="M239" s="6"/>
    </row>
    <row r="240" spans="1:21" hidden="1" outlineLevel="1">
      <c r="B240" s="297" t="s">
        <v>12</v>
      </c>
      <c r="C240" s="298" t="s">
        <v>218</v>
      </c>
      <c r="D240" s="299"/>
      <c r="E240" s="299"/>
      <c r="F240" s="300"/>
      <c r="G240" s="8"/>
      <c r="H240" s="8"/>
      <c r="M240" s="6"/>
    </row>
    <row r="241" spans="2:13" hidden="1" outlineLevel="1">
      <c r="B241" s="297"/>
      <c r="C241" s="301" t="s">
        <v>219</v>
      </c>
      <c r="D241" s="299"/>
      <c r="E241" s="299"/>
      <c r="F241" s="300"/>
      <c r="G241" s="8"/>
      <c r="H241" s="8"/>
      <c r="M241" s="6"/>
    </row>
    <row r="242" spans="2:13" hidden="1" outlineLevel="1">
      <c r="B242" s="297"/>
      <c r="C242" s="301" t="s">
        <v>220</v>
      </c>
      <c r="D242" s="299"/>
      <c r="E242" s="299"/>
      <c r="F242" s="300"/>
      <c r="G242" s="8"/>
      <c r="H242" s="8"/>
      <c r="M242" s="6"/>
    </row>
    <row r="243" spans="2:13" hidden="1" outlineLevel="1">
      <c r="B243" s="297"/>
      <c r="C243" s="302" t="s">
        <v>221</v>
      </c>
      <c r="D243" s="299"/>
      <c r="E243" s="299"/>
      <c r="F243" s="300"/>
      <c r="G243" s="8"/>
      <c r="H243" s="8"/>
      <c r="M243" s="6"/>
    </row>
    <row r="244" spans="2:13" hidden="1" outlineLevel="1">
      <c r="B244" s="297"/>
      <c r="C244" s="302" t="s">
        <v>222</v>
      </c>
      <c r="D244" s="299"/>
      <c r="E244" s="299"/>
      <c r="F244" s="300"/>
      <c r="G244" s="8"/>
      <c r="H244" s="8"/>
      <c r="M244" s="6"/>
    </row>
    <row r="245" spans="2:13" hidden="1" outlineLevel="1">
      <c r="B245" s="297"/>
      <c r="C245" s="301" t="s">
        <v>223</v>
      </c>
      <c r="D245" s="299"/>
      <c r="E245" s="299"/>
      <c r="F245" s="300"/>
      <c r="G245" s="8"/>
      <c r="H245" s="8"/>
      <c r="M245" s="6"/>
    </row>
    <row r="246" spans="2:13" hidden="1" outlineLevel="1">
      <c r="B246" s="297"/>
      <c r="C246" s="303" t="s">
        <v>224</v>
      </c>
      <c r="D246" s="299"/>
      <c r="E246" s="299"/>
      <c r="F246" s="300"/>
      <c r="G246" s="8"/>
      <c r="H246" s="8"/>
      <c r="M246" s="6"/>
    </row>
    <row r="247" spans="2:13" hidden="1" outlineLevel="1">
      <c r="B247" s="297"/>
      <c r="C247" s="299"/>
      <c r="D247" s="299"/>
      <c r="E247" s="299"/>
      <c r="F247" s="300"/>
      <c r="G247" s="8"/>
      <c r="H247" s="8"/>
      <c r="M247" s="6"/>
    </row>
    <row r="248" spans="2:13" hidden="1" outlineLevel="1">
      <c r="B248" s="297" t="s">
        <v>26</v>
      </c>
      <c r="C248" s="298" t="s">
        <v>225</v>
      </c>
      <c r="D248" s="299"/>
      <c r="E248" s="299"/>
      <c r="F248" s="300"/>
      <c r="G248" s="8"/>
      <c r="H248" s="8"/>
      <c r="M248" s="6"/>
    </row>
    <row r="249" spans="2:13" hidden="1" outlineLevel="1">
      <c r="B249" s="297"/>
      <c r="C249" s="301" t="s">
        <v>226</v>
      </c>
      <c r="D249" s="299"/>
      <c r="E249" s="299"/>
      <c r="F249" s="300"/>
      <c r="G249" s="8"/>
      <c r="H249" s="8"/>
      <c r="M249" s="6"/>
    </row>
    <row r="250" spans="2:13" hidden="1" outlineLevel="1">
      <c r="B250" s="297"/>
      <c r="C250" s="301" t="s">
        <v>227</v>
      </c>
      <c r="D250" s="299"/>
      <c r="E250" s="299"/>
      <c r="F250" s="300"/>
      <c r="G250" s="8"/>
      <c r="H250" s="8"/>
      <c r="M250" s="6"/>
    </row>
    <row r="251" spans="2:13" hidden="1" outlineLevel="1">
      <c r="B251" s="297"/>
      <c r="C251" s="301" t="s">
        <v>228</v>
      </c>
      <c r="D251" s="299"/>
      <c r="E251" s="299"/>
      <c r="F251" s="300"/>
      <c r="G251" s="8"/>
      <c r="H251" s="8"/>
      <c r="M251" s="6"/>
    </row>
    <row r="252" spans="2:13" hidden="1" outlineLevel="1">
      <c r="B252" s="297"/>
      <c r="C252" s="301" t="s">
        <v>229</v>
      </c>
      <c r="D252" s="299"/>
      <c r="E252" s="299"/>
      <c r="F252" s="300"/>
      <c r="G252" s="8"/>
      <c r="H252" s="8"/>
      <c r="M252" s="6"/>
    </row>
    <row r="253" spans="2:13" hidden="1" outlineLevel="1">
      <c r="B253" s="297"/>
      <c r="C253" s="301" t="s">
        <v>230</v>
      </c>
      <c r="D253" s="299"/>
      <c r="E253" s="299"/>
      <c r="F253" s="300"/>
      <c r="G253" s="8"/>
      <c r="H253" s="8"/>
      <c r="M253" s="6"/>
    </row>
    <row r="254" spans="2:13" hidden="1" outlineLevel="1">
      <c r="B254" s="297"/>
      <c r="C254" s="303" t="s">
        <v>231</v>
      </c>
      <c r="D254" s="299"/>
      <c r="E254" s="299"/>
      <c r="F254" s="300"/>
      <c r="G254" s="8"/>
      <c r="H254" s="8"/>
      <c r="M254" s="6"/>
    </row>
    <row r="255" spans="2:13" hidden="1" outlineLevel="1">
      <c r="B255" s="297" t="s">
        <v>56</v>
      </c>
      <c r="C255" s="298" t="s">
        <v>232</v>
      </c>
      <c r="D255" s="299"/>
      <c r="E255" s="299"/>
      <c r="F255" s="300"/>
      <c r="G255" s="8"/>
      <c r="H255" s="8"/>
      <c r="M255" s="6"/>
    </row>
    <row r="256" spans="2:13" hidden="1" outlineLevel="1">
      <c r="B256" s="297"/>
      <c r="C256" s="301" t="s">
        <v>233</v>
      </c>
      <c r="D256" s="299"/>
      <c r="E256" s="299"/>
      <c r="F256" s="300"/>
      <c r="G256" s="8"/>
      <c r="H256" s="8"/>
      <c r="M256" s="6"/>
    </row>
    <row r="257" spans="1:21" hidden="1" outlineLevel="1">
      <c r="B257" s="297"/>
      <c r="C257" s="301" t="s">
        <v>234</v>
      </c>
      <c r="D257" s="299"/>
      <c r="E257" s="299"/>
      <c r="F257" s="300"/>
      <c r="G257" s="8"/>
      <c r="H257" s="8"/>
      <c r="M257" s="6"/>
    </row>
    <row r="258" spans="1:21" hidden="1" outlineLevel="1">
      <c r="B258" s="297"/>
      <c r="C258" s="301" t="s">
        <v>235</v>
      </c>
      <c r="D258" s="299"/>
      <c r="E258" s="299"/>
      <c r="F258" s="300"/>
      <c r="G258" s="8"/>
      <c r="H258" s="8"/>
      <c r="M258" s="6"/>
    </row>
    <row r="259" spans="1:21" hidden="1" outlineLevel="1">
      <c r="B259" s="297"/>
      <c r="C259" s="301" t="s">
        <v>236</v>
      </c>
      <c r="D259" s="299"/>
      <c r="E259" s="299"/>
      <c r="F259" s="300"/>
      <c r="G259" s="8"/>
      <c r="H259" s="8"/>
      <c r="M259" s="6"/>
    </row>
    <row r="260" spans="1:21" hidden="1" outlineLevel="1">
      <c r="B260" s="297"/>
      <c r="C260" s="303" t="s">
        <v>237</v>
      </c>
      <c r="D260" s="299"/>
      <c r="E260" s="299"/>
      <c r="F260" s="300"/>
      <c r="G260" s="8"/>
      <c r="H260" s="8"/>
      <c r="M260" s="6"/>
    </row>
    <row r="261" spans="1:21" hidden="1" outlineLevel="1">
      <c r="B261" s="297"/>
      <c r="C261" s="303"/>
      <c r="D261" s="299"/>
      <c r="E261" s="299"/>
      <c r="F261" s="300"/>
      <c r="G261" s="8"/>
      <c r="H261" s="8"/>
      <c r="M261" s="6"/>
    </row>
    <row r="262" spans="1:21" hidden="1" outlineLevel="1">
      <c r="B262" s="297"/>
      <c r="C262" s="304" t="s">
        <v>238</v>
      </c>
      <c r="D262" s="299"/>
      <c r="E262" s="299"/>
      <c r="F262" s="300"/>
      <c r="G262" s="8"/>
      <c r="H262" s="8"/>
      <c r="M262" s="6"/>
    </row>
    <row r="263" spans="1:21" hidden="1" outlineLevel="1">
      <c r="B263" s="297"/>
      <c r="C263" s="304" t="s">
        <v>239</v>
      </c>
      <c r="D263" s="299"/>
      <c r="E263" s="299"/>
      <c r="F263" s="300"/>
      <c r="G263" s="8"/>
      <c r="H263" s="8"/>
      <c r="M263" s="6"/>
    </row>
    <row r="264" spans="1:21" ht="10.8" hidden="1" outlineLevel="1" thickBot="1">
      <c r="B264" s="305"/>
      <c r="C264" s="306" t="s">
        <v>240</v>
      </c>
      <c r="D264" s="307"/>
      <c r="E264" s="307"/>
      <c r="F264" s="308"/>
      <c r="G264" s="8"/>
      <c r="H264" s="8"/>
      <c r="M264" s="6"/>
    </row>
    <row r="265" spans="1:21" hidden="1">
      <c r="G265" s="6"/>
      <c r="M265" s="6"/>
    </row>
    <row r="266" spans="1:21" hidden="1">
      <c r="A266" s="5"/>
      <c r="B266" s="5"/>
      <c r="C266" s="5"/>
      <c r="D266" s="5"/>
      <c r="E266" s="5"/>
      <c r="F266" s="5"/>
      <c r="G266" s="6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idden="1">
      <c r="A267" s="5"/>
      <c r="B267" s="5"/>
      <c r="C267" s="5"/>
      <c r="D267" s="5"/>
      <c r="E267" s="5"/>
      <c r="F267" s="5"/>
      <c r="G267" s="6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idden="1">
      <c r="A268" s="5"/>
      <c r="B268" s="5"/>
      <c r="C268" s="5"/>
      <c r="D268" s="5"/>
      <c r="E268" s="5"/>
      <c r="F268" s="5"/>
      <c r="G268" s="6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idden="1">
      <c r="A269" s="5"/>
      <c r="B269" s="5"/>
      <c r="C269" s="5"/>
      <c r="D269" s="5"/>
      <c r="E269" s="5"/>
      <c r="F269" s="5"/>
      <c r="G269" s="6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idden="1">
      <c r="A270" s="5"/>
      <c r="B270" s="5"/>
      <c r="C270" s="5"/>
      <c r="D270" s="5"/>
      <c r="E270" s="5"/>
      <c r="F270" s="5"/>
      <c r="G270" s="6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idden="1">
      <c r="A271" s="5"/>
      <c r="B271" s="5"/>
      <c r="C271" s="5"/>
      <c r="D271" s="5"/>
      <c r="E271" s="5"/>
      <c r="F271" s="5"/>
      <c r="G271" s="6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idden="1">
      <c r="A272" s="5"/>
      <c r="B272" s="5"/>
      <c r="C272" s="5"/>
      <c r="D272" s="5"/>
      <c r="E272" s="5"/>
      <c r="F272" s="5"/>
      <c r="G272" s="6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idden="1">
      <c r="A273" s="5"/>
      <c r="B273" s="5"/>
      <c r="C273" s="5"/>
      <c r="D273" s="5"/>
      <c r="E273" s="5"/>
      <c r="F273" s="5"/>
      <c r="G273" s="6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idden="1">
      <c r="A274" s="5"/>
      <c r="B274" s="5"/>
      <c r="C274" s="5"/>
      <c r="D274" s="5"/>
      <c r="E274" s="5"/>
      <c r="F274" s="5"/>
      <c r="G274" s="6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idden="1">
      <c r="A275" s="5"/>
      <c r="B275" s="5"/>
      <c r="C275" s="5"/>
      <c r="D275" s="5"/>
      <c r="E275" s="5"/>
      <c r="F275" s="5"/>
      <c r="G275" s="6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idden="1">
      <c r="A276" s="5"/>
      <c r="B276" s="5"/>
      <c r="C276" s="5"/>
      <c r="D276" s="5"/>
      <c r="E276" s="5"/>
      <c r="F276" s="5"/>
      <c r="G276" s="6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idden="1">
      <c r="A277" s="5"/>
      <c r="B277" s="5"/>
      <c r="C277" s="5"/>
      <c r="D277" s="5"/>
      <c r="E277" s="5"/>
      <c r="F277" s="5"/>
      <c r="G277" s="6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idden="1">
      <c r="A278" s="5"/>
      <c r="B278" s="5"/>
      <c r="C278" s="5"/>
      <c r="D278" s="5"/>
      <c r="E278" s="5"/>
      <c r="F278" s="5"/>
      <c r="G278" s="6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idden="1">
      <c r="A279" s="5"/>
      <c r="B279" s="5"/>
      <c r="C279" s="5"/>
      <c r="D279" s="5"/>
      <c r="E279" s="5"/>
      <c r="F279" s="5"/>
      <c r="G279" s="6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idden="1">
      <c r="A280" s="5"/>
      <c r="B280" s="5"/>
      <c r="C280" s="5"/>
      <c r="D280" s="5"/>
      <c r="E280" s="5"/>
      <c r="F280" s="5"/>
      <c r="G280" s="6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idden="1">
      <c r="A281" s="5"/>
      <c r="B281" s="5"/>
      <c r="C281" s="5"/>
      <c r="D281" s="5"/>
      <c r="E281" s="5"/>
      <c r="F281" s="5"/>
      <c r="G281" s="6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idden="1">
      <c r="A282" s="5"/>
      <c r="B282" s="5"/>
      <c r="C282" s="5"/>
      <c r="D282" s="5"/>
      <c r="E282" s="5"/>
      <c r="F282" s="5"/>
      <c r="G282" s="6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idden="1">
      <c r="A283" s="5"/>
      <c r="B283" s="5"/>
      <c r="C283" s="5"/>
      <c r="D283" s="5"/>
      <c r="E283" s="5"/>
      <c r="F283" s="5"/>
      <c r="G283" s="6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idden="1">
      <c r="A284" s="5"/>
      <c r="B284" s="5"/>
      <c r="C284" s="5"/>
      <c r="D284" s="5"/>
      <c r="E284" s="5"/>
      <c r="F284" s="5"/>
      <c r="G284" s="6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idden="1">
      <c r="A285" s="5"/>
      <c r="B285" s="5"/>
      <c r="C285" s="5"/>
      <c r="D285" s="5"/>
      <c r="E285" s="5"/>
      <c r="F285" s="5"/>
      <c r="G285" s="6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idden="1">
      <c r="A286" s="5"/>
      <c r="B286" s="5"/>
      <c r="C286" s="5"/>
      <c r="D286" s="5"/>
      <c r="E286" s="5"/>
      <c r="F286" s="5"/>
      <c r="G286" s="6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06.5" customHeight="1">
      <c r="A287" s="6"/>
      <c r="B287" s="4"/>
      <c r="C287" s="4"/>
      <c r="D287" s="4"/>
      <c r="E287" s="4"/>
      <c r="F287" s="4"/>
      <c r="G287" s="445"/>
      <c r="H287" s="4"/>
      <c r="M287" s="6"/>
      <c r="N287" s="6"/>
      <c r="O287" s="6"/>
      <c r="P287" s="6"/>
      <c r="Q287" s="6"/>
      <c r="T287" s="6"/>
      <c r="U287" s="6"/>
    </row>
    <row r="288" spans="1:21" ht="24.75" customHeight="1">
      <c r="A288" s="6"/>
      <c r="B288" s="460" t="str">
        <f>B6</f>
        <v xml:space="preserve">Shoqeria :" OMEGA PHARMA GROUP " sh.p.k.Tiranë. </v>
      </c>
      <c r="C288" s="460"/>
      <c r="D288" s="460"/>
      <c r="E288" s="460"/>
      <c r="F288" s="460"/>
      <c r="G288" s="309"/>
      <c r="H288" s="309"/>
      <c r="M288" s="6"/>
      <c r="N288" s="6"/>
      <c r="O288" s="6"/>
      <c r="P288" s="6"/>
      <c r="Q288" s="6"/>
      <c r="T288" s="6"/>
      <c r="U288" s="6"/>
    </row>
    <row r="289" spans="1:21" ht="13.2">
      <c r="A289" s="6"/>
      <c r="B289" s="310"/>
      <c r="C289" s="310"/>
      <c r="D289" s="310"/>
      <c r="E289" s="310"/>
      <c r="F289" s="310"/>
      <c r="G289" s="309"/>
      <c r="H289" s="309"/>
      <c r="M289" s="6"/>
      <c r="N289" s="6"/>
      <c r="O289" s="6"/>
      <c r="P289" s="6"/>
      <c r="Q289" s="6"/>
      <c r="T289" s="6"/>
      <c r="U289" s="6"/>
    </row>
    <row r="290" spans="1:21" ht="13.8" thickBot="1">
      <c r="B290" s="1"/>
      <c r="C290" s="109"/>
      <c r="D290" s="109"/>
      <c r="E290" s="109"/>
      <c r="F290" s="206"/>
      <c r="G290" s="118"/>
      <c r="H290" s="118"/>
      <c r="M290" s="6"/>
    </row>
    <row r="291" spans="1:21" ht="42" customHeight="1" thickTop="1" thickBot="1">
      <c r="B291" s="311"/>
      <c r="C291" s="466" t="s">
        <v>241</v>
      </c>
      <c r="D291" s="467"/>
      <c r="E291" s="111" t="s">
        <v>288</v>
      </c>
      <c r="F291" s="111" t="s">
        <v>289</v>
      </c>
      <c r="G291" s="19" t="s">
        <v>3</v>
      </c>
      <c r="H291" s="213"/>
    </row>
    <row r="292" spans="1:21" ht="13.8" thickTop="1">
      <c r="B292" s="312"/>
      <c r="C292" s="313"/>
      <c r="D292" s="314"/>
      <c r="E292" s="315"/>
      <c r="F292" s="315"/>
      <c r="G292" s="316"/>
      <c r="H292" s="118"/>
    </row>
    <row r="293" spans="1:21" ht="13.2">
      <c r="B293" s="317"/>
      <c r="C293" s="318" t="s">
        <v>218</v>
      </c>
      <c r="D293" s="319"/>
      <c r="E293" s="320"/>
      <c r="F293" s="320"/>
      <c r="G293" s="321"/>
      <c r="H293" s="118"/>
    </row>
    <row r="294" spans="1:21" ht="13.2">
      <c r="B294" s="317"/>
      <c r="C294" s="322" t="s">
        <v>242</v>
      </c>
      <c r="D294" s="319"/>
      <c r="E294" s="323">
        <f>+E197</f>
        <v>176067205</v>
      </c>
      <c r="F294" s="323">
        <f>+F197</f>
        <v>162036571</v>
      </c>
      <c r="G294" s="324">
        <f>G49</f>
        <v>11486328</v>
      </c>
      <c r="H294" s="325"/>
    </row>
    <row r="295" spans="1:21" ht="13.2">
      <c r="B295" s="317"/>
      <c r="C295" s="322" t="s">
        <v>243</v>
      </c>
      <c r="D295" s="319"/>
      <c r="E295" s="323"/>
      <c r="F295" s="323"/>
      <c r="G295" s="324"/>
      <c r="H295" s="325"/>
    </row>
    <row r="296" spans="1:21" ht="13.2">
      <c r="B296" s="317"/>
      <c r="C296" s="326" t="s">
        <v>244</v>
      </c>
      <c r="D296" s="319"/>
      <c r="E296" s="323">
        <v>18273479</v>
      </c>
      <c r="F296" s="323">
        <f>-F181</f>
        <v>1049013</v>
      </c>
      <c r="G296" s="324">
        <f>-G181</f>
        <v>4697466</v>
      </c>
      <c r="H296" s="325"/>
    </row>
    <row r="297" spans="1:21" ht="13.2">
      <c r="B297" s="317"/>
      <c r="C297" s="326" t="s">
        <v>245</v>
      </c>
      <c r="D297" s="319"/>
      <c r="E297" s="323">
        <v>0</v>
      </c>
      <c r="F297" s="323">
        <v>0</v>
      </c>
      <c r="G297" s="324">
        <v>0</v>
      </c>
      <c r="H297" s="325"/>
    </row>
    <row r="298" spans="1:21" ht="13.2">
      <c r="B298" s="317"/>
      <c r="C298" s="326" t="s">
        <v>246</v>
      </c>
      <c r="D298" s="319"/>
      <c r="E298" s="323">
        <v>0</v>
      </c>
      <c r="F298" s="323">
        <v>0</v>
      </c>
      <c r="G298" s="324">
        <v>0</v>
      </c>
      <c r="H298" s="325"/>
    </row>
    <row r="299" spans="1:21" ht="13.2">
      <c r="B299" s="317"/>
      <c r="C299" s="326" t="s">
        <v>247</v>
      </c>
      <c r="D299" s="319"/>
      <c r="E299" s="323">
        <v>0</v>
      </c>
      <c r="F299" s="323">
        <v>0</v>
      </c>
      <c r="G299" s="324">
        <v>0</v>
      </c>
      <c r="H299" s="325"/>
    </row>
    <row r="300" spans="1:21" ht="24.75" customHeight="1">
      <c r="B300" s="317"/>
      <c r="C300" s="468" t="s">
        <v>248</v>
      </c>
      <c r="D300" s="468"/>
      <c r="E300" s="323">
        <f>-(E13-F13)</f>
        <v>427677681</v>
      </c>
      <c r="F300" s="323">
        <f>-(F13-G13)</f>
        <v>-526765748</v>
      </c>
      <c r="G300" s="324"/>
      <c r="H300" s="325"/>
    </row>
    <row r="301" spans="1:21" ht="13.2">
      <c r="B301" s="317"/>
      <c r="C301" s="327" t="s">
        <v>249</v>
      </c>
      <c r="D301" s="319"/>
      <c r="E301" s="323">
        <f>-(E14-F14)</f>
        <v>228984062</v>
      </c>
      <c r="F301" s="323">
        <f>-(F14-G14)</f>
        <v>-429951284</v>
      </c>
      <c r="G301" s="324"/>
      <c r="H301" s="325"/>
    </row>
    <row r="302" spans="1:21" ht="13.2">
      <c r="B302" s="317"/>
      <c r="C302" s="327" t="s">
        <v>250</v>
      </c>
      <c r="D302" s="319"/>
      <c r="E302" s="323">
        <f>(E40-F40)</f>
        <v>-449906827.74000025</v>
      </c>
      <c r="F302" s="323">
        <f>(F40-G40)</f>
        <v>810879329.74000025</v>
      </c>
      <c r="G302" s="328"/>
      <c r="H302" s="27"/>
    </row>
    <row r="303" spans="1:21" ht="13.2">
      <c r="B303" s="317"/>
      <c r="C303" s="327" t="s">
        <v>251</v>
      </c>
      <c r="D303" s="319"/>
      <c r="E303" s="323">
        <f>-(E87-F87)</f>
        <v>0</v>
      </c>
      <c r="F303" s="323">
        <v>8000000</v>
      </c>
      <c r="G303" s="324"/>
      <c r="H303" s="325"/>
    </row>
    <row r="304" spans="1:21" ht="13.2">
      <c r="B304" s="317"/>
      <c r="C304" s="327" t="s">
        <v>222</v>
      </c>
      <c r="D304" s="319"/>
      <c r="E304" s="323">
        <v>0</v>
      </c>
      <c r="F304" s="323">
        <v>0</v>
      </c>
      <c r="G304" s="324">
        <v>0</v>
      </c>
      <c r="H304" s="325"/>
    </row>
    <row r="305" spans="2:8" ht="13.2">
      <c r="B305" s="317"/>
      <c r="C305" s="327" t="s">
        <v>223</v>
      </c>
      <c r="D305" s="319"/>
      <c r="E305" s="323">
        <v>0</v>
      </c>
      <c r="F305" s="323">
        <v>0</v>
      </c>
      <c r="G305" s="324">
        <v>0</v>
      </c>
      <c r="H305" s="325"/>
    </row>
    <row r="306" spans="2:8" ht="13.8">
      <c r="B306" s="317"/>
      <c r="C306" s="329" t="s">
        <v>252</v>
      </c>
      <c r="D306" s="319"/>
      <c r="E306" s="330">
        <f>SUM(E294:E305)</f>
        <v>401095599.25999975</v>
      </c>
      <c r="F306" s="330">
        <f>SUM(F294:F305)</f>
        <v>25247881.740000248</v>
      </c>
      <c r="G306" s="331">
        <f>SUM(G294:G305)</f>
        <v>16183794</v>
      </c>
      <c r="H306" s="332"/>
    </row>
    <row r="307" spans="2:8" ht="13.2">
      <c r="B307" s="317"/>
      <c r="C307" s="327"/>
      <c r="D307" s="319"/>
      <c r="E307" s="323"/>
      <c r="F307" s="323"/>
      <c r="G307" s="324"/>
      <c r="H307" s="325"/>
    </row>
    <row r="308" spans="2:8" ht="13.2">
      <c r="B308" s="317"/>
      <c r="C308" s="318" t="s">
        <v>225</v>
      </c>
      <c r="D308" s="319"/>
      <c r="E308" s="323"/>
      <c r="F308" s="323"/>
      <c r="G308" s="324"/>
      <c r="H308" s="325"/>
    </row>
    <row r="309" spans="2:8" ht="13.2">
      <c r="B309" s="317"/>
      <c r="C309" s="333" t="s">
        <v>253</v>
      </c>
      <c r="D309" s="319"/>
      <c r="E309" s="323">
        <v>0</v>
      </c>
      <c r="F309" s="323">
        <v>0</v>
      </c>
      <c r="G309" s="324">
        <v>0</v>
      </c>
      <c r="H309" s="325"/>
    </row>
    <row r="310" spans="2:8" ht="13.2">
      <c r="B310" s="317"/>
      <c r="C310" s="333" t="s">
        <v>227</v>
      </c>
      <c r="D310" s="319"/>
      <c r="E310" s="323">
        <f>-(E20-F20+18273480)</f>
        <v>-519922279.5</v>
      </c>
      <c r="F310" s="323">
        <f>-(F20-G20+F296)</f>
        <v>-28328766</v>
      </c>
      <c r="G310" s="324"/>
      <c r="H310" s="325"/>
    </row>
    <row r="311" spans="2:8" ht="13.2">
      <c r="B311" s="317"/>
      <c r="C311" s="333" t="s">
        <v>254</v>
      </c>
      <c r="D311" s="319"/>
      <c r="E311" s="323"/>
      <c r="F311" s="323"/>
      <c r="G311" s="324">
        <v>0</v>
      </c>
      <c r="H311" s="325"/>
    </row>
    <row r="312" spans="2:8" ht="13.2">
      <c r="B312" s="317"/>
      <c r="C312" s="333" t="s">
        <v>229</v>
      </c>
      <c r="D312" s="319"/>
      <c r="E312" s="323">
        <v>0</v>
      </c>
      <c r="F312" s="323">
        <v>0</v>
      </c>
      <c r="G312" s="324">
        <v>0</v>
      </c>
      <c r="H312" s="325"/>
    </row>
    <row r="313" spans="2:8" ht="13.2">
      <c r="B313" s="317"/>
      <c r="C313" s="333" t="s">
        <v>230</v>
      </c>
      <c r="D313" s="319"/>
      <c r="E313" s="323">
        <v>0</v>
      </c>
      <c r="F313" s="323">
        <v>0</v>
      </c>
      <c r="G313" s="324">
        <v>0</v>
      </c>
      <c r="H313" s="325"/>
    </row>
    <row r="314" spans="2:8" ht="13.8">
      <c r="B314" s="317"/>
      <c r="C314" s="334" t="s">
        <v>255</v>
      </c>
      <c r="D314" s="319"/>
      <c r="E314" s="330">
        <f>SUM(E309:E313)</f>
        <v>-519922279.5</v>
      </c>
      <c r="F314" s="330">
        <f>SUM(F309:F313)</f>
        <v>-28328766</v>
      </c>
      <c r="G314" s="331">
        <f>SUM(G309:G313)</f>
        <v>0</v>
      </c>
      <c r="H314" s="332"/>
    </row>
    <row r="315" spans="2:8" ht="10.5" customHeight="1">
      <c r="B315" s="317"/>
      <c r="C315" s="253"/>
      <c r="D315" s="335"/>
      <c r="E315" s="251"/>
      <c r="F315" s="251"/>
      <c r="G315" s="254"/>
      <c r="H315" s="255"/>
    </row>
    <row r="316" spans="2:8" ht="13.2">
      <c r="B316" s="317"/>
      <c r="C316" s="318" t="s">
        <v>256</v>
      </c>
      <c r="D316" s="319"/>
      <c r="E316" s="323"/>
      <c r="F316" s="323"/>
      <c r="G316" s="324"/>
      <c r="H316" s="325"/>
    </row>
    <row r="317" spans="2:8" ht="13.2">
      <c r="B317" s="317"/>
      <c r="C317" s="327" t="s">
        <v>257</v>
      </c>
      <c r="D317" s="319"/>
      <c r="E317" s="323">
        <f>E161-F161-E160</f>
        <v>155800000</v>
      </c>
      <c r="F317" s="323"/>
      <c r="G317" s="324"/>
      <c r="H317" s="325"/>
    </row>
    <row r="318" spans="2:8" ht="13.2">
      <c r="B318" s="317"/>
      <c r="C318" s="327" t="s">
        <v>234</v>
      </c>
      <c r="D318" s="319"/>
      <c r="E318" s="323">
        <v>0</v>
      </c>
      <c r="F318" s="323">
        <v>0</v>
      </c>
      <c r="G318" s="324">
        <v>0</v>
      </c>
      <c r="H318" s="325"/>
    </row>
    <row r="319" spans="2:8" ht="13.2">
      <c r="B319" s="317"/>
      <c r="C319" s="327" t="s">
        <v>235</v>
      </c>
      <c r="D319" s="319"/>
      <c r="E319" s="323">
        <v>0</v>
      </c>
      <c r="F319" s="323">
        <v>0</v>
      </c>
      <c r="G319" s="324">
        <v>0</v>
      </c>
      <c r="H319" s="325"/>
    </row>
    <row r="320" spans="2:8" ht="13.2">
      <c r="B320" s="317"/>
      <c r="C320" s="327" t="s">
        <v>258</v>
      </c>
      <c r="D320" s="319"/>
      <c r="E320" s="323"/>
      <c r="F320" s="323"/>
      <c r="G320" s="324">
        <v>0</v>
      </c>
      <c r="H320" s="325"/>
    </row>
    <row r="321" spans="1:21" ht="13.8">
      <c r="B321" s="336"/>
      <c r="C321" s="337" t="s">
        <v>259</v>
      </c>
      <c r="D321" s="319"/>
      <c r="E321" s="330">
        <f>SUM(E317:E320)</f>
        <v>155800000</v>
      </c>
      <c r="F321" s="330">
        <f>SUM(F317:F320)</f>
        <v>0</v>
      </c>
      <c r="G321" s="331">
        <f>SUM(G317:G320)</f>
        <v>0</v>
      </c>
      <c r="H321" s="332"/>
    </row>
    <row r="322" spans="1:21" ht="13.2">
      <c r="B322" s="317"/>
      <c r="C322" s="338"/>
      <c r="D322" s="319"/>
      <c r="E322" s="323"/>
      <c r="F322" s="323"/>
      <c r="G322" s="324"/>
      <c r="H322" s="325"/>
    </row>
    <row r="323" spans="1:21" ht="13.8">
      <c r="B323" s="317"/>
      <c r="C323" s="339" t="s">
        <v>238</v>
      </c>
      <c r="D323" s="340"/>
      <c r="E323" s="330">
        <f>E306+E314+E321</f>
        <v>36973319.759999752</v>
      </c>
      <c r="F323" s="330">
        <f>F306+F314+F321</f>
        <v>-3080884.259999752</v>
      </c>
      <c r="G323" s="330">
        <f>G306+G314+G321</f>
        <v>16183794</v>
      </c>
      <c r="H323" s="332"/>
    </row>
    <row r="324" spans="1:21" ht="13.2">
      <c r="B324" s="317"/>
      <c r="C324" s="339" t="s">
        <v>239</v>
      </c>
      <c r="D324" s="340"/>
      <c r="E324" s="341">
        <f>+F11</f>
        <v>10452046</v>
      </c>
      <c r="F324" s="341">
        <f>+G11</f>
        <v>13532930</v>
      </c>
      <c r="G324" s="341">
        <f>+H11</f>
        <v>0</v>
      </c>
      <c r="H324" s="342"/>
    </row>
    <row r="325" spans="1:21" ht="15" customHeight="1" thickBot="1">
      <c r="B325" s="343"/>
      <c r="C325" s="344" t="s">
        <v>240</v>
      </c>
      <c r="D325" s="345"/>
      <c r="E325" s="346">
        <f>E11</f>
        <v>47425366</v>
      </c>
      <c r="F325" s="346">
        <f>F11</f>
        <v>10452046</v>
      </c>
      <c r="G325" s="346">
        <f>G11</f>
        <v>13532930</v>
      </c>
      <c r="H325" s="342"/>
    </row>
    <row r="326" spans="1:21" ht="0.75" hidden="1" customHeight="1">
      <c r="B326" s="347"/>
      <c r="C326" s="348"/>
      <c r="D326" s="349"/>
      <c r="E326" s="350"/>
      <c r="F326" s="350"/>
      <c r="G326" s="350"/>
      <c r="H326" s="351"/>
    </row>
    <row r="327" spans="1:21" ht="10.8" hidden="1" thickTop="1"/>
    <row r="328" spans="1:21" ht="12.75" hidden="1" customHeight="1">
      <c r="A328" s="5"/>
      <c r="B328" s="6"/>
      <c r="C328" s="460"/>
      <c r="D328" s="460"/>
      <c r="E328" s="460"/>
      <c r="F328" s="460"/>
      <c r="G328" s="310"/>
      <c r="H328" s="309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3.8" hidden="1" thickTop="1">
      <c r="A329" s="6"/>
      <c r="B329" s="6"/>
      <c r="C329" s="310"/>
      <c r="D329" s="310"/>
      <c r="E329" s="310"/>
      <c r="F329" s="310"/>
      <c r="G329" s="310"/>
      <c r="H329" s="309"/>
      <c r="M329" s="6"/>
      <c r="N329" s="6"/>
      <c r="O329" s="6"/>
      <c r="P329" s="6"/>
      <c r="Q329" s="6"/>
      <c r="T329" s="6"/>
      <c r="U329" s="6"/>
    </row>
    <row r="330" spans="1:21" ht="10.8" hidden="1" thickTop="1">
      <c r="M330" s="6"/>
    </row>
    <row r="331" spans="1:21" ht="35.25" hidden="1" customHeight="1" thickBot="1">
      <c r="B331" s="352"/>
      <c r="C331" s="461" t="s">
        <v>260</v>
      </c>
      <c r="D331" s="462"/>
      <c r="E331" s="353" t="s">
        <v>261</v>
      </c>
      <c r="F331" s="354" t="s">
        <v>262</v>
      </c>
      <c r="G331" s="355"/>
      <c r="H331" s="213"/>
    </row>
    <row r="332" spans="1:21" ht="13.8" hidden="1" thickTop="1">
      <c r="B332" s="356"/>
      <c r="C332" s="357"/>
      <c r="D332" s="358"/>
      <c r="E332" s="359"/>
      <c r="F332" s="360"/>
      <c r="G332" s="361"/>
      <c r="H332" s="118"/>
    </row>
    <row r="333" spans="1:21" ht="13.8" hidden="1" thickTop="1">
      <c r="B333" s="362"/>
      <c r="C333" s="363" t="s">
        <v>218</v>
      </c>
      <c r="D333" s="364"/>
      <c r="E333" s="365"/>
      <c r="F333" s="366"/>
      <c r="G333" s="361"/>
      <c r="H333" s="118"/>
    </row>
    <row r="334" spans="1:21" ht="13.8" hidden="1" thickTop="1">
      <c r="B334" s="362"/>
      <c r="C334" s="367" t="s">
        <v>263</v>
      </c>
      <c r="D334" s="364"/>
      <c r="E334" s="368">
        <f>F172+E300</f>
        <v>2493401240</v>
      </c>
      <c r="F334" s="369">
        <v>0</v>
      </c>
      <c r="G334" s="370"/>
      <c r="H334" s="325"/>
    </row>
    <row r="335" spans="1:21" ht="13.8" hidden="1" thickTop="1">
      <c r="B335" s="362"/>
      <c r="C335" s="367" t="s">
        <v>264</v>
      </c>
      <c r="D335" s="364"/>
      <c r="E335" s="368">
        <f>F172-E197-E302</f>
        <v>2339563181.7400002</v>
      </c>
      <c r="F335" s="369"/>
      <c r="G335" s="370"/>
      <c r="H335" s="325"/>
    </row>
    <row r="336" spans="1:21" ht="13.8" hidden="1" thickTop="1">
      <c r="B336" s="362"/>
      <c r="C336" s="367" t="s">
        <v>265</v>
      </c>
      <c r="D336" s="364"/>
      <c r="E336" s="368"/>
      <c r="F336" s="369">
        <v>0</v>
      </c>
      <c r="G336" s="370"/>
      <c r="H336" s="325"/>
    </row>
    <row r="337" spans="2:8" ht="13.8" hidden="1" thickTop="1">
      <c r="B337" s="362"/>
      <c r="C337" s="371" t="s">
        <v>222</v>
      </c>
      <c r="D337" s="364"/>
      <c r="E337" s="368">
        <v>0</v>
      </c>
      <c r="F337" s="369">
        <v>0</v>
      </c>
      <c r="G337" s="370"/>
      <c r="H337" s="325"/>
    </row>
    <row r="338" spans="2:8" ht="13.8" hidden="1" thickTop="1">
      <c r="B338" s="362"/>
      <c r="C338" s="371" t="s">
        <v>223</v>
      </c>
      <c r="D338" s="364"/>
      <c r="E338" s="368"/>
      <c r="F338" s="369">
        <v>0</v>
      </c>
      <c r="G338" s="370"/>
      <c r="H338" s="325"/>
    </row>
    <row r="339" spans="2:8" ht="15" hidden="1" thickTop="1" thickBot="1">
      <c r="B339" s="362"/>
      <c r="C339" s="372" t="s">
        <v>252</v>
      </c>
      <c r="D339" s="364"/>
      <c r="E339" s="373">
        <f>E334-E335</f>
        <v>153838058.25999975</v>
      </c>
      <c r="F339" s="373">
        <v>0</v>
      </c>
      <c r="G339" s="374"/>
      <c r="H339" s="332"/>
    </row>
    <row r="340" spans="2:8" ht="13.8" hidden="1" thickTop="1">
      <c r="B340" s="362"/>
      <c r="C340" s="371"/>
      <c r="D340" s="364"/>
      <c r="E340" s="368"/>
      <c r="F340" s="369"/>
      <c r="G340" s="370"/>
      <c r="H340" s="325"/>
    </row>
    <row r="341" spans="2:8" ht="13.8" hidden="1" thickTop="1">
      <c r="B341" s="362"/>
      <c r="C341" s="363" t="s">
        <v>225</v>
      </c>
      <c r="D341" s="364"/>
      <c r="E341" s="368"/>
      <c r="F341" s="369"/>
      <c r="G341" s="370"/>
      <c r="H341" s="325"/>
    </row>
    <row r="342" spans="2:8" ht="13.8" hidden="1" thickTop="1">
      <c r="B342" s="362"/>
      <c r="C342" s="375" t="s">
        <v>266</v>
      </c>
      <c r="D342" s="364"/>
      <c r="E342" s="368">
        <v>0</v>
      </c>
      <c r="F342" s="369">
        <v>0</v>
      </c>
      <c r="G342" s="370"/>
      <c r="H342" s="325"/>
    </row>
    <row r="343" spans="2:8" ht="13.8" hidden="1" thickTop="1">
      <c r="B343" s="362"/>
      <c r="C343" s="375" t="s">
        <v>227</v>
      </c>
      <c r="D343" s="364"/>
      <c r="E343" s="368">
        <f>-R53</f>
        <v>0</v>
      </c>
      <c r="F343" s="369">
        <v>0</v>
      </c>
      <c r="G343" s="370"/>
      <c r="H343" s="325"/>
    </row>
    <row r="344" spans="2:8" ht="13.8" hidden="1" thickTop="1">
      <c r="B344" s="362"/>
      <c r="C344" s="375" t="s">
        <v>254</v>
      </c>
      <c r="D344" s="364"/>
      <c r="E344" s="368"/>
      <c r="F344" s="369">
        <v>0</v>
      </c>
      <c r="G344" s="370"/>
      <c r="H344" s="325"/>
    </row>
    <row r="345" spans="2:8" ht="13.8" hidden="1" thickTop="1">
      <c r="B345" s="362"/>
      <c r="C345" s="375" t="s">
        <v>229</v>
      </c>
      <c r="D345" s="364"/>
      <c r="E345" s="368"/>
      <c r="F345" s="369">
        <v>0</v>
      </c>
      <c r="G345" s="370"/>
      <c r="H345" s="325"/>
    </row>
    <row r="346" spans="2:8" ht="13.8" hidden="1" thickTop="1">
      <c r="B346" s="362"/>
      <c r="C346" s="375" t="s">
        <v>230</v>
      </c>
      <c r="D346" s="364"/>
      <c r="E346" s="368">
        <v>0</v>
      </c>
      <c r="F346" s="369">
        <v>0</v>
      </c>
      <c r="G346" s="370"/>
      <c r="H346" s="325"/>
    </row>
    <row r="347" spans="2:8" ht="15" hidden="1" thickTop="1" thickBot="1">
      <c r="B347" s="362"/>
      <c r="C347" s="372" t="s">
        <v>255</v>
      </c>
      <c r="D347" s="364"/>
      <c r="E347" s="373">
        <f>SUM(E342:E346)</f>
        <v>0</v>
      </c>
      <c r="F347" s="373">
        <v>0</v>
      </c>
      <c r="G347" s="374"/>
      <c r="H347" s="332"/>
    </row>
    <row r="348" spans="2:8" ht="10.5" hidden="1" customHeight="1" thickTop="1">
      <c r="B348" s="362"/>
      <c r="C348" s="376"/>
      <c r="D348" s="377"/>
      <c r="E348" s="378"/>
      <c r="F348" s="378"/>
      <c r="G348" s="379"/>
      <c r="H348" s="255"/>
    </row>
    <row r="349" spans="2:8" ht="13.8" hidden="1" thickTop="1">
      <c r="B349" s="362"/>
      <c r="C349" s="363" t="s">
        <v>256</v>
      </c>
      <c r="D349" s="364"/>
      <c r="E349" s="368"/>
      <c r="F349" s="369"/>
      <c r="G349" s="370"/>
      <c r="H349" s="325"/>
    </row>
    <row r="350" spans="2:8" ht="13.8" hidden="1" thickTop="1">
      <c r="B350" s="362"/>
      <c r="C350" s="371" t="s">
        <v>257</v>
      </c>
      <c r="D350" s="364"/>
      <c r="E350" s="368">
        <f>(E82-F82)</f>
        <v>-228984062</v>
      </c>
      <c r="F350" s="369">
        <v>0</v>
      </c>
      <c r="G350" s="370"/>
      <c r="H350" s="325"/>
    </row>
    <row r="351" spans="2:8" ht="13.8" hidden="1" thickTop="1">
      <c r="B351" s="362"/>
      <c r="C351" s="371" t="s">
        <v>234</v>
      </c>
      <c r="D351" s="364"/>
      <c r="E351" s="368">
        <v>0</v>
      </c>
      <c r="F351" s="369">
        <v>0</v>
      </c>
      <c r="G351" s="370"/>
      <c r="H351" s="325"/>
    </row>
    <row r="352" spans="2:8" ht="13.8" hidden="1" thickTop="1">
      <c r="B352" s="362"/>
      <c r="C352" s="371" t="s">
        <v>235</v>
      </c>
      <c r="D352" s="364"/>
      <c r="E352" s="368">
        <v>0</v>
      </c>
      <c r="F352" s="369">
        <v>0</v>
      </c>
      <c r="G352" s="370"/>
      <c r="H352" s="325"/>
    </row>
    <row r="353" spans="1:21" ht="13.8" hidden="1" thickTop="1">
      <c r="B353" s="362"/>
      <c r="C353" s="371" t="s">
        <v>258</v>
      </c>
      <c r="D353" s="364"/>
      <c r="E353" s="368">
        <v>0</v>
      </c>
      <c r="F353" s="369">
        <v>0</v>
      </c>
      <c r="G353" s="370"/>
      <c r="H353" s="325"/>
    </row>
    <row r="354" spans="1:21" ht="15" hidden="1" thickTop="1" thickBot="1">
      <c r="B354" s="380"/>
      <c r="C354" s="372" t="s">
        <v>259</v>
      </c>
      <c r="D354" s="364"/>
      <c r="E354" s="373">
        <f>SUM(E350:E353)</f>
        <v>-228984062</v>
      </c>
      <c r="F354" s="373">
        <v>0</v>
      </c>
      <c r="G354" s="374"/>
      <c r="H354" s="332"/>
    </row>
    <row r="355" spans="1:21" ht="13.8" hidden="1" thickTop="1">
      <c r="B355" s="362"/>
      <c r="C355" s="381"/>
      <c r="D355" s="364"/>
      <c r="E355" s="368"/>
      <c r="F355" s="369"/>
      <c r="G355" s="370"/>
      <c r="H355" s="325"/>
    </row>
    <row r="356" spans="1:21" ht="15" hidden="1" thickTop="1" thickBot="1">
      <c r="B356" s="362"/>
      <c r="C356" s="382" t="s">
        <v>238</v>
      </c>
      <c r="D356" s="383"/>
      <c r="E356" s="373">
        <f>E339+E347+E354</f>
        <v>-75146003.740000248</v>
      </c>
      <c r="F356" s="373">
        <v>0</v>
      </c>
      <c r="G356" s="374"/>
      <c r="H356" s="332"/>
    </row>
    <row r="357" spans="1:21" ht="13.8" hidden="1" thickTop="1">
      <c r="B357" s="362"/>
      <c r="C357" s="382" t="s">
        <v>239</v>
      </c>
      <c r="D357" s="383"/>
      <c r="E357" s="384">
        <f>F53</f>
        <v>0</v>
      </c>
      <c r="F357" s="385">
        <v>0</v>
      </c>
      <c r="G357" s="386"/>
      <c r="H357" s="342"/>
    </row>
    <row r="358" spans="1:21" ht="14.4" hidden="1" thickTop="1" thickBot="1">
      <c r="B358" s="387"/>
      <c r="C358" s="388" t="s">
        <v>240</v>
      </c>
      <c r="D358" s="389"/>
      <c r="E358" s="390"/>
      <c r="F358" s="391">
        <v>0</v>
      </c>
      <c r="G358" s="386"/>
      <c r="H358" s="342"/>
    </row>
    <row r="359" spans="1:21" ht="10.8" hidden="1" thickTop="1">
      <c r="B359" s="347"/>
      <c r="C359" s="348"/>
      <c r="D359" s="349"/>
      <c r="E359" s="350"/>
      <c r="F359" s="350"/>
      <c r="G359" s="350"/>
      <c r="H359" s="351"/>
    </row>
    <row r="360" spans="1:21" ht="15.6" hidden="1" thickTop="1" thickBot="1">
      <c r="B360" s="347"/>
      <c r="C360" s="348"/>
      <c r="D360" s="392" t="s">
        <v>267</v>
      </c>
      <c r="E360" s="393" t="str">
        <f>IF(E356=E358-E357,"OK","Nuk Kuadron!")</f>
        <v>Nuk Kuadron!</v>
      </c>
      <c r="F360" s="393" t="s">
        <v>268</v>
      </c>
      <c r="G360" s="393"/>
      <c r="H360" s="394"/>
    </row>
    <row r="361" spans="1:21" ht="10.8" hidden="1" thickTop="1">
      <c r="B361" s="347"/>
      <c r="C361" s="348"/>
      <c r="D361" s="349"/>
      <c r="E361" s="350"/>
      <c r="F361" s="350"/>
      <c r="G361" s="350"/>
      <c r="H361" s="351"/>
    </row>
    <row r="362" spans="1:21" ht="10.8" hidden="1" thickTop="1">
      <c r="E362" s="201">
        <f>E325-E324</f>
        <v>36973320</v>
      </c>
      <c r="F362" s="201">
        <f>E362-E323</f>
        <v>0.24000024795532227</v>
      </c>
    </row>
    <row r="363" spans="1:21" ht="10.8" hidden="1" thickTop="1">
      <c r="B363" s="395"/>
      <c r="D363" s="274"/>
    </row>
    <row r="364" spans="1:21" ht="1.5" hidden="1" customHeight="1">
      <c r="A364" s="1"/>
      <c r="B364" s="1"/>
      <c r="C364" s="396"/>
      <c r="D364" s="1"/>
      <c r="E364" s="1"/>
      <c r="F364" s="1"/>
      <c r="G364" s="1"/>
      <c r="H364" s="4"/>
    </row>
    <row r="365" spans="1:21" ht="13.8" thickTop="1">
      <c r="A365" s="1"/>
      <c r="B365" s="1"/>
      <c r="C365" s="396" t="s">
        <v>269</v>
      </c>
      <c r="D365" s="1"/>
      <c r="E365" s="1"/>
      <c r="F365" s="1"/>
      <c r="G365" s="1"/>
      <c r="H365" s="4"/>
    </row>
    <row r="366" spans="1:21" ht="13.2">
      <c r="A366" s="4"/>
      <c r="B366" s="1"/>
      <c r="C366" s="397" t="s">
        <v>270</v>
      </c>
      <c r="D366" s="1"/>
      <c r="E366" s="1"/>
      <c r="F366" s="1"/>
      <c r="G366" s="1"/>
      <c r="H366" s="4"/>
      <c r="I366" s="6"/>
      <c r="M366" s="6"/>
      <c r="N366" s="6"/>
      <c r="O366" s="6"/>
      <c r="P366" s="6"/>
      <c r="Q366" s="6"/>
      <c r="T366" s="6"/>
      <c r="U366" s="6"/>
    </row>
    <row r="367" spans="1:21" ht="11.25" customHeight="1">
      <c r="A367" s="1"/>
      <c r="B367" s="4"/>
      <c r="C367" s="398"/>
      <c r="D367" s="4"/>
      <c r="E367" s="4"/>
      <c r="F367" s="4"/>
      <c r="G367" s="4"/>
      <c r="H367" s="213"/>
    </row>
    <row r="368" spans="1:21" ht="40.200000000000003" thickBot="1">
      <c r="A368" s="1"/>
      <c r="B368" s="399"/>
      <c r="C368" s="399"/>
      <c r="D368" s="400" t="s">
        <v>139</v>
      </c>
      <c r="E368" s="400" t="s">
        <v>61</v>
      </c>
      <c r="F368" s="400" t="s">
        <v>271</v>
      </c>
      <c r="G368" s="400" t="s">
        <v>272</v>
      </c>
      <c r="H368" s="118"/>
    </row>
    <row r="369" spans="1:8" ht="13.8" thickTop="1">
      <c r="A369" s="1"/>
      <c r="B369" s="401"/>
      <c r="C369" s="402"/>
      <c r="D369" s="402"/>
      <c r="E369" s="403">
        <v>0</v>
      </c>
      <c r="F369" s="402"/>
      <c r="G369" s="402"/>
      <c r="H369" s="404"/>
    </row>
    <row r="370" spans="1:8" ht="13.2">
      <c r="A370" s="1"/>
      <c r="B370" s="405"/>
      <c r="C370" s="406" t="s">
        <v>279</v>
      </c>
      <c r="D370" s="403">
        <v>16100000</v>
      </c>
      <c r="E370" s="4"/>
      <c r="F370" s="403">
        <v>0</v>
      </c>
      <c r="G370" s="403">
        <v>0</v>
      </c>
      <c r="H370" s="404"/>
    </row>
    <row r="371" spans="1:8" ht="13.2">
      <c r="A371" s="1"/>
      <c r="B371" s="405"/>
      <c r="C371" s="407" t="s">
        <v>273</v>
      </c>
      <c r="D371" s="403"/>
      <c r="E371" s="403">
        <v>0</v>
      </c>
      <c r="F371" s="403"/>
      <c r="G371" s="403"/>
      <c r="H371" s="404"/>
    </row>
    <row r="372" spans="1:8" ht="13.2">
      <c r="A372" s="1"/>
      <c r="B372" s="405"/>
      <c r="C372" s="406" t="s">
        <v>274</v>
      </c>
      <c r="D372" s="403">
        <v>16100000</v>
      </c>
      <c r="E372" s="403">
        <f>E369+E371</f>
        <v>0</v>
      </c>
      <c r="F372" s="403">
        <f>F370+F371</f>
        <v>0</v>
      </c>
      <c r="G372" s="403">
        <f>G370+G371</f>
        <v>0</v>
      </c>
      <c r="H372" s="404"/>
    </row>
    <row r="373" spans="1:8" ht="13.2">
      <c r="A373" s="1"/>
      <c r="B373" s="405"/>
      <c r="C373" s="407" t="s">
        <v>275</v>
      </c>
      <c r="D373" s="403"/>
      <c r="E373" s="403"/>
      <c r="F373" s="403"/>
      <c r="G373" s="403"/>
      <c r="H373" s="404"/>
    </row>
    <row r="374" spans="1:8" ht="13.2">
      <c r="A374" s="1"/>
      <c r="B374" s="405"/>
      <c r="C374" s="407" t="s">
        <v>276</v>
      </c>
      <c r="D374" s="403"/>
      <c r="E374" s="403"/>
      <c r="F374" s="403"/>
      <c r="G374" s="403"/>
      <c r="H374" s="404"/>
    </row>
    <row r="375" spans="1:8" ht="13.2">
      <c r="A375" s="1"/>
      <c r="B375" s="405"/>
      <c r="C375" s="407" t="s">
        <v>277</v>
      </c>
      <c r="D375" s="403"/>
      <c r="E375" s="403"/>
      <c r="F375" s="403"/>
      <c r="G375" s="403"/>
      <c r="H375" s="404"/>
    </row>
    <row r="376" spans="1:8" ht="13.2">
      <c r="A376" s="1"/>
      <c r="B376" s="405"/>
      <c r="C376" s="407" t="s">
        <v>278</v>
      </c>
      <c r="D376" s="403">
        <v>18000000</v>
      </c>
      <c r="E376" s="403">
        <v>0</v>
      </c>
      <c r="F376" s="403"/>
      <c r="G376" s="403">
        <v>34468</v>
      </c>
      <c r="H376" s="404"/>
    </row>
    <row r="377" spans="1:8" ht="13.2">
      <c r="A377" s="1"/>
      <c r="B377" s="405"/>
      <c r="C377" s="406" t="s">
        <v>286</v>
      </c>
      <c r="D377" s="403">
        <f t="shared" ref="D377:G377" si="1">SUM(D372:D376)</f>
        <v>34100000</v>
      </c>
      <c r="E377" s="403">
        <f t="shared" si="1"/>
        <v>0</v>
      </c>
      <c r="F377" s="403">
        <f t="shared" si="1"/>
        <v>0</v>
      </c>
      <c r="G377" s="403">
        <f t="shared" si="1"/>
        <v>34468</v>
      </c>
      <c r="H377" s="404"/>
    </row>
    <row r="378" spans="1:8" ht="13.2">
      <c r="A378" s="1"/>
      <c r="B378" s="405"/>
      <c r="C378" s="407"/>
      <c r="D378" s="403"/>
      <c r="E378" s="403"/>
      <c r="F378" s="403"/>
      <c r="G378" s="403"/>
      <c r="H378" s="404"/>
    </row>
    <row r="379" spans="1:8" ht="13.2">
      <c r="A379" s="1"/>
      <c r="B379" s="405"/>
      <c r="C379" s="407" t="s">
        <v>275</v>
      </c>
      <c r="D379" s="403">
        <v>0</v>
      </c>
      <c r="E379" s="403">
        <v>0</v>
      </c>
      <c r="F379" s="403"/>
      <c r="G379" s="403"/>
      <c r="H379" s="404"/>
    </row>
    <row r="380" spans="1:8" ht="13.2">
      <c r="A380" s="1"/>
      <c r="B380" s="405"/>
      <c r="C380" s="407" t="s">
        <v>276</v>
      </c>
      <c r="D380" s="403">
        <v>0</v>
      </c>
      <c r="E380" s="403">
        <v>0</v>
      </c>
      <c r="F380" s="403"/>
      <c r="G380" s="403"/>
      <c r="H380" s="404"/>
    </row>
    <row r="381" spans="1:8" ht="13.2">
      <c r="A381" s="1"/>
      <c r="B381" s="405"/>
      <c r="C381" s="407" t="s">
        <v>280</v>
      </c>
      <c r="D381" s="403">
        <v>161900000</v>
      </c>
      <c r="E381" s="403">
        <v>0</v>
      </c>
      <c r="F381" s="403"/>
      <c r="G381" s="403">
        <v>136571</v>
      </c>
      <c r="H381" s="404"/>
    </row>
    <row r="382" spans="1:8" ht="13.2">
      <c r="A382" s="1"/>
      <c r="B382" s="405"/>
      <c r="C382" s="407"/>
      <c r="D382" s="403"/>
      <c r="E382" s="403"/>
      <c r="F382" s="403"/>
      <c r="G382" s="403"/>
      <c r="H382" s="404"/>
    </row>
    <row r="383" spans="1:8" ht="13.2">
      <c r="A383" s="1"/>
      <c r="B383" s="405"/>
      <c r="C383" s="407" t="s">
        <v>281</v>
      </c>
      <c r="D383" s="403">
        <v>155800000</v>
      </c>
      <c r="E383" s="403">
        <v>0</v>
      </c>
      <c r="F383" s="403">
        <v>0</v>
      </c>
      <c r="G383" s="403"/>
      <c r="H383" s="404"/>
    </row>
    <row r="384" spans="1:8" ht="13.8" thickBot="1">
      <c r="A384" s="1"/>
      <c r="B384" s="408"/>
      <c r="C384" s="439"/>
      <c r="D384" s="440"/>
      <c r="E384" s="440"/>
      <c r="F384" s="440"/>
      <c r="G384" s="440"/>
      <c r="H384" s="404"/>
    </row>
    <row r="385" spans="1:8" ht="14.4" thickTop="1" thickBot="1">
      <c r="A385" s="1"/>
      <c r="B385" s="343"/>
      <c r="C385" s="437" t="s">
        <v>307</v>
      </c>
      <c r="D385" s="438">
        <f t="shared" ref="D385:G385" si="2">SUM(D377:D383)</f>
        <v>351800000</v>
      </c>
      <c r="E385" s="438">
        <f t="shared" si="2"/>
        <v>0</v>
      </c>
      <c r="F385" s="438">
        <f t="shared" si="2"/>
        <v>0</v>
      </c>
      <c r="G385" s="438">
        <f t="shared" si="2"/>
        <v>171039</v>
      </c>
      <c r="H385" s="4"/>
    </row>
    <row r="386" spans="1:8" ht="10.8" thickTop="1"/>
    <row r="390" spans="1:8">
      <c r="D390" s="201"/>
    </row>
  </sheetData>
  <mergeCells count="14">
    <mergeCell ref="C328:F328"/>
    <mergeCell ref="C331:D331"/>
    <mergeCell ref="M169:M171"/>
    <mergeCell ref="N169:P169"/>
    <mergeCell ref="Q169:S169"/>
    <mergeCell ref="B288:F288"/>
    <mergeCell ref="C291:D291"/>
    <mergeCell ref="C300:D300"/>
    <mergeCell ref="B168:F168"/>
    <mergeCell ref="L5:R5"/>
    <mergeCell ref="B6:F6"/>
    <mergeCell ref="L36:P36"/>
    <mergeCell ref="B62:F62"/>
    <mergeCell ref="M167:R167"/>
  </mergeCells>
  <pageMargins left="0.7" right="0.7" top="0.75" bottom="0.75" header="0.3" footer="0.3"/>
  <pageSetup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OMEGA pharma2013)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2014-03-29T08:09:42Z</cp:lastPrinted>
  <dcterms:created xsi:type="dcterms:W3CDTF">2013-03-20T17:24:52Z</dcterms:created>
  <dcterms:modified xsi:type="dcterms:W3CDTF">2014-07-10T12:27:37Z</dcterms:modified>
</cp:coreProperties>
</file>