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35" yWindow="-90" windowWidth="15480" windowHeight="4860" tabRatio="721" activeTab="2"/>
  </bookViews>
  <sheets>
    <sheet name="kapaku" sheetId="16" r:id="rId1"/>
    <sheet name="Aktivi" sheetId="14" r:id="rId2"/>
    <sheet name="Pasivi" sheetId="15" r:id="rId3"/>
    <sheet name="A- ShSKK" sheetId="17" r:id="rId4"/>
    <sheet name="K.veta" sheetId="8" r:id="rId5"/>
    <sheet name="Cashflow" sheetId="10" r:id="rId6"/>
    <sheet name="Te tjera" sheetId="7" r:id="rId7"/>
    <sheet name="Tab HF" sheetId="5" r:id="rId8"/>
    <sheet name="AQT" sheetId="6" r:id="rId9"/>
  </sheets>
  <calcPr calcId="124519"/>
</workbook>
</file>

<file path=xl/calcChain.xml><?xml version="1.0" encoding="utf-8"?>
<calcChain xmlns="http://schemas.openxmlformats.org/spreadsheetml/2006/main">
  <c r="M18" i="8"/>
  <c r="M21"/>
  <c r="M12"/>
  <c r="O12" s="1"/>
  <c r="M9"/>
  <c r="O9" s="1"/>
  <c r="O11" s="1"/>
  <c r="O27"/>
  <c r="M27"/>
  <c r="C9"/>
  <c r="O18"/>
  <c r="L14" i="6"/>
  <c r="F34" i="10"/>
  <c r="F28"/>
  <c r="D24"/>
  <c r="D18"/>
  <c r="F8"/>
  <c r="J13" s="1"/>
  <c r="J22" s="1"/>
  <c r="J35" s="1"/>
  <c r="F7"/>
  <c r="F22" s="1"/>
  <c r="F35" s="1"/>
  <c r="F38" s="1"/>
  <c r="J38" s="1"/>
  <c r="G25" i="17"/>
  <c r="G15"/>
  <c r="G20"/>
  <c r="G11"/>
  <c r="E30" i="15"/>
  <c r="E34"/>
  <c r="E22"/>
  <c r="E15"/>
  <c r="E25"/>
  <c r="E52" i="14"/>
  <c r="E46"/>
  <c r="E55"/>
  <c r="E40"/>
  <c r="E29"/>
  <c r="E22"/>
  <c r="E16"/>
  <c r="E10"/>
  <c r="I27" i="17"/>
  <c r="I28"/>
  <c r="I29"/>
  <c r="I30"/>
  <c r="F36" i="14"/>
  <c r="F26" i="15"/>
  <c r="F27"/>
  <c r="F28"/>
  <c r="F42" i="14"/>
  <c r="F43"/>
  <c r="F44"/>
  <c r="C17" i="5"/>
  <c r="F49" i="15"/>
  <c r="E25" i="17"/>
  <c r="E15"/>
  <c r="J6" i="10"/>
  <c r="E48" i="15"/>
  <c r="F46"/>
  <c r="C4" i="5"/>
  <c r="D10" i="14"/>
  <c r="D38" i="10"/>
  <c r="H38" s="1"/>
  <c r="D46" i="14"/>
  <c r="F46"/>
  <c r="D16"/>
  <c r="D22"/>
  <c r="F22"/>
  <c r="D29"/>
  <c r="F29"/>
  <c r="D9" i="10"/>
  <c r="D40" i="14"/>
  <c r="F40"/>
  <c r="D52"/>
  <c r="C3" i="5"/>
  <c r="C8" s="1"/>
  <c r="E74" i="7"/>
  <c r="G74"/>
  <c r="M20" i="8"/>
  <c r="C74" i="7"/>
  <c r="E6"/>
  <c r="C6"/>
  <c r="G6"/>
  <c r="E5"/>
  <c r="E8" s="1"/>
  <c r="C5"/>
  <c r="C8"/>
  <c r="C10" i="5"/>
  <c r="G10" s="1"/>
  <c r="D8" i="10"/>
  <c r="D25" s="1"/>
  <c r="F12" i="14"/>
  <c r="F11"/>
  <c r="F45"/>
  <c r="F27"/>
  <c r="F28"/>
  <c r="E117" i="7"/>
  <c r="E105"/>
  <c r="E104"/>
  <c r="C76"/>
  <c r="G76" s="1"/>
  <c r="C77"/>
  <c r="G77" s="1"/>
  <c r="F19" i="15"/>
  <c r="D16" i="10"/>
  <c r="F20" i="15"/>
  <c r="C104" i="7"/>
  <c r="G104" s="1"/>
  <c r="E20" i="17"/>
  <c r="C6" i="5"/>
  <c r="G6"/>
  <c r="E11" i="17"/>
  <c r="I33"/>
  <c r="I23"/>
  <c r="I22"/>
  <c r="I19"/>
  <c r="I18"/>
  <c r="I17"/>
  <c r="I16"/>
  <c r="I14"/>
  <c r="I13"/>
  <c r="I7"/>
  <c r="L7" i="6"/>
  <c r="L17"/>
  <c r="L8"/>
  <c r="L9"/>
  <c r="L12"/>
  <c r="L13"/>
  <c r="J10"/>
  <c r="J15"/>
  <c r="H10"/>
  <c r="H15"/>
  <c r="F10"/>
  <c r="F15"/>
  <c r="J17"/>
  <c r="H17"/>
  <c r="F17"/>
  <c r="B10"/>
  <c r="B18"/>
  <c r="E3" i="5"/>
  <c r="I3" s="1"/>
  <c r="E10"/>
  <c r="E17"/>
  <c r="G17" s="1"/>
  <c r="C117" i="7"/>
  <c r="D22" i="15"/>
  <c r="F22"/>
  <c r="D37" i="10"/>
  <c r="H37" s="1"/>
  <c r="B41"/>
  <c r="B40"/>
  <c r="A32" i="8"/>
  <c r="A30"/>
  <c r="K32"/>
  <c r="C41" i="17"/>
  <c r="C39"/>
  <c r="B58" i="15"/>
  <c r="B56"/>
  <c r="G39" i="17"/>
  <c r="G41"/>
  <c r="E58" i="15"/>
  <c r="J37" i="10"/>
  <c r="F21" i="15"/>
  <c r="H41" i="10"/>
  <c r="E63" i="7"/>
  <c r="E64"/>
  <c r="E62"/>
  <c r="G115"/>
  <c r="J33" i="10"/>
  <c r="J32"/>
  <c r="J31"/>
  <c r="J30"/>
  <c r="J27"/>
  <c r="J26"/>
  <c r="J25"/>
  <c r="J28"/>
  <c r="J24"/>
  <c r="E12" i="5"/>
  <c r="E11"/>
  <c r="E4"/>
  <c r="G4" s="1"/>
  <c r="I8" i="17"/>
  <c r="I9"/>
  <c r="I10"/>
  <c r="C12" i="5"/>
  <c r="G12" s="1"/>
  <c r="C11"/>
  <c r="G11"/>
  <c r="F45" i="15"/>
  <c r="F12"/>
  <c r="F24" i="14"/>
  <c r="F19"/>
  <c r="D11" i="10"/>
  <c r="F18" i="14"/>
  <c r="D10" i="10"/>
  <c r="H6" s="1"/>
  <c r="F18" i="15"/>
  <c r="D15" i="10"/>
  <c r="F17" i="15"/>
  <c r="D14" i="10"/>
  <c r="H13" s="1"/>
  <c r="B1" i="17"/>
  <c r="B1" i="15"/>
  <c r="A1" i="10"/>
  <c r="A1" i="8"/>
  <c r="E102" i="7"/>
  <c r="E103"/>
  <c r="E101"/>
  <c r="E97"/>
  <c r="E98"/>
  <c r="E99"/>
  <c r="E100"/>
  <c r="E96"/>
  <c r="E106" s="1"/>
  <c r="C103"/>
  <c r="G103" s="1"/>
  <c r="C101"/>
  <c r="G101" s="1"/>
  <c r="C97"/>
  <c r="G97" s="1"/>
  <c r="C98"/>
  <c r="C106" s="1"/>
  <c r="C99"/>
  <c r="G99" s="1"/>
  <c r="C100"/>
  <c r="G100" s="1"/>
  <c r="C96"/>
  <c r="E89"/>
  <c r="G89"/>
  <c r="E90"/>
  <c r="E88"/>
  <c r="E87"/>
  <c r="G87"/>
  <c r="E86"/>
  <c r="E91" s="1"/>
  <c r="C89"/>
  <c r="C90"/>
  <c r="G90"/>
  <c r="C88"/>
  <c r="C87"/>
  <c r="C86"/>
  <c r="C91"/>
  <c r="E80"/>
  <c r="E79"/>
  <c r="E75"/>
  <c r="G75"/>
  <c r="E76"/>
  <c r="E77"/>
  <c r="E78"/>
  <c r="G78" s="1"/>
  <c r="C80"/>
  <c r="G80" s="1"/>
  <c r="C79"/>
  <c r="G79"/>
  <c r="C75"/>
  <c r="C78"/>
  <c r="E72"/>
  <c r="G72" s="1"/>
  <c r="E73"/>
  <c r="E71"/>
  <c r="E81"/>
  <c r="C73"/>
  <c r="G73" s="1"/>
  <c r="C71"/>
  <c r="G71"/>
  <c r="E70"/>
  <c r="G70" s="1"/>
  <c r="C70"/>
  <c r="G68"/>
  <c r="E68"/>
  <c r="C68"/>
  <c r="F4" i="10"/>
  <c r="J4"/>
  <c r="D4"/>
  <c r="H4" s="1"/>
  <c r="E27" i="8"/>
  <c r="C27"/>
  <c r="C25" s="1"/>
  <c r="E18"/>
  <c r="E16" s="1"/>
  <c r="C18"/>
  <c r="C20"/>
  <c r="O26"/>
  <c r="G20"/>
  <c r="G27"/>
  <c r="G11"/>
  <c r="O19"/>
  <c r="I20"/>
  <c r="O10"/>
  <c r="K11"/>
  <c r="I11"/>
  <c r="E11"/>
  <c r="C11"/>
  <c r="E65" i="7"/>
  <c r="C63"/>
  <c r="G63" s="1"/>
  <c r="C64"/>
  <c r="G64"/>
  <c r="C62"/>
  <c r="G62" s="1"/>
  <c r="E60"/>
  <c r="C60"/>
  <c r="E53"/>
  <c r="E54"/>
  <c r="E55"/>
  <c r="C53"/>
  <c r="G53" s="1"/>
  <c r="E52"/>
  <c r="E56"/>
  <c r="C55"/>
  <c r="G55" s="1"/>
  <c r="C54"/>
  <c r="G54"/>
  <c r="C52"/>
  <c r="G52" s="1"/>
  <c r="E50"/>
  <c r="C50"/>
  <c r="E12"/>
  <c r="E40"/>
  <c r="C40"/>
  <c r="C30"/>
  <c r="C20"/>
  <c r="C12"/>
  <c r="E43"/>
  <c r="E44"/>
  <c r="E46"/>
  <c r="E45"/>
  <c r="E42"/>
  <c r="C43"/>
  <c r="G43"/>
  <c r="C44"/>
  <c r="C45"/>
  <c r="G45" s="1"/>
  <c r="C42"/>
  <c r="G42" s="1"/>
  <c r="E15"/>
  <c r="E17"/>
  <c r="E14"/>
  <c r="C15"/>
  <c r="G15" s="1"/>
  <c r="C14"/>
  <c r="C17" s="1"/>
  <c r="E33"/>
  <c r="E34"/>
  <c r="E36"/>
  <c r="E35"/>
  <c r="E32"/>
  <c r="C33"/>
  <c r="G33"/>
  <c r="C34"/>
  <c r="G34" s="1"/>
  <c r="G36" s="1"/>
  <c r="C35"/>
  <c r="C32"/>
  <c r="C36"/>
  <c r="E23"/>
  <c r="G23" s="1"/>
  <c r="E24"/>
  <c r="E25"/>
  <c r="E27"/>
  <c r="E26"/>
  <c r="E22"/>
  <c r="C23"/>
  <c r="C27"/>
  <c r="C24"/>
  <c r="G24" s="1"/>
  <c r="C25"/>
  <c r="G25" s="1"/>
  <c r="C26"/>
  <c r="C22"/>
  <c r="K18" i="8"/>
  <c r="K14"/>
  <c r="M14" s="1"/>
  <c r="F43" i="15"/>
  <c r="F42"/>
  <c r="F41"/>
  <c r="F40"/>
  <c r="F39"/>
  <c r="F33"/>
  <c r="F32"/>
  <c r="F31"/>
  <c r="D30"/>
  <c r="D34"/>
  <c r="F24"/>
  <c r="F23"/>
  <c r="D15"/>
  <c r="F15"/>
  <c r="F10"/>
  <c r="F54" i="14"/>
  <c r="F53"/>
  <c r="F52"/>
  <c r="F47"/>
  <c r="F35"/>
  <c r="F34"/>
  <c r="F32"/>
  <c r="D12" i="10"/>
  <c r="F31" i="14"/>
  <c r="F30"/>
  <c r="F23"/>
  <c r="F17"/>
  <c r="F13"/>
  <c r="H33" i="10"/>
  <c r="H30"/>
  <c r="H26"/>
  <c r="I15" i="8"/>
  <c r="O15"/>
  <c r="M11"/>
  <c r="A15" i="6"/>
  <c r="A12"/>
  <c r="H32" i="10"/>
  <c r="C84" i="7"/>
  <c r="C94"/>
  <c r="C109"/>
  <c r="E109"/>
  <c r="E94"/>
  <c r="E84"/>
  <c r="E30"/>
  <c r="E20"/>
  <c r="D10" i="6"/>
  <c r="G7" i="7"/>
  <c r="O13" i="8"/>
  <c r="G114" i="7"/>
  <c r="G116"/>
  <c r="G88"/>
  <c r="D15" i="6"/>
  <c r="D18"/>
  <c r="B15"/>
  <c r="D17"/>
  <c r="C15"/>
  <c r="B17"/>
  <c r="G14" i="5"/>
  <c r="G35" i="7"/>
  <c r="G112"/>
  <c r="G111"/>
  <c r="G117"/>
  <c r="G110"/>
  <c r="G31"/>
  <c r="F16" i="14"/>
  <c r="I24" i="8"/>
  <c r="O24"/>
  <c r="O22"/>
  <c r="I15" i="17"/>
  <c r="D48" i="15"/>
  <c r="F48"/>
  <c r="C102" i="7"/>
  <c r="G102"/>
  <c r="E51" i="15"/>
  <c r="K27" i="8"/>
  <c r="K20"/>
  <c r="K23" s="1"/>
  <c r="J34" i="10"/>
  <c r="D33" i="14"/>
  <c r="J18" i="6"/>
  <c r="F18"/>
  <c r="H18"/>
  <c r="L15"/>
  <c r="L10"/>
  <c r="F30" i="15"/>
  <c r="D31" i="10"/>
  <c r="H31" s="1"/>
  <c r="H34" s="1"/>
  <c r="D25" i="15"/>
  <c r="D35"/>
  <c r="F55" i="14"/>
  <c r="D55"/>
  <c r="D56"/>
  <c r="F10"/>
  <c r="I25" i="17"/>
  <c r="E21"/>
  <c r="E31"/>
  <c r="E35"/>
  <c r="D50" i="15"/>
  <c r="D7" i="10"/>
  <c r="D22" s="1"/>
  <c r="I20" i="17"/>
  <c r="E6" i="5"/>
  <c r="G21" i="17"/>
  <c r="E8" i="5"/>
  <c r="E13" s="1"/>
  <c r="I11" i="17"/>
  <c r="E35" i="15"/>
  <c r="D17" i="10"/>
  <c r="F35" i="15"/>
  <c r="F34"/>
  <c r="G96" i="7"/>
  <c r="G44"/>
  <c r="G5"/>
  <c r="G8" s="1"/>
  <c r="E33" i="14"/>
  <c r="L18" i="6"/>
  <c r="F25" i="15"/>
  <c r="I6" i="5"/>
  <c r="G31" i="17"/>
  <c r="I21"/>
  <c r="E52" i="15"/>
  <c r="F33" i="14"/>
  <c r="E56"/>
  <c r="G35" i="17"/>
  <c r="I35"/>
  <c r="I31"/>
  <c r="E54" i="15"/>
  <c r="F56" i="14"/>
  <c r="D51" i="15"/>
  <c r="G22" i="7"/>
  <c r="G26"/>
  <c r="D34" i="10"/>
  <c r="O21" i="8"/>
  <c r="F50" i="15"/>
  <c r="C105" i="7"/>
  <c r="G105" s="1"/>
  <c r="F51" i="15"/>
  <c r="D52"/>
  <c r="F52" s="1"/>
  <c r="G32" i="7"/>
  <c r="C65"/>
  <c r="O20" i="8"/>
  <c r="C16" l="1"/>
  <c r="M23"/>
  <c r="O23" s="1"/>
  <c r="O16"/>
  <c r="G27" i="7"/>
  <c r="G81"/>
  <c r="C13" i="5"/>
  <c r="I8"/>
  <c r="G46" i="7"/>
  <c r="G56"/>
  <c r="G65"/>
  <c r="E18" i="5"/>
  <c r="E19" s="1"/>
  <c r="E15"/>
  <c r="H25" i="10"/>
  <c r="H28" s="1"/>
  <c r="H35" s="1"/>
  <c r="D28"/>
  <c r="D35" s="1"/>
  <c r="H22"/>
  <c r="C56" i="7"/>
  <c r="C46"/>
  <c r="O14" i="8"/>
  <c r="G14" i="7"/>
  <c r="G17" s="1"/>
  <c r="G98"/>
  <c r="G106" s="1"/>
  <c r="D54" i="15"/>
  <c r="C81" i="7"/>
  <c r="E20" i="8"/>
  <c r="E25" s="1"/>
  <c r="O25" s="1"/>
  <c r="G86" i="7"/>
  <c r="G91" s="1"/>
  <c r="G3" i="5"/>
  <c r="G8" s="1"/>
  <c r="I13" l="1"/>
  <c r="C15"/>
  <c r="G13"/>
  <c r="C18"/>
  <c r="G15" l="1"/>
  <c r="I15"/>
  <c r="G18"/>
  <c r="I18"/>
  <c r="C19"/>
</calcChain>
</file>

<file path=xl/sharedStrings.xml><?xml version="1.0" encoding="utf-8"?>
<sst xmlns="http://schemas.openxmlformats.org/spreadsheetml/2006/main" count="419" uniqueCount="280">
  <si>
    <t>(shumat ne Leke)</t>
  </si>
  <si>
    <t>Ndryshimi +/-</t>
  </si>
  <si>
    <t>Totali Ardhurave nga veprimtaria</t>
  </si>
  <si>
    <t>Arka</t>
  </si>
  <si>
    <t>Totali i Aktiveve</t>
  </si>
  <si>
    <t>(shumat ne leke)</t>
  </si>
  <si>
    <t>Aktivitetet  Operative</t>
  </si>
  <si>
    <t>Fitim / Humbja e vitit</t>
  </si>
  <si>
    <t>Amortizimi dhe zhvleresimi</t>
  </si>
  <si>
    <t>(Rritja)/ Ulja e inventareve</t>
  </si>
  <si>
    <t>Rritja / (Ulja)  te pagueshmeve te tjera</t>
  </si>
  <si>
    <t>Aktivitetet  e  Investimeve</t>
  </si>
  <si>
    <t>(shumat  ne  Leke )</t>
  </si>
  <si>
    <t>Rezerva Ligjore &amp; te tjera</t>
  </si>
  <si>
    <t>Prime te kapitalit</t>
  </si>
  <si>
    <t>Fitimi Akumuluar</t>
  </si>
  <si>
    <t>Totali</t>
  </si>
  <si>
    <t xml:space="preserve">Te ardhura                                           </t>
  </si>
  <si>
    <t>ne  %</t>
  </si>
  <si>
    <t xml:space="preserve">Nga shitjet                        </t>
  </si>
  <si>
    <t xml:space="preserve">Te tjera                                     </t>
  </si>
  <si>
    <t xml:space="preserve">Kosto e shitjeve </t>
  </si>
  <si>
    <t xml:space="preserve">Fitimi nga veprimtaria                                        </t>
  </si>
  <si>
    <t xml:space="preserve">Fitimi Bruto                              </t>
  </si>
  <si>
    <t>Shpenzime te pazbritshme</t>
  </si>
  <si>
    <t>Baza llogaritjes se Tatim Fitimit</t>
  </si>
  <si>
    <t>E vlefshme per SHENIMET</t>
  </si>
  <si>
    <t>Ndertesa</t>
  </si>
  <si>
    <t>Makineri Pajisje</t>
  </si>
  <si>
    <t>Aktive te Trupezuara</t>
  </si>
  <si>
    <t xml:space="preserve">Shtesa </t>
  </si>
  <si>
    <t>Pakesime</t>
  </si>
  <si>
    <t>Amortizimi</t>
  </si>
  <si>
    <t>E Vlefshme per SHENIMET</t>
  </si>
  <si>
    <t>TE TJERA SHENIMET</t>
  </si>
  <si>
    <t>Para ne dore</t>
  </si>
  <si>
    <t>Para ne Banka</t>
  </si>
  <si>
    <t xml:space="preserve">Interesa te fituara Neto                          </t>
  </si>
  <si>
    <t>Diferenca kembimi Neto</t>
  </si>
  <si>
    <t>Ndertime dhe instalime te pergj</t>
  </si>
  <si>
    <t>Mjete transporti</t>
  </si>
  <si>
    <t>Te tjera aktive</t>
  </si>
  <si>
    <t>Diferenca nga rivleresimi</t>
  </si>
  <si>
    <t>Te tjera financiare</t>
  </si>
  <si>
    <t>Tatim mbi fitimin</t>
  </si>
  <si>
    <t>TVSH per tu paguar</t>
  </si>
  <si>
    <t>Akcize</t>
  </si>
  <si>
    <t>Diferenc rivleresimi</t>
  </si>
  <si>
    <t>Rezervat</t>
  </si>
  <si>
    <t>Tatime e taksa te tjera</t>
  </si>
  <si>
    <t>Vlera arke (Pulle Akcize)</t>
  </si>
  <si>
    <t>Caku I Fitimit</t>
  </si>
  <si>
    <t>Shitje mallra e sherbime</t>
  </si>
  <si>
    <t>(Rritja) / Ulja e te arketueshme</t>
  </si>
  <si>
    <t>(Rritja) / Ulja e debitoreve te tjere.</t>
  </si>
  <si>
    <t>(Rritja) /   Ulja e shpenzimeve te parapaguara</t>
  </si>
  <si>
    <t>Rritja / ( Ulja) e te pagueshme</t>
  </si>
  <si>
    <t>Rritja /  ( Ulja) e dety.sociale te pagueshme</t>
  </si>
  <si>
    <t>Rritja /  ( Ulja) e tatimeve te pagueshme</t>
  </si>
  <si>
    <t>Rritja / (Ulja) e te ardhurave te shtyra</t>
  </si>
  <si>
    <t>Aktivitete Financuese</t>
  </si>
  <si>
    <t>M.Terthorte</t>
  </si>
  <si>
    <t>M.Drejtperdrejte</t>
  </si>
  <si>
    <t>Nr.</t>
  </si>
  <si>
    <t>BILANCI KONTABEL</t>
  </si>
  <si>
    <t>Monedha:LEK</t>
  </si>
  <si>
    <t>Shenime</t>
  </si>
  <si>
    <t>Viti raportues</t>
  </si>
  <si>
    <t>Viti paraardhes</t>
  </si>
  <si>
    <t>Ndryshimet +/-</t>
  </si>
  <si>
    <t>AKTIVET</t>
  </si>
  <si>
    <t>I</t>
  </si>
  <si>
    <t>Aktivet Afatshkurtra</t>
  </si>
  <si>
    <t>Mjete monetare</t>
  </si>
  <si>
    <t>Derivative dhe aktive financiare te mbajtura per tregtim</t>
  </si>
  <si>
    <t>i</t>
  </si>
  <si>
    <t>Derivativet</t>
  </si>
  <si>
    <t>ii</t>
  </si>
  <si>
    <t>Aktivet e mbajtura per tregtim</t>
  </si>
  <si>
    <t>Shuma I.2</t>
  </si>
  <si>
    <t>Aktive te tjera afatshkurtra financiare</t>
  </si>
  <si>
    <t>Llogari/Kerkesa te arketueshme</t>
  </si>
  <si>
    <t>Llogari/Kerkesa te tjera te arketueshme</t>
  </si>
  <si>
    <t>iii</t>
  </si>
  <si>
    <t>Instrumente te tjera borxhi</t>
  </si>
  <si>
    <t>iv</t>
  </si>
  <si>
    <t>Investime te tjera financiare</t>
  </si>
  <si>
    <t>Shuma I.3</t>
  </si>
  <si>
    <t>Inventari</t>
  </si>
  <si>
    <t>Lendet e para</t>
  </si>
  <si>
    <t>Prodhim ne proces</t>
  </si>
  <si>
    <t>Produkte te gatshme</t>
  </si>
  <si>
    <t>Mallra per rishitje</t>
  </si>
  <si>
    <t>v</t>
  </si>
  <si>
    <t>Parapagesat per furnizime</t>
  </si>
  <si>
    <t>Shuma I.4</t>
  </si>
  <si>
    <t>Aktivet biologjike afatshkurtra</t>
  </si>
  <si>
    <t>Aktivet afatshkurtra te mbajtura per shitje</t>
  </si>
  <si>
    <t>Parapagimet dhe shpenzimet e shtyra</t>
  </si>
  <si>
    <t>Totali per Aktivet Afatshkurtra</t>
  </si>
  <si>
    <t>II</t>
  </si>
  <si>
    <t>Aktivet Afatgjata</t>
  </si>
  <si>
    <t>Investimet financiare afatgjata</t>
  </si>
  <si>
    <t>Aksione dhe pjesemarrje te tjera ne njesi te kontrolluara</t>
  </si>
  <si>
    <t>Aksione dhe investime te tjera ne pjesmarrje</t>
  </si>
  <si>
    <t>Aksione dhe letra te tjera me vlere</t>
  </si>
  <si>
    <t>Llogari/Kerkesa te arketueshme afatgjata</t>
  </si>
  <si>
    <t>Shuma II.1</t>
  </si>
  <si>
    <t>Aktive afatgjata materiale</t>
  </si>
  <si>
    <t>Toka</t>
  </si>
  <si>
    <t>Makineri dhe pajisje</t>
  </si>
  <si>
    <t>Aktive te tjera afatgjata materiale</t>
  </si>
  <si>
    <t>Shuma II.2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</si>
  <si>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</si>
  <si>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</si>
  <si>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</si>
  <si>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</si>
  <si>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</si>
  <si>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Shuma II.4</t>
  </si>
  <si>
    <t>Kapital aksionar i papaguar</t>
  </si>
  <si>
    <t>Aktive te tjera afatgjata (ne proces)</t>
  </si>
  <si>
    <t>Totali per Aktivet Afatgjata</t>
  </si>
  <si>
    <t>DETYRIMET</t>
  </si>
  <si>
    <t>Detyrimet Afatshkurtra</t>
  </si>
  <si>
    <t>Derivativet (vlera negative)</t>
  </si>
  <si>
    <t>Huamarrjet</t>
  </si>
  <si>
    <t>Huat dhe obligacionet afatshkurtra</t>
  </si>
  <si>
    <t>Kthimet/ripagesat e huave afatgjata</t>
  </si>
  <si>
    <t>Bono te konvertueshme</t>
  </si>
  <si>
    <t>Huat dhe parapagimet</t>
  </si>
  <si>
    <t>Te pagueshme ndaj furnitoreve</t>
  </si>
  <si>
    <t>Te pagueshme ndaj punonjesve</t>
  </si>
  <si>
    <t>Detyrimet tatimore</t>
  </si>
  <si>
    <t>Hua te tjera</t>
  </si>
  <si>
    <t>Parapagimet e arkëtuara</t>
  </si>
  <si>
    <t>Grantet dhe te ardhurat e shtyra</t>
  </si>
  <si>
    <t>Provizionet afatshkurtra</t>
  </si>
  <si>
    <t>Totali per Detyrimet Afatshkurtra</t>
  </si>
  <si>
    <t>Detyrimet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</si>
  <si>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</si>
  <si>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</si>
  <si>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</si>
  <si>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</si>
  <si>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</si>
  <si>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Grantet dhe te ardhura te shtyra</t>
  </si>
  <si>
    <t>Totali per Detyrimet Afatgjata</t>
  </si>
  <si>
    <t>Totali i detyrimeve</t>
  </si>
  <si>
    <t>KAPITALI</t>
  </si>
  <si>
    <t>Kapitali</t>
  </si>
  <si>
    <t>Aksionet e pakices</t>
  </si>
  <si>
    <t>Kapitali qe i perket aksionareve te shoqerise meme</t>
  </si>
  <si>
    <t>Primi i aksionit</t>
  </si>
  <si>
    <t>Njesite ose aksionet e thesarit</t>
  </si>
  <si>
    <t>Rezerva</t>
  </si>
  <si>
    <t>Rezerva ligjore</t>
  </si>
  <si>
    <t>Rezerva te tjera</t>
  </si>
  <si>
    <t>Rezerva statuore</t>
  </si>
  <si>
    <t>Shuma I.6</t>
  </si>
  <si>
    <t>Fitimet e pashperndara</t>
  </si>
  <si>
    <t>Fitimi/Humbja e vitit financiar</t>
  </si>
  <si>
    <t>Totali perKapitalin</t>
  </si>
  <si>
    <t>Totali i Detyrimeve dhe i Kapitalit</t>
  </si>
  <si>
    <t>DIFERENCA</t>
  </si>
  <si>
    <t>Kerkesa te arketueshme</t>
  </si>
  <si>
    <t>Kerkesa te tjera te arketueshme</t>
  </si>
  <si>
    <t>Kerkesa te arketueshme afatgjata</t>
  </si>
  <si>
    <t>Banka</t>
  </si>
  <si>
    <t xml:space="preserve">Kapitali </t>
  </si>
  <si>
    <t>Emetim kapitali</t>
  </si>
  <si>
    <t>Efekti I ndrysh.ne P.Kontabel</t>
  </si>
  <si>
    <t>Pozicioni I rregulluar</t>
  </si>
  <si>
    <t>Fitime neto per periudhen rapor.</t>
  </si>
  <si>
    <t>Divident te paguar</t>
  </si>
  <si>
    <t>Aksione te thesarit</t>
  </si>
  <si>
    <t>Aksione thesari te riblera</t>
  </si>
  <si>
    <t>Mjete monetare ne fillim te periudhes</t>
  </si>
  <si>
    <t>Mjete monetare ne fund te periudhes</t>
  </si>
  <si>
    <t>Blerja e shoqerise se kontrolluar-parate e arket.</t>
  </si>
  <si>
    <t>Interesa te arketuar</t>
  </si>
  <si>
    <t>Divident te arketuar</t>
  </si>
  <si>
    <t>Paraja neto e perdorur ne aktivitetet investuese</t>
  </si>
  <si>
    <t>Paraja neto e perdorur ne aktivitetet financiare</t>
  </si>
  <si>
    <t>Rritja / renia neto e mjeteve monetare</t>
  </si>
  <si>
    <t>Paraja neto nga aktivitetet e shfrytezimit</t>
  </si>
  <si>
    <t>Te ardhura nga emetimi I kapitalit</t>
  </si>
  <si>
    <t>Te ardhura nga huamarrje afatgjata</t>
  </si>
  <si>
    <t>Pagesat e detyrimeve te qirase financiare</t>
  </si>
  <si>
    <t>Shitje(Blerje) aktive materiale e jo materiale</t>
  </si>
  <si>
    <t>Kapitali qe i perket aksionareve te sh. meme</t>
  </si>
  <si>
    <t>Shitjet neto</t>
  </si>
  <si>
    <t>Te ardhura te tjera nga Veprimtarite e Shfrytezimit</t>
  </si>
  <si>
    <t>Ndryshimet ne inventarin e P.Gatshme dhe P.Proçes.</t>
  </si>
  <si>
    <t>Puna e kryer nga njesia ekonomike Raportuese per qellimet e veta dhe e kapitalizuar</t>
  </si>
  <si>
    <t>Mallrat,lendet e para dhe sherbimet</t>
  </si>
  <si>
    <t>Shpenzime te tjera nga Veprimtarite e shfrytezimit</t>
  </si>
  <si>
    <t>Shpenzimet e personelit</t>
  </si>
  <si>
    <t>Pagat</t>
  </si>
  <si>
    <t>Shpenzimet e Sigurimeve Shoqeore</t>
  </si>
  <si>
    <t>Shpenzimet per pensione</t>
  </si>
  <si>
    <t>Renia ne vlere(Zhvleresimi) dhe amortizimi</t>
  </si>
  <si>
    <t>Fitimi(Humbja) nga veprimtarite e Shfrytezimit</t>
  </si>
  <si>
    <t>Te ardhurat dhe shpenzimet financiare nga Njesite e Kontrolluara</t>
  </si>
  <si>
    <t>Te ardhurat dhe shpenzimet financiare nga pjesmarrjet</t>
  </si>
  <si>
    <t>Te ardhura dhe shpenzimet financiare.</t>
  </si>
  <si>
    <t>Te ardhurat dhe shpenzimet nga interesi</t>
  </si>
  <si>
    <t>Te ardhurat dhe shpenzimet financiare nga investime te tjera financiare afatgjata.</t>
  </si>
  <si>
    <t>Fitimet(humbjet)nga kursi I kembimit</t>
  </si>
  <si>
    <t>Te ardhura dhe shpenzime te tjera financiare</t>
  </si>
  <si>
    <t>Fitimi(Humbja) para Tatimit</t>
  </si>
  <si>
    <t>Viti ushtrimor</t>
  </si>
  <si>
    <t>Pershkrimi</t>
  </si>
  <si>
    <t>Shpenzimet e Tatimit mbi fitimin</t>
  </si>
  <si>
    <t>Fitimi(Humbja) neto e vitit financiar</t>
  </si>
  <si>
    <t>3/a</t>
  </si>
  <si>
    <t>3/b</t>
  </si>
  <si>
    <t>3/c</t>
  </si>
  <si>
    <t>3/d</t>
  </si>
  <si>
    <t>7/a</t>
  </si>
  <si>
    <t>7/b</t>
  </si>
  <si>
    <t>7/c</t>
  </si>
  <si>
    <t>Totali I shpenzimeve</t>
  </si>
  <si>
    <t>Administratori I Shoqerise</t>
  </si>
  <si>
    <t>Viti parardhes</t>
  </si>
  <si>
    <t>Fitimi Netto per Vitin 2008</t>
  </si>
  <si>
    <t>Sigurimet Shoqerore e Shendetsore</t>
  </si>
  <si>
    <t>Tatim mbi e ardhurat personale</t>
  </si>
  <si>
    <t>Kapitali I Ortakerise.</t>
  </si>
  <si>
    <t>TIRANE</t>
  </si>
  <si>
    <t>Kontabilisti I Shoqerise</t>
  </si>
  <si>
    <t>Mjetet monetare te arketuara nga Klientet</t>
  </si>
  <si>
    <t>MM te paguara ndaj Furnitoreve dhe punonjesve</t>
  </si>
  <si>
    <t>MM te ardhura nga Veprimtarite</t>
  </si>
  <si>
    <t>Interesi I Paguar</t>
  </si>
  <si>
    <t>Tatimi mbi fitimin e paguar.</t>
  </si>
  <si>
    <t>Tatim Fitimi 10%</t>
  </si>
  <si>
    <t xml:space="preserve">   Kastriot  BEGAJ    </t>
  </si>
  <si>
    <t xml:space="preserve"> </t>
  </si>
  <si>
    <t>Gjendje 31.12.2012</t>
  </si>
  <si>
    <t>Vlera neto 01.01.2012</t>
  </si>
  <si>
    <t>Vlera neto 31.12.2012</t>
  </si>
  <si>
    <t>Shoqeria * AFT* SHA</t>
  </si>
  <si>
    <t>ALTION BUHALI</t>
  </si>
  <si>
    <t>31 Dhjetor 2013</t>
  </si>
  <si>
    <t>31.12.2013</t>
  </si>
  <si>
    <t>Altion BUHALI</t>
  </si>
  <si>
    <t>Emertimi dhe Forma ligjore</t>
  </si>
  <si>
    <t>"AFT "  SHA</t>
  </si>
  <si>
    <t>NIPT -i</t>
  </si>
  <si>
    <t>L21627015I</t>
  </si>
  <si>
    <t>Adresa e Selise</t>
  </si>
  <si>
    <t>Rr."Ismail Qemali "   ; Nr.18/13</t>
  </si>
  <si>
    <t>Data e krijimit</t>
  </si>
  <si>
    <t>Nr. Regjistrit Tregetar</t>
  </si>
  <si>
    <t>Statusi juridik</t>
  </si>
  <si>
    <t>SHOQERI AKSIONERE</t>
  </si>
  <si>
    <t>Veprimtaria Kryesore</t>
  </si>
  <si>
    <t>TREGETIA E HIDROKARBUREVE</t>
  </si>
  <si>
    <t>PASQYRAT  FINANCIARE</t>
  </si>
  <si>
    <t>( Ne zbatim te Standartit Kombetar te Kontabilitetit Nr. 2 dhe</t>
  </si>
  <si>
    <t>Pasqyra Financiare jane individuale</t>
  </si>
  <si>
    <t>Pasqyra Financiare jane te konsoliduara</t>
  </si>
  <si>
    <t>Pasqyra Financiare jane te shprehura ne</t>
  </si>
  <si>
    <t>Pasqyra Financiare jane te rrumbullakosura ne</t>
  </si>
  <si>
    <t>Periudha Kontabel e Pasqyrave Financiare</t>
  </si>
  <si>
    <t>Nga</t>
  </si>
  <si>
    <t>Deri</t>
  </si>
  <si>
    <t>Data e mbylljes se Pasqyrave Financiare</t>
  </si>
  <si>
    <t>Ligjit nr. 9228 Date 29.04.2004    "Per Konatbilitetin dhe Pasqyrat Financiare"  )</t>
  </si>
  <si>
    <t>Viti   2014</t>
  </si>
  <si>
    <t>Periudha :01/01/2014-31/12/2014</t>
  </si>
  <si>
    <t>Pasqyra e te Ardhurave dhe Shpenzimeve per vitin e mbyllur me 31 Dhjetor 2014</t>
  </si>
  <si>
    <t>Gjendja e Kapitaleve te veta te Shoqerise per vitin  2013 &amp; 2014</t>
  </si>
  <si>
    <t>Pasqyra e fluksit te parave per vitin 2014</t>
  </si>
  <si>
    <t>Gjendja me 31 Dhjetor 2013</t>
  </si>
  <si>
    <t>Gjendja me 31 Dhjetor 2014</t>
  </si>
  <si>
    <t>31.12.2014</t>
  </si>
  <si>
    <t>31 Dhjetor 2014</t>
  </si>
  <si>
    <t>Gjendja e Aktiveve te Qendrueshme ne date 31.12.2014</t>
  </si>
  <si>
    <t>Gjendje 01.01.2013</t>
  </si>
  <si>
    <t>Gjendja me 31 Dhjetor 2012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</si>
</sst>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[Red]\(#,##0.0\)"/>
    <numFmt numFmtId="167" formatCode="#,##0.00_);\-#,##0.00"/>
  </numFmts>
  <fonts count="72">
    <font>
      <sz val="8"/>
      <name val="Arial"/>
    </font>
    <font>
      <sz val="8"/>
      <name val="Arial"/>
    </font>
    <font>
      <sz val="9"/>
      <name val="CG Times"/>
      <family val="1"/>
    </font>
    <font>
      <i/>
      <sz val="10"/>
      <name val="CG Times"/>
      <family val="1"/>
    </font>
    <font>
      <i/>
      <sz val="9"/>
      <name val="CG Times"/>
      <family val="1"/>
    </font>
    <font>
      <b/>
      <sz val="12"/>
      <name val="CG Times"/>
      <family val="1"/>
    </font>
    <font>
      <sz val="10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sz val="11"/>
      <name val="Arial"/>
      <family val="2"/>
    </font>
    <font>
      <i/>
      <sz val="12"/>
      <name val="Garamond"/>
      <family val="1"/>
    </font>
    <font>
      <sz val="12"/>
      <name val="Garamond"/>
      <family val="1"/>
    </font>
    <font>
      <i/>
      <sz val="9"/>
      <color indexed="8"/>
      <name val="Times New Roman"/>
      <family val="1"/>
    </font>
    <font>
      <i/>
      <sz val="11"/>
      <name val="Garamond"/>
      <family val="1"/>
    </font>
    <font>
      <b/>
      <sz val="11"/>
      <name val="Arial"/>
      <family val="2"/>
    </font>
    <font>
      <b/>
      <sz val="10"/>
      <name val="Garamond"/>
      <family val="1"/>
    </font>
    <font>
      <b/>
      <i/>
      <sz val="10"/>
      <name val="Garamond"/>
      <family val="1"/>
    </font>
    <font>
      <i/>
      <sz val="10"/>
      <name val="Garamond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name val="Garamond"/>
      <family val="1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4.05"/>
      <color indexed="8"/>
      <name val="Times New Roman"/>
      <family val="1"/>
    </font>
    <font>
      <b/>
      <sz val="9"/>
      <color indexed="8"/>
      <name val="Arial"/>
      <family val="2"/>
    </font>
    <font>
      <b/>
      <sz val="8.9"/>
      <color indexed="8"/>
      <name val="Tahoma"/>
      <family val="2"/>
    </font>
    <font>
      <b/>
      <sz val="10"/>
      <color indexed="8"/>
      <name val="Arial Narrow"/>
      <family val="2"/>
    </font>
    <font>
      <b/>
      <sz val="11.05"/>
      <color indexed="8"/>
      <name val="Arial Narrow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(Western)"/>
      <charset val="1"/>
    </font>
    <font>
      <i/>
      <sz val="10"/>
      <color indexed="8"/>
      <name val="MS Sans Serif"/>
      <family val="2"/>
    </font>
    <font>
      <b/>
      <sz val="7.5"/>
      <color indexed="8"/>
      <name val="ARIAL(Western)"/>
      <charset val="1"/>
    </font>
    <font>
      <sz val="9.9499999999999993"/>
      <color indexed="8"/>
      <name val="Arial"/>
      <family val="2"/>
    </font>
    <font>
      <sz val="9.9499999999999993"/>
      <color indexed="8"/>
      <name val="ARIAL(Western)"/>
      <charset val="1"/>
    </font>
    <font>
      <b/>
      <sz val="9.9499999999999993"/>
      <color indexed="8"/>
      <name val="Arial"/>
      <family val="2"/>
    </font>
    <font>
      <b/>
      <sz val="9.9499999999999993"/>
      <name val="Arial"/>
      <family val="2"/>
    </font>
    <font>
      <b/>
      <sz val="9.9499999999999993"/>
      <name val="Arial"/>
      <family val="2"/>
    </font>
    <font>
      <sz val="8"/>
      <color indexed="8"/>
      <name val="ARIAL(Western)"/>
      <charset val="1"/>
    </font>
    <font>
      <b/>
      <sz val="11.05"/>
      <color indexed="8"/>
      <name val="Arial"/>
      <family val="2"/>
    </font>
    <font>
      <b/>
      <sz val="10"/>
      <color indexed="8"/>
      <name val="MS Sans Serif"/>
      <family val="2"/>
    </font>
    <font>
      <b/>
      <sz val="7"/>
      <color indexed="8"/>
      <name val="ARIAL(Western)"/>
      <charset val="1"/>
    </font>
    <font>
      <b/>
      <sz val="11"/>
      <color indexed="8"/>
      <name val="Garamond"/>
      <family val="1"/>
    </font>
    <font>
      <sz val="9.9499999999999993"/>
      <color indexed="8"/>
      <name val="Arial"/>
      <family val="2"/>
    </font>
    <font>
      <b/>
      <i/>
      <sz val="12"/>
      <name val="Garamond"/>
      <family val="1"/>
    </font>
    <font>
      <b/>
      <sz val="9"/>
      <name val="CG Times"/>
    </font>
    <font>
      <b/>
      <sz val="8"/>
      <name val="Arial"/>
      <family val="2"/>
    </font>
    <font>
      <sz val="11"/>
      <color indexed="9"/>
      <name val="Garamond"/>
      <family val="1"/>
    </font>
    <font>
      <b/>
      <sz val="11"/>
      <color indexed="9"/>
      <name val="Garamond"/>
      <family val="1"/>
    </font>
    <font>
      <sz val="12"/>
      <color indexed="8"/>
      <name val="Garamond"/>
      <family val="1"/>
    </font>
    <font>
      <b/>
      <sz val="8.5"/>
      <color indexed="8"/>
      <name val="MS Sans Serif"/>
      <family val="2"/>
    </font>
    <font>
      <sz val="10"/>
      <name val="CG Times"/>
      <family val="1"/>
    </font>
    <font>
      <sz val="10"/>
      <name val="MS Sans Serif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sz val="9"/>
      <color indexed="8"/>
      <name val="Arial"/>
      <family val="2"/>
    </font>
    <font>
      <b/>
      <sz val="24"/>
      <color indexed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u/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Garamond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5" fillId="0" borderId="0"/>
    <xf numFmtId="0" fontId="70" fillId="0" borderId="0"/>
    <xf numFmtId="0" fontId="26" fillId="0" borderId="0"/>
    <xf numFmtId="0" fontId="27" fillId="0" borderId="0"/>
    <xf numFmtId="0" fontId="24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0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0" fontId="7" fillId="0" borderId="0" xfId="0" applyNumberFormat="1" applyFont="1"/>
    <xf numFmtId="40" fontId="6" fillId="0" borderId="0" xfId="0" applyNumberFormat="1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40" fontId="11" fillId="0" borderId="0" xfId="0" applyNumberFormat="1" applyFont="1"/>
    <xf numFmtId="40" fontId="11" fillId="0" borderId="0" xfId="0" applyNumberFormat="1" applyFont="1" applyAlignment="1"/>
    <xf numFmtId="40" fontId="10" fillId="0" borderId="0" xfId="0" applyNumberFormat="1" applyFont="1" applyAlignment="1"/>
    <xf numFmtId="40" fontId="7" fillId="0" borderId="0" xfId="0" applyNumberFormat="1" applyFont="1" applyAlignment="1"/>
    <xf numFmtId="39" fontId="7" fillId="0" borderId="0" xfId="0" applyNumberFormat="1" applyFont="1" applyAlignment="1"/>
    <xf numFmtId="38" fontId="7" fillId="0" borderId="0" xfId="0" applyNumberFormat="1" applyFont="1"/>
    <xf numFmtId="0" fontId="14" fillId="0" borderId="0" xfId="0" applyFont="1"/>
    <xf numFmtId="39" fontId="8" fillId="0" borderId="0" xfId="0" applyNumberFormat="1" applyFont="1"/>
    <xf numFmtId="39" fontId="7" fillId="0" borderId="0" xfId="0" applyNumberFormat="1" applyFont="1"/>
    <xf numFmtId="39" fontId="8" fillId="0" borderId="0" xfId="0" applyNumberFormat="1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39" fontId="2" fillId="0" borderId="0" xfId="0" applyNumberFormat="1" applyFont="1"/>
    <xf numFmtId="38" fontId="6" fillId="0" borderId="0" xfId="0" applyNumberFormat="1" applyFont="1"/>
    <xf numFmtId="0" fontId="18" fillId="0" borderId="0" xfId="0" applyFont="1"/>
    <xf numFmtId="43" fontId="6" fillId="0" borderId="0" xfId="1" applyFont="1" applyBorder="1"/>
    <xf numFmtId="43" fontId="15" fillId="0" borderId="3" xfId="1" applyFont="1" applyBorder="1"/>
    <xf numFmtId="43" fontId="6" fillId="0" borderId="0" xfId="1" applyFont="1"/>
    <xf numFmtId="43" fontId="6" fillId="0" borderId="2" xfId="1" applyFont="1" applyBorder="1"/>
    <xf numFmtId="43" fontId="15" fillId="0" borderId="0" xfId="1" applyFont="1"/>
    <xf numFmtId="0" fontId="6" fillId="0" borderId="0" xfId="0" applyFont="1" applyBorder="1"/>
    <xf numFmtId="0" fontId="7" fillId="0" borderId="0" xfId="0" applyFont="1" applyBorder="1"/>
    <xf numFmtId="40" fontId="15" fillId="0" borderId="0" xfId="0" applyNumberFormat="1" applyFont="1" applyAlignment="1">
      <alignment horizontal="center" vertical="center" wrapText="1"/>
    </xf>
    <xf numFmtId="40" fontId="6" fillId="0" borderId="0" xfId="0" applyNumberFormat="1" applyFont="1" applyAlignment="1"/>
    <xf numFmtId="166" fontId="15" fillId="0" borderId="3" xfId="0" applyNumberFormat="1" applyFont="1" applyBorder="1" applyAlignment="1"/>
    <xf numFmtId="166" fontId="15" fillId="0" borderId="0" xfId="0" applyNumberFormat="1" applyFont="1" applyAlignment="1"/>
    <xf numFmtId="166" fontId="15" fillId="0" borderId="0" xfId="1" applyNumberFormat="1" applyFont="1" applyAlignment="1"/>
    <xf numFmtId="166" fontId="15" fillId="0" borderId="3" xfId="1" applyNumberFormat="1" applyFont="1" applyBorder="1" applyAlignment="1"/>
    <xf numFmtId="166" fontId="6" fillId="0" borderId="0" xfId="0" applyNumberFormat="1" applyFont="1" applyAlignment="1"/>
    <xf numFmtId="166" fontId="6" fillId="0" borderId="0" xfId="1" applyNumberFormat="1" applyFont="1" applyAlignment="1"/>
    <xf numFmtId="166" fontId="19" fillId="0" borderId="0" xfId="0" applyNumberFormat="1" applyFont="1"/>
    <xf numFmtId="10" fontId="6" fillId="0" borderId="0" xfId="10" applyNumberFormat="1" applyFont="1"/>
    <xf numFmtId="38" fontId="21" fillId="0" borderId="0" xfId="0" applyNumberFormat="1" applyFont="1" applyBorder="1" applyAlignment="1">
      <alignment horizontal="center" vertical="center"/>
    </xf>
    <xf numFmtId="40" fontId="21" fillId="0" borderId="0" xfId="0" applyNumberFormat="1" applyFont="1" applyBorder="1" applyAlignment="1">
      <alignment horizontal="center" vertical="center" wrapText="1"/>
    </xf>
    <xf numFmtId="38" fontId="22" fillId="0" borderId="0" xfId="0" applyNumberFormat="1" applyFont="1" applyBorder="1"/>
    <xf numFmtId="164" fontId="21" fillId="0" borderId="0" xfId="0" applyNumberFormat="1" applyFont="1" applyBorder="1"/>
    <xf numFmtId="38" fontId="21" fillId="0" borderId="0" xfId="0" applyNumberFormat="1" applyFont="1" applyBorder="1"/>
    <xf numFmtId="164" fontId="21" fillId="0" borderId="0" xfId="1" applyNumberFormat="1" applyFont="1" applyBorder="1"/>
    <xf numFmtId="164" fontId="23" fillId="0" borderId="3" xfId="0" applyNumberFormat="1" applyFont="1" applyBorder="1"/>
    <xf numFmtId="164" fontId="23" fillId="0" borderId="0" xfId="0" applyNumberFormat="1" applyFont="1" applyBorder="1"/>
    <xf numFmtId="164" fontId="23" fillId="0" borderId="3" xfId="1" applyNumberFormat="1" applyFont="1" applyBorder="1"/>
    <xf numFmtId="164" fontId="23" fillId="0" borderId="0" xfId="1" applyNumberFormat="1" applyFont="1" applyBorder="1"/>
    <xf numFmtId="43" fontId="7" fillId="0" borderId="0" xfId="3" applyFont="1"/>
    <xf numFmtId="43" fontId="7" fillId="0" borderId="2" xfId="3" applyFont="1" applyBorder="1"/>
    <xf numFmtId="43" fontId="8" fillId="0" borderId="1" xfId="3" applyFont="1" applyBorder="1"/>
    <xf numFmtId="43" fontId="7" fillId="0" borderId="3" xfId="3" applyFont="1" applyBorder="1"/>
    <xf numFmtId="164" fontId="6" fillId="0" borderId="0" xfId="1" applyNumberFormat="1" applyFont="1"/>
    <xf numFmtId="0" fontId="7" fillId="0" borderId="3" xfId="0" applyFont="1" applyBorder="1"/>
    <xf numFmtId="40" fontId="51" fillId="0" borderId="0" xfId="0" applyNumberFormat="1" applyFont="1"/>
    <xf numFmtId="40" fontId="52" fillId="0" borderId="0" xfId="0" applyNumberFormat="1" applyFont="1"/>
    <xf numFmtId="40" fontId="7" fillId="0" borderId="3" xfId="0" applyNumberFormat="1" applyFont="1" applyBorder="1"/>
    <xf numFmtId="43" fontId="7" fillId="0" borderId="3" xfId="0" applyNumberFormat="1" applyFont="1" applyBorder="1"/>
    <xf numFmtId="0" fontId="27" fillId="0" borderId="0" xfId="8" applyNumberFormat="1" applyFill="1" applyBorder="1" applyAlignment="1" applyProtection="1"/>
    <xf numFmtId="0" fontId="29" fillId="0" borderId="0" xfId="8" applyFont="1" applyAlignment="1">
      <alignment horizontal="left" vertical="center"/>
    </xf>
    <xf numFmtId="0" fontId="27" fillId="0" borderId="4" xfId="8" applyNumberFormat="1" applyFill="1" applyBorder="1" applyAlignment="1" applyProtection="1"/>
    <xf numFmtId="0" fontId="27" fillId="0" borderId="5" xfId="8" applyNumberFormat="1" applyFill="1" applyBorder="1" applyAlignment="1" applyProtection="1"/>
    <xf numFmtId="0" fontId="31" fillId="0" borderId="5" xfId="8" applyFont="1" applyBorder="1" applyAlignment="1">
      <alignment horizontal="center" vertical="center"/>
    </xf>
    <xf numFmtId="0" fontId="32" fillId="0" borderId="5" xfId="8" applyFont="1" applyBorder="1" applyAlignment="1">
      <alignment horizontal="center" vertical="center" wrapText="1"/>
    </xf>
    <xf numFmtId="0" fontId="31" fillId="0" borderId="6" xfId="8" applyNumberFormat="1" applyFont="1" applyFill="1" applyBorder="1" applyAlignment="1" applyProtection="1">
      <alignment horizontal="center" vertical="center"/>
    </xf>
    <xf numFmtId="0" fontId="27" fillId="0" borderId="7" xfId="8" applyNumberFormat="1" applyFill="1" applyBorder="1" applyAlignment="1" applyProtection="1"/>
    <xf numFmtId="0" fontId="33" fillId="0" borderId="8" xfId="8" applyFont="1" applyBorder="1" applyAlignment="1">
      <alignment vertical="center"/>
    </xf>
    <xf numFmtId="0" fontId="27" fillId="0" borderId="8" xfId="8" applyNumberFormat="1" applyFill="1" applyBorder="1" applyAlignment="1" applyProtection="1"/>
    <xf numFmtId="0" fontId="27" fillId="0" borderId="9" xfId="8" applyNumberFormat="1" applyFill="1" applyBorder="1" applyAlignment="1" applyProtection="1"/>
    <xf numFmtId="0" fontId="34" fillId="0" borderId="7" xfId="8" applyFont="1" applyBorder="1" applyAlignment="1">
      <alignment horizontal="left" vertical="center"/>
    </xf>
    <xf numFmtId="0" fontId="34" fillId="0" borderId="8" xfId="8" applyFont="1" applyBorder="1" applyAlignment="1">
      <alignment vertical="center"/>
    </xf>
    <xf numFmtId="1" fontId="33" fillId="0" borderId="7" xfId="8" applyNumberFormat="1" applyFont="1" applyBorder="1" applyAlignment="1">
      <alignment horizontal="center" vertical="center"/>
    </xf>
    <xf numFmtId="0" fontId="36" fillId="0" borderId="8" xfId="8" applyFont="1" applyBorder="1" applyAlignment="1">
      <alignment vertical="center"/>
    </xf>
    <xf numFmtId="0" fontId="37" fillId="0" borderId="7" xfId="8" applyFont="1" applyBorder="1" applyAlignment="1">
      <alignment horizontal="right" vertical="center"/>
    </xf>
    <xf numFmtId="0" fontId="38" fillId="0" borderId="8" xfId="8" applyFont="1" applyBorder="1" applyAlignment="1">
      <alignment vertical="center"/>
    </xf>
    <xf numFmtId="0" fontId="33" fillId="0" borderId="7" xfId="8" applyFont="1" applyBorder="1" applyAlignment="1">
      <alignment horizontal="left" vertical="center"/>
    </xf>
    <xf numFmtId="0" fontId="39" fillId="0" borderId="8" xfId="8" applyFont="1" applyBorder="1" applyAlignment="1">
      <alignment horizontal="left" vertical="center"/>
    </xf>
    <xf numFmtId="0" fontId="33" fillId="0" borderId="8" xfId="8" applyFont="1" applyBorder="1" applyAlignment="1">
      <alignment horizontal="left" vertical="center"/>
    </xf>
    <xf numFmtId="0" fontId="40" fillId="0" borderId="7" xfId="8" applyFont="1" applyBorder="1" applyAlignment="1">
      <alignment horizontal="left" vertical="center"/>
    </xf>
    <xf numFmtId="0" fontId="41" fillId="0" borderId="8" xfId="8" applyFont="1" applyBorder="1" applyAlignment="1">
      <alignment horizontal="left" vertical="center"/>
    </xf>
    <xf numFmtId="0" fontId="42" fillId="0" borderId="8" xfId="8" applyFont="1" applyBorder="1" applyAlignment="1">
      <alignment vertical="center"/>
    </xf>
    <xf numFmtId="0" fontId="43" fillId="0" borderId="10" xfId="8" applyFont="1" applyBorder="1" applyAlignment="1">
      <alignment horizontal="left" vertical="center"/>
    </xf>
    <xf numFmtId="0" fontId="43" fillId="0" borderId="11" xfId="8" applyFont="1" applyBorder="1" applyAlignment="1">
      <alignment horizontal="left" vertical="center"/>
    </xf>
    <xf numFmtId="0" fontId="27" fillId="0" borderId="11" xfId="8" applyNumberFormat="1" applyFill="1" applyBorder="1" applyAlignment="1" applyProtection="1"/>
    <xf numFmtId="0" fontId="34" fillId="0" borderId="7" xfId="8" applyFont="1" applyBorder="1" applyAlignment="1">
      <alignment horizontal="left" vertical="top"/>
    </xf>
    <xf numFmtId="0" fontId="40" fillId="0" borderId="8" xfId="8" applyFont="1" applyBorder="1" applyAlignment="1">
      <alignment horizontal="left" vertical="center"/>
    </xf>
    <xf numFmtId="0" fontId="45" fillId="0" borderId="8" xfId="8" applyFont="1" applyBorder="1" applyAlignment="1">
      <alignment vertical="center"/>
    </xf>
    <xf numFmtId="0" fontId="43" fillId="0" borderId="7" xfId="8" applyFont="1" applyBorder="1" applyAlignment="1">
      <alignment horizontal="left" vertical="center"/>
    </xf>
    <xf numFmtId="0" fontId="43" fillId="0" borderId="8" xfId="8" applyFont="1" applyBorder="1" applyAlignment="1">
      <alignment horizontal="left" vertical="center"/>
    </xf>
    <xf numFmtId="167" fontId="43" fillId="0" borderId="0" xfId="8" applyNumberFormat="1" applyFont="1" applyAlignment="1">
      <alignment horizontal="right" vertical="center"/>
    </xf>
    <xf numFmtId="39" fontId="8" fillId="0" borderId="1" xfId="0" applyNumberFormat="1" applyFont="1" applyBorder="1"/>
    <xf numFmtId="0" fontId="15" fillId="0" borderId="1" xfId="0" applyFont="1" applyBorder="1"/>
    <xf numFmtId="0" fontId="46" fillId="0" borderId="1" xfId="8" applyFont="1" applyBorder="1" applyAlignment="1">
      <alignment vertical="center"/>
    </xf>
    <xf numFmtId="39" fontId="7" fillId="0" borderId="0" xfId="0" applyNumberFormat="1" applyFont="1" applyAlignment="1">
      <alignment horizontal="left"/>
    </xf>
    <xf numFmtId="39" fontId="6" fillId="0" borderId="0" xfId="0" applyNumberFormat="1" applyFont="1" applyAlignment="1">
      <alignment horizontal="left"/>
    </xf>
    <xf numFmtId="39" fontId="15" fillId="0" borderId="0" xfId="0" applyNumberFormat="1" applyFont="1" applyAlignment="1">
      <alignment horizontal="left"/>
    </xf>
    <xf numFmtId="39" fontId="8" fillId="0" borderId="1" xfId="0" applyNumberFormat="1" applyFont="1" applyBorder="1" applyAlignment="1">
      <alignment horizontal="center"/>
    </xf>
    <xf numFmtId="1" fontId="47" fillId="0" borderId="7" xfId="8" applyNumberFormat="1" applyFont="1" applyBorder="1" applyAlignment="1">
      <alignment horizontal="right" vertical="center"/>
    </xf>
    <xf numFmtId="166" fontId="6" fillId="0" borderId="1" xfId="0" applyNumberFormat="1" applyFont="1" applyBorder="1" applyAlignment="1"/>
    <xf numFmtId="166" fontId="6" fillId="0" borderId="1" xfId="1" applyNumberFormat="1" applyFont="1" applyBorder="1" applyAlignment="1"/>
    <xf numFmtId="40" fontId="15" fillId="0" borderId="1" xfId="0" applyNumberFormat="1" applyFont="1" applyBorder="1" applyAlignment="1"/>
    <xf numFmtId="166" fontId="15" fillId="0" borderId="0" xfId="0" applyNumberFormat="1" applyFont="1" applyBorder="1" applyAlignment="1"/>
    <xf numFmtId="166" fontId="15" fillId="0" borderId="3" xfId="0" applyNumberFormat="1" applyFont="1" applyBorder="1"/>
    <xf numFmtId="0" fontId="13" fillId="0" borderId="0" xfId="0" applyFont="1"/>
    <xf numFmtId="0" fontId="8" fillId="0" borderId="0" xfId="0" applyFont="1" applyBorder="1" applyAlignment="1">
      <alignment horizontal="center"/>
    </xf>
    <xf numFmtId="43" fontId="7" fillId="0" borderId="0" xfId="3" applyFont="1" applyBorder="1"/>
    <xf numFmtId="43" fontId="8" fillId="0" borderId="0" xfId="3" applyFont="1" applyBorder="1"/>
    <xf numFmtId="0" fontId="2" fillId="0" borderId="8" xfId="0" applyFont="1" applyBorder="1"/>
    <xf numFmtId="0" fontId="6" fillId="0" borderId="8" xfId="0" applyFont="1" applyBorder="1"/>
    <xf numFmtId="40" fontId="6" fillId="0" borderId="8" xfId="0" applyNumberFormat="1" applyFont="1" applyBorder="1"/>
    <xf numFmtId="3" fontId="6" fillId="0" borderId="8" xfId="0" applyNumberFormat="1" applyFont="1" applyBorder="1"/>
    <xf numFmtId="0" fontId="17" fillId="0" borderId="8" xfId="0" applyFont="1" applyBorder="1" applyAlignment="1">
      <alignment wrapText="1"/>
    </xf>
    <xf numFmtId="0" fontId="17" fillId="0" borderId="8" xfId="0" applyFont="1" applyBorder="1"/>
    <xf numFmtId="0" fontId="6" fillId="0" borderId="12" xfId="0" applyFont="1" applyBorder="1"/>
    <xf numFmtId="0" fontId="49" fillId="0" borderId="8" xfId="0" applyFont="1" applyBorder="1"/>
    <xf numFmtId="0" fontId="20" fillId="0" borderId="8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164" fontId="35" fillId="0" borderId="8" xfId="8" applyNumberFormat="1" applyFont="1" applyFill="1" applyBorder="1" applyAlignment="1" applyProtection="1">
      <alignment horizontal="center"/>
    </xf>
    <xf numFmtId="164" fontId="35" fillId="0" borderId="9" xfId="8" applyNumberFormat="1" applyFont="1" applyFill="1" applyBorder="1" applyAlignment="1" applyProtection="1"/>
    <xf numFmtId="164" fontId="25" fillId="0" borderId="8" xfId="8" applyNumberFormat="1" applyFont="1" applyFill="1" applyBorder="1" applyAlignment="1" applyProtection="1">
      <alignment horizontal="right"/>
    </xf>
    <xf numFmtId="164" fontId="27" fillId="0" borderId="8" xfId="8" applyNumberFormat="1" applyFill="1" applyBorder="1" applyAlignment="1" applyProtection="1"/>
    <xf numFmtId="164" fontId="27" fillId="0" borderId="8" xfId="8" applyNumberFormat="1" applyFill="1" applyBorder="1" applyAlignment="1" applyProtection="1">
      <alignment horizontal="left"/>
    </xf>
    <xf numFmtId="164" fontId="25" fillId="0" borderId="9" xfId="8" applyNumberFormat="1" applyFont="1" applyFill="1" applyBorder="1" applyAlignment="1" applyProtection="1">
      <alignment horizontal="left"/>
    </xf>
    <xf numFmtId="164" fontId="44" fillId="0" borderId="11" xfId="8" applyNumberFormat="1" applyFont="1" applyFill="1" applyBorder="1" applyAlignment="1" applyProtection="1"/>
    <xf numFmtId="164" fontId="35" fillId="0" borderId="13" xfId="8" applyNumberFormat="1" applyFont="1" applyFill="1" applyBorder="1" applyAlignment="1" applyProtection="1"/>
    <xf numFmtId="164" fontId="25" fillId="0" borderId="9" xfId="8" applyNumberFormat="1" applyFont="1" applyFill="1" applyBorder="1" applyAlignment="1" applyProtection="1"/>
    <xf numFmtId="164" fontId="27" fillId="0" borderId="8" xfId="8" applyNumberFormat="1" applyFill="1" applyBorder="1" applyAlignment="1" applyProtection="1">
      <alignment horizontal="right"/>
    </xf>
    <xf numFmtId="164" fontId="44" fillId="0" borderId="8" xfId="8" applyNumberFormat="1" applyFont="1" applyFill="1" applyBorder="1" applyAlignment="1" applyProtection="1">
      <alignment horizontal="center"/>
    </xf>
    <xf numFmtId="164" fontId="27" fillId="0" borderId="9" xfId="8" applyNumberFormat="1" applyFill="1" applyBorder="1" applyAlignment="1" applyProtection="1"/>
    <xf numFmtId="164" fontId="27" fillId="0" borderId="11" xfId="8" applyNumberFormat="1" applyFill="1" applyBorder="1" applyAlignment="1" applyProtection="1"/>
    <xf numFmtId="164" fontId="27" fillId="0" borderId="13" xfId="8" applyNumberFormat="1" applyFill="1" applyBorder="1" applyAlignment="1" applyProtection="1"/>
    <xf numFmtId="164" fontId="0" fillId="0" borderId="8" xfId="0" applyNumberFormat="1" applyBorder="1"/>
    <xf numFmtId="164" fontId="6" fillId="0" borderId="8" xfId="1" applyNumberFormat="1" applyFont="1" applyBorder="1"/>
    <xf numFmtId="164" fontId="2" fillId="0" borderId="8" xfId="0" applyNumberFormat="1" applyFont="1" applyBorder="1"/>
    <xf numFmtId="164" fontId="24" fillId="0" borderId="8" xfId="0" applyNumberFormat="1" applyFont="1" applyBorder="1"/>
    <xf numFmtId="164" fontId="50" fillId="0" borderId="8" xfId="0" applyNumberFormat="1" applyFont="1" applyBorder="1"/>
    <xf numFmtId="164" fontId="24" fillId="0" borderId="8" xfId="1" applyNumberFormat="1" applyFont="1" applyBorder="1"/>
    <xf numFmtId="43" fontId="7" fillId="0" borderId="0" xfId="0" applyNumberFormat="1" applyFont="1"/>
    <xf numFmtId="164" fontId="7" fillId="0" borderId="0" xfId="0" applyNumberFormat="1" applyFont="1"/>
    <xf numFmtId="43" fontId="7" fillId="0" borderId="2" xfId="3" applyNumberFormat="1" applyFont="1" applyBorder="1"/>
    <xf numFmtId="43" fontId="6" fillId="0" borderId="0" xfId="0" applyNumberFormat="1" applyFont="1"/>
    <xf numFmtId="164" fontId="27" fillId="0" borderId="0" xfId="8" applyNumberFormat="1" applyFill="1" applyBorder="1" applyAlignment="1" applyProtection="1"/>
    <xf numFmtId="164" fontId="13" fillId="0" borderId="1" xfId="0" applyNumberFormat="1" applyFont="1" applyBorder="1"/>
    <xf numFmtId="164" fontId="13" fillId="0" borderId="0" xfId="0" applyNumberFormat="1" applyFont="1"/>
    <xf numFmtId="164" fontId="13" fillId="0" borderId="1" xfId="0" applyNumberFormat="1" applyFont="1" applyBorder="1" applyAlignment="1">
      <alignment horizontal="center"/>
    </xf>
    <xf numFmtId="164" fontId="8" fillId="0" borderId="3" xfId="0" applyNumberFormat="1" applyFont="1" applyBorder="1"/>
    <xf numFmtId="164" fontId="8" fillId="0" borderId="0" xfId="0" applyNumberFormat="1" applyFont="1"/>
    <xf numFmtId="164" fontId="7" fillId="0" borderId="0" xfId="0" applyNumberFormat="1" applyFont="1" applyBorder="1"/>
    <xf numFmtId="164" fontId="7" fillId="0" borderId="1" xfId="0" applyNumberFormat="1" applyFont="1" applyBorder="1"/>
    <xf numFmtId="164" fontId="8" fillId="0" borderId="0" xfId="0" applyNumberFormat="1" applyFont="1" applyBorder="1"/>
    <xf numFmtId="164" fontId="13" fillId="0" borderId="0" xfId="0" applyNumberFormat="1" applyFont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1" applyNumberFormat="1" applyFont="1"/>
    <xf numFmtId="164" fontId="7" fillId="0" borderId="0" xfId="2" applyNumberFormat="1" applyFont="1" applyBorder="1"/>
    <xf numFmtId="164" fontId="8" fillId="0" borderId="1" xfId="0" applyNumberFormat="1" applyFont="1" applyBorder="1"/>
    <xf numFmtId="164" fontId="13" fillId="0" borderId="0" xfId="0" applyNumberFormat="1" applyFont="1" applyBorder="1"/>
    <xf numFmtId="164" fontId="0" fillId="0" borderId="0" xfId="0" applyNumberFormat="1"/>
    <xf numFmtId="43" fontId="7" fillId="0" borderId="1" xfId="3" applyFont="1" applyBorder="1"/>
    <xf numFmtId="43" fontId="8" fillId="0" borderId="3" xfId="3" applyFont="1" applyBorder="1"/>
    <xf numFmtId="43" fontId="27" fillId="0" borderId="8" xfId="8" applyNumberFormat="1" applyFill="1" applyBorder="1" applyAlignment="1" applyProtection="1"/>
    <xf numFmtId="43" fontId="35" fillId="0" borderId="8" xfId="8" applyNumberFormat="1" applyFont="1" applyFill="1" applyBorder="1" applyAlignment="1" applyProtection="1">
      <alignment horizontal="center"/>
    </xf>
    <xf numFmtId="43" fontId="0" fillId="0" borderId="0" xfId="0" applyNumberFormat="1"/>
    <xf numFmtId="9" fontId="2" fillId="0" borderId="0" xfId="10" applyFont="1"/>
    <xf numFmtId="165" fontId="24" fillId="0" borderId="0" xfId="0" applyNumberFormat="1" applyFont="1"/>
    <xf numFmtId="165" fontId="0" fillId="0" borderId="0" xfId="0" applyNumberFormat="1"/>
    <xf numFmtId="38" fontId="24" fillId="0" borderId="0" xfId="0" applyNumberFormat="1" applyFont="1"/>
    <xf numFmtId="40" fontId="11" fillId="0" borderId="0" xfId="0" applyNumberFormat="1" applyFont="1" applyAlignment="1">
      <alignment horizontal="center"/>
    </xf>
    <xf numFmtId="40" fontId="9" fillId="0" borderId="0" xfId="0" applyNumberFormat="1" applyFont="1"/>
    <xf numFmtId="3" fontId="27" fillId="0" borderId="0" xfId="8" applyNumberFormat="1" applyFill="1" applyBorder="1" applyAlignment="1" applyProtection="1"/>
    <xf numFmtId="164" fontId="54" fillId="0" borderId="9" xfId="8" applyNumberFormat="1" applyFont="1" applyFill="1" applyBorder="1" applyAlignment="1" applyProtection="1">
      <alignment horizontal="center"/>
    </xf>
    <xf numFmtId="0" fontId="6" fillId="0" borderId="0" xfId="1" applyNumberFormat="1" applyFont="1"/>
    <xf numFmtId="0" fontId="7" fillId="0" borderId="0" xfId="9" applyFont="1"/>
    <xf numFmtId="0" fontId="8" fillId="0" borderId="3" xfId="9" applyFont="1" applyBorder="1" applyAlignment="1">
      <alignment horizontal="left"/>
    </xf>
    <xf numFmtId="0" fontId="24" fillId="0" borderId="0" xfId="9"/>
    <xf numFmtId="0" fontId="8" fillId="0" borderId="1" xfId="9" applyFont="1" applyBorder="1" applyAlignment="1">
      <alignment horizontal="left"/>
    </xf>
    <xf numFmtId="164" fontId="25" fillId="0" borderId="8" xfId="8" applyNumberFormat="1" applyFont="1" applyFill="1" applyBorder="1" applyAlignment="1" applyProtection="1"/>
    <xf numFmtId="3" fontId="55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0" fontId="27" fillId="0" borderId="0" xfId="8" applyNumberFormat="1" applyFont="1" applyFill="1" applyBorder="1" applyAlignment="1" applyProtection="1"/>
    <xf numFmtId="164" fontId="56" fillId="0" borderId="8" xfId="8" applyNumberFormat="1" applyFont="1" applyFill="1" applyBorder="1" applyAlignment="1" applyProtection="1"/>
    <xf numFmtId="164" fontId="15" fillId="0" borderId="3" xfId="1" applyNumberFormat="1" applyFont="1" applyBorder="1"/>
    <xf numFmtId="0" fontId="0" fillId="0" borderId="0" xfId="0" applyBorder="1"/>
    <xf numFmtId="0" fontId="60" fillId="0" borderId="0" xfId="0" applyFont="1" applyBorder="1"/>
    <xf numFmtId="0" fontId="0" fillId="0" borderId="2" xfId="0" applyBorder="1"/>
    <xf numFmtId="0" fontId="61" fillId="0" borderId="0" xfId="0" applyFont="1" applyBorder="1" applyAlignment="1">
      <alignment horizontal="centerContinuous"/>
    </xf>
    <xf numFmtId="0" fontId="62" fillId="0" borderId="0" xfId="0" applyFont="1" applyBorder="1" applyAlignment="1">
      <alignment horizontal="centerContinuous"/>
    </xf>
    <xf numFmtId="0" fontId="63" fillId="0" borderId="0" xfId="0" applyFont="1" applyBorder="1" applyAlignment="1">
      <alignment horizontal="centerContinuous"/>
    </xf>
    <xf numFmtId="0" fontId="63" fillId="0" borderId="0" xfId="0" applyFont="1" applyBorder="1"/>
    <xf numFmtId="0" fontId="59" fillId="0" borderId="0" xfId="0" applyFont="1" applyBorder="1"/>
    <xf numFmtId="0" fontId="64" fillId="0" borderId="0" xfId="0" applyFont="1" applyBorder="1"/>
    <xf numFmtId="0" fontId="66" fillId="0" borderId="2" xfId="0" applyFont="1" applyBorder="1"/>
    <xf numFmtId="0" fontId="67" fillId="0" borderId="0" xfId="0" applyFont="1" applyBorder="1"/>
    <xf numFmtId="0" fontId="18" fillId="0" borderId="0" xfId="0" applyFont="1" applyBorder="1"/>
    <xf numFmtId="0" fontId="24" fillId="0" borderId="2" xfId="0" applyFont="1" applyBorder="1"/>
    <xf numFmtId="0" fontId="58" fillId="0" borderId="0" xfId="0" applyFont="1" applyBorder="1"/>
    <xf numFmtId="0" fontId="68" fillId="0" borderId="0" xfId="0" applyFont="1" applyBorder="1"/>
    <xf numFmtId="0" fontId="0" fillId="0" borderId="14" xfId="0" applyBorder="1"/>
    <xf numFmtId="0" fontId="0" fillId="0" borderId="15" xfId="0" applyBorder="1"/>
    <xf numFmtId="0" fontId="61" fillId="0" borderId="15" xfId="0" applyFont="1" applyBorder="1" applyAlignment="1">
      <alignment horizontal="centerContinuous"/>
    </xf>
    <xf numFmtId="0" fontId="62" fillId="0" borderId="15" xfId="0" applyFont="1" applyBorder="1" applyAlignment="1">
      <alignment horizontal="centerContinuous"/>
    </xf>
    <xf numFmtId="14" fontId="60" fillId="0" borderId="15" xfId="0" applyNumberFormat="1" applyFont="1" applyBorder="1"/>
    <xf numFmtId="14" fontId="65" fillId="0" borderId="15" xfId="0" applyNumberFormat="1" applyFont="1" applyBorder="1"/>
    <xf numFmtId="0" fontId="0" fillId="0" borderId="16" xfId="0" applyBorder="1"/>
    <xf numFmtId="0" fontId="57" fillId="0" borderId="0" xfId="0" applyFont="1" applyBorder="1"/>
    <xf numFmtId="0" fontId="59" fillId="0" borderId="0" xfId="0" applyFont="1" applyBorder="1" applyAlignment="1">
      <alignment horizontal="center"/>
    </xf>
    <xf numFmtId="14" fontId="69" fillId="0" borderId="0" xfId="0" applyNumberFormat="1" applyFont="1" applyBorder="1"/>
    <xf numFmtId="43" fontId="6" fillId="0" borderId="0" xfId="3" applyFont="1"/>
    <xf numFmtId="39" fontId="71" fillId="0" borderId="0" xfId="0" applyNumberFormat="1" applyFont="1" applyAlignment="1"/>
    <xf numFmtId="40" fontId="71" fillId="0" borderId="0" xfId="0" applyNumberFormat="1" applyFont="1" applyAlignment="1"/>
    <xf numFmtId="40" fontId="11" fillId="0" borderId="0" xfId="0" applyNumberFormat="1" applyFont="1" applyAlignment="1">
      <alignment horizontal="center"/>
    </xf>
    <xf numFmtId="0" fontId="28" fillId="0" borderId="0" xfId="8" applyFont="1" applyAlignment="1">
      <alignment horizontal="center" vertical="center"/>
    </xf>
    <xf numFmtId="0" fontId="30" fillId="0" borderId="0" xfId="8" applyFont="1" applyAlignment="1">
      <alignment horizontal="center" vertical="center"/>
    </xf>
    <xf numFmtId="0" fontId="29" fillId="0" borderId="0" xfId="8" applyFont="1" applyAlignment="1">
      <alignment horizontal="center" vertical="center"/>
    </xf>
    <xf numFmtId="40" fontId="53" fillId="0" borderId="0" xfId="8" applyNumberFormat="1" applyFont="1" applyFill="1" applyBorder="1" applyAlignment="1" applyProtection="1">
      <alignment horizontal="center"/>
    </xf>
    <xf numFmtId="0" fontId="6" fillId="0" borderId="8" xfId="0" applyFont="1" applyBorder="1" applyAlignment="1">
      <alignment horizontal="left"/>
    </xf>
    <xf numFmtId="0" fontId="15" fillId="0" borderId="17" xfId="0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right"/>
    </xf>
    <xf numFmtId="0" fontId="12" fillId="0" borderId="0" xfId="0" applyFont="1" applyAlignment="1">
      <alignment vertical="top" wrapText="1"/>
    </xf>
    <xf numFmtId="38" fontId="7" fillId="0" borderId="0" xfId="0" applyNumberFormat="1" applyFont="1" applyAlignment="1">
      <alignment horizontal="center"/>
    </xf>
  </cellXfs>
  <cellStyles count="12">
    <cellStyle name="Comma" xfId="1" builtinId="3"/>
    <cellStyle name="Comma [0]" xfId="2" builtinId="6"/>
    <cellStyle name="Comma 2" xfId="3"/>
    <cellStyle name="Comma 3" xfId="4"/>
    <cellStyle name="Normal" xfId="0" builtinId="0"/>
    <cellStyle name="Normal 2" xfId="5"/>
    <cellStyle name="Normal 2 2" xfId="6"/>
    <cellStyle name="Normal 3" xfId="7"/>
    <cellStyle name="Normal 4" xfId="8"/>
    <cellStyle name="Normal 6" xfId="9"/>
    <cellStyle name="Percent" xfId="10" builtinId="5"/>
    <cellStyle name="Percent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opLeftCell="A22" workbookViewId="0">
      <selection activeCell="H31" sqref="H31"/>
    </sheetView>
  </sheetViews>
  <sheetFormatPr defaultRowHeight="11.25"/>
  <cols>
    <col min="1" max="1" width="6.33203125" customWidth="1"/>
    <col min="2" max="8" width="12.83203125" customWidth="1"/>
    <col min="9" max="9" width="11.6640625" customWidth="1"/>
    <col min="10" max="10" width="12.83203125" customWidth="1"/>
    <col min="11" max="11" width="5.1640625" customWidth="1"/>
  </cols>
  <sheetData>
    <row r="1" spans="1:10" ht="20.100000000000001" customHeight="1">
      <c r="B1" s="198"/>
      <c r="C1" s="198"/>
      <c r="D1" s="198"/>
      <c r="E1" s="198"/>
      <c r="F1" s="198"/>
      <c r="G1" s="198"/>
      <c r="H1" s="198"/>
      <c r="I1" s="198"/>
      <c r="J1" s="198"/>
    </row>
    <row r="2" spans="1:10" ht="20.100000000000001" customHeight="1">
      <c r="A2" s="212"/>
      <c r="B2" s="218" t="s">
        <v>245</v>
      </c>
      <c r="C2" s="209"/>
      <c r="D2" s="209"/>
      <c r="E2" s="209"/>
      <c r="F2" s="209"/>
      <c r="G2" s="210" t="s">
        <v>246</v>
      </c>
      <c r="H2" s="196"/>
      <c r="I2" s="196"/>
      <c r="J2" s="211"/>
    </row>
    <row r="3" spans="1:10" ht="20.100000000000001" customHeight="1">
      <c r="A3" s="212"/>
      <c r="B3" s="203" t="s">
        <v>247</v>
      </c>
      <c r="C3" s="196"/>
      <c r="D3" s="196"/>
      <c r="E3" s="196"/>
      <c r="F3" s="196"/>
      <c r="G3" s="207" t="s">
        <v>248</v>
      </c>
      <c r="H3" s="207"/>
      <c r="I3" s="196"/>
      <c r="J3" s="212"/>
    </row>
    <row r="4" spans="1:10" ht="20.100000000000001" customHeight="1">
      <c r="A4" s="212"/>
      <c r="B4" s="203" t="s">
        <v>249</v>
      </c>
      <c r="C4" s="196"/>
      <c r="D4" s="196"/>
      <c r="E4" s="196"/>
      <c r="F4" s="196"/>
      <c r="G4" s="197" t="s">
        <v>250</v>
      </c>
      <c r="H4" s="207"/>
      <c r="I4" s="196"/>
      <c r="J4" s="212"/>
    </row>
    <row r="5" spans="1:10" ht="20.100000000000001" customHeight="1">
      <c r="A5" s="212"/>
      <c r="B5" s="196"/>
      <c r="C5" s="196"/>
      <c r="D5" s="196"/>
      <c r="E5" s="196"/>
      <c r="F5" s="196"/>
      <c r="G5" s="197" t="s">
        <v>227</v>
      </c>
      <c r="H5" s="207"/>
      <c r="I5" s="196"/>
      <c r="J5" s="212"/>
    </row>
    <row r="6" spans="1:10" ht="12.75">
      <c r="A6" s="212"/>
      <c r="B6" s="196"/>
      <c r="C6" s="196"/>
      <c r="D6" s="196"/>
      <c r="E6" s="196"/>
      <c r="F6" s="196"/>
      <c r="G6" s="197"/>
      <c r="H6" s="196"/>
      <c r="I6" s="196"/>
      <c r="J6" s="212"/>
    </row>
    <row r="7" spans="1:10" ht="15" customHeight="1">
      <c r="A7" s="212"/>
      <c r="B7" s="203" t="s">
        <v>251</v>
      </c>
      <c r="C7" s="196"/>
      <c r="D7" s="196"/>
      <c r="E7" s="196"/>
      <c r="F7" s="196"/>
      <c r="G7" s="220">
        <v>41026</v>
      </c>
      <c r="H7" s="196"/>
      <c r="I7" s="196"/>
      <c r="J7" s="212"/>
    </row>
    <row r="8" spans="1:10" ht="15" customHeight="1">
      <c r="A8" s="212"/>
      <c r="B8" s="203" t="s">
        <v>252</v>
      </c>
      <c r="C8" s="196"/>
      <c r="D8" s="196"/>
      <c r="E8" s="196"/>
      <c r="F8" s="196"/>
      <c r="G8" s="196"/>
      <c r="H8" s="196"/>
      <c r="I8" s="196"/>
      <c r="J8" s="212"/>
    </row>
    <row r="9" spans="1:10" ht="15" customHeight="1">
      <c r="A9" s="212"/>
      <c r="B9" s="203"/>
      <c r="C9" s="196"/>
      <c r="D9" s="196"/>
      <c r="E9" s="196"/>
      <c r="F9" s="196"/>
      <c r="G9" s="197"/>
      <c r="H9" s="196"/>
      <c r="I9" s="196"/>
      <c r="J9" s="212"/>
    </row>
    <row r="10" spans="1:10" ht="15" customHeight="1">
      <c r="A10" s="212"/>
      <c r="B10" s="203"/>
      <c r="C10" s="196"/>
      <c r="D10" s="196"/>
      <c r="E10" s="196"/>
      <c r="F10" s="196"/>
      <c r="G10" s="196"/>
      <c r="H10" s="196"/>
      <c r="I10" s="196"/>
      <c r="J10" s="212"/>
    </row>
    <row r="11" spans="1:10" ht="15" customHeight="1">
      <c r="A11" s="212"/>
      <c r="B11" s="203" t="s">
        <v>253</v>
      </c>
      <c r="C11" s="196"/>
      <c r="D11" s="196"/>
      <c r="E11" s="196"/>
      <c r="F11" s="196"/>
      <c r="G11" s="205" t="s">
        <v>254</v>
      </c>
      <c r="H11" s="208"/>
      <c r="I11" s="208"/>
      <c r="J11" s="212"/>
    </row>
    <row r="12" spans="1:10" ht="15" customHeight="1">
      <c r="A12" s="212"/>
      <c r="B12" s="203"/>
      <c r="C12" s="196"/>
      <c r="D12" s="196"/>
      <c r="E12" s="196"/>
      <c r="F12" s="196"/>
      <c r="G12" s="196"/>
      <c r="H12" s="196"/>
      <c r="I12" s="196"/>
      <c r="J12" s="212"/>
    </row>
    <row r="13" spans="1:10" ht="15" customHeight="1">
      <c r="A13" s="212"/>
      <c r="B13" s="203"/>
      <c r="C13" s="196"/>
      <c r="D13" s="196"/>
      <c r="E13" s="196"/>
      <c r="F13" s="196"/>
      <c r="G13" s="196"/>
      <c r="H13" s="196"/>
      <c r="I13" s="196"/>
      <c r="J13" s="212"/>
    </row>
    <row r="14" spans="1:10" ht="15" customHeight="1">
      <c r="A14" s="212"/>
      <c r="B14" s="203"/>
      <c r="C14" s="196"/>
      <c r="D14" s="196"/>
      <c r="E14" s="196"/>
      <c r="F14" s="196"/>
      <c r="G14" s="196"/>
      <c r="H14" s="196"/>
      <c r="I14" s="196"/>
      <c r="J14" s="212"/>
    </row>
    <row r="15" spans="1:10" ht="15" customHeight="1">
      <c r="A15" s="212"/>
      <c r="B15" s="203" t="s">
        <v>255</v>
      </c>
      <c r="C15" s="196"/>
      <c r="D15" s="196"/>
      <c r="E15" s="196"/>
      <c r="F15" s="196"/>
      <c r="G15" s="206" t="s">
        <v>256</v>
      </c>
      <c r="H15" s="196"/>
      <c r="I15" s="196"/>
      <c r="J15" s="212"/>
    </row>
    <row r="16" spans="1:10" ht="15" customHeight="1">
      <c r="A16" s="212"/>
      <c r="B16" s="203"/>
      <c r="C16" s="196"/>
      <c r="D16" s="196"/>
      <c r="E16" s="196"/>
      <c r="F16" s="196"/>
      <c r="G16" s="196"/>
      <c r="H16" s="196"/>
      <c r="I16" s="196"/>
      <c r="J16" s="212"/>
    </row>
    <row r="17" spans="1:10" ht="15" customHeight="1">
      <c r="A17" s="212"/>
      <c r="B17" s="203"/>
      <c r="C17" s="196"/>
      <c r="D17" s="196"/>
      <c r="E17" s="196"/>
      <c r="F17" s="196"/>
      <c r="G17" s="196"/>
      <c r="H17" s="196"/>
      <c r="I17" s="196"/>
      <c r="J17" s="212"/>
    </row>
    <row r="18" spans="1:10" ht="15" customHeight="1">
      <c r="A18" s="212"/>
      <c r="B18" s="219"/>
      <c r="C18" s="196"/>
      <c r="D18" s="196"/>
      <c r="E18" s="196"/>
      <c r="F18" s="196"/>
      <c r="G18" s="196"/>
      <c r="H18" s="196"/>
      <c r="I18" s="196"/>
      <c r="J18" s="212"/>
    </row>
    <row r="19" spans="1:10" ht="15" customHeight="1">
      <c r="A19" s="212"/>
      <c r="B19" s="219"/>
      <c r="C19" s="196"/>
      <c r="D19" s="196"/>
      <c r="E19" s="196"/>
      <c r="F19" s="196"/>
      <c r="G19" s="196"/>
      <c r="H19" s="196"/>
      <c r="I19" s="196"/>
      <c r="J19" s="212"/>
    </row>
    <row r="20" spans="1:10" ht="15" customHeight="1">
      <c r="A20" s="212"/>
      <c r="B20" s="203"/>
      <c r="C20" s="196"/>
      <c r="D20" s="196"/>
      <c r="E20" s="196"/>
      <c r="F20" s="196"/>
      <c r="G20" s="196"/>
      <c r="H20" s="196"/>
      <c r="I20" s="196"/>
      <c r="J20" s="212"/>
    </row>
    <row r="21" spans="1:10" ht="15" customHeight="1">
      <c r="A21" s="212"/>
      <c r="B21" s="203"/>
      <c r="C21" s="196"/>
      <c r="D21" s="196"/>
      <c r="E21" s="196"/>
      <c r="F21" s="196"/>
      <c r="G21" s="196"/>
      <c r="H21" s="196"/>
      <c r="I21" s="196"/>
      <c r="J21" s="212"/>
    </row>
    <row r="22" spans="1:10" ht="15" customHeight="1">
      <c r="A22" s="212"/>
      <c r="B22" s="203"/>
      <c r="C22" s="196"/>
      <c r="D22" s="196"/>
      <c r="E22" s="196"/>
      <c r="F22" s="196"/>
      <c r="G22" s="196"/>
      <c r="H22" s="196"/>
      <c r="I22" s="196"/>
      <c r="J22" s="212"/>
    </row>
    <row r="23" spans="1:10" ht="15" customHeight="1">
      <c r="A23" s="212"/>
      <c r="B23" s="196"/>
      <c r="C23" s="196"/>
      <c r="D23" s="196"/>
      <c r="E23" s="196"/>
      <c r="F23" s="196"/>
      <c r="G23" s="196"/>
      <c r="H23" s="196"/>
      <c r="I23" s="196"/>
      <c r="J23" s="212"/>
    </row>
    <row r="24" spans="1:10" ht="15" customHeight="1">
      <c r="A24" s="212"/>
      <c r="B24" s="196"/>
      <c r="C24" s="196"/>
      <c r="D24" s="196"/>
      <c r="E24" s="196"/>
      <c r="F24" s="196"/>
      <c r="G24" s="196"/>
      <c r="H24" s="196"/>
      <c r="I24" s="196"/>
      <c r="J24" s="212"/>
    </row>
    <row r="25" spans="1:10" ht="23.25">
      <c r="A25" s="212"/>
      <c r="B25" s="199" t="s">
        <v>257</v>
      </c>
      <c r="C25" s="199"/>
      <c r="D25" s="199"/>
      <c r="E25" s="199"/>
      <c r="F25" s="199"/>
      <c r="G25" s="199"/>
      <c r="H25" s="199"/>
      <c r="I25" s="199"/>
      <c r="J25" s="213"/>
    </row>
    <row r="26" spans="1:10" ht="12">
      <c r="A26" s="212"/>
      <c r="B26" s="200" t="s">
        <v>258</v>
      </c>
      <c r="C26" s="200"/>
      <c r="D26" s="200"/>
      <c r="E26" s="200"/>
      <c r="F26" s="200"/>
      <c r="G26" s="200"/>
      <c r="H26" s="200"/>
      <c r="I26" s="200"/>
      <c r="J26" s="214"/>
    </row>
    <row r="27" spans="1:10" ht="12">
      <c r="A27" s="212"/>
      <c r="B27" s="200" t="s">
        <v>267</v>
      </c>
      <c r="C27" s="200"/>
      <c r="D27" s="200"/>
      <c r="E27" s="200"/>
      <c r="F27" s="200"/>
      <c r="G27" s="200"/>
      <c r="H27" s="200"/>
      <c r="I27" s="200"/>
      <c r="J27" s="214"/>
    </row>
    <row r="28" spans="1:10" ht="12.75">
      <c r="A28" s="212"/>
      <c r="B28" s="203"/>
      <c r="C28" s="196"/>
      <c r="D28" s="196"/>
      <c r="E28" s="196"/>
      <c r="F28" s="196"/>
      <c r="G28" s="196"/>
      <c r="H28" s="196"/>
      <c r="I28" s="196"/>
      <c r="J28" s="212"/>
    </row>
    <row r="29" spans="1:10" ht="30">
      <c r="A29" s="212"/>
      <c r="B29" s="196"/>
      <c r="C29" s="196"/>
      <c r="D29" s="201" t="s">
        <v>268</v>
      </c>
      <c r="E29" s="201"/>
      <c r="F29" s="201"/>
      <c r="G29" s="201"/>
      <c r="H29" s="201"/>
      <c r="I29" s="196"/>
      <c r="J29" s="212"/>
    </row>
    <row r="30" spans="1:10" ht="30">
      <c r="A30" s="212"/>
      <c r="B30" s="196"/>
      <c r="C30" s="196"/>
      <c r="D30" s="202"/>
      <c r="E30" s="196"/>
      <c r="F30" s="196"/>
      <c r="G30" s="196"/>
      <c r="H30" s="196"/>
      <c r="I30" s="196"/>
      <c r="J30" s="212"/>
    </row>
    <row r="31" spans="1:10" ht="30">
      <c r="A31" s="212"/>
      <c r="B31" s="196"/>
      <c r="C31" s="196"/>
      <c r="D31" s="202"/>
      <c r="E31" s="196"/>
      <c r="F31" s="196"/>
      <c r="G31" s="196"/>
      <c r="H31" s="196"/>
      <c r="I31" s="196"/>
      <c r="J31" s="212"/>
    </row>
    <row r="32" spans="1:10" ht="30">
      <c r="A32" s="212"/>
      <c r="B32" s="196"/>
      <c r="C32" s="196"/>
      <c r="D32" s="202"/>
      <c r="E32" s="196"/>
      <c r="F32" s="196"/>
      <c r="G32" s="196"/>
      <c r="H32" s="196"/>
      <c r="I32" s="196"/>
      <c r="J32" s="212"/>
    </row>
    <row r="33" spans="1:10" ht="12.75">
      <c r="A33" s="212"/>
      <c r="B33" s="196"/>
      <c r="C33" s="203" t="s">
        <v>259</v>
      </c>
      <c r="D33" s="196"/>
      <c r="E33" s="196"/>
      <c r="F33" s="196"/>
      <c r="G33" s="196"/>
      <c r="H33" s="196"/>
      <c r="I33" s="196"/>
      <c r="J33" s="212"/>
    </row>
    <row r="34" spans="1:10" ht="12.75">
      <c r="A34" s="212"/>
      <c r="B34" s="196"/>
      <c r="C34" s="203" t="s">
        <v>260</v>
      </c>
      <c r="D34" s="196"/>
      <c r="E34" s="196"/>
      <c r="F34" s="196"/>
      <c r="G34" s="196"/>
      <c r="H34" s="196"/>
      <c r="I34" s="196"/>
      <c r="J34" s="212"/>
    </row>
    <row r="35" spans="1:10" ht="12.75">
      <c r="A35" s="212"/>
      <c r="B35" s="196"/>
      <c r="C35" s="203" t="s">
        <v>261</v>
      </c>
      <c r="D35" s="196"/>
      <c r="E35" s="196"/>
      <c r="F35" s="196"/>
      <c r="G35" s="196"/>
      <c r="H35" s="196"/>
      <c r="I35" s="196"/>
      <c r="J35" s="212"/>
    </row>
    <row r="36" spans="1:10" ht="12.75">
      <c r="A36" s="212"/>
      <c r="B36" s="196"/>
      <c r="C36" s="203" t="s">
        <v>262</v>
      </c>
      <c r="D36" s="196"/>
      <c r="E36" s="196"/>
      <c r="F36" s="196"/>
      <c r="G36" s="196"/>
      <c r="H36" s="196"/>
      <c r="I36" s="196"/>
      <c r="J36" s="212"/>
    </row>
    <row r="37" spans="1:10" ht="12.75">
      <c r="A37" s="212"/>
      <c r="B37" s="196"/>
      <c r="C37" s="203" t="s">
        <v>263</v>
      </c>
      <c r="D37" s="196"/>
      <c r="E37" s="196"/>
      <c r="F37" s="196"/>
      <c r="G37" s="196"/>
      <c r="H37" s="196"/>
      <c r="I37" s="196"/>
      <c r="J37" s="212"/>
    </row>
    <row r="38" spans="1:10" ht="12.75">
      <c r="A38" s="212"/>
      <c r="B38" s="196"/>
      <c r="C38" s="196"/>
      <c r="D38" s="196"/>
      <c r="E38" s="196"/>
      <c r="F38" s="196"/>
      <c r="G38" s="196"/>
      <c r="H38" s="196"/>
      <c r="I38" s="204" t="s">
        <v>264</v>
      </c>
      <c r="J38" s="215">
        <v>41640</v>
      </c>
    </row>
    <row r="39" spans="1:10">
      <c r="A39" s="212"/>
      <c r="B39" s="196"/>
      <c r="C39" s="196"/>
      <c r="D39" s="196"/>
      <c r="E39" s="196"/>
      <c r="F39" s="196"/>
      <c r="G39" s="196"/>
      <c r="H39" s="196"/>
      <c r="J39" s="212"/>
    </row>
    <row r="40" spans="1:10" ht="12.75">
      <c r="A40" s="212"/>
      <c r="B40" s="196"/>
      <c r="C40" s="196"/>
      <c r="D40" s="196"/>
      <c r="E40" s="196"/>
      <c r="F40" s="196"/>
      <c r="G40" s="196"/>
      <c r="H40" s="196"/>
      <c r="I40" s="204" t="s">
        <v>265</v>
      </c>
      <c r="J40" s="215">
        <v>42004</v>
      </c>
    </row>
    <row r="41" spans="1:10">
      <c r="A41" s="212"/>
      <c r="B41" s="196"/>
      <c r="C41" s="196"/>
      <c r="D41" s="196"/>
      <c r="E41" s="196"/>
      <c r="F41" s="196"/>
      <c r="G41" s="196"/>
      <c r="H41" s="196"/>
      <c r="I41" s="196"/>
      <c r="J41" s="212"/>
    </row>
    <row r="42" spans="1:10" ht="15" customHeight="1">
      <c r="A42" s="212"/>
      <c r="B42" s="196"/>
      <c r="C42" s="203" t="s">
        <v>266</v>
      </c>
      <c r="D42" s="196"/>
      <c r="E42" s="196"/>
      <c r="F42" s="196"/>
      <c r="G42" s="196"/>
      <c r="H42" s="196"/>
      <c r="I42" s="196"/>
      <c r="J42" s="216">
        <v>42089</v>
      </c>
    </row>
    <row r="43" spans="1:10" ht="15" customHeight="1">
      <c r="A43" s="212"/>
      <c r="B43" s="196"/>
      <c r="C43" s="196"/>
      <c r="D43" s="196"/>
      <c r="E43" s="196"/>
      <c r="F43" s="196"/>
      <c r="G43" s="196"/>
      <c r="H43" s="196"/>
      <c r="I43" s="196"/>
      <c r="J43" s="212"/>
    </row>
    <row r="44" spans="1:10" ht="15" customHeight="1">
      <c r="A44" s="212"/>
      <c r="B44" s="196"/>
      <c r="C44" s="196"/>
      <c r="D44" s="196"/>
      <c r="E44" s="196"/>
      <c r="F44" s="196"/>
      <c r="G44" s="196"/>
      <c r="H44" s="196"/>
      <c r="I44" s="196"/>
      <c r="J44" s="212"/>
    </row>
    <row r="45" spans="1:10" ht="15" customHeight="1">
      <c r="A45" s="212"/>
      <c r="B45" s="196"/>
      <c r="C45" s="196"/>
      <c r="D45" s="196"/>
      <c r="E45" s="196"/>
      <c r="F45" s="196"/>
      <c r="G45" s="196"/>
      <c r="H45" s="196"/>
      <c r="I45" s="196"/>
      <c r="J45" s="212"/>
    </row>
    <row r="46" spans="1:10" ht="15" customHeight="1">
      <c r="A46" s="212"/>
      <c r="B46" s="196"/>
      <c r="C46" s="196"/>
      <c r="D46" s="196"/>
      <c r="E46" s="196"/>
      <c r="F46" s="196"/>
      <c r="G46" s="196"/>
      <c r="H46" s="196"/>
      <c r="I46" s="196"/>
      <c r="J46" s="212"/>
    </row>
    <row r="47" spans="1:10" ht="15" customHeight="1">
      <c r="A47" s="212"/>
      <c r="B47" s="196"/>
      <c r="C47" s="196"/>
      <c r="D47" s="196"/>
      <c r="E47" s="196"/>
      <c r="F47" s="196"/>
      <c r="G47" s="196"/>
      <c r="H47" s="196"/>
      <c r="I47" s="196"/>
      <c r="J47" s="212"/>
    </row>
    <row r="48" spans="1:10" ht="15" customHeight="1">
      <c r="A48" s="212"/>
      <c r="B48" s="198"/>
      <c r="C48" s="198"/>
      <c r="D48" s="198"/>
      <c r="E48" s="198"/>
      <c r="F48" s="198"/>
      <c r="G48" s="198"/>
      <c r="H48" s="198"/>
      <c r="I48" s="198"/>
      <c r="J48" s="217"/>
    </row>
  </sheetData>
  <phoneticPr fontId="0" type="noConversion"/>
  <pageMargins left="0.45" right="0.45" top="0.5" bottom="0.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0"/>
  <sheetViews>
    <sheetView topLeftCell="A31" workbookViewId="0">
      <selection activeCell="F54" sqref="F54"/>
    </sheetView>
  </sheetViews>
  <sheetFormatPr defaultColWidth="13.33203125" defaultRowHeight="12.75"/>
  <cols>
    <col min="1" max="1" width="7.33203125" style="69" customWidth="1"/>
    <col min="2" max="2" width="46.6640625" style="69" customWidth="1"/>
    <col min="3" max="3" width="8.83203125" style="69" customWidth="1"/>
    <col min="4" max="4" width="18.83203125" style="69" customWidth="1"/>
    <col min="5" max="5" width="18.33203125" style="69" customWidth="1"/>
    <col min="6" max="6" width="19.1640625" style="69" customWidth="1"/>
    <col min="7" max="16384" width="13.33203125" style="69"/>
  </cols>
  <sheetData>
    <row r="1" spans="1:6" ht="15.75">
      <c r="B1" s="5" t="s">
        <v>240</v>
      </c>
    </row>
    <row r="3" spans="1:6" ht="18.75">
      <c r="B3" s="225" t="s">
        <v>64</v>
      </c>
      <c r="C3" s="225"/>
      <c r="D3" s="225"/>
      <c r="E3" s="225"/>
    </row>
    <row r="4" spans="1:6">
      <c r="A4" s="70"/>
      <c r="B4" s="226" t="s">
        <v>269</v>
      </c>
      <c r="C4" s="226"/>
      <c r="D4" s="226"/>
      <c r="E4" s="226"/>
    </row>
    <row r="5" spans="1:6" ht="13.5" thickBot="1">
      <c r="D5" s="227" t="s">
        <v>65</v>
      </c>
      <c r="E5" s="227"/>
    </row>
    <row r="6" spans="1:6" ht="16.5">
      <c r="A6" s="71"/>
      <c r="B6" s="72"/>
      <c r="C6" s="73" t="s">
        <v>66</v>
      </c>
      <c r="D6" s="74" t="s">
        <v>67</v>
      </c>
      <c r="E6" s="74" t="s">
        <v>68</v>
      </c>
      <c r="F6" s="75" t="s">
        <v>69</v>
      </c>
    </row>
    <row r="7" spans="1:6">
      <c r="A7" s="76"/>
      <c r="B7" s="77" t="s">
        <v>70</v>
      </c>
      <c r="C7" s="78"/>
      <c r="D7" s="78"/>
      <c r="E7" s="78"/>
      <c r="F7" s="79"/>
    </row>
    <row r="8" spans="1:6">
      <c r="A8" s="76"/>
      <c r="B8" s="78"/>
      <c r="C8" s="78"/>
      <c r="D8" s="78"/>
      <c r="E8" s="78"/>
      <c r="F8" s="79"/>
    </row>
    <row r="9" spans="1:6">
      <c r="A9" s="80" t="s">
        <v>71</v>
      </c>
      <c r="B9" s="81" t="s">
        <v>72</v>
      </c>
      <c r="C9" s="78"/>
      <c r="D9" s="78"/>
      <c r="E9" s="78"/>
      <c r="F9" s="79"/>
    </row>
    <row r="10" spans="1:6">
      <c r="A10" s="82">
        <v>1</v>
      </c>
      <c r="B10" s="81" t="s">
        <v>73</v>
      </c>
      <c r="C10" s="78"/>
      <c r="D10" s="130">
        <f>SUM(D11:D12)</f>
        <v>29071546</v>
      </c>
      <c r="E10" s="130">
        <f>SUM(E11:E12)</f>
        <v>11265033</v>
      </c>
      <c r="F10" s="131">
        <f>D10-E10</f>
        <v>17806513</v>
      </c>
    </row>
    <row r="11" spans="1:6">
      <c r="A11" s="108" t="s">
        <v>75</v>
      </c>
      <c r="B11" s="85" t="s">
        <v>3</v>
      </c>
      <c r="C11" s="78"/>
      <c r="D11" s="132">
        <v>655339</v>
      </c>
      <c r="E11" s="132">
        <v>464279</v>
      </c>
      <c r="F11" s="131">
        <f>D11-E11</f>
        <v>191060</v>
      </c>
    </row>
    <row r="12" spans="1:6">
      <c r="A12" s="108" t="s">
        <v>77</v>
      </c>
      <c r="B12" s="85" t="s">
        <v>166</v>
      </c>
      <c r="C12" s="78"/>
      <c r="D12" s="132">
        <v>28416207</v>
      </c>
      <c r="E12" s="132">
        <v>10800754</v>
      </c>
      <c r="F12" s="131">
        <f>D12-E12</f>
        <v>17615453</v>
      </c>
    </row>
    <row r="13" spans="1:6">
      <c r="A13" s="82">
        <v>2</v>
      </c>
      <c r="B13" s="83" t="s">
        <v>74</v>
      </c>
      <c r="C13" s="78"/>
      <c r="D13" s="133"/>
      <c r="E13" s="133"/>
      <c r="F13" s="131">
        <f>D13-E13</f>
        <v>0</v>
      </c>
    </row>
    <row r="14" spans="1:6">
      <c r="A14" s="84" t="s">
        <v>75</v>
      </c>
      <c r="B14" s="85" t="s">
        <v>76</v>
      </c>
      <c r="C14" s="78"/>
      <c r="D14" s="133">
        <v>0</v>
      </c>
      <c r="E14" s="133">
        <v>0</v>
      </c>
      <c r="F14" s="131"/>
    </row>
    <row r="15" spans="1:6">
      <c r="A15" s="84" t="s">
        <v>77</v>
      </c>
      <c r="B15" s="85" t="s">
        <v>78</v>
      </c>
      <c r="C15" s="78"/>
      <c r="D15" s="133">
        <v>0</v>
      </c>
      <c r="E15" s="133">
        <v>0</v>
      </c>
      <c r="F15" s="131"/>
    </row>
    <row r="16" spans="1:6">
      <c r="A16" s="86"/>
      <c r="B16" s="87" t="s">
        <v>79</v>
      </c>
      <c r="C16" s="88"/>
      <c r="D16" s="130">
        <f>SUM(D14:D15)</f>
        <v>0</v>
      </c>
      <c r="E16" s="130">
        <f>SUM(E14:E15)</f>
        <v>0</v>
      </c>
      <c r="F16" s="131">
        <f>D16-E16</f>
        <v>0</v>
      </c>
    </row>
    <row r="17" spans="1:11">
      <c r="A17" s="82">
        <v>3</v>
      </c>
      <c r="B17" s="81" t="s">
        <v>80</v>
      </c>
      <c r="C17" s="78"/>
      <c r="D17" s="133"/>
      <c r="E17" s="133"/>
      <c r="F17" s="131">
        <f>D17-E17</f>
        <v>0</v>
      </c>
    </row>
    <row r="18" spans="1:11">
      <c r="A18" s="84" t="s">
        <v>75</v>
      </c>
      <c r="B18" s="85" t="s">
        <v>81</v>
      </c>
      <c r="C18" s="78"/>
      <c r="D18" s="133">
        <v>347421755</v>
      </c>
      <c r="E18" s="133">
        <v>383471406</v>
      </c>
      <c r="F18" s="138">
        <f>D18-E18</f>
        <v>-36049651</v>
      </c>
    </row>
    <row r="19" spans="1:11">
      <c r="A19" s="84" t="s">
        <v>77</v>
      </c>
      <c r="B19" s="85" t="s">
        <v>82</v>
      </c>
      <c r="C19" s="78"/>
      <c r="D19" s="133">
        <v>15907401</v>
      </c>
      <c r="E19" s="133">
        <v>30957794</v>
      </c>
      <c r="F19" s="138">
        <f>D19-E19</f>
        <v>-15050393</v>
      </c>
    </row>
    <row r="20" spans="1:11">
      <c r="A20" s="84" t="s">
        <v>83</v>
      </c>
      <c r="B20" s="85" t="s">
        <v>84</v>
      </c>
      <c r="C20" s="78"/>
      <c r="D20" s="133"/>
      <c r="E20" s="133"/>
      <c r="F20" s="131"/>
      <c r="K20" s="182"/>
    </row>
    <row r="21" spans="1:11">
      <c r="A21" s="84" t="s">
        <v>85</v>
      </c>
      <c r="B21" s="85" t="s">
        <v>86</v>
      </c>
      <c r="C21" s="78"/>
      <c r="D21" s="133">
        <v>0</v>
      </c>
      <c r="E21" s="133">
        <v>0</v>
      </c>
      <c r="F21" s="131"/>
      <c r="I21" s="182"/>
      <c r="K21" s="182"/>
    </row>
    <row r="22" spans="1:11">
      <c r="A22" s="86"/>
      <c r="B22" s="87" t="s">
        <v>87</v>
      </c>
      <c r="C22" s="88"/>
      <c r="D22" s="130">
        <f>SUM(D18:D21)</f>
        <v>363329156</v>
      </c>
      <c r="E22" s="130">
        <f>SUM(E18:E21)</f>
        <v>414429200</v>
      </c>
      <c r="F22" s="131">
        <f>D22-E22</f>
        <v>-51100044</v>
      </c>
      <c r="I22" s="182"/>
      <c r="K22" s="182"/>
    </row>
    <row r="23" spans="1:11">
      <c r="A23" s="82">
        <v>4</v>
      </c>
      <c r="B23" s="81" t="s">
        <v>88</v>
      </c>
      <c r="C23" s="78"/>
      <c r="D23" s="133"/>
      <c r="E23" s="133"/>
      <c r="F23" s="131">
        <f>D23-E23</f>
        <v>0</v>
      </c>
      <c r="I23" s="182"/>
      <c r="K23" s="182"/>
    </row>
    <row r="24" spans="1:11">
      <c r="A24" s="84" t="s">
        <v>75</v>
      </c>
      <c r="B24" s="85" t="s">
        <v>89</v>
      </c>
      <c r="C24" s="78"/>
      <c r="D24" s="133">
        <v>141600</v>
      </c>
      <c r="E24" s="133">
        <v>0</v>
      </c>
      <c r="F24" s="138">
        <f>D24-E24</f>
        <v>141600</v>
      </c>
      <c r="I24" s="182"/>
      <c r="K24" s="182"/>
    </row>
    <row r="25" spans="1:11">
      <c r="A25" s="84" t="s">
        <v>77</v>
      </c>
      <c r="B25" s="85" t="s">
        <v>90</v>
      </c>
      <c r="C25" s="78"/>
      <c r="D25" s="133">
        <v>0</v>
      </c>
      <c r="E25" s="133">
        <v>0</v>
      </c>
      <c r="F25" s="131"/>
      <c r="I25" s="182"/>
    </row>
    <row r="26" spans="1:11">
      <c r="A26" s="84" t="s">
        <v>83</v>
      </c>
      <c r="B26" s="85" t="s">
        <v>91</v>
      </c>
      <c r="C26" s="78"/>
      <c r="D26" s="133">
        <v>0</v>
      </c>
      <c r="E26" s="133">
        <v>0</v>
      </c>
      <c r="F26" s="131"/>
      <c r="I26" s="182"/>
    </row>
    <row r="27" spans="1:11">
      <c r="A27" s="84" t="s">
        <v>85</v>
      </c>
      <c r="B27" s="85" t="s">
        <v>92</v>
      </c>
      <c r="C27" s="78"/>
      <c r="D27" s="133">
        <v>123139587</v>
      </c>
      <c r="E27" s="133">
        <v>227834218</v>
      </c>
      <c r="F27" s="131">
        <f t="shared" ref="F27:F36" si="0">D27-E27</f>
        <v>-104694631</v>
      </c>
      <c r="I27" s="182"/>
    </row>
    <row r="28" spans="1:11">
      <c r="A28" s="84" t="s">
        <v>93</v>
      </c>
      <c r="B28" s="85" t="s">
        <v>94</v>
      </c>
      <c r="C28" s="78"/>
      <c r="D28" s="133"/>
      <c r="E28" s="133">
        <v>57599</v>
      </c>
      <c r="F28" s="131">
        <f t="shared" si="0"/>
        <v>-57599</v>
      </c>
      <c r="I28" s="182"/>
    </row>
    <row r="29" spans="1:11">
      <c r="A29" s="86"/>
      <c r="B29" s="87" t="s">
        <v>95</v>
      </c>
      <c r="C29" s="88"/>
      <c r="D29" s="130">
        <f>SUM(D24:D28)</f>
        <v>123281187</v>
      </c>
      <c r="E29" s="130">
        <f>SUM(E24:E28)</f>
        <v>227891817</v>
      </c>
      <c r="F29" s="131">
        <f t="shared" si="0"/>
        <v>-104610630</v>
      </c>
      <c r="I29" s="182"/>
    </row>
    <row r="30" spans="1:11">
      <c r="A30" s="82">
        <v>5</v>
      </c>
      <c r="B30" s="81" t="s">
        <v>96</v>
      </c>
      <c r="C30" s="78"/>
      <c r="D30" s="130">
        <v>0</v>
      </c>
      <c r="E30" s="130">
        <v>0</v>
      </c>
      <c r="F30" s="131">
        <f t="shared" si="0"/>
        <v>0</v>
      </c>
      <c r="I30" s="182"/>
    </row>
    <row r="31" spans="1:11">
      <c r="A31" s="82">
        <v>6</v>
      </c>
      <c r="B31" s="81" t="s">
        <v>97</v>
      </c>
      <c r="C31" s="78"/>
      <c r="D31" s="130">
        <v>0</v>
      </c>
      <c r="E31" s="130">
        <v>0</v>
      </c>
      <c r="F31" s="131">
        <f t="shared" si="0"/>
        <v>0</v>
      </c>
      <c r="I31" s="182"/>
    </row>
    <row r="32" spans="1:11">
      <c r="A32" s="82">
        <v>7</v>
      </c>
      <c r="B32" s="81" t="s">
        <v>98</v>
      </c>
      <c r="C32" s="78"/>
      <c r="D32" s="130">
        <v>0</v>
      </c>
      <c r="E32" s="130">
        <v>0</v>
      </c>
      <c r="F32" s="131">
        <f t="shared" si="0"/>
        <v>0</v>
      </c>
      <c r="I32" s="182"/>
    </row>
    <row r="33" spans="1:9">
      <c r="A33" s="89"/>
      <c r="B33" s="90" t="s">
        <v>99</v>
      </c>
      <c r="C33" s="78"/>
      <c r="D33" s="134">
        <f>D10+D16+D22+D29+D30+D31+D32</f>
        <v>515681889</v>
      </c>
      <c r="E33" s="134">
        <f>E10+E16+E22+E29+E30+E31+E32</f>
        <v>653586050</v>
      </c>
      <c r="F33" s="135">
        <f t="shared" si="0"/>
        <v>-137904161</v>
      </c>
      <c r="I33" s="182"/>
    </row>
    <row r="34" spans="1:9">
      <c r="A34" s="80" t="s">
        <v>100</v>
      </c>
      <c r="B34" s="81" t="s">
        <v>101</v>
      </c>
      <c r="C34" s="78"/>
      <c r="D34" s="133"/>
      <c r="E34" s="133"/>
      <c r="F34" s="131">
        <f t="shared" si="0"/>
        <v>0</v>
      </c>
      <c r="I34" s="182"/>
    </row>
    <row r="35" spans="1:9">
      <c r="A35" s="82">
        <v>1</v>
      </c>
      <c r="B35" s="81" t="s">
        <v>102</v>
      </c>
      <c r="C35" s="78"/>
      <c r="D35" s="133"/>
      <c r="E35" s="133"/>
      <c r="F35" s="131">
        <f t="shared" si="0"/>
        <v>0</v>
      </c>
    </row>
    <row r="36" spans="1:9">
      <c r="A36" s="84" t="s">
        <v>75</v>
      </c>
      <c r="B36" s="91" t="s">
        <v>103</v>
      </c>
      <c r="C36" s="78"/>
      <c r="D36" s="133">
        <v>17880520</v>
      </c>
      <c r="E36" s="133">
        <v>17880520</v>
      </c>
      <c r="F36" s="131">
        <f t="shared" si="0"/>
        <v>0</v>
      </c>
    </row>
    <row r="37" spans="1:9">
      <c r="A37" s="84" t="s">
        <v>77</v>
      </c>
      <c r="B37" s="85" t="s">
        <v>104</v>
      </c>
      <c r="C37" s="78"/>
      <c r="D37" s="133">
        <v>0</v>
      </c>
      <c r="E37" s="133">
        <v>0</v>
      </c>
      <c r="F37" s="131"/>
    </row>
    <row r="38" spans="1:9">
      <c r="A38" s="84" t="s">
        <v>83</v>
      </c>
      <c r="B38" s="85" t="s">
        <v>105</v>
      </c>
      <c r="C38" s="78"/>
      <c r="D38" s="133">
        <v>0</v>
      </c>
      <c r="E38" s="133">
        <v>0</v>
      </c>
      <c r="F38" s="131"/>
    </row>
    <row r="39" spans="1:9">
      <c r="A39" s="84" t="s">
        <v>85</v>
      </c>
      <c r="B39" s="85" t="s">
        <v>106</v>
      </c>
      <c r="C39" s="78"/>
      <c r="D39" s="133">
        <v>0</v>
      </c>
      <c r="E39" s="133">
        <v>0</v>
      </c>
      <c r="F39" s="131"/>
    </row>
    <row r="40" spans="1:9">
      <c r="A40" s="86"/>
      <c r="B40" s="87" t="s">
        <v>107</v>
      </c>
      <c r="C40" s="88"/>
      <c r="D40" s="130">
        <f>SUM(D36:D39)</f>
        <v>17880520</v>
      </c>
      <c r="E40" s="130">
        <f>SUM(E36:E39)</f>
        <v>17880520</v>
      </c>
      <c r="F40" s="131">
        <f>D40-E40</f>
        <v>0</v>
      </c>
    </row>
    <row r="41" spans="1:9">
      <c r="A41" s="82">
        <v>2</v>
      </c>
      <c r="B41" s="81" t="s">
        <v>108</v>
      </c>
      <c r="C41" s="78"/>
      <c r="D41" s="133"/>
      <c r="E41" s="133"/>
      <c r="F41" s="131"/>
    </row>
    <row r="42" spans="1:9">
      <c r="A42" s="84" t="s">
        <v>75</v>
      </c>
      <c r="B42" s="85" t="s">
        <v>109</v>
      </c>
      <c r="C42" s="78"/>
      <c r="D42" s="133">
        <v>12667350</v>
      </c>
      <c r="E42" s="133">
        <v>12667350</v>
      </c>
      <c r="F42" s="131">
        <f t="shared" ref="F42:F47" si="1">D42-E42</f>
        <v>0</v>
      </c>
    </row>
    <row r="43" spans="1:9">
      <c r="A43" s="84" t="s">
        <v>77</v>
      </c>
      <c r="B43" s="85" t="s">
        <v>27</v>
      </c>
      <c r="C43" s="78"/>
      <c r="D43" s="173">
        <v>23236620</v>
      </c>
      <c r="E43" s="173"/>
      <c r="F43" s="131">
        <f t="shared" si="1"/>
        <v>23236620</v>
      </c>
    </row>
    <row r="44" spans="1:9">
      <c r="A44" s="84" t="s">
        <v>83</v>
      </c>
      <c r="B44" s="85" t="s">
        <v>110</v>
      </c>
      <c r="C44" s="78"/>
      <c r="D44" s="173">
        <v>20103240</v>
      </c>
      <c r="E44" s="173">
        <v>22663059</v>
      </c>
      <c r="F44" s="131">
        <f t="shared" si="1"/>
        <v>-2559819</v>
      </c>
    </row>
    <row r="45" spans="1:9">
      <c r="A45" s="84" t="s">
        <v>85</v>
      </c>
      <c r="B45" s="85" t="s">
        <v>111</v>
      </c>
      <c r="C45" s="78"/>
      <c r="D45" s="173">
        <v>3597394</v>
      </c>
      <c r="E45" s="173">
        <v>2833786</v>
      </c>
      <c r="F45" s="131">
        <f t="shared" si="1"/>
        <v>763608</v>
      </c>
    </row>
    <row r="46" spans="1:9">
      <c r="A46" s="86"/>
      <c r="B46" s="87" t="s">
        <v>112</v>
      </c>
      <c r="C46" s="88"/>
      <c r="D46" s="174">
        <f>SUM(D42:D45)</f>
        <v>59604604</v>
      </c>
      <c r="E46" s="174">
        <f>SUM(E42:E45)</f>
        <v>38164195</v>
      </c>
      <c r="F46" s="131">
        <f t="shared" si="1"/>
        <v>21440409</v>
      </c>
    </row>
    <row r="47" spans="1:9">
      <c r="A47" s="82">
        <v>3</v>
      </c>
      <c r="B47" s="81" t="s">
        <v>113</v>
      </c>
      <c r="C47" s="78"/>
      <c r="D47" s="130">
        <v>0</v>
      </c>
      <c r="E47" s="130">
        <v>0</v>
      </c>
      <c r="F47" s="131">
        <f t="shared" si="1"/>
        <v>0</v>
      </c>
    </row>
    <row r="48" spans="1:9">
      <c r="A48" s="82">
        <v>4</v>
      </c>
      <c r="B48" s="81" t="s">
        <v>114</v>
      </c>
      <c r="C48" s="78"/>
      <c r="D48" s="133"/>
      <c r="E48" s="133"/>
      <c r="F48" s="131"/>
    </row>
    <row r="49" spans="1:10">
      <c r="A49" s="84" t="s">
        <v>75</v>
      </c>
      <c r="B49" s="85" t="s">
        <v>115</v>
      </c>
      <c r="C49" s="78"/>
      <c r="D49" s="133">
        <v>0</v>
      </c>
      <c r="E49" s="133">
        <v>0</v>
      </c>
      <c r="F49" s="131"/>
    </row>
    <row r="50" spans="1:10">
      <c r="A50" s="84" t="s">
        <v>77</v>
      </c>
      <c r="B50" s="85" t="s">
        <v>116</v>
      </c>
      <c r="C50" s="78"/>
      <c r="D50" s="133">
        <v>0</v>
      </c>
      <c r="E50" s="133">
        <v>0</v>
      </c>
      <c r="F50" s="131"/>
    </row>
    <row r="51" spans="1:10">
      <c r="A51" s="84" t="s">
        <v>83</v>
      </c>
      <c r="B51" s="85" t="s">
        <v>117</v>
      </c>
      <c r="C51" s="78"/>
      <c r="D51" s="133">
        <v>0</v>
      </c>
      <c r="E51" s="133">
        <v>0</v>
      </c>
      <c r="F51" s="131"/>
    </row>
    <row r="52" spans="1:10">
      <c r="A52" s="86"/>
      <c r="B52" s="87" t="s">
        <v>118</v>
      </c>
      <c r="C52" s="88"/>
      <c r="D52" s="130">
        <f>SUM(D49:D51)</f>
        <v>0</v>
      </c>
      <c r="E52" s="130">
        <f>SUM(E49:E51)</f>
        <v>0</v>
      </c>
      <c r="F52" s="131">
        <f>D52-E52</f>
        <v>0</v>
      </c>
    </row>
    <row r="53" spans="1:10">
      <c r="A53" s="82">
        <v>5</v>
      </c>
      <c r="B53" s="81" t="s">
        <v>119</v>
      </c>
      <c r="C53" s="78"/>
      <c r="D53" s="130">
        <v>2560000</v>
      </c>
      <c r="E53" s="130">
        <v>2560000</v>
      </c>
      <c r="F53" s="131">
        <f>D53-E53</f>
        <v>0</v>
      </c>
    </row>
    <row r="54" spans="1:10">
      <c r="A54" s="82">
        <v>6</v>
      </c>
      <c r="B54" s="81" t="s">
        <v>120</v>
      </c>
      <c r="C54" s="78"/>
      <c r="D54" s="130">
        <v>0</v>
      </c>
      <c r="E54" s="130">
        <v>0</v>
      </c>
      <c r="F54" s="131">
        <f>D54-E54</f>
        <v>0</v>
      </c>
    </row>
    <row r="55" spans="1:10">
      <c r="A55" s="89"/>
      <c r="B55" s="90" t="s">
        <v>121</v>
      </c>
      <c r="C55" s="78"/>
      <c r="D55" s="134">
        <f>D40+D46+D47+D52+D53+D54</f>
        <v>80045124</v>
      </c>
      <c r="E55" s="134">
        <f>E40+E46+E47+E52+E53+E54</f>
        <v>58604715</v>
      </c>
      <c r="F55" s="135">
        <f>D55-E55</f>
        <v>21440409</v>
      </c>
    </row>
    <row r="56" spans="1:10" ht="15.75" thickBot="1">
      <c r="A56" s="92"/>
      <c r="B56" s="93" t="s">
        <v>4</v>
      </c>
      <c r="C56" s="94"/>
      <c r="D56" s="136">
        <f>D33+D55</f>
        <v>595727013</v>
      </c>
      <c r="E56" s="136">
        <f>E33+E55</f>
        <v>712190765</v>
      </c>
      <c r="F56" s="137">
        <f>D56-E56</f>
        <v>-116463752</v>
      </c>
    </row>
    <row r="58" spans="1:10" ht="15.75">
      <c r="B58" s="15" t="s">
        <v>228</v>
      </c>
      <c r="E58" s="224" t="s">
        <v>221</v>
      </c>
      <c r="F58" s="224"/>
      <c r="G58" s="15"/>
      <c r="H58" s="15"/>
      <c r="I58" s="15"/>
      <c r="J58" s="15"/>
    </row>
    <row r="59" spans="1:10" ht="15.75">
      <c r="B59" s="15"/>
      <c r="F59" s="154"/>
    </row>
    <row r="60" spans="1:10" ht="15.75">
      <c r="B60" s="15" t="s">
        <v>235</v>
      </c>
      <c r="E60" s="224" t="s">
        <v>241</v>
      </c>
      <c r="F60" s="224"/>
      <c r="G60" s="180"/>
    </row>
  </sheetData>
  <mergeCells count="5">
    <mergeCell ref="E60:F60"/>
    <mergeCell ref="B3:E3"/>
    <mergeCell ref="B4:E4"/>
    <mergeCell ref="D5:E5"/>
    <mergeCell ref="E58:F58"/>
  </mergeCells>
  <phoneticPr fontId="0" type="noConversion"/>
  <pageMargins left="0.68" right="0.66" top="0.28999999999999998" bottom="0.44" header="0" footer="0"/>
  <pageSetup scale="95" orientation="portrait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tabSelected="1" topLeftCell="A31" workbookViewId="0">
      <selection activeCell="D39" sqref="D39"/>
    </sheetView>
  </sheetViews>
  <sheetFormatPr defaultColWidth="13.33203125" defaultRowHeight="12.75"/>
  <cols>
    <col min="1" max="1" width="7.33203125" style="69" customWidth="1"/>
    <col min="2" max="2" width="45.5" style="69" customWidth="1"/>
    <col min="3" max="3" width="10" style="69" customWidth="1"/>
    <col min="4" max="4" width="18.1640625" style="69" customWidth="1"/>
    <col min="5" max="5" width="18.6640625" style="69" customWidth="1"/>
    <col min="6" max="6" width="18" style="69" customWidth="1"/>
    <col min="7" max="7" width="13.33203125" style="69"/>
    <col min="8" max="8" width="15.33203125" style="69" bestFit="1" customWidth="1"/>
    <col min="9" max="16384" width="13.33203125" style="69"/>
  </cols>
  <sheetData>
    <row r="1" spans="1:6" ht="15.75">
      <c r="B1" s="5" t="str">
        <f>Aktivi!B1</f>
        <v>Shoqeria * AFT* SHA</v>
      </c>
    </row>
    <row r="3" spans="1:6" ht="18.75">
      <c r="B3" s="225" t="s">
        <v>64</v>
      </c>
      <c r="C3" s="225"/>
      <c r="D3" s="225"/>
      <c r="E3" s="225"/>
    </row>
    <row r="4" spans="1:6">
      <c r="A4" s="70"/>
      <c r="B4" s="226" t="s">
        <v>269</v>
      </c>
      <c r="C4" s="226"/>
      <c r="D4" s="226"/>
      <c r="E4" s="226"/>
    </row>
    <row r="5" spans="1:6" ht="13.5" thickBot="1">
      <c r="D5" s="227" t="s">
        <v>65</v>
      </c>
      <c r="E5" s="227"/>
    </row>
    <row r="6" spans="1:6" ht="16.5">
      <c r="A6" s="71"/>
      <c r="B6" s="72"/>
      <c r="C6" s="73" t="s">
        <v>66</v>
      </c>
      <c r="D6" s="74" t="s">
        <v>67</v>
      </c>
      <c r="E6" s="74" t="s">
        <v>68</v>
      </c>
      <c r="F6" s="75" t="s">
        <v>69</v>
      </c>
    </row>
    <row r="7" spans="1:6">
      <c r="A7" s="76"/>
      <c r="B7" s="77" t="s">
        <v>122</v>
      </c>
      <c r="C7" s="78"/>
      <c r="D7" s="78"/>
      <c r="E7" s="78"/>
      <c r="F7" s="79"/>
    </row>
    <row r="8" spans="1:6">
      <c r="A8" s="76"/>
      <c r="B8" s="78"/>
      <c r="C8" s="78"/>
      <c r="D8" s="78"/>
      <c r="E8" s="78"/>
      <c r="F8" s="79"/>
    </row>
    <row r="9" spans="1:6">
      <c r="A9" s="95" t="s">
        <v>71</v>
      </c>
      <c r="B9" s="81" t="s">
        <v>123</v>
      </c>
      <c r="C9" s="78"/>
      <c r="D9" s="78"/>
      <c r="E9" s="78"/>
      <c r="F9" s="79"/>
    </row>
    <row r="10" spans="1:6">
      <c r="A10" s="82">
        <v>1</v>
      </c>
      <c r="B10" s="81" t="s">
        <v>124</v>
      </c>
      <c r="C10" s="78"/>
      <c r="D10" s="130">
        <v>0</v>
      </c>
      <c r="E10" s="130">
        <v>0</v>
      </c>
      <c r="F10" s="131">
        <f>D10-E10</f>
        <v>0</v>
      </c>
    </row>
    <row r="11" spans="1:6">
      <c r="A11" s="82">
        <v>2</v>
      </c>
      <c r="B11" s="81" t="s">
        <v>125</v>
      </c>
      <c r="C11" s="78"/>
      <c r="D11" s="133"/>
      <c r="E11" s="133"/>
      <c r="F11" s="131"/>
    </row>
    <row r="12" spans="1:6">
      <c r="A12" s="84" t="s">
        <v>75</v>
      </c>
      <c r="B12" s="85" t="s">
        <v>126</v>
      </c>
      <c r="C12" s="78"/>
      <c r="D12" s="133"/>
      <c r="E12" s="133">
        <v>74843214</v>
      </c>
      <c r="F12" s="131">
        <f>D12-E12</f>
        <v>-74843214</v>
      </c>
    </row>
    <row r="13" spans="1:6">
      <c r="A13" s="84" t="s">
        <v>77</v>
      </c>
      <c r="B13" s="85" t="s">
        <v>127</v>
      </c>
      <c r="C13" s="78"/>
      <c r="D13" s="189">
        <v>0</v>
      </c>
      <c r="E13" s="189">
        <v>0</v>
      </c>
      <c r="F13" s="131"/>
    </row>
    <row r="14" spans="1:6">
      <c r="A14" s="84" t="s">
        <v>83</v>
      </c>
      <c r="B14" s="85" t="s">
        <v>128</v>
      </c>
      <c r="C14" s="78"/>
      <c r="D14" s="133">
        <v>0</v>
      </c>
      <c r="E14" s="133">
        <v>0</v>
      </c>
      <c r="F14" s="131"/>
    </row>
    <row r="15" spans="1:6">
      <c r="A15" s="86"/>
      <c r="B15" s="87" t="s">
        <v>79</v>
      </c>
      <c r="C15" s="88"/>
      <c r="D15" s="130">
        <f>SUM(D12:D14)</f>
        <v>0</v>
      </c>
      <c r="E15" s="130">
        <f>SUM(E12:E14)</f>
        <v>74843214</v>
      </c>
      <c r="F15" s="131">
        <f t="shared" ref="F15:F52" si="0">D15-E15</f>
        <v>-74843214</v>
      </c>
    </row>
    <row r="16" spans="1:6">
      <c r="A16" s="82">
        <v>3</v>
      </c>
      <c r="B16" s="81" t="s">
        <v>129</v>
      </c>
      <c r="C16" s="78"/>
      <c r="D16" s="133"/>
      <c r="E16" s="133"/>
      <c r="F16" s="131"/>
    </row>
    <row r="17" spans="1:8">
      <c r="A17" s="84" t="s">
        <v>75</v>
      </c>
      <c r="B17" s="85" t="s">
        <v>130</v>
      </c>
      <c r="C17" s="78"/>
      <c r="D17" s="194">
        <v>114169024</v>
      </c>
      <c r="E17" s="194">
        <v>229748200</v>
      </c>
      <c r="F17" s="138">
        <f>D17-E17</f>
        <v>-115579176</v>
      </c>
    </row>
    <row r="18" spans="1:8">
      <c r="A18" s="84" t="s">
        <v>77</v>
      </c>
      <c r="B18" s="85" t="s">
        <v>131</v>
      </c>
      <c r="C18" s="78"/>
      <c r="D18" s="133">
        <v>604508</v>
      </c>
      <c r="E18" s="133">
        <v>1399446</v>
      </c>
      <c r="F18" s="138">
        <f>D18-E18</f>
        <v>-794938</v>
      </c>
    </row>
    <row r="19" spans="1:8">
      <c r="A19" s="84" t="s">
        <v>83</v>
      </c>
      <c r="B19" s="85" t="s">
        <v>132</v>
      </c>
      <c r="C19" s="78"/>
      <c r="D19" s="133">
        <v>650132</v>
      </c>
      <c r="E19" s="133">
        <v>3030101</v>
      </c>
      <c r="F19" s="138">
        <f>D19-E19</f>
        <v>-2379969</v>
      </c>
    </row>
    <row r="20" spans="1:8">
      <c r="A20" s="84" t="s">
        <v>85</v>
      </c>
      <c r="B20" s="85" t="s">
        <v>133</v>
      </c>
      <c r="C20" s="78"/>
      <c r="D20" s="133">
        <v>8997440</v>
      </c>
      <c r="E20" s="133">
        <v>500000</v>
      </c>
      <c r="F20" s="138">
        <f>D20-E20</f>
        <v>8497440</v>
      </c>
      <c r="H20" s="154"/>
    </row>
    <row r="21" spans="1:8">
      <c r="A21" s="84" t="s">
        <v>93</v>
      </c>
      <c r="B21" s="85" t="s">
        <v>134</v>
      </c>
      <c r="C21" s="78"/>
      <c r="D21" s="133">
        <v>0</v>
      </c>
      <c r="E21" s="133">
        <v>0</v>
      </c>
      <c r="F21" s="138">
        <f>D21-E21</f>
        <v>0</v>
      </c>
      <c r="H21" s="193" t="s">
        <v>236</v>
      </c>
    </row>
    <row r="22" spans="1:8">
      <c r="A22" s="86"/>
      <c r="B22" s="87" t="s">
        <v>87</v>
      </c>
      <c r="C22" s="88"/>
      <c r="D22" s="130">
        <f>SUM(D17:D21)</f>
        <v>124421104</v>
      </c>
      <c r="E22" s="130">
        <f>SUM(E17:E21)</f>
        <v>234677747</v>
      </c>
      <c r="F22" s="131">
        <f t="shared" si="0"/>
        <v>-110256643</v>
      </c>
    </row>
    <row r="23" spans="1:8">
      <c r="A23" s="82">
        <v>4</v>
      </c>
      <c r="B23" s="81" t="s">
        <v>135</v>
      </c>
      <c r="C23" s="78"/>
      <c r="D23" s="130">
        <v>0</v>
      </c>
      <c r="E23" s="130">
        <v>0</v>
      </c>
      <c r="F23" s="131">
        <f t="shared" si="0"/>
        <v>0</v>
      </c>
    </row>
    <row r="24" spans="1:8">
      <c r="A24" s="82">
        <v>5</v>
      </c>
      <c r="B24" s="81" t="s">
        <v>136</v>
      </c>
      <c r="C24" s="78"/>
      <c r="D24" s="130">
        <v>0</v>
      </c>
      <c r="E24" s="130">
        <v>0</v>
      </c>
      <c r="F24" s="131">
        <f t="shared" si="0"/>
        <v>0</v>
      </c>
    </row>
    <row r="25" spans="1:8">
      <c r="A25" s="89"/>
      <c r="B25" s="90" t="s">
        <v>137</v>
      </c>
      <c r="C25" s="78"/>
      <c r="D25" s="134">
        <f>D24+D23+D22+D15+D10</f>
        <v>124421104</v>
      </c>
      <c r="E25" s="134">
        <f>E24+E23+E22+E15+E10</f>
        <v>309520961</v>
      </c>
      <c r="F25" s="135">
        <f t="shared" si="0"/>
        <v>-185099857</v>
      </c>
    </row>
    <row r="26" spans="1:8">
      <c r="A26" s="80" t="s">
        <v>100</v>
      </c>
      <c r="B26" s="81" t="s">
        <v>138</v>
      </c>
      <c r="C26" s="78"/>
      <c r="D26" s="133"/>
      <c r="E26" s="133"/>
      <c r="F26" s="135">
        <f t="shared" si="0"/>
        <v>0</v>
      </c>
    </row>
    <row r="27" spans="1:8">
      <c r="A27" s="82">
        <v>1</v>
      </c>
      <c r="B27" s="81" t="s">
        <v>139</v>
      </c>
      <c r="C27" s="78"/>
      <c r="D27" s="133"/>
      <c r="E27" s="133"/>
      <c r="F27" s="135">
        <f t="shared" si="0"/>
        <v>0</v>
      </c>
    </row>
    <row r="28" spans="1:8">
      <c r="A28" s="84" t="s">
        <v>75</v>
      </c>
      <c r="B28" s="85" t="s">
        <v>140</v>
      </c>
      <c r="C28" s="78"/>
      <c r="D28" s="130">
        <v>353474761</v>
      </c>
      <c r="E28" s="130">
        <v>326713206</v>
      </c>
      <c r="F28" s="135">
        <f t="shared" si="0"/>
        <v>26761555</v>
      </c>
    </row>
    <row r="29" spans="1:8">
      <c r="A29" s="84" t="s">
        <v>77</v>
      </c>
      <c r="B29" s="85" t="s">
        <v>141</v>
      </c>
      <c r="C29" s="78"/>
      <c r="D29" s="133">
        <v>0</v>
      </c>
      <c r="E29" s="133">
        <v>0</v>
      </c>
      <c r="F29" s="131"/>
    </row>
    <row r="30" spans="1:8">
      <c r="A30" s="86"/>
      <c r="B30" s="87" t="s">
        <v>107</v>
      </c>
      <c r="C30" s="87"/>
      <c r="D30" s="130">
        <f>SUM(D28:D29)</f>
        <v>353474761</v>
      </c>
      <c r="E30" s="130">
        <f>SUM(E28:E29)</f>
        <v>326713206</v>
      </c>
      <c r="F30" s="131">
        <f t="shared" si="0"/>
        <v>26761555</v>
      </c>
    </row>
    <row r="31" spans="1:8">
      <c r="A31" s="82">
        <v>2</v>
      </c>
      <c r="B31" s="81" t="s">
        <v>142</v>
      </c>
      <c r="C31" s="78"/>
      <c r="D31" s="130">
        <v>0</v>
      </c>
      <c r="E31" s="130">
        <v>0</v>
      </c>
      <c r="F31" s="131">
        <f t="shared" si="0"/>
        <v>0</v>
      </c>
    </row>
    <row r="32" spans="1:8">
      <c r="A32" s="82">
        <v>3</v>
      </c>
      <c r="B32" s="81" t="s">
        <v>143</v>
      </c>
      <c r="C32" s="78"/>
      <c r="D32" s="130">
        <v>0</v>
      </c>
      <c r="E32" s="130">
        <v>0</v>
      </c>
      <c r="F32" s="131">
        <f t="shared" si="0"/>
        <v>0</v>
      </c>
    </row>
    <row r="33" spans="1:6">
      <c r="A33" s="82">
        <v>4</v>
      </c>
      <c r="B33" s="81" t="s">
        <v>144</v>
      </c>
      <c r="C33" s="78"/>
      <c r="D33" s="130">
        <v>0</v>
      </c>
      <c r="E33" s="130">
        <v>0</v>
      </c>
      <c r="F33" s="131">
        <f t="shared" si="0"/>
        <v>0</v>
      </c>
    </row>
    <row r="34" spans="1:6">
      <c r="A34" s="89"/>
      <c r="B34" s="90" t="s">
        <v>145</v>
      </c>
      <c r="C34" s="78"/>
      <c r="D34" s="134">
        <f>D30+D31+D32+D33</f>
        <v>353474761</v>
      </c>
      <c r="E34" s="134">
        <f>E30+E31+E32+E33</f>
        <v>326713206</v>
      </c>
      <c r="F34" s="135">
        <f t="shared" si="0"/>
        <v>26761555</v>
      </c>
    </row>
    <row r="35" spans="1:6">
      <c r="A35" s="89"/>
      <c r="B35" s="96" t="s">
        <v>146</v>
      </c>
      <c r="C35" s="78"/>
      <c r="D35" s="133">
        <f>D34+D25</f>
        <v>477895865</v>
      </c>
      <c r="E35" s="133">
        <f>E34+E25</f>
        <v>636234167</v>
      </c>
      <c r="F35" s="138">
        <f t="shared" si="0"/>
        <v>-158338302</v>
      </c>
    </row>
    <row r="36" spans="1:6">
      <c r="A36" s="76"/>
      <c r="B36" s="77" t="s">
        <v>147</v>
      </c>
      <c r="C36" s="78"/>
      <c r="D36" s="133"/>
      <c r="E36" s="133"/>
      <c r="F36" s="131"/>
    </row>
    <row r="37" spans="1:6">
      <c r="A37" s="76"/>
      <c r="B37" s="78"/>
      <c r="C37" s="78"/>
      <c r="D37" s="133"/>
      <c r="E37" s="133"/>
      <c r="F37" s="131"/>
    </row>
    <row r="38" spans="1:6">
      <c r="A38" s="80" t="s">
        <v>71</v>
      </c>
      <c r="B38" s="81" t="s">
        <v>148</v>
      </c>
      <c r="C38" s="78"/>
      <c r="D38" s="133"/>
      <c r="E38" s="133"/>
      <c r="F38" s="131"/>
    </row>
    <row r="39" spans="1:6">
      <c r="A39" s="82">
        <v>1</v>
      </c>
      <c r="B39" s="81" t="s">
        <v>149</v>
      </c>
      <c r="C39" s="78"/>
      <c r="D39" s="130">
        <v>0</v>
      </c>
      <c r="E39" s="130">
        <v>0</v>
      </c>
      <c r="F39" s="131">
        <f t="shared" si="0"/>
        <v>0</v>
      </c>
    </row>
    <row r="40" spans="1:6">
      <c r="A40" s="82">
        <v>2</v>
      </c>
      <c r="B40" s="97" t="s">
        <v>150</v>
      </c>
      <c r="C40" s="78"/>
      <c r="D40" s="130">
        <v>0</v>
      </c>
      <c r="E40" s="130">
        <v>0</v>
      </c>
      <c r="F40" s="131">
        <f t="shared" si="0"/>
        <v>0</v>
      </c>
    </row>
    <row r="41" spans="1:6">
      <c r="A41" s="82">
        <v>3</v>
      </c>
      <c r="B41" s="81" t="s">
        <v>226</v>
      </c>
      <c r="C41" s="78"/>
      <c r="D41" s="130">
        <v>3500000</v>
      </c>
      <c r="E41" s="130">
        <v>3500000</v>
      </c>
      <c r="F41" s="131">
        <f t="shared" si="0"/>
        <v>0</v>
      </c>
    </row>
    <row r="42" spans="1:6">
      <c r="A42" s="82">
        <v>4</v>
      </c>
      <c r="B42" s="81" t="s">
        <v>151</v>
      </c>
      <c r="C42" s="78"/>
      <c r="D42" s="130">
        <v>0</v>
      </c>
      <c r="E42" s="130">
        <v>0</v>
      </c>
      <c r="F42" s="131">
        <f t="shared" si="0"/>
        <v>0</v>
      </c>
    </row>
    <row r="43" spans="1:6">
      <c r="A43" s="82">
        <v>5</v>
      </c>
      <c r="B43" s="81" t="s">
        <v>152</v>
      </c>
      <c r="C43" s="78"/>
      <c r="D43" s="130">
        <v>0</v>
      </c>
      <c r="E43" s="130">
        <v>0</v>
      </c>
      <c r="F43" s="131">
        <f t="shared" si="0"/>
        <v>0</v>
      </c>
    </row>
    <row r="44" spans="1:6">
      <c r="A44" s="82">
        <v>6</v>
      </c>
      <c r="B44" s="81" t="s">
        <v>153</v>
      </c>
      <c r="C44" s="78"/>
      <c r="D44" s="133"/>
      <c r="E44" s="133"/>
      <c r="F44" s="131"/>
    </row>
    <row r="45" spans="1:6">
      <c r="A45" s="84" t="s">
        <v>75</v>
      </c>
      <c r="B45" s="85" t="s">
        <v>154</v>
      </c>
      <c r="C45" s="78"/>
      <c r="D45" s="139">
        <v>0</v>
      </c>
      <c r="E45" s="139">
        <v>0</v>
      </c>
      <c r="F45" s="138">
        <f>D45-E45</f>
        <v>0</v>
      </c>
    </row>
    <row r="46" spans="1:6">
      <c r="A46" s="84" t="s">
        <v>77</v>
      </c>
      <c r="B46" s="85" t="s">
        <v>155</v>
      </c>
      <c r="C46" s="78"/>
      <c r="D46" s="139"/>
      <c r="E46" s="139"/>
      <c r="F46" s="138">
        <f>D46-E46</f>
        <v>0</v>
      </c>
    </row>
    <row r="47" spans="1:6">
      <c r="A47" s="84" t="s">
        <v>83</v>
      </c>
      <c r="B47" s="85" t="s">
        <v>156</v>
      </c>
      <c r="C47" s="78"/>
      <c r="D47" s="139">
        <v>0</v>
      </c>
      <c r="E47" s="139">
        <v>0</v>
      </c>
      <c r="F47" s="131"/>
    </row>
    <row r="48" spans="1:6">
      <c r="A48" s="86"/>
      <c r="B48" s="87" t="s">
        <v>157</v>
      </c>
      <c r="C48" s="88"/>
      <c r="D48" s="130">
        <f>SUM(D45:D47)</f>
        <v>0</v>
      </c>
      <c r="E48" s="130">
        <f>SUM(E45:E47)</f>
        <v>0</v>
      </c>
      <c r="F48" s="131">
        <f t="shared" si="0"/>
        <v>0</v>
      </c>
    </row>
    <row r="49" spans="1:10">
      <c r="A49" s="82">
        <v>7</v>
      </c>
      <c r="B49" s="81" t="s">
        <v>158</v>
      </c>
      <c r="C49" s="78"/>
      <c r="D49" s="130">
        <v>57430998</v>
      </c>
      <c r="E49" s="130">
        <v>15704611</v>
      </c>
      <c r="F49" s="131">
        <f t="shared" si="0"/>
        <v>41726387</v>
      </c>
    </row>
    <row r="50" spans="1:10">
      <c r="A50" s="82">
        <v>8</v>
      </c>
      <c r="B50" s="81" t="s">
        <v>159</v>
      </c>
      <c r="C50" s="78"/>
      <c r="D50" s="130">
        <f>'A- ShSKK'!E35</f>
        <v>56900150</v>
      </c>
      <c r="E50" s="130">
        <v>56751987</v>
      </c>
      <c r="F50" s="131">
        <f t="shared" si="0"/>
        <v>148163</v>
      </c>
    </row>
    <row r="51" spans="1:10">
      <c r="A51" s="89"/>
      <c r="B51" s="90" t="s">
        <v>160</v>
      </c>
      <c r="C51" s="78"/>
      <c r="D51" s="139">
        <f>D39+D40+D41+D42+D43+D48+D49+D50</f>
        <v>117831148</v>
      </c>
      <c r="E51" s="139">
        <f>E39+E40+E41+E42+E43+E48+E49+E50</f>
        <v>75956598</v>
      </c>
      <c r="F51" s="138">
        <f t="shared" si="0"/>
        <v>41874550</v>
      </c>
    </row>
    <row r="52" spans="1:10" ht="15">
      <c r="A52" s="98"/>
      <c r="B52" s="99" t="s">
        <v>161</v>
      </c>
      <c r="C52" s="78"/>
      <c r="D52" s="140">
        <f>D51+D35</f>
        <v>595727013</v>
      </c>
      <c r="E52" s="140">
        <f>E51+E35</f>
        <v>712190765</v>
      </c>
      <c r="F52" s="183">
        <f t="shared" si="0"/>
        <v>-116463752</v>
      </c>
    </row>
    <row r="53" spans="1:10">
      <c r="A53" s="76"/>
      <c r="B53" s="78"/>
      <c r="C53" s="78"/>
      <c r="D53" s="133"/>
      <c r="E53" s="133"/>
      <c r="F53" s="141"/>
    </row>
    <row r="54" spans="1:10" ht="15.75" thickBot="1">
      <c r="A54" s="92"/>
      <c r="B54" s="93" t="s">
        <v>162</v>
      </c>
      <c r="C54" s="94"/>
      <c r="D54" s="142">
        <f>D52-Aktivi!D56</f>
        <v>0</v>
      </c>
      <c r="E54" s="142">
        <f>E52-Aktivi!E56</f>
        <v>0</v>
      </c>
      <c r="F54" s="143"/>
      <c r="J54" s="100"/>
    </row>
    <row r="56" spans="1:10" ht="15.75">
      <c r="B56" s="15" t="str">
        <f>Aktivi!B58</f>
        <v>Kontabilisti I Shoqerise</v>
      </c>
      <c r="D56" s="15"/>
      <c r="E56" s="224" t="s">
        <v>221</v>
      </c>
      <c r="F56" s="224"/>
      <c r="G56" s="15"/>
      <c r="H56" s="15"/>
      <c r="I56" s="15"/>
    </row>
    <row r="57" spans="1:10" ht="15.75">
      <c r="B57" s="15"/>
      <c r="E57" s="154"/>
    </row>
    <row r="58" spans="1:10" ht="15.75">
      <c r="B58" s="15" t="str">
        <f>Aktivi!B60</f>
        <v xml:space="preserve">   Kastriot  BEGAJ    </v>
      </c>
      <c r="C58" s="15"/>
      <c r="D58" s="15"/>
      <c r="E58" s="228" t="str">
        <f>Aktivi!E60</f>
        <v>ALTION BUHALI</v>
      </c>
      <c r="F58" s="228"/>
    </row>
  </sheetData>
  <mergeCells count="5">
    <mergeCell ref="B3:E3"/>
    <mergeCell ref="B4:E4"/>
    <mergeCell ref="D5:E5"/>
    <mergeCell ref="E58:F58"/>
    <mergeCell ref="E56:F56"/>
  </mergeCells>
  <phoneticPr fontId="0" type="noConversion"/>
  <pageMargins left="0.68" right="0.66" top="0.53" bottom="0.44" header="0" footer="0"/>
  <pageSetup scale="95" orientation="portrait" errors="NA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36"/>
  <sheetViews>
    <sheetView workbookViewId="0">
      <selection activeCell="G40" sqref="G40"/>
    </sheetView>
  </sheetViews>
  <sheetFormatPr defaultRowHeight="12"/>
  <cols>
    <col min="1" max="1" width="3.83203125" style="1" customWidth="1"/>
    <col min="2" max="2" width="7.6640625" style="1" customWidth="1"/>
    <col min="3" max="3" width="39.33203125" style="1" customWidth="1"/>
    <col min="4" max="4" width="3.5" style="1" customWidth="1"/>
    <col min="5" max="5" width="17.1640625" style="4" customWidth="1"/>
    <col min="6" max="6" width="2.1640625" style="1" customWidth="1"/>
    <col min="7" max="7" width="17" style="1" customWidth="1"/>
    <col min="8" max="8" width="2.33203125" style="1" customWidth="1"/>
    <col min="9" max="9" width="18.5" style="1" customWidth="1"/>
    <col min="10" max="13" width="9.33203125" style="1"/>
    <col min="14" max="14" width="14" style="1" customWidth="1"/>
    <col min="15" max="16384" width="9.33203125" style="1"/>
  </cols>
  <sheetData>
    <row r="1" spans="1:16" ht="15.75">
      <c r="B1" s="5" t="str">
        <f>Aktivi!B1</f>
        <v>Shoqeria * AFT* SHA</v>
      </c>
    </row>
    <row r="2" spans="1:16" ht="16.5" customHeight="1">
      <c r="B2" s="2" t="s">
        <v>270</v>
      </c>
    </row>
    <row r="3" spans="1:16" ht="20.25" customHeight="1">
      <c r="B3" s="3" t="s">
        <v>0</v>
      </c>
    </row>
    <row r="5" spans="1:16" ht="19.5" customHeight="1">
      <c r="A5" s="125" t="s">
        <v>63</v>
      </c>
      <c r="B5" s="231" t="s">
        <v>210</v>
      </c>
      <c r="C5" s="231"/>
      <c r="D5" s="119"/>
      <c r="E5" s="126" t="s">
        <v>209</v>
      </c>
      <c r="F5" s="127"/>
      <c r="G5" s="126" t="s">
        <v>222</v>
      </c>
      <c r="H5" s="128"/>
      <c r="I5" s="129" t="s">
        <v>1</v>
      </c>
    </row>
    <row r="6" spans="1:16" ht="12.75">
      <c r="A6" s="118"/>
      <c r="B6" s="119"/>
      <c r="C6" s="119"/>
      <c r="D6" s="119"/>
      <c r="E6" s="120"/>
      <c r="F6" s="119"/>
      <c r="G6" s="119"/>
      <c r="H6" s="119"/>
      <c r="I6" s="119"/>
    </row>
    <row r="7" spans="1:16" ht="12.75">
      <c r="A7" s="125">
        <v>1</v>
      </c>
      <c r="B7" s="229" t="s">
        <v>189</v>
      </c>
      <c r="C7" s="229"/>
      <c r="D7" s="119"/>
      <c r="E7" s="144">
        <v>2750321918</v>
      </c>
      <c r="F7" s="144"/>
      <c r="G7" s="144">
        <v>4335810614</v>
      </c>
      <c r="H7" s="145"/>
      <c r="I7" s="149">
        <f>+E7-G7</f>
        <v>-1585488696</v>
      </c>
    </row>
    <row r="8" spans="1:16" ht="12.75">
      <c r="A8" s="125">
        <v>2</v>
      </c>
      <c r="B8" s="229" t="s">
        <v>190</v>
      </c>
      <c r="C8" s="229"/>
      <c r="D8" s="119"/>
      <c r="E8" s="144">
        <v>170867471</v>
      </c>
      <c r="F8" s="144"/>
      <c r="G8" s="144">
        <v>68821727</v>
      </c>
      <c r="H8" s="145"/>
      <c r="I8" s="149">
        <f>+E8-G8</f>
        <v>102045744</v>
      </c>
    </row>
    <row r="9" spans="1:16" ht="12.75">
      <c r="A9" s="125">
        <v>3</v>
      </c>
      <c r="B9" s="229" t="s">
        <v>191</v>
      </c>
      <c r="C9" s="229"/>
      <c r="D9" s="119"/>
      <c r="E9" s="144"/>
      <c r="F9" s="144"/>
      <c r="G9" s="144"/>
      <c r="H9" s="145"/>
      <c r="I9" s="149">
        <f>+E9-G9</f>
        <v>0</v>
      </c>
    </row>
    <row r="10" spans="1:16" ht="23.25" customHeight="1">
      <c r="A10" s="125">
        <v>4</v>
      </c>
      <c r="B10" s="232" t="s">
        <v>192</v>
      </c>
      <c r="C10" s="232"/>
      <c r="D10" s="119"/>
      <c r="E10" s="144">
        <v>0</v>
      </c>
      <c r="F10" s="144"/>
      <c r="G10" s="144">
        <v>0</v>
      </c>
      <c r="H10" s="145"/>
      <c r="I10" s="149">
        <f>+E10-G10</f>
        <v>0</v>
      </c>
    </row>
    <row r="11" spans="1:16" ht="12.75">
      <c r="A11" s="125"/>
      <c r="B11" s="233" t="s">
        <v>2</v>
      </c>
      <c r="C11" s="233"/>
      <c r="D11" s="119"/>
      <c r="E11" s="148">
        <f>E7+E8+E9+E10</f>
        <v>2921189389</v>
      </c>
      <c r="F11" s="144"/>
      <c r="G11" s="148">
        <f>G7+G8+G9+G10</f>
        <v>4404632341</v>
      </c>
      <c r="H11" s="145"/>
      <c r="I11" s="149">
        <f>+E11-G11</f>
        <v>-1483442952</v>
      </c>
    </row>
    <row r="12" spans="1:16" ht="12.75">
      <c r="A12" s="125"/>
      <c r="B12" s="119"/>
      <c r="C12" s="119"/>
      <c r="D12" s="119"/>
      <c r="E12" s="144"/>
      <c r="F12" s="144"/>
      <c r="G12" s="144"/>
      <c r="H12" s="145"/>
      <c r="I12" s="149"/>
      <c r="N12" s="190"/>
    </row>
    <row r="13" spans="1:16" ht="12.75">
      <c r="A13" s="125">
        <v>5</v>
      </c>
      <c r="B13" s="229" t="s">
        <v>193</v>
      </c>
      <c r="C13" s="229"/>
      <c r="D13" s="119"/>
      <c r="E13" s="144">
        <v>2618888881</v>
      </c>
      <c r="F13" s="144"/>
      <c r="G13" s="144">
        <v>3904674942</v>
      </c>
      <c r="H13" s="145"/>
      <c r="I13" s="149">
        <f t="shared" ref="I13:I23" si="0">+E13-G13</f>
        <v>-1285786061</v>
      </c>
      <c r="N13" s="190"/>
    </row>
    <row r="14" spans="1:16" ht="12.75">
      <c r="A14" s="125">
        <v>6</v>
      </c>
      <c r="B14" s="229" t="s">
        <v>194</v>
      </c>
      <c r="C14" s="229"/>
      <c r="D14" s="119"/>
      <c r="E14" s="144">
        <v>214526547</v>
      </c>
      <c r="F14" s="144"/>
      <c r="G14" s="144">
        <v>427551512</v>
      </c>
      <c r="H14" s="145"/>
      <c r="I14" s="149">
        <f t="shared" si="0"/>
        <v>-213024965</v>
      </c>
      <c r="N14" s="190"/>
    </row>
    <row r="15" spans="1:16" ht="12.75">
      <c r="A15" s="125">
        <v>7</v>
      </c>
      <c r="B15" s="229" t="s">
        <v>195</v>
      </c>
      <c r="C15" s="229"/>
      <c r="D15" s="119"/>
      <c r="E15" s="144">
        <f>E16+E17</f>
        <v>9806771</v>
      </c>
      <c r="F15" s="144"/>
      <c r="G15" s="144">
        <f>G16+G17</f>
        <v>6103642</v>
      </c>
      <c r="H15" s="145"/>
      <c r="I15" s="149">
        <f t="shared" si="0"/>
        <v>3703129</v>
      </c>
      <c r="N15" s="190"/>
      <c r="P15" s="191"/>
    </row>
    <row r="16" spans="1:16" ht="12.75">
      <c r="A16" s="125"/>
      <c r="B16" s="119" t="s">
        <v>217</v>
      </c>
      <c r="C16" s="119" t="s">
        <v>196</v>
      </c>
      <c r="D16" s="119"/>
      <c r="E16" s="144">
        <v>7847386</v>
      </c>
      <c r="F16" s="144"/>
      <c r="G16" s="144">
        <v>5229395</v>
      </c>
      <c r="H16" s="145"/>
      <c r="I16" s="149">
        <f t="shared" si="0"/>
        <v>2617991</v>
      </c>
      <c r="N16" s="190"/>
    </row>
    <row r="17" spans="1:16" ht="12.75">
      <c r="A17" s="125"/>
      <c r="B17" s="119" t="s">
        <v>218</v>
      </c>
      <c r="C17" s="119" t="s">
        <v>197</v>
      </c>
      <c r="D17" s="119"/>
      <c r="E17" s="144">
        <v>1959385</v>
      </c>
      <c r="F17" s="144"/>
      <c r="G17" s="144">
        <v>874247</v>
      </c>
      <c r="H17" s="145"/>
      <c r="I17" s="149">
        <f t="shared" si="0"/>
        <v>1085138</v>
      </c>
      <c r="N17" s="190"/>
    </row>
    <row r="18" spans="1:16" ht="12.75">
      <c r="A18" s="125"/>
      <c r="B18" s="119" t="s">
        <v>219</v>
      </c>
      <c r="C18" s="119" t="s">
        <v>198</v>
      </c>
      <c r="D18" s="119"/>
      <c r="E18" s="144">
        <v>0</v>
      </c>
      <c r="F18" s="144"/>
      <c r="G18" s="144">
        <v>0</v>
      </c>
      <c r="H18" s="145"/>
      <c r="I18" s="149">
        <f t="shared" si="0"/>
        <v>0</v>
      </c>
      <c r="N18" s="190"/>
    </row>
    <row r="19" spans="1:16" ht="12.75">
      <c r="A19" s="125">
        <v>8</v>
      </c>
      <c r="B19" s="229" t="s">
        <v>199</v>
      </c>
      <c r="C19" s="229"/>
      <c r="D19" s="119"/>
      <c r="E19" s="144">
        <v>5312622</v>
      </c>
      <c r="F19" s="144"/>
      <c r="G19" s="144">
        <v>5252126</v>
      </c>
      <c r="H19" s="145"/>
      <c r="I19" s="149">
        <f t="shared" si="0"/>
        <v>60496</v>
      </c>
      <c r="N19" s="190"/>
    </row>
    <row r="20" spans="1:16" ht="12.75">
      <c r="A20" s="125"/>
      <c r="B20" s="119"/>
      <c r="C20" s="119" t="s">
        <v>220</v>
      </c>
      <c r="D20" s="119"/>
      <c r="E20" s="148">
        <f>E13+E14+E15+E19</f>
        <v>2848534821</v>
      </c>
      <c r="F20" s="144"/>
      <c r="G20" s="148">
        <f>G13+G14+G15+G19</f>
        <v>4343582222</v>
      </c>
      <c r="H20" s="145"/>
      <c r="I20" s="149">
        <f t="shared" si="0"/>
        <v>-1495047401</v>
      </c>
      <c r="N20" s="190"/>
    </row>
    <row r="21" spans="1:16" ht="13.5" thickBot="1">
      <c r="A21" s="125"/>
      <c r="B21" s="230" t="s">
        <v>200</v>
      </c>
      <c r="C21" s="230"/>
      <c r="D21" s="119"/>
      <c r="E21" s="148">
        <f>E11-E20</f>
        <v>72654568</v>
      </c>
      <c r="F21" s="144"/>
      <c r="G21" s="148">
        <f>G11-G20</f>
        <v>61050119</v>
      </c>
      <c r="H21" s="145"/>
      <c r="I21" s="149">
        <f t="shared" si="0"/>
        <v>11604449</v>
      </c>
      <c r="N21" s="190"/>
    </row>
    <row r="22" spans="1:16" ht="13.5" thickTop="1">
      <c r="A22" s="125"/>
      <c r="B22" s="124"/>
      <c r="C22" s="124"/>
      <c r="D22" s="119"/>
      <c r="E22" s="144"/>
      <c r="F22" s="144"/>
      <c r="G22" s="144"/>
      <c r="H22" s="145"/>
      <c r="I22" s="149">
        <f t="shared" si="0"/>
        <v>0</v>
      </c>
      <c r="N22" s="190"/>
      <c r="P22" s="191"/>
    </row>
    <row r="23" spans="1:16" ht="22.5" customHeight="1">
      <c r="A23" s="125">
        <v>1</v>
      </c>
      <c r="B23" s="232" t="s">
        <v>201</v>
      </c>
      <c r="C23" s="232"/>
      <c r="D23" s="119"/>
      <c r="E23" s="144"/>
      <c r="F23" s="144"/>
      <c r="G23" s="144"/>
      <c r="H23" s="145"/>
      <c r="I23" s="149">
        <f t="shared" si="0"/>
        <v>0</v>
      </c>
      <c r="N23" s="190"/>
      <c r="P23" s="191"/>
    </row>
    <row r="24" spans="1:16" ht="12.75">
      <c r="A24" s="125">
        <v>2</v>
      </c>
      <c r="B24" s="229" t="s">
        <v>202</v>
      </c>
      <c r="C24" s="229"/>
      <c r="D24" s="119"/>
      <c r="E24" s="144"/>
      <c r="F24" s="144"/>
      <c r="G24" s="144"/>
      <c r="H24" s="145"/>
      <c r="I24" s="149"/>
      <c r="N24" s="190"/>
    </row>
    <row r="25" spans="1:16" ht="12.75">
      <c r="A25" s="125">
        <v>3</v>
      </c>
      <c r="B25" s="229" t="s">
        <v>203</v>
      </c>
      <c r="C25" s="229"/>
      <c r="D25" s="119"/>
      <c r="E25" s="144">
        <f>SUM(E26:E29)</f>
        <v>-5657761</v>
      </c>
      <c r="F25" s="144"/>
      <c r="G25" s="144">
        <f>SUM(G26:G29)</f>
        <v>2215082</v>
      </c>
      <c r="H25" s="145"/>
      <c r="I25" s="149">
        <f>+E25-G25</f>
        <v>-7872843</v>
      </c>
      <c r="N25" s="191"/>
      <c r="P25" s="191"/>
    </row>
    <row r="26" spans="1:16" ht="25.5">
      <c r="A26" s="125"/>
      <c r="B26" s="121" t="s">
        <v>213</v>
      </c>
      <c r="C26" s="122" t="s">
        <v>205</v>
      </c>
      <c r="D26" s="119"/>
      <c r="E26" s="144"/>
      <c r="F26" s="144"/>
      <c r="G26" s="144"/>
      <c r="H26" s="145"/>
      <c r="I26" s="149"/>
    </row>
    <row r="27" spans="1:16" ht="12.75">
      <c r="A27" s="125"/>
      <c r="B27" s="119" t="s">
        <v>214</v>
      </c>
      <c r="C27" s="123" t="s">
        <v>204</v>
      </c>
      <c r="D27" s="119"/>
      <c r="E27" s="144">
        <v>-218032</v>
      </c>
      <c r="F27" s="144"/>
      <c r="G27" s="144">
        <v>-5308212</v>
      </c>
      <c r="H27" s="145"/>
      <c r="I27" s="149">
        <f>+E27-G27</f>
        <v>5090180</v>
      </c>
    </row>
    <row r="28" spans="1:16" ht="12.75">
      <c r="A28" s="125"/>
      <c r="B28" s="119" t="s">
        <v>215</v>
      </c>
      <c r="C28" s="123" t="s">
        <v>206</v>
      </c>
      <c r="D28" s="119"/>
      <c r="E28" s="144">
        <v>-5439729</v>
      </c>
      <c r="F28" s="144"/>
      <c r="G28" s="144">
        <v>7523294</v>
      </c>
      <c r="H28" s="145"/>
      <c r="I28" s="149">
        <f>+E28-G28</f>
        <v>-12963023</v>
      </c>
    </row>
    <row r="29" spans="1:16" ht="12.75">
      <c r="A29" s="125"/>
      <c r="B29" s="119" t="s">
        <v>216</v>
      </c>
      <c r="C29" s="123" t="s">
        <v>207</v>
      </c>
      <c r="D29" s="119"/>
      <c r="E29" s="144"/>
      <c r="F29" s="144"/>
      <c r="G29" s="144"/>
      <c r="H29" s="145"/>
      <c r="I29" s="149">
        <f>+E29-G29</f>
        <v>0</v>
      </c>
    </row>
    <row r="30" spans="1:16" ht="12.75">
      <c r="A30" s="125"/>
      <c r="B30" s="119"/>
      <c r="C30" s="119"/>
      <c r="D30" s="119"/>
      <c r="E30" s="144"/>
      <c r="F30" s="144"/>
      <c r="G30" s="144"/>
      <c r="H30" s="145"/>
      <c r="I30" s="149">
        <f>+E30-G30</f>
        <v>0</v>
      </c>
    </row>
    <row r="31" spans="1:16" ht="13.5" thickBot="1">
      <c r="A31" s="125"/>
      <c r="B31" s="230" t="s">
        <v>208</v>
      </c>
      <c r="C31" s="230"/>
      <c r="D31" s="119"/>
      <c r="E31" s="148">
        <f>E21-E23-E24+E25</f>
        <v>66996807</v>
      </c>
      <c r="F31" s="144"/>
      <c r="G31" s="148">
        <f>G21-G23-G24+G25</f>
        <v>63265201</v>
      </c>
      <c r="H31" s="145"/>
      <c r="I31" s="149">
        <f>+E31-G31</f>
        <v>3731606</v>
      </c>
    </row>
    <row r="32" spans="1:16" ht="13.5" thickTop="1">
      <c r="A32" s="125"/>
      <c r="B32" s="124"/>
      <c r="C32" s="124"/>
      <c r="D32" s="119"/>
      <c r="E32" s="144"/>
      <c r="F32" s="144"/>
      <c r="G32" s="144"/>
      <c r="H32" s="145"/>
      <c r="I32" s="149"/>
    </row>
    <row r="33" spans="1:9">
      <c r="A33" s="125"/>
      <c r="B33" s="118"/>
      <c r="C33" s="118" t="s">
        <v>211</v>
      </c>
      <c r="D33" s="118"/>
      <c r="E33" s="147">
        <v>10096657</v>
      </c>
      <c r="F33" s="146"/>
      <c r="G33" s="147">
        <v>6513214</v>
      </c>
      <c r="H33" s="146"/>
      <c r="I33" s="149">
        <f>+E33-G33</f>
        <v>3583443</v>
      </c>
    </row>
    <row r="34" spans="1:9">
      <c r="A34" s="125"/>
      <c r="B34" s="118"/>
      <c r="C34" s="118"/>
      <c r="D34" s="118"/>
      <c r="E34" s="146"/>
      <c r="F34" s="146"/>
      <c r="G34" s="146"/>
      <c r="H34" s="146"/>
      <c r="I34" s="147"/>
    </row>
    <row r="35" spans="1:9" ht="13.5" thickBot="1">
      <c r="A35" s="125"/>
      <c r="B35" s="230" t="s">
        <v>212</v>
      </c>
      <c r="C35" s="230"/>
      <c r="D35" s="118"/>
      <c r="E35" s="148">
        <f>E31-E33</f>
        <v>56900150</v>
      </c>
      <c r="F35" s="146"/>
      <c r="G35" s="148">
        <f>G31-G33</f>
        <v>56751987</v>
      </c>
      <c r="H35" s="146"/>
      <c r="I35" s="149">
        <f>+E35-G35</f>
        <v>148163</v>
      </c>
    </row>
    <row r="36" spans="1:9" ht="12.75" thickTop="1">
      <c r="A36" s="118"/>
      <c r="B36" s="118"/>
      <c r="C36" s="118"/>
      <c r="D36" s="118"/>
      <c r="E36" s="146"/>
      <c r="F36" s="146"/>
      <c r="G36" s="146"/>
      <c r="H36" s="146"/>
      <c r="I36" s="147"/>
    </row>
    <row r="37" spans="1:9">
      <c r="E37" s="29"/>
      <c r="F37" s="29"/>
      <c r="G37" s="29"/>
      <c r="H37" s="29"/>
      <c r="I37" s="29"/>
    </row>
    <row r="38" spans="1:9">
      <c r="E38" s="176"/>
      <c r="F38" s="29"/>
      <c r="G38" s="29"/>
      <c r="H38" s="29"/>
      <c r="I38" s="29"/>
    </row>
    <row r="39" spans="1:9" ht="15.75">
      <c r="C39" s="15" t="str">
        <f>Aktivi!B58</f>
        <v>Kontabilisti I Shoqerise</v>
      </c>
      <c r="D39" s="15"/>
      <c r="E39" s="15"/>
      <c r="F39" s="15"/>
      <c r="G39" s="224" t="str">
        <f>Aktivi!E58</f>
        <v>Administratori I Shoqerise</v>
      </c>
      <c r="H39" s="224"/>
      <c r="I39" s="224"/>
    </row>
    <row r="40" spans="1:9" ht="15.75">
      <c r="C40" s="15"/>
      <c r="D40" s="15"/>
      <c r="E40" s="15"/>
      <c r="F40" s="15"/>
      <c r="G40" s="15"/>
      <c r="H40" s="15"/>
      <c r="I40" s="15"/>
    </row>
    <row r="41" spans="1:9" ht="15.75">
      <c r="C41" s="15" t="str">
        <f>Aktivi!B60</f>
        <v xml:space="preserve">   Kastriot  BEGAJ    </v>
      </c>
      <c r="D41" s="15"/>
      <c r="E41" s="224"/>
      <c r="F41" s="224"/>
      <c r="G41" s="224" t="str">
        <f>Aktivi!E60</f>
        <v>ALTION BUHALI</v>
      </c>
      <c r="H41" s="224"/>
      <c r="I41" s="224"/>
    </row>
    <row r="42" spans="1:9">
      <c r="E42" s="29"/>
      <c r="F42" s="29"/>
      <c r="G42" s="29"/>
      <c r="H42" s="29"/>
      <c r="I42" s="29"/>
    </row>
    <row r="43" spans="1:9">
      <c r="E43" s="29"/>
      <c r="F43" s="29"/>
      <c r="G43" s="29"/>
      <c r="H43" s="29"/>
      <c r="I43" s="29"/>
    </row>
    <row r="44" spans="1:9">
      <c r="E44" s="29"/>
      <c r="F44" s="29"/>
      <c r="G44" s="29"/>
      <c r="H44" s="29"/>
      <c r="I44" s="29"/>
    </row>
    <row r="45" spans="1:9">
      <c r="E45" s="29"/>
      <c r="F45" s="29"/>
      <c r="G45" s="29"/>
      <c r="H45" s="29"/>
      <c r="I45" s="29"/>
    </row>
    <row r="46" spans="1:9">
      <c r="E46" s="29"/>
      <c r="F46" s="29"/>
      <c r="G46" s="29"/>
      <c r="H46" s="29"/>
      <c r="I46" s="29"/>
    </row>
    <row r="47" spans="1:9">
      <c r="E47" s="29"/>
      <c r="F47" s="29"/>
      <c r="G47" s="29"/>
      <c r="H47" s="29"/>
      <c r="I47" s="29"/>
    </row>
    <row r="48" spans="1:9">
      <c r="E48" s="29"/>
      <c r="F48" s="29"/>
      <c r="G48" s="29"/>
      <c r="H48" s="29"/>
      <c r="I48" s="29"/>
    </row>
    <row r="49" spans="5:9">
      <c r="E49" s="29"/>
      <c r="F49" s="29"/>
      <c r="G49" s="29"/>
      <c r="H49" s="29"/>
      <c r="I49" s="29"/>
    </row>
    <row r="50" spans="5:9">
      <c r="E50" s="29"/>
      <c r="F50" s="29"/>
      <c r="G50" s="29"/>
      <c r="H50" s="29"/>
      <c r="I50" s="29"/>
    </row>
    <row r="51" spans="5:9">
      <c r="E51" s="29"/>
      <c r="F51" s="29"/>
      <c r="G51" s="29"/>
      <c r="H51" s="29"/>
      <c r="I51" s="29"/>
    </row>
    <row r="52" spans="5:9">
      <c r="E52" s="29"/>
      <c r="F52" s="29"/>
      <c r="G52" s="29"/>
      <c r="H52" s="29"/>
      <c r="I52" s="29"/>
    </row>
    <row r="53" spans="5:9">
      <c r="E53" s="29"/>
      <c r="F53" s="29"/>
      <c r="G53" s="29"/>
      <c r="H53" s="29"/>
      <c r="I53" s="29"/>
    </row>
    <row r="54" spans="5:9">
      <c r="E54" s="29"/>
      <c r="F54" s="29"/>
      <c r="G54" s="29"/>
      <c r="H54" s="29"/>
      <c r="I54" s="29"/>
    </row>
    <row r="55" spans="5:9">
      <c r="E55" s="29"/>
      <c r="F55" s="29"/>
      <c r="G55" s="29"/>
      <c r="H55" s="29"/>
      <c r="I55" s="29"/>
    </row>
    <row r="56" spans="5:9">
      <c r="E56" s="29"/>
      <c r="F56" s="29"/>
      <c r="G56" s="29"/>
      <c r="H56" s="29"/>
      <c r="I56" s="29"/>
    </row>
    <row r="57" spans="5:9">
      <c r="E57" s="29"/>
      <c r="F57" s="29"/>
      <c r="G57" s="29"/>
      <c r="H57" s="29"/>
      <c r="I57" s="29"/>
    </row>
    <row r="58" spans="5:9">
      <c r="E58" s="29"/>
      <c r="F58" s="29"/>
      <c r="G58" s="29"/>
      <c r="H58" s="29"/>
      <c r="I58" s="29"/>
    </row>
    <row r="59" spans="5:9">
      <c r="E59" s="29"/>
      <c r="F59" s="29"/>
      <c r="G59" s="29"/>
      <c r="H59" s="29"/>
      <c r="I59" s="29"/>
    </row>
    <row r="60" spans="5:9">
      <c r="E60" s="29"/>
      <c r="F60" s="29"/>
      <c r="G60" s="29"/>
      <c r="H60" s="29"/>
      <c r="I60" s="29"/>
    </row>
    <row r="61" spans="5:9">
      <c r="E61" s="29"/>
      <c r="F61" s="29"/>
      <c r="G61" s="29"/>
      <c r="H61" s="29"/>
      <c r="I61" s="29"/>
    </row>
    <row r="62" spans="5:9">
      <c r="E62" s="29"/>
      <c r="F62" s="29"/>
      <c r="G62" s="29"/>
      <c r="H62" s="29"/>
      <c r="I62" s="29"/>
    </row>
    <row r="63" spans="5:9">
      <c r="E63" s="29"/>
      <c r="F63" s="29"/>
      <c r="G63" s="29"/>
      <c r="H63" s="29"/>
      <c r="I63" s="29"/>
    </row>
    <row r="64" spans="5:9">
      <c r="E64" s="29"/>
      <c r="F64" s="29"/>
      <c r="G64" s="29"/>
      <c r="H64" s="29"/>
      <c r="I64" s="29"/>
    </row>
    <row r="65" spans="5:9">
      <c r="E65" s="29"/>
      <c r="F65" s="29"/>
      <c r="G65" s="29"/>
      <c r="H65" s="29"/>
      <c r="I65" s="29"/>
    </row>
    <row r="66" spans="5:9">
      <c r="E66" s="29"/>
      <c r="F66" s="29"/>
      <c r="G66" s="29"/>
      <c r="H66" s="29"/>
      <c r="I66" s="29"/>
    </row>
    <row r="67" spans="5:9">
      <c r="E67" s="29"/>
      <c r="F67" s="29"/>
      <c r="G67" s="29"/>
      <c r="H67" s="29"/>
      <c r="I67" s="29"/>
    </row>
    <row r="68" spans="5:9">
      <c r="E68" s="29"/>
      <c r="F68" s="29"/>
      <c r="G68" s="29"/>
      <c r="H68" s="29"/>
      <c r="I68" s="29"/>
    </row>
    <row r="69" spans="5:9">
      <c r="E69" s="29"/>
      <c r="F69" s="29"/>
      <c r="G69" s="29"/>
      <c r="H69" s="29"/>
      <c r="I69" s="29"/>
    </row>
    <row r="70" spans="5:9">
      <c r="E70" s="29"/>
      <c r="F70" s="29"/>
      <c r="G70" s="29"/>
      <c r="H70" s="29"/>
      <c r="I70" s="29"/>
    </row>
    <row r="71" spans="5:9">
      <c r="E71" s="29"/>
      <c r="F71" s="29"/>
      <c r="G71" s="29"/>
      <c r="H71" s="29"/>
      <c r="I71" s="29"/>
    </row>
    <row r="72" spans="5:9">
      <c r="E72" s="29"/>
      <c r="F72" s="29"/>
      <c r="G72" s="29"/>
      <c r="H72" s="29"/>
      <c r="I72" s="29"/>
    </row>
    <row r="73" spans="5:9">
      <c r="E73" s="29"/>
      <c r="F73" s="29"/>
      <c r="G73" s="29"/>
      <c r="H73" s="29"/>
      <c r="I73" s="29"/>
    </row>
    <row r="74" spans="5:9">
      <c r="E74" s="29"/>
      <c r="F74" s="29"/>
      <c r="G74" s="29"/>
      <c r="H74" s="29"/>
      <c r="I74" s="29"/>
    </row>
    <row r="75" spans="5:9">
      <c r="E75" s="29"/>
      <c r="F75" s="29"/>
      <c r="G75" s="29"/>
      <c r="H75" s="29"/>
      <c r="I75" s="29"/>
    </row>
    <row r="76" spans="5:9">
      <c r="E76" s="29"/>
      <c r="F76" s="29"/>
      <c r="G76" s="29"/>
      <c r="H76" s="29"/>
      <c r="I76" s="29"/>
    </row>
    <row r="77" spans="5:9">
      <c r="E77" s="29"/>
      <c r="F77" s="29"/>
      <c r="G77" s="29"/>
      <c r="H77" s="29"/>
      <c r="I77" s="29"/>
    </row>
    <row r="78" spans="5:9">
      <c r="E78" s="29"/>
      <c r="F78" s="29"/>
      <c r="G78" s="29"/>
      <c r="H78" s="29"/>
      <c r="I78" s="29"/>
    </row>
    <row r="79" spans="5:9">
      <c r="E79" s="29"/>
      <c r="F79" s="29"/>
      <c r="G79" s="29"/>
      <c r="H79" s="29"/>
      <c r="I79" s="29"/>
    </row>
    <row r="80" spans="5:9">
      <c r="E80" s="29"/>
      <c r="F80" s="29"/>
      <c r="G80" s="29"/>
      <c r="H80" s="29"/>
      <c r="I80" s="29"/>
    </row>
    <row r="81" spans="5:9">
      <c r="E81" s="29"/>
      <c r="F81" s="29"/>
      <c r="G81" s="29"/>
      <c r="H81" s="29"/>
      <c r="I81" s="29"/>
    </row>
    <row r="82" spans="5:9">
      <c r="E82" s="29"/>
      <c r="F82" s="29"/>
      <c r="G82" s="29"/>
      <c r="H82" s="29"/>
      <c r="I82" s="29"/>
    </row>
    <row r="83" spans="5:9">
      <c r="E83" s="29"/>
      <c r="F83" s="29"/>
      <c r="G83" s="29"/>
      <c r="H83" s="29"/>
      <c r="I83" s="29"/>
    </row>
    <row r="84" spans="5:9">
      <c r="E84" s="29"/>
      <c r="F84" s="29"/>
      <c r="G84" s="29"/>
      <c r="H84" s="29"/>
      <c r="I84" s="29"/>
    </row>
    <row r="85" spans="5:9">
      <c r="E85" s="29"/>
      <c r="F85" s="29"/>
      <c r="G85" s="29"/>
      <c r="H85" s="29"/>
      <c r="I85" s="29"/>
    </row>
    <row r="86" spans="5:9">
      <c r="E86" s="29"/>
      <c r="F86" s="29"/>
      <c r="G86" s="29"/>
      <c r="H86" s="29"/>
      <c r="I86" s="29"/>
    </row>
    <row r="87" spans="5:9">
      <c r="E87" s="29"/>
      <c r="F87" s="29"/>
      <c r="G87" s="29"/>
      <c r="H87" s="29"/>
      <c r="I87" s="29"/>
    </row>
    <row r="88" spans="5:9">
      <c r="E88" s="29"/>
      <c r="F88" s="29"/>
      <c r="G88" s="29"/>
      <c r="H88" s="29"/>
      <c r="I88" s="29"/>
    </row>
    <row r="89" spans="5:9">
      <c r="E89" s="29"/>
      <c r="F89" s="29"/>
      <c r="G89" s="29"/>
      <c r="H89" s="29"/>
      <c r="I89" s="29"/>
    </row>
    <row r="90" spans="5:9">
      <c r="E90" s="29"/>
      <c r="F90" s="29"/>
      <c r="G90" s="29"/>
      <c r="H90" s="29"/>
      <c r="I90" s="29"/>
    </row>
    <row r="91" spans="5:9">
      <c r="E91" s="29"/>
      <c r="F91" s="29"/>
      <c r="G91" s="29"/>
      <c r="H91" s="29"/>
      <c r="I91" s="29"/>
    </row>
    <row r="92" spans="5:9">
      <c r="E92" s="29"/>
      <c r="F92" s="29"/>
      <c r="G92" s="29"/>
      <c r="H92" s="29"/>
      <c r="I92" s="29"/>
    </row>
    <row r="93" spans="5:9">
      <c r="E93" s="29"/>
      <c r="F93" s="29"/>
      <c r="G93" s="29"/>
      <c r="H93" s="29"/>
      <c r="I93" s="29"/>
    </row>
    <row r="94" spans="5:9">
      <c r="E94" s="29"/>
      <c r="F94" s="29"/>
      <c r="G94" s="29"/>
      <c r="H94" s="29"/>
      <c r="I94" s="29"/>
    </row>
    <row r="95" spans="5:9">
      <c r="E95" s="29"/>
      <c r="F95" s="29"/>
      <c r="G95" s="29"/>
      <c r="H95" s="29"/>
      <c r="I95" s="29"/>
    </row>
    <row r="96" spans="5:9">
      <c r="E96" s="29"/>
      <c r="F96" s="29"/>
      <c r="G96" s="29"/>
      <c r="H96" s="29"/>
      <c r="I96" s="29"/>
    </row>
    <row r="97" spans="5:9">
      <c r="E97" s="29"/>
      <c r="F97" s="29"/>
      <c r="G97" s="29"/>
      <c r="H97" s="29"/>
      <c r="I97" s="29"/>
    </row>
    <row r="98" spans="5:9">
      <c r="E98" s="29"/>
      <c r="F98" s="29"/>
      <c r="G98" s="29"/>
      <c r="H98" s="29"/>
      <c r="I98" s="29"/>
    </row>
    <row r="99" spans="5:9">
      <c r="E99" s="29"/>
      <c r="F99" s="29"/>
      <c r="G99" s="29"/>
      <c r="H99" s="29"/>
      <c r="I99" s="29"/>
    </row>
    <row r="100" spans="5:9">
      <c r="E100" s="29"/>
      <c r="F100" s="29"/>
      <c r="G100" s="29"/>
      <c r="H100" s="29"/>
      <c r="I100" s="29"/>
    </row>
    <row r="101" spans="5:9">
      <c r="E101" s="29"/>
      <c r="F101" s="29"/>
      <c r="G101" s="29"/>
      <c r="H101" s="29"/>
      <c r="I101" s="29"/>
    </row>
    <row r="102" spans="5:9">
      <c r="E102" s="29"/>
      <c r="F102" s="29"/>
      <c r="G102" s="29"/>
      <c r="H102" s="29"/>
      <c r="I102" s="29"/>
    </row>
    <row r="103" spans="5:9">
      <c r="E103" s="29"/>
      <c r="F103" s="29"/>
      <c r="G103" s="29"/>
      <c r="H103" s="29"/>
      <c r="I103" s="29"/>
    </row>
    <row r="104" spans="5:9">
      <c r="E104" s="29"/>
      <c r="F104" s="29"/>
      <c r="G104" s="29"/>
      <c r="H104" s="29"/>
      <c r="I104" s="29"/>
    </row>
    <row r="105" spans="5:9">
      <c r="E105" s="29"/>
      <c r="F105" s="29"/>
      <c r="G105" s="29"/>
      <c r="H105" s="29"/>
      <c r="I105" s="29"/>
    </row>
    <row r="106" spans="5:9">
      <c r="E106" s="29"/>
      <c r="F106" s="29"/>
      <c r="G106" s="29"/>
      <c r="H106" s="29"/>
      <c r="I106" s="29"/>
    </row>
    <row r="107" spans="5:9">
      <c r="E107" s="29"/>
      <c r="F107" s="29"/>
      <c r="G107" s="29"/>
      <c r="H107" s="29"/>
      <c r="I107" s="29"/>
    </row>
    <row r="108" spans="5:9">
      <c r="E108" s="29"/>
      <c r="F108" s="29"/>
      <c r="G108" s="29"/>
      <c r="H108" s="29"/>
      <c r="I108" s="29"/>
    </row>
    <row r="109" spans="5:9">
      <c r="E109" s="29"/>
      <c r="F109" s="29"/>
      <c r="G109" s="29"/>
      <c r="H109" s="29"/>
      <c r="I109" s="29"/>
    </row>
    <row r="110" spans="5:9">
      <c r="E110" s="29"/>
      <c r="F110" s="29"/>
      <c r="G110" s="29"/>
      <c r="H110" s="29"/>
      <c r="I110" s="29"/>
    </row>
    <row r="111" spans="5:9">
      <c r="E111" s="29"/>
      <c r="F111" s="29"/>
      <c r="G111" s="29"/>
      <c r="H111" s="29"/>
      <c r="I111" s="29"/>
    </row>
    <row r="112" spans="5:9">
      <c r="E112" s="29"/>
      <c r="F112" s="29"/>
      <c r="G112" s="29"/>
      <c r="H112" s="29"/>
      <c r="I112" s="29"/>
    </row>
    <row r="113" spans="5:9">
      <c r="E113" s="29"/>
      <c r="F113" s="29"/>
      <c r="G113" s="29"/>
      <c r="H113" s="29"/>
      <c r="I113" s="29"/>
    </row>
    <row r="114" spans="5:9">
      <c r="E114" s="29"/>
      <c r="F114" s="29"/>
      <c r="G114" s="29"/>
      <c r="H114" s="29"/>
      <c r="I114" s="29"/>
    </row>
    <row r="115" spans="5:9">
      <c r="E115" s="29"/>
      <c r="F115" s="29"/>
      <c r="G115" s="29"/>
      <c r="H115" s="29"/>
      <c r="I115" s="29"/>
    </row>
    <row r="116" spans="5:9">
      <c r="E116" s="29"/>
      <c r="F116" s="29"/>
      <c r="G116" s="29"/>
      <c r="H116" s="29"/>
      <c r="I116" s="29"/>
    </row>
    <row r="117" spans="5:9">
      <c r="E117" s="29"/>
      <c r="F117" s="29"/>
      <c r="G117" s="29"/>
      <c r="H117" s="29"/>
      <c r="I117" s="29"/>
    </row>
    <row r="118" spans="5:9">
      <c r="E118" s="29"/>
      <c r="F118" s="29"/>
      <c r="G118" s="29"/>
      <c r="H118" s="29"/>
      <c r="I118" s="29"/>
    </row>
    <row r="119" spans="5:9">
      <c r="E119" s="29"/>
      <c r="F119" s="29"/>
      <c r="G119" s="29"/>
      <c r="H119" s="29"/>
      <c r="I119" s="29"/>
    </row>
    <row r="120" spans="5:9">
      <c r="E120" s="29"/>
      <c r="F120" s="29"/>
      <c r="G120" s="29"/>
      <c r="H120" s="29"/>
      <c r="I120" s="29"/>
    </row>
    <row r="121" spans="5:9">
      <c r="E121" s="29"/>
      <c r="F121" s="29"/>
      <c r="G121" s="29"/>
      <c r="H121" s="29"/>
      <c r="I121" s="29"/>
    </row>
    <row r="122" spans="5:9">
      <c r="E122" s="29"/>
      <c r="F122" s="29"/>
      <c r="G122" s="29"/>
      <c r="H122" s="29"/>
      <c r="I122" s="29"/>
    </row>
    <row r="123" spans="5:9">
      <c r="E123" s="29"/>
      <c r="F123" s="29"/>
      <c r="G123" s="29"/>
      <c r="H123" s="29"/>
      <c r="I123" s="29"/>
    </row>
    <row r="124" spans="5:9">
      <c r="E124" s="29"/>
      <c r="F124" s="29"/>
      <c r="G124" s="29"/>
      <c r="H124" s="29"/>
      <c r="I124" s="29"/>
    </row>
    <row r="125" spans="5:9">
      <c r="E125" s="29"/>
      <c r="F125" s="29"/>
      <c r="G125" s="29"/>
      <c r="H125" s="29"/>
      <c r="I125" s="29"/>
    </row>
    <row r="126" spans="5:9">
      <c r="E126" s="29"/>
      <c r="F126" s="29"/>
      <c r="G126" s="29"/>
      <c r="H126" s="29"/>
      <c r="I126" s="29"/>
    </row>
    <row r="127" spans="5:9">
      <c r="E127" s="29"/>
      <c r="F127" s="29"/>
      <c r="G127" s="29"/>
      <c r="H127" s="29"/>
      <c r="I127" s="29"/>
    </row>
    <row r="128" spans="5:9">
      <c r="E128" s="29"/>
      <c r="F128" s="29"/>
      <c r="G128" s="29"/>
      <c r="H128" s="29"/>
      <c r="I128" s="29"/>
    </row>
    <row r="129" spans="5:9">
      <c r="E129" s="29"/>
      <c r="F129" s="29"/>
      <c r="G129" s="29"/>
      <c r="H129" s="29"/>
      <c r="I129" s="29"/>
    </row>
    <row r="130" spans="5:9">
      <c r="E130" s="29"/>
      <c r="F130" s="29"/>
      <c r="G130" s="29"/>
      <c r="H130" s="29"/>
      <c r="I130" s="29"/>
    </row>
    <row r="131" spans="5:9">
      <c r="E131" s="29"/>
      <c r="F131" s="29"/>
      <c r="G131" s="29"/>
      <c r="H131" s="29"/>
      <c r="I131" s="29"/>
    </row>
    <row r="132" spans="5:9">
      <c r="E132" s="29"/>
      <c r="F132" s="29"/>
      <c r="G132" s="29"/>
      <c r="H132" s="29"/>
      <c r="I132" s="29"/>
    </row>
    <row r="133" spans="5:9">
      <c r="E133" s="29"/>
      <c r="F133" s="29"/>
      <c r="G133" s="29"/>
      <c r="H133" s="29"/>
      <c r="I133" s="29"/>
    </row>
    <row r="134" spans="5:9">
      <c r="E134" s="29"/>
      <c r="F134" s="29"/>
      <c r="G134" s="29"/>
      <c r="H134" s="29"/>
      <c r="I134" s="29"/>
    </row>
    <row r="135" spans="5:9">
      <c r="E135" s="29"/>
      <c r="F135" s="29"/>
      <c r="G135" s="29"/>
      <c r="H135" s="29"/>
      <c r="I135" s="29"/>
    </row>
    <row r="136" spans="5:9">
      <c r="E136" s="29"/>
      <c r="F136" s="29"/>
      <c r="G136" s="29"/>
      <c r="H136" s="29"/>
      <c r="I136" s="29"/>
    </row>
    <row r="137" spans="5:9">
      <c r="E137" s="29"/>
      <c r="F137" s="29"/>
      <c r="G137" s="29"/>
      <c r="H137" s="29"/>
      <c r="I137" s="29"/>
    </row>
    <row r="138" spans="5:9">
      <c r="E138" s="29"/>
      <c r="F138" s="29"/>
      <c r="G138" s="29"/>
      <c r="H138" s="29"/>
      <c r="I138" s="29"/>
    </row>
    <row r="139" spans="5:9">
      <c r="E139" s="29"/>
      <c r="F139" s="29"/>
      <c r="G139" s="29"/>
      <c r="H139" s="29"/>
      <c r="I139" s="29"/>
    </row>
    <row r="140" spans="5:9">
      <c r="E140" s="29"/>
      <c r="F140" s="29"/>
      <c r="G140" s="29"/>
      <c r="H140" s="29"/>
      <c r="I140" s="29"/>
    </row>
    <row r="141" spans="5:9">
      <c r="E141" s="29"/>
      <c r="F141" s="29"/>
      <c r="G141" s="29"/>
      <c r="H141" s="29"/>
      <c r="I141" s="29"/>
    </row>
    <row r="142" spans="5:9">
      <c r="E142" s="29"/>
      <c r="F142" s="29"/>
      <c r="G142" s="29"/>
      <c r="H142" s="29"/>
      <c r="I142" s="29"/>
    </row>
    <row r="143" spans="5:9">
      <c r="E143" s="29"/>
      <c r="F143" s="29"/>
      <c r="G143" s="29"/>
      <c r="H143" s="29"/>
      <c r="I143" s="29"/>
    </row>
    <row r="144" spans="5:9">
      <c r="E144" s="29"/>
      <c r="F144" s="29"/>
      <c r="G144" s="29"/>
      <c r="H144" s="29"/>
      <c r="I144" s="29"/>
    </row>
    <row r="145" spans="5:9">
      <c r="E145" s="29"/>
      <c r="F145" s="29"/>
      <c r="G145" s="29"/>
      <c r="H145" s="29"/>
      <c r="I145" s="29"/>
    </row>
    <row r="146" spans="5:9">
      <c r="E146" s="29"/>
      <c r="F146" s="29"/>
      <c r="G146" s="29"/>
      <c r="H146" s="29"/>
      <c r="I146" s="29"/>
    </row>
    <row r="147" spans="5:9">
      <c r="E147" s="29"/>
      <c r="F147" s="29"/>
      <c r="G147" s="29"/>
      <c r="H147" s="29"/>
      <c r="I147" s="29"/>
    </row>
    <row r="148" spans="5:9">
      <c r="E148" s="29"/>
      <c r="F148" s="29"/>
      <c r="G148" s="29"/>
      <c r="H148" s="29"/>
      <c r="I148" s="29"/>
    </row>
    <row r="149" spans="5:9">
      <c r="E149" s="29"/>
      <c r="F149" s="29"/>
      <c r="G149" s="29"/>
      <c r="H149" s="29"/>
      <c r="I149" s="29"/>
    </row>
    <row r="150" spans="5:9">
      <c r="E150" s="29"/>
      <c r="F150" s="29"/>
      <c r="G150" s="29"/>
      <c r="H150" s="29"/>
      <c r="I150" s="29"/>
    </row>
    <row r="151" spans="5:9">
      <c r="E151" s="29"/>
      <c r="F151" s="29"/>
      <c r="G151" s="29"/>
      <c r="H151" s="29"/>
      <c r="I151" s="29"/>
    </row>
    <row r="152" spans="5:9">
      <c r="E152" s="29"/>
      <c r="F152" s="29"/>
      <c r="G152" s="29"/>
      <c r="H152" s="29"/>
      <c r="I152" s="29"/>
    </row>
    <row r="153" spans="5:9">
      <c r="E153" s="29"/>
      <c r="F153" s="29"/>
      <c r="G153" s="29"/>
      <c r="H153" s="29"/>
      <c r="I153" s="29"/>
    </row>
    <row r="154" spans="5:9">
      <c r="E154" s="29"/>
      <c r="F154" s="29"/>
      <c r="G154" s="29"/>
      <c r="H154" s="29"/>
      <c r="I154" s="29"/>
    </row>
    <row r="155" spans="5:9">
      <c r="E155" s="29"/>
      <c r="F155" s="29"/>
      <c r="G155" s="29"/>
      <c r="H155" s="29"/>
      <c r="I155" s="29"/>
    </row>
    <row r="156" spans="5:9">
      <c r="E156" s="29"/>
      <c r="F156" s="29"/>
      <c r="G156" s="29"/>
      <c r="H156" s="29"/>
      <c r="I156" s="29"/>
    </row>
    <row r="157" spans="5:9">
      <c r="E157" s="29"/>
      <c r="F157" s="29"/>
      <c r="G157" s="29"/>
      <c r="H157" s="29"/>
      <c r="I157" s="29"/>
    </row>
    <row r="158" spans="5:9">
      <c r="E158" s="29"/>
      <c r="F158" s="29"/>
      <c r="G158" s="29"/>
      <c r="H158" s="29"/>
      <c r="I158" s="29"/>
    </row>
    <row r="159" spans="5:9">
      <c r="E159" s="29"/>
      <c r="F159" s="29"/>
      <c r="G159" s="29"/>
      <c r="H159" s="29"/>
      <c r="I159" s="29"/>
    </row>
    <row r="160" spans="5:9">
      <c r="E160" s="29"/>
      <c r="F160" s="29"/>
      <c r="G160" s="29"/>
      <c r="H160" s="29"/>
      <c r="I160" s="29"/>
    </row>
    <row r="161" spans="5:9">
      <c r="E161" s="29"/>
      <c r="F161" s="29"/>
      <c r="G161" s="29"/>
      <c r="H161" s="29"/>
      <c r="I161" s="29"/>
    </row>
    <row r="162" spans="5:9">
      <c r="E162" s="29"/>
      <c r="F162" s="29"/>
      <c r="G162" s="29"/>
      <c r="H162" s="29"/>
      <c r="I162" s="29"/>
    </row>
    <row r="163" spans="5:9">
      <c r="E163" s="29"/>
      <c r="F163" s="29"/>
      <c r="G163" s="29"/>
      <c r="H163" s="29"/>
      <c r="I163" s="29"/>
    </row>
    <row r="164" spans="5:9">
      <c r="E164" s="29"/>
      <c r="F164" s="29"/>
      <c r="G164" s="29"/>
      <c r="H164" s="29"/>
      <c r="I164" s="29"/>
    </row>
    <row r="165" spans="5:9">
      <c r="E165" s="29"/>
      <c r="F165" s="29"/>
      <c r="G165" s="29"/>
      <c r="H165" s="29"/>
      <c r="I165" s="29"/>
    </row>
    <row r="166" spans="5:9">
      <c r="E166" s="29"/>
      <c r="F166" s="29"/>
      <c r="G166" s="29"/>
      <c r="H166" s="29"/>
      <c r="I166" s="29"/>
    </row>
    <row r="167" spans="5:9">
      <c r="E167" s="29"/>
      <c r="F167" s="29"/>
      <c r="G167" s="29"/>
      <c r="H167" s="29"/>
      <c r="I167" s="29"/>
    </row>
    <row r="168" spans="5:9">
      <c r="E168" s="29"/>
      <c r="F168" s="29"/>
      <c r="G168" s="29"/>
      <c r="H168" s="29"/>
      <c r="I168" s="29"/>
    </row>
    <row r="169" spans="5:9">
      <c r="E169" s="29"/>
      <c r="F169" s="29"/>
      <c r="G169" s="29"/>
      <c r="H169" s="29"/>
      <c r="I169" s="29"/>
    </row>
    <row r="170" spans="5:9">
      <c r="E170" s="29"/>
      <c r="F170" s="29"/>
      <c r="G170" s="29"/>
      <c r="H170" s="29"/>
      <c r="I170" s="29"/>
    </row>
    <row r="171" spans="5:9">
      <c r="E171" s="29"/>
      <c r="F171" s="29"/>
      <c r="G171" s="29"/>
      <c r="H171" s="29"/>
      <c r="I171" s="29"/>
    </row>
    <row r="172" spans="5:9">
      <c r="E172" s="29"/>
      <c r="F172" s="29"/>
      <c r="G172" s="29"/>
      <c r="H172" s="29"/>
      <c r="I172" s="29"/>
    </row>
    <row r="173" spans="5:9">
      <c r="E173" s="29"/>
      <c r="F173" s="29"/>
      <c r="G173" s="29"/>
      <c r="H173" s="29"/>
      <c r="I173" s="29"/>
    </row>
    <row r="174" spans="5:9">
      <c r="E174" s="29"/>
      <c r="F174" s="29"/>
      <c r="G174" s="29"/>
      <c r="H174" s="29"/>
      <c r="I174" s="29"/>
    </row>
    <row r="175" spans="5:9">
      <c r="E175" s="29"/>
      <c r="F175" s="29"/>
      <c r="G175" s="29"/>
      <c r="H175" s="29"/>
      <c r="I175" s="29"/>
    </row>
    <row r="176" spans="5:9">
      <c r="E176" s="29"/>
      <c r="F176" s="29"/>
      <c r="G176" s="29"/>
      <c r="H176" s="29"/>
      <c r="I176" s="29"/>
    </row>
    <row r="177" spans="5:9">
      <c r="E177" s="29"/>
      <c r="F177" s="29"/>
      <c r="G177" s="29"/>
      <c r="H177" s="29"/>
      <c r="I177" s="29"/>
    </row>
    <row r="178" spans="5:9">
      <c r="E178" s="29"/>
      <c r="F178" s="29"/>
      <c r="G178" s="29"/>
      <c r="H178" s="29"/>
      <c r="I178" s="29"/>
    </row>
    <row r="179" spans="5:9">
      <c r="E179" s="29"/>
      <c r="F179" s="29"/>
      <c r="G179" s="29"/>
      <c r="H179" s="29"/>
      <c r="I179" s="29"/>
    </row>
    <row r="180" spans="5:9">
      <c r="E180" s="29"/>
      <c r="F180" s="29"/>
      <c r="G180" s="29"/>
      <c r="H180" s="29"/>
      <c r="I180" s="29"/>
    </row>
    <row r="181" spans="5:9">
      <c r="E181" s="29"/>
      <c r="F181" s="29"/>
      <c r="G181" s="29"/>
      <c r="H181" s="29"/>
      <c r="I181" s="29"/>
    </row>
    <row r="182" spans="5:9">
      <c r="E182" s="29"/>
      <c r="F182" s="29"/>
      <c r="G182" s="29"/>
      <c r="H182" s="29"/>
      <c r="I182" s="29"/>
    </row>
    <row r="183" spans="5:9">
      <c r="E183" s="29"/>
      <c r="F183" s="29"/>
      <c r="G183" s="29"/>
      <c r="H183" s="29"/>
      <c r="I183" s="29"/>
    </row>
    <row r="184" spans="5:9">
      <c r="E184" s="29"/>
      <c r="F184" s="29"/>
      <c r="G184" s="29"/>
      <c r="H184" s="29"/>
      <c r="I184" s="29"/>
    </row>
    <row r="185" spans="5:9">
      <c r="E185" s="29"/>
      <c r="F185" s="29"/>
      <c r="G185" s="29"/>
      <c r="H185" s="29"/>
      <c r="I185" s="29"/>
    </row>
    <row r="186" spans="5:9">
      <c r="E186" s="29"/>
      <c r="F186" s="29"/>
      <c r="G186" s="29"/>
      <c r="H186" s="29"/>
      <c r="I186" s="29"/>
    </row>
    <row r="187" spans="5:9">
      <c r="E187" s="29"/>
      <c r="F187" s="29"/>
      <c r="G187" s="29"/>
      <c r="H187" s="29"/>
      <c r="I187" s="29"/>
    </row>
    <row r="188" spans="5:9">
      <c r="E188" s="29"/>
      <c r="F188" s="29"/>
      <c r="G188" s="29"/>
      <c r="H188" s="29"/>
      <c r="I188" s="29"/>
    </row>
    <row r="189" spans="5:9">
      <c r="E189" s="29"/>
      <c r="F189" s="29"/>
      <c r="G189" s="29"/>
      <c r="H189" s="29"/>
      <c r="I189" s="29"/>
    </row>
    <row r="190" spans="5:9">
      <c r="E190" s="29"/>
      <c r="F190" s="29"/>
      <c r="G190" s="29"/>
      <c r="H190" s="29"/>
      <c r="I190" s="29"/>
    </row>
    <row r="191" spans="5:9">
      <c r="E191" s="29"/>
      <c r="F191" s="29"/>
      <c r="G191" s="29"/>
      <c r="H191" s="29"/>
      <c r="I191" s="29"/>
    </row>
    <row r="192" spans="5:9">
      <c r="E192" s="29"/>
      <c r="F192" s="29"/>
      <c r="G192" s="29"/>
      <c r="H192" s="29"/>
      <c r="I192" s="29"/>
    </row>
    <row r="193" spans="5:9">
      <c r="E193" s="29"/>
      <c r="F193" s="29"/>
      <c r="G193" s="29"/>
      <c r="H193" s="29"/>
      <c r="I193" s="29"/>
    </row>
    <row r="194" spans="5:9">
      <c r="E194" s="29"/>
      <c r="F194" s="29"/>
      <c r="G194" s="29"/>
      <c r="H194" s="29"/>
      <c r="I194" s="29"/>
    </row>
    <row r="195" spans="5:9">
      <c r="E195" s="29"/>
      <c r="F195" s="29"/>
      <c r="G195" s="29"/>
      <c r="H195" s="29"/>
      <c r="I195" s="29"/>
    </row>
    <row r="196" spans="5:9">
      <c r="E196" s="29"/>
      <c r="F196" s="29"/>
      <c r="G196" s="29"/>
      <c r="H196" s="29"/>
      <c r="I196" s="29"/>
    </row>
    <row r="197" spans="5:9">
      <c r="E197" s="29"/>
      <c r="F197" s="29"/>
      <c r="G197" s="29"/>
      <c r="H197" s="29"/>
      <c r="I197" s="29"/>
    </row>
    <row r="198" spans="5:9">
      <c r="E198" s="29"/>
      <c r="F198" s="29"/>
      <c r="G198" s="29"/>
      <c r="H198" s="29"/>
      <c r="I198" s="29"/>
    </row>
    <row r="199" spans="5:9">
      <c r="E199" s="29"/>
      <c r="F199" s="29"/>
      <c r="G199" s="29"/>
      <c r="H199" s="29"/>
      <c r="I199" s="29"/>
    </row>
    <row r="200" spans="5:9">
      <c r="E200" s="29"/>
      <c r="F200" s="29"/>
      <c r="G200" s="29"/>
      <c r="H200" s="29"/>
      <c r="I200" s="29"/>
    </row>
    <row r="201" spans="5:9">
      <c r="E201" s="29"/>
      <c r="F201" s="29"/>
      <c r="G201" s="29"/>
      <c r="H201" s="29"/>
      <c r="I201" s="29"/>
    </row>
    <row r="202" spans="5:9">
      <c r="E202" s="29"/>
      <c r="F202" s="29"/>
      <c r="G202" s="29"/>
      <c r="H202" s="29"/>
      <c r="I202" s="29"/>
    </row>
    <row r="203" spans="5:9">
      <c r="E203" s="29"/>
      <c r="F203" s="29"/>
      <c r="G203" s="29"/>
      <c r="H203" s="29"/>
      <c r="I203" s="29"/>
    </row>
    <row r="204" spans="5:9">
      <c r="E204" s="29"/>
      <c r="F204" s="29"/>
      <c r="G204" s="29"/>
      <c r="H204" s="29"/>
      <c r="I204" s="29"/>
    </row>
    <row r="205" spans="5:9">
      <c r="E205" s="29"/>
      <c r="F205" s="29"/>
      <c r="G205" s="29"/>
      <c r="H205" s="29"/>
      <c r="I205" s="29"/>
    </row>
    <row r="206" spans="5:9">
      <c r="E206" s="29"/>
      <c r="F206" s="29"/>
      <c r="G206" s="29"/>
      <c r="H206" s="29"/>
      <c r="I206" s="29"/>
    </row>
    <row r="207" spans="5:9">
      <c r="E207" s="29"/>
      <c r="F207" s="29"/>
      <c r="G207" s="29"/>
      <c r="H207" s="29"/>
      <c r="I207" s="29"/>
    </row>
    <row r="208" spans="5:9">
      <c r="E208" s="29"/>
      <c r="F208" s="29"/>
      <c r="G208" s="29"/>
      <c r="H208" s="29"/>
      <c r="I208" s="29"/>
    </row>
    <row r="209" spans="5:9">
      <c r="E209" s="29"/>
      <c r="F209" s="29"/>
      <c r="G209" s="29"/>
      <c r="H209" s="29"/>
      <c r="I209" s="29"/>
    </row>
    <row r="210" spans="5:9">
      <c r="E210" s="29"/>
      <c r="F210" s="29"/>
      <c r="G210" s="29"/>
      <c r="H210" s="29"/>
      <c r="I210" s="29"/>
    </row>
    <row r="211" spans="5:9">
      <c r="E211" s="29"/>
      <c r="F211" s="29"/>
      <c r="G211" s="29"/>
      <c r="H211" s="29"/>
      <c r="I211" s="29"/>
    </row>
    <row r="212" spans="5:9">
      <c r="E212" s="29"/>
      <c r="F212" s="29"/>
      <c r="G212" s="29"/>
      <c r="H212" s="29"/>
      <c r="I212" s="29"/>
    </row>
    <row r="213" spans="5:9">
      <c r="E213" s="29"/>
      <c r="F213" s="29"/>
      <c r="G213" s="29"/>
      <c r="H213" s="29"/>
      <c r="I213" s="29"/>
    </row>
    <row r="214" spans="5:9">
      <c r="E214" s="29"/>
      <c r="F214" s="29"/>
      <c r="G214" s="29"/>
      <c r="H214" s="29"/>
      <c r="I214" s="29"/>
    </row>
    <row r="215" spans="5:9">
      <c r="E215" s="29"/>
      <c r="F215" s="29"/>
      <c r="G215" s="29"/>
      <c r="H215" s="29"/>
      <c r="I215" s="29"/>
    </row>
    <row r="216" spans="5:9">
      <c r="E216" s="29"/>
      <c r="F216" s="29"/>
      <c r="G216" s="29"/>
      <c r="H216" s="29"/>
      <c r="I216" s="29"/>
    </row>
    <row r="217" spans="5:9">
      <c r="E217" s="29"/>
      <c r="F217" s="29"/>
      <c r="G217" s="29"/>
      <c r="H217" s="29"/>
      <c r="I217" s="29"/>
    </row>
    <row r="218" spans="5:9">
      <c r="E218" s="29"/>
      <c r="F218" s="29"/>
      <c r="G218" s="29"/>
      <c r="H218" s="29"/>
      <c r="I218" s="29"/>
    </row>
    <row r="219" spans="5:9">
      <c r="E219" s="29"/>
      <c r="F219" s="29"/>
      <c r="G219" s="29"/>
      <c r="H219" s="29"/>
      <c r="I219" s="29"/>
    </row>
    <row r="220" spans="5:9">
      <c r="E220" s="29"/>
      <c r="F220" s="29"/>
      <c r="G220" s="29"/>
      <c r="H220" s="29"/>
      <c r="I220" s="29"/>
    </row>
    <row r="221" spans="5:9">
      <c r="E221" s="29"/>
      <c r="F221" s="29"/>
      <c r="G221" s="29"/>
      <c r="H221" s="29"/>
      <c r="I221" s="29"/>
    </row>
    <row r="222" spans="5:9">
      <c r="E222" s="29"/>
      <c r="F222" s="29"/>
      <c r="G222" s="29"/>
      <c r="H222" s="29"/>
      <c r="I222" s="29"/>
    </row>
    <row r="223" spans="5:9">
      <c r="E223" s="29"/>
      <c r="F223" s="29"/>
      <c r="G223" s="29"/>
      <c r="H223" s="29"/>
      <c r="I223" s="29"/>
    </row>
    <row r="224" spans="5:9">
      <c r="E224" s="29"/>
      <c r="F224" s="29"/>
      <c r="G224" s="29"/>
      <c r="H224" s="29"/>
      <c r="I224" s="29"/>
    </row>
    <row r="225" spans="5:9">
      <c r="E225" s="29"/>
      <c r="F225" s="29"/>
      <c r="G225" s="29"/>
      <c r="H225" s="29"/>
      <c r="I225" s="29"/>
    </row>
    <row r="226" spans="5:9">
      <c r="E226" s="29"/>
      <c r="F226" s="29"/>
      <c r="G226" s="29"/>
      <c r="H226" s="29"/>
      <c r="I226" s="29"/>
    </row>
    <row r="227" spans="5:9">
      <c r="E227" s="29"/>
      <c r="F227" s="29"/>
      <c r="G227" s="29"/>
      <c r="H227" s="29"/>
      <c r="I227" s="29"/>
    </row>
    <row r="228" spans="5:9">
      <c r="E228" s="29"/>
      <c r="F228" s="29"/>
      <c r="G228" s="29"/>
      <c r="H228" s="29"/>
      <c r="I228" s="29"/>
    </row>
    <row r="229" spans="5:9">
      <c r="E229" s="29"/>
      <c r="F229" s="29"/>
      <c r="G229" s="29"/>
      <c r="H229" s="29"/>
      <c r="I229" s="29"/>
    </row>
    <row r="230" spans="5:9">
      <c r="E230" s="29"/>
      <c r="F230" s="29"/>
      <c r="G230" s="29"/>
      <c r="H230" s="29"/>
      <c r="I230" s="29"/>
    </row>
    <row r="231" spans="5:9">
      <c r="E231" s="29"/>
      <c r="F231" s="29"/>
      <c r="G231" s="29"/>
      <c r="H231" s="29"/>
      <c r="I231" s="29"/>
    </row>
    <row r="232" spans="5:9">
      <c r="E232" s="29"/>
      <c r="F232" s="29"/>
      <c r="G232" s="29"/>
      <c r="H232" s="29"/>
      <c r="I232" s="29"/>
    </row>
    <row r="233" spans="5:9">
      <c r="E233" s="29"/>
      <c r="F233" s="29"/>
      <c r="G233" s="29"/>
      <c r="H233" s="29"/>
      <c r="I233" s="29"/>
    </row>
    <row r="234" spans="5:9">
      <c r="E234" s="29"/>
      <c r="F234" s="29"/>
      <c r="G234" s="29"/>
      <c r="H234" s="29"/>
      <c r="I234" s="29"/>
    </row>
    <row r="235" spans="5:9">
      <c r="E235" s="29"/>
      <c r="F235" s="29"/>
      <c r="G235" s="29"/>
      <c r="H235" s="29"/>
      <c r="I235" s="29"/>
    </row>
    <row r="236" spans="5:9">
      <c r="E236" s="29"/>
      <c r="F236" s="29"/>
      <c r="G236" s="29"/>
      <c r="H236" s="29"/>
      <c r="I236" s="29"/>
    </row>
    <row r="237" spans="5:9">
      <c r="E237" s="29"/>
      <c r="F237" s="29"/>
      <c r="G237" s="29"/>
      <c r="H237" s="29"/>
      <c r="I237" s="29"/>
    </row>
    <row r="238" spans="5:9">
      <c r="E238" s="29"/>
      <c r="F238" s="29"/>
      <c r="G238" s="29"/>
      <c r="H238" s="29"/>
      <c r="I238" s="29"/>
    </row>
    <row r="239" spans="5:9">
      <c r="E239" s="29"/>
      <c r="F239" s="29"/>
      <c r="G239" s="29"/>
      <c r="H239" s="29"/>
      <c r="I239" s="29"/>
    </row>
    <row r="240" spans="5:9">
      <c r="E240" s="29"/>
      <c r="F240" s="29"/>
      <c r="G240" s="29"/>
      <c r="H240" s="29"/>
      <c r="I240" s="29"/>
    </row>
    <row r="241" spans="5:9">
      <c r="E241" s="29"/>
      <c r="F241" s="29"/>
      <c r="G241" s="29"/>
      <c r="H241" s="29"/>
      <c r="I241" s="29"/>
    </row>
    <row r="242" spans="5:9">
      <c r="E242" s="29"/>
      <c r="F242" s="29"/>
      <c r="G242" s="29"/>
      <c r="H242" s="29"/>
      <c r="I242" s="29"/>
    </row>
    <row r="243" spans="5:9">
      <c r="E243" s="29"/>
      <c r="F243" s="29"/>
      <c r="G243" s="29"/>
      <c r="H243" s="29"/>
      <c r="I243" s="29"/>
    </row>
    <row r="244" spans="5:9">
      <c r="E244" s="29"/>
      <c r="F244" s="29"/>
      <c r="G244" s="29"/>
      <c r="H244" s="29"/>
      <c r="I244" s="29"/>
    </row>
    <row r="245" spans="5:9">
      <c r="E245" s="29"/>
      <c r="F245" s="29"/>
      <c r="G245" s="29"/>
      <c r="H245" s="29"/>
      <c r="I245" s="29"/>
    </row>
    <row r="246" spans="5:9">
      <c r="E246" s="29"/>
      <c r="F246" s="29"/>
      <c r="G246" s="29"/>
      <c r="H246" s="29"/>
      <c r="I246" s="29"/>
    </row>
    <row r="247" spans="5:9">
      <c r="E247" s="29"/>
      <c r="F247" s="29"/>
      <c r="G247" s="29"/>
      <c r="H247" s="29"/>
      <c r="I247" s="29"/>
    </row>
    <row r="248" spans="5:9">
      <c r="E248" s="29"/>
      <c r="F248" s="29"/>
      <c r="G248" s="29"/>
      <c r="H248" s="29"/>
      <c r="I248" s="29"/>
    </row>
    <row r="249" spans="5:9">
      <c r="E249" s="29"/>
      <c r="F249" s="29"/>
      <c r="G249" s="29"/>
      <c r="H249" s="29"/>
      <c r="I249" s="29"/>
    </row>
    <row r="250" spans="5:9">
      <c r="E250" s="29"/>
      <c r="F250" s="29"/>
      <c r="G250" s="29"/>
      <c r="H250" s="29"/>
      <c r="I250" s="29"/>
    </row>
    <row r="251" spans="5:9">
      <c r="E251" s="29"/>
      <c r="F251" s="29"/>
      <c r="G251" s="29"/>
      <c r="H251" s="29"/>
      <c r="I251" s="29"/>
    </row>
    <row r="252" spans="5:9">
      <c r="E252" s="29"/>
      <c r="F252" s="29"/>
      <c r="G252" s="29"/>
      <c r="H252" s="29"/>
      <c r="I252" s="29"/>
    </row>
    <row r="253" spans="5:9">
      <c r="E253" s="29"/>
      <c r="F253" s="29"/>
      <c r="G253" s="29"/>
      <c r="H253" s="29"/>
      <c r="I253" s="29"/>
    </row>
    <row r="254" spans="5:9">
      <c r="E254" s="29"/>
      <c r="F254" s="29"/>
      <c r="G254" s="29"/>
      <c r="H254" s="29"/>
      <c r="I254" s="29"/>
    </row>
    <row r="255" spans="5:9">
      <c r="E255" s="29"/>
      <c r="F255" s="29"/>
      <c r="G255" s="29"/>
      <c r="H255" s="29"/>
      <c r="I255" s="29"/>
    </row>
    <row r="256" spans="5:9">
      <c r="E256" s="29"/>
      <c r="F256" s="29"/>
      <c r="G256" s="29"/>
      <c r="H256" s="29"/>
      <c r="I256" s="29"/>
    </row>
    <row r="257" spans="5:9">
      <c r="E257" s="29"/>
      <c r="F257" s="29"/>
      <c r="G257" s="29"/>
      <c r="H257" s="29"/>
      <c r="I257" s="29"/>
    </row>
    <row r="258" spans="5:9">
      <c r="E258" s="29"/>
      <c r="F258" s="29"/>
      <c r="G258" s="29"/>
      <c r="H258" s="29"/>
      <c r="I258" s="29"/>
    </row>
    <row r="259" spans="5:9">
      <c r="E259" s="29"/>
      <c r="F259" s="29"/>
      <c r="G259" s="29"/>
      <c r="H259" s="29"/>
      <c r="I259" s="29"/>
    </row>
    <row r="260" spans="5:9">
      <c r="E260" s="29"/>
      <c r="F260" s="29"/>
      <c r="G260" s="29"/>
      <c r="H260" s="29"/>
      <c r="I260" s="29"/>
    </row>
    <row r="261" spans="5:9">
      <c r="E261" s="29"/>
      <c r="F261" s="29"/>
      <c r="G261" s="29"/>
      <c r="H261" s="29"/>
      <c r="I261" s="29"/>
    </row>
    <row r="262" spans="5:9">
      <c r="E262" s="29"/>
      <c r="F262" s="29"/>
      <c r="G262" s="29"/>
      <c r="H262" s="29"/>
      <c r="I262" s="29"/>
    </row>
    <row r="263" spans="5:9">
      <c r="E263" s="29"/>
      <c r="F263" s="29"/>
      <c r="G263" s="29"/>
      <c r="H263" s="29"/>
      <c r="I263" s="29"/>
    </row>
    <row r="264" spans="5:9">
      <c r="E264" s="29"/>
      <c r="F264" s="29"/>
      <c r="G264" s="29"/>
      <c r="H264" s="29"/>
      <c r="I264" s="29"/>
    </row>
    <row r="265" spans="5:9">
      <c r="E265" s="29"/>
      <c r="F265" s="29"/>
      <c r="G265" s="29"/>
      <c r="H265" s="29"/>
      <c r="I265" s="29"/>
    </row>
    <row r="266" spans="5:9">
      <c r="E266" s="29"/>
      <c r="F266" s="29"/>
      <c r="G266" s="29"/>
      <c r="H266" s="29"/>
      <c r="I266" s="29"/>
    </row>
    <row r="267" spans="5:9">
      <c r="E267" s="29"/>
      <c r="F267" s="29"/>
      <c r="G267" s="29"/>
      <c r="H267" s="29"/>
      <c r="I267" s="29"/>
    </row>
    <row r="268" spans="5:9">
      <c r="E268" s="29"/>
      <c r="F268" s="29"/>
      <c r="G268" s="29"/>
      <c r="H268" s="29"/>
      <c r="I268" s="29"/>
    </row>
    <row r="269" spans="5:9">
      <c r="E269" s="29"/>
      <c r="F269" s="29"/>
      <c r="G269" s="29"/>
      <c r="H269" s="29"/>
      <c r="I269" s="29"/>
    </row>
    <row r="270" spans="5:9">
      <c r="E270" s="29"/>
      <c r="F270" s="29"/>
      <c r="G270" s="29"/>
      <c r="H270" s="29"/>
      <c r="I270" s="29"/>
    </row>
    <row r="271" spans="5:9">
      <c r="E271" s="29"/>
      <c r="F271" s="29"/>
      <c r="G271" s="29"/>
      <c r="H271" s="29"/>
      <c r="I271" s="29"/>
    </row>
    <row r="272" spans="5:9">
      <c r="E272" s="29"/>
      <c r="F272" s="29"/>
      <c r="G272" s="29"/>
      <c r="H272" s="29"/>
      <c r="I272" s="29"/>
    </row>
    <row r="273" spans="5:9">
      <c r="E273" s="29"/>
      <c r="F273" s="29"/>
      <c r="G273" s="29"/>
      <c r="H273" s="29"/>
      <c r="I273" s="29"/>
    </row>
    <row r="274" spans="5:9">
      <c r="E274" s="29"/>
      <c r="F274" s="29"/>
      <c r="G274" s="29"/>
      <c r="H274" s="29"/>
      <c r="I274" s="29"/>
    </row>
    <row r="275" spans="5:9">
      <c r="E275" s="29"/>
      <c r="F275" s="29"/>
      <c r="G275" s="29"/>
      <c r="H275" s="29"/>
      <c r="I275" s="29"/>
    </row>
    <row r="276" spans="5:9">
      <c r="E276" s="29"/>
      <c r="F276" s="29"/>
      <c r="G276" s="29"/>
      <c r="H276" s="29"/>
      <c r="I276" s="29"/>
    </row>
    <row r="277" spans="5:9">
      <c r="E277" s="29"/>
      <c r="F277" s="29"/>
      <c r="G277" s="29"/>
      <c r="H277" s="29"/>
      <c r="I277" s="29"/>
    </row>
    <row r="278" spans="5:9">
      <c r="E278" s="29"/>
      <c r="F278" s="29"/>
      <c r="G278" s="29"/>
      <c r="H278" s="29"/>
      <c r="I278" s="29"/>
    </row>
    <row r="279" spans="5:9">
      <c r="E279" s="29"/>
      <c r="F279" s="29"/>
      <c r="G279" s="29"/>
      <c r="H279" s="29"/>
      <c r="I279" s="29"/>
    </row>
    <row r="280" spans="5:9">
      <c r="E280" s="29"/>
      <c r="F280" s="29"/>
      <c r="G280" s="29"/>
      <c r="H280" s="29"/>
      <c r="I280" s="29"/>
    </row>
    <row r="281" spans="5:9">
      <c r="E281" s="29"/>
      <c r="F281" s="29"/>
      <c r="G281" s="29"/>
      <c r="H281" s="29"/>
      <c r="I281" s="29"/>
    </row>
    <row r="282" spans="5:9">
      <c r="E282" s="29"/>
      <c r="F282" s="29"/>
      <c r="G282" s="29"/>
      <c r="H282" s="29"/>
      <c r="I282" s="29"/>
    </row>
    <row r="283" spans="5:9">
      <c r="E283" s="29"/>
      <c r="F283" s="29"/>
      <c r="G283" s="29"/>
      <c r="H283" s="29"/>
      <c r="I283" s="29"/>
    </row>
    <row r="284" spans="5:9">
      <c r="E284" s="29"/>
      <c r="F284" s="29"/>
      <c r="G284" s="29"/>
      <c r="H284" s="29"/>
      <c r="I284" s="29"/>
    </row>
    <row r="285" spans="5:9">
      <c r="E285" s="29"/>
      <c r="F285" s="29"/>
      <c r="G285" s="29"/>
      <c r="H285" s="29"/>
      <c r="I285" s="29"/>
    </row>
    <row r="286" spans="5:9">
      <c r="E286" s="29"/>
      <c r="F286" s="29"/>
      <c r="G286" s="29"/>
      <c r="H286" s="29"/>
      <c r="I286" s="29"/>
    </row>
    <row r="287" spans="5:9">
      <c r="E287" s="29"/>
      <c r="F287" s="29"/>
      <c r="G287" s="29"/>
      <c r="H287" s="29"/>
      <c r="I287" s="29"/>
    </row>
    <row r="288" spans="5:9">
      <c r="E288" s="29"/>
      <c r="F288" s="29"/>
      <c r="G288" s="29"/>
      <c r="H288" s="29"/>
      <c r="I288" s="29"/>
    </row>
    <row r="289" spans="5:9">
      <c r="E289" s="29"/>
      <c r="F289" s="29"/>
      <c r="G289" s="29"/>
      <c r="H289" s="29"/>
      <c r="I289" s="29"/>
    </row>
    <row r="290" spans="5:9">
      <c r="E290" s="29"/>
      <c r="F290" s="29"/>
      <c r="G290" s="29"/>
      <c r="H290" s="29"/>
      <c r="I290" s="29"/>
    </row>
    <row r="291" spans="5:9">
      <c r="E291" s="29"/>
      <c r="F291" s="29"/>
      <c r="G291" s="29"/>
      <c r="H291" s="29"/>
      <c r="I291" s="29"/>
    </row>
    <row r="292" spans="5:9">
      <c r="E292" s="29"/>
      <c r="F292" s="29"/>
      <c r="G292" s="29"/>
      <c r="H292" s="29"/>
      <c r="I292" s="29"/>
    </row>
    <row r="293" spans="5:9">
      <c r="E293" s="29"/>
      <c r="F293" s="29"/>
      <c r="G293" s="29"/>
      <c r="H293" s="29"/>
      <c r="I293" s="29"/>
    </row>
    <row r="294" spans="5:9">
      <c r="E294" s="29"/>
      <c r="F294" s="29"/>
      <c r="G294" s="29"/>
      <c r="H294" s="29"/>
      <c r="I294" s="29"/>
    </row>
    <row r="295" spans="5:9">
      <c r="E295" s="29"/>
      <c r="F295" s="29"/>
      <c r="G295" s="29"/>
      <c r="H295" s="29"/>
      <c r="I295" s="29"/>
    </row>
    <row r="296" spans="5:9">
      <c r="E296" s="29"/>
      <c r="F296" s="29"/>
      <c r="G296" s="29"/>
      <c r="H296" s="29"/>
      <c r="I296" s="29"/>
    </row>
    <row r="297" spans="5:9">
      <c r="E297" s="29"/>
      <c r="F297" s="29"/>
      <c r="G297" s="29"/>
      <c r="H297" s="29"/>
      <c r="I297" s="29"/>
    </row>
    <row r="298" spans="5:9">
      <c r="E298" s="29"/>
      <c r="F298" s="29"/>
      <c r="G298" s="29"/>
      <c r="H298" s="29"/>
      <c r="I298" s="29"/>
    </row>
    <row r="299" spans="5:9">
      <c r="E299" s="29"/>
      <c r="F299" s="29"/>
      <c r="G299" s="29"/>
      <c r="H299" s="29"/>
      <c r="I299" s="29"/>
    </row>
    <row r="300" spans="5:9">
      <c r="E300" s="29"/>
      <c r="F300" s="29"/>
      <c r="G300" s="29"/>
      <c r="H300" s="29"/>
      <c r="I300" s="29"/>
    </row>
    <row r="301" spans="5:9">
      <c r="E301" s="29"/>
      <c r="F301" s="29"/>
      <c r="G301" s="29"/>
      <c r="H301" s="29"/>
      <c r="I301" s="29"/>
    </row>
    <row r="302" spans="5:9">
      <c r="E302" s="29"/>
      <c r="F302" s="29"/>
      <c r="G302" s="29"/>
      <c r="H302" s="29"/>
      <c r="I302" s="29"/>
    </row>
    <row r="303" spans="5:9">
      <c r="E303" s="29"/>
      <c r="F303" s="29"/>
      <c r="G303" s="29"/>
      <c r="H303" s="29"/>
      <c r="I303" s="29"/>
    </row>
    <row r="304" spans="5:9">
      <c r="E304" s="29"/>
      <c r="F304" s="29"/>
      <c r="G304" s="29"/>
      <c r="H304" s="29"/>
      <c r="I304" s="29"/>
    </row>
    <row r="305" spans="5:9">
      <c r="E305" s="29"/>
      <c r="F305" s="29"/>
      <c r="G305" s="29"/>
      <c r="H305" s="29"/>
      <c r="I305" s="29"/>
    </row>
    <row r="306" spans="5:9">
      <c r="E306" s="29"/>
      <c r="F306" s="29"/>
      <c r="G306" s="29"/>
      <c r="H306" s="29"/>
      <c r="I306" s="29"/>
    </row>
    <row r="307" spans="5:9">
      <c r="E307" s="29"/>
      <c r="F307" s="29"/>
      <c r="G307" s="29"/>
      <c r="H307" s="29"/>
      <c r="I307" s="29"/>
    </row>
    <row r="308" spans="5:9">
      <c r="E308" s="29"/>
      <c r="F308" s="29"/>
      <c r="G308" s="29"/>
      <c r="H308" s="29"/>
      <c r="I308" s="29"/>
    </row>
    <row r="309" spans="5:9">
      <c r="E309" s="29"/>
      <c r="F309" s="29"/>
      <c r="G309" s="29"/>
      <c r="H309" s="29"/>
      <c r="I309" s="29"/>
    </row>
    <row r="310" spans="5:9">
      <c r="E310" s="29"/>
      <c r="F310" s="29"/>
      <c r="G310" s="29"/>
      <c r="H310" s="29"/>
      <c r="I310" s="29"/>
    </row>
    <row r="311" spans="5:9">
      <c r="E311" s="29"/>
      <c r="F311" s="29"/>
      <c r="G311" s="29"/>
      <c r="H311" s="29"/>
      <c r="I311" s="29"/>
    </row>
    <row r="312" spans="5:9">
      <c r="E312" s="29"/>
      <c r="F312" s="29"/>
      <c r="G312" s="29"/>
      <c r="H312" s="29"/>
      <c r="I312" s="29"/>
    </row>
    <row r="313" spans="5:9">
      <c r="E313" s="29"/>
      <c r="F313" s="29"/>
      <c r="G313" s="29"/>
      <c r="H313" s="29"/>
      <c r="I313" s="29"/>
    </row>
    <row r="314" spans="5:9">
      <c r="E314" s="29"/>
      <c r="F314" s="29"/>
      <c r="G314" s="29"/>
      <c r="H314" s="29"/>
      <c r="I314" s="29"/>
    </row>
    <row r="315" spans="5:9">
      <c r="E315" s="29"/>
      <c r="F315" s="29"/>
      <c r="G315" s="29"/>
      <c r="H315" s="29"/>
      <c r="I315" s="29"/>
    </row>
    <row r="316" spans="5:9">
      <c r="E316" s="29"/>
      <c r="F316" s="29"/>
      <c r="G316" s="29"/>
      <c r="H316" s="29"/>
      <c r="I316" s="29"/>
    </row>
    <row r="317" spans="5:9">
      <c r="E317" s="29"/>
      <c r="F317" s="29"/>
      <c r="G317" s="29"/>
      <c r="H317" s="29"/>
      <c r="I317" s="29"/>
    </row>
    <row r="318" spans="5:9">
      <c r="E318" s="29"/>
      <c r="F318" s="29"/>
      <c r="G318" s="29"/>
      <c r="H318" s="29"/>
      <c r="I318" s="29"/>
    </row>
    <row r="319" spans="5:9">
      <c r="E319" s="29"/>
      <c r="F319" s="29"/>
      <c r="G319" s="29"/>
      <c r="H319" s="29"/>
      <c r="I319" s="29"/>
    </row>
    <row r="320" spans="5:9">
      <c r="E320" s="29"/>
      <c r="F320" s="29"/>
      <c r="G320" s="29"/>
      <c r="H320" s="29"/>
      <c r="I320" s="29"/>
    </row>
    <row r="321" spans="5:9">
      <c r="E321" s="29"/>
      <c r="F321" s="29"/>
      <c r="G321" s="29"/>
      <c r="H321" s="29"/>
      <c r="I321" s="29"/>
    </row>
    <row r="322" spans="5:9">
      <c r="E322" s="29"/>
      <c r="F322" s="29"/>
      <c r="G322" s="29"/>
      <c r="H322" s="29"/>
      <c r="I322" s="29"/>
    </row>
    <row r="323" spans="5:9">
      <c r="E323" s="29"/>
      <c r="F323" s="29"/>
      <c r="G323" s="29"/>
      <c r="H323" s="29"/>
      <c r="I323" s="29"/>
    </row>
    <row r="324" spans="5:9">
      <c r="E324" s="29"/>
      <c r="F324" s="29"/>
      <c r="G324" s="29"/>
      <c r="H324" s="29"/>
      <c r="I324" s="29"/>
    </row>
    <row r="325" spans="5:9">
      <c r="E325" s="29"/>
      <c r="F325" s="29"/>
      <c r="G325" s="29"/>
      <c r="H325" s="29"/>
      <c r="I325" s="29"/>
    </row>
    <row r="326" spans="5:9">
      <c r="E326" s="29"/>
      <c r="F326" s="29"/>
      <c r="G326" s="29"/>
      <c r="H326" s="29"/>
      <c r="I326" s="29"/>
    </row>
    <row r="327" spans="5:9">
      <c r="E327" s="29"/>
      <c r="F327" s="29"/>
      <c r="G327" s="29"/>
      <c r="H327" s="29"/>
      <c r="I327" s="29"/>
    </row>
    <row r="328" spans="5:9">
      <c r="E328" s="29"/>
      <c r="F328" s="29"/>
      <c r="G328" s="29"/>
      <c r="H328" s="29"/>
      <c r="I328" s="29"/>
    </row>
    <row r="329" spans="5:9">
      <c r="E329" s="29"/>
      <c r="F329" s="29"/>
      <c r="G329" s="29"/>
      <c r="H329" s="29"/>
      <c r="I329" s="29"/>
    </row>
    <row r="330" spans="5:9">
      <c r="E330" s="29"/>
      <c r="F330" s="29"/>
      <c r="G330" s="29"/>
      <c r="H330" s="29"/>
      <c r="I330" s="29"/>
    </row>
    <row r="331" spans="5:9">
      <c r="E331" s="29"/>
      <c r="F331" s="29"/>
      <c r="G331" s="29"/>
      <c r="H331" s="29"/>
      <c r="I331" s="29"/>
    </row>
    <row r="332" spans="5:9">
      <c r="E332" s="29"/>
      <c r="F332" s="29"/>
      <c r="G332" s="29"/>
      <c r="H332" s="29"/>
      <c r="I332" s="29"/>
    </row>
    <row r="333" spans="5:9">
      <c r="E333" s="29"/>
      <c r="F333" s="29"/>
      <c r="G333" s="29"/>
      <c r="H333" s="29"/>
      <c r="I333" s="29"/>
    </row>
    <row r="334" spans="5:9">
      <c r="E334" s="29"/>
      <c r="F334" s="29"/>
      <c r="G334" s="29"/>
      <c r="H334" s="29"/>
      <c r="I334" s="29"/>
    </row>
    <row r="335" spans="5:9">
      <c r="E335" s="29"/>
      <c r="F335" s="29"/>
      <c r="G335" s="29"/>
      <c r="H335" s="29"/>
      <c r="I335" s="29"/>
    </row>
    <row r="336" spans="5:9">
      <c r="E336" s="29"/>
      <c r="F336" s="29"/>
      <c r="G336" s="29"/>
      <c r="H336" s="29"/>
      <c r="I336" s="29"/>
    </row>
  </sheetData>
  <mergeCells count="19">
    <mergeCell ref="B5:C5"/>
    <mergeCell ref="B35:C35"/>
    <mergeCell ref="B14:C14"/>
    <mergeCell ref="B15:C15"/>
    <mergeCell ref="B19:C19"/>
    <mergeCell ref="B21:C21"/>
    <mergeCell ref="B23:C23"/>
    <mergeCell ref="B7:C7"/>
    <mergeCell ref="B8:C8"/>
    <mergeCell ref="B9:C9"/>
    <mergeCell ref="B10:C10"/>
    <mergeCell ref="B11:C11"/>
    <mergeCell ref="B13:C13"/>
    <mergeCell ref="G39:I39"/>
    <mergeCell ref="G41:I41"/>
    <mergeCell ref="B25:C25"/>
    <mergeCell ref="B31:C31"/>
    <mergeCell ref="B24:C24"/>
    <mergeCell ref="E41:F41"/>
  </mergeCells>
  <phoneticPr fontId="0" type="noConversion"/>
  <pageMargins left="0.97" right="0.49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5"/>
  <sheetViews>
    <sheetView workbookViewId="0">
      <selection activeCell="C30" sqref="C30"/>
    </sheetView>
  </sheetViews>
  <sheetFormatPr defaultRowHeight="15.75"/>
  <cols>
    <col min="1" max="1" width="28.33203125" style="14" customWidth="1"/>
    <col min="2" max="2" width="2.1640625" style="14" customWidth="1"/>
    <col min="3" max="3" width="13" style="14" customWidth="1"/>
    <col min="4" max="4" width="2.5" style="14" customWidth="1"/>
    <col min="5" max="5" width="10" style="14" customWidth="1"/>
    <col min="6" max="6" width="2.33203125" style="14" customWidth="1"/>
    <col min="7" max="7" width="10.5" style="14" customWidth="1"/>
    <col min="8" max="8" width="2.33203125" style="14" customWidth="1"/>
    <col min="9" max="9" width="11.5" style="14" customWidth="1"/>
    <col min="10" max="10" width="2.1640625" style="14" customWidth="1"/>
    <col min="11" max="11" width="11.83203125" style="14" customWidth="1"/>
    <col min="12" max="12" width="2" style="14" customWidth="1"/>
    <col min="13" max="13" width="13.33203125" style="14" customWidth="1"/>
    <col min="14" max="14" width="2.1640625" style="14" customWidth="1"/>
    <col min="15" max="15" width="13.1640625" style="14" customWidth="1"/>
    <col min="16" max="16384" width="9.33203125" style="14"/>
  </cols>
  <sheetData>
    <row r="1" spans="1:18">
      <c r="A1" s="5" t="str">
        <f>Aktivi!B1</f>
        <v>Shoqeria * AFT* SHA</v>
      </c>
      <c r="B1" s="1"/>
    </row>
    <row r="2" spans="1:18">
      <c r="A2" s="2"/>
      <c r="B2" s="1"/>
    </row>
    <row r="3" spans="1:18">
      <c r="A3" s="15" t="s">
        <v>271</v>
      </c>
    </row>
    <row r="4" spans="1:18">
      <c r="A4" s="16" t="s">
        <v>12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>
      <c r="A5" s="16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>
      <c r="A6" s="16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>
      <c r="A7" s="16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25.5">
      <c r="A8" s="17"/>
      <c r="B8" s="17"/>
      <c r="C8" s="39" t="s">
        <v>167</v>
      </c>
      <c r="D8" s="39"/>
      <c r="E8" s="39" t="s">
        <v>14</v>
      </c>
      <c r="F8" s="39"/>
      <c r="G8" s="39" t="s">
        <v>173</v>
      </c>
      <c r="H8" s="39"/>
      <c r="I8" s="39" t="s">
        <v>47</v>
      </c>
      <c r="J8" s="39"/>
      <c r="K8" s="39" t="s">
        <v>48</v>
      </c>
      <c r="L8" s="39"/>
      <c r="M8" s="39" t="s">
        <v>15</v>
      </c>
      <c r="N8" s="39"/>
      <c r="O8" s="39" t="s">
        <v>16</v>
      </c>
      <c r="P8" s="15"/>
      <c r="Q8" s="15"/>
      <c r="R8" s="15"/>
    </row>
    <row r="9" spans="1:18" ht="12.75" customHeight="1" thickBot="1">
      <c r="A9" s="111" t="s">
        <v>279</v>
      </c>
      <c r="B9" s="17"/>
      <c r="C9" s="41">
        <f>Pasivi!E41</f>
        <v>3500000</v>
      </c>
      <c r="D9" s="42"/>
      <c r="E9" s="41">
        <v>0</v>
      </c>
      <c r="F9" s="42"/>
      <c r="G9" s="41">
        <v>0</v>
      </c>
      <c r="H9" s="42"/>
      <c r="I9" s="41">
        <v>0</v>
      </c>
      <c r="J9" s="42"/>
      <c r="K9" s="41">
        <v>0</v>
      </c>
      <c r="L9" s="42"/>
      <c r="M9" s="41">
        <f>Pasivi!E49</f>
        <v>15704611</v>
      </c>
      <c r="N9" s="43"/>
      <c r="O9" s="44">
        <f>C9+E9+G9+I9+K9+M9</f>
        <v>19204611</v>
      </c>
      <c r="P9" s="15"/>
      <c r="Q9" s="15"/>
      <c r="R9" s="15"/>
    </row>
    <row r="10" spans="1:18" ht="12.75" customHeight="1" thickTop="1">
      <c r="A10" s="40" t="s">
        <v>169</v>
      </c>
      <c r="B10" s="17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  <c r="N10" s="46"/>
      <c r="O10" s="46">
        <f>M10</f>
        <v>0</v>
      </c>
      <c r="P10" s="15"/>
      <c r="Q10" s="15"/>
      <c r="R10" s="15"/>
    </row>
    <row r="11" spans="1:18" ht="12.75" customHeight="1" thickBot="1">
      <c r="A11" s="111" t="s">
        <v>170</v>
      </c>
      <c r="B11" s="17"/>
      <c r="C11" s="109">
        <f>C9</f>
        <v>3500000</v>
      </c>
      <c r="D11" s="45"/>
      <c r="E11" s="109">
        <f>E9</f>
        <v>0</v>
      </c>
      <c r="F11" s="45"/>
      <c r="G11" s="109">
        <f>G9</f>
        <v>0</v>
      </c>
      <c r="H11" s="45"/>
      <c r="I11" s="109">
        <f>I9</f>
        <v>0</v>
      </c>
      <c r="J11" s="45"/>
      <c r="K11" s="109">
        <f>K9</f>
        <v>0</v>
      </c>
      <c r="L11" s="45"/>
      <c r="M11" s="110">
        <f>M9-M10</f>
        <v>15704611</v>
      </c>
      <c r="N11" s="46"/>
      <c r="O11" s="110">
        <f>O9-O10</f>
        <v>19204611</v>
      </c>
      <c r="P11" s="15"/>
      <c r="Q11" s="15"/>
      <c r="R11" s="15"/>
    </row>
    <row r="12" spans="1:18" ht="12.75" customHeight="1" thickTop="1">
      <c r="A12" s="40" t="s">
        <v>171</v>
      </c>
      <c r="B12" s="17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>
        <f>Pasivi!E50</f>
        <v>56751987</v>
      </c>
      <c r="N12" s="46"/>
      <c r="O12" s="46">
        <f>M12</f>
        <v>56751987</v>
      </c>
      <c r="P12" s="15"/>
      <c r="Q12" s="15"/>
      <c r="R12" s="15"/>
    </row>
    <row r="13" spans="1:18" ht="12.75" customHeight="1">
      <c r="A13" s="40" t="s">
        <v>172</v>
      </c>
      <c r="B13" s="17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6"/>
      <c r="N13" s="46"/>
      <c r="O13" s="46">
        <f>M13</f>
        <v>0</v>
      </c>
      <c r="P13" s="15"/>
      <c r="Q13" s="15"/>
      <c r="R13" s="15"/>
    </row>
    <row r="14" spans="1:18" ht="12.75" customHeight="1">
      <c r="A14" s="40" t="s">
        <v>13</v>
      </c>
      <c r="B14" s="17"/>
      <c r="C14" s="45"/>
      <c r="D14" s="45"/>
      <c r="E14" s="45"/>
      <c r="F14" s="45"/>
      <c r="G14" s="45"/>
      <c r="H14" s="45"/>
      <c r="I14" s="45"/>
      <c r="J14" s="45"/>
      <c r="K14" s="45">
        <f>K18-K11</f>
        <v>0</v>
      </c>
      <c r="L14" s="45"/>
      <c r="M14" s="46">
        <f>-K14</f>
        <v>0</v>
      </c>
      <c r="N14" s="46"/>
      <c r="O14" s="46">
        <f>K14+M14</f>
        <v>0</v>
      </c>
      <c r="P14" s="15"/>
      <c r="Q14" s="15"/>
      <c r="R14" s="15"/>
    </row>
    <row r="15" spans="1:18" ht="12.75" customHeight="1">
      <c r="A15" s="40" t="s">
        <v>42</v>
      </c>
      <c r="B15" s="17"/>
      <c r="C15" s="45"/>
      <c r="D15" s="45"/>
      <c r="E15" s="45"/>
      <c r="F15" s="45"/>
      <c r="G15" s="45"/>
      <c r="H15" s="45"/>
      <c r="I15" s="45">
        <f>I18-I11</f>
        <v>0</v>
      </c>
      <c r="J15" s="45"/>
      <c r="K15" s="45"/>
      <c r="L15" s="45"/>
      <c r="M15" s="46"/>
      <c r="N15" s="46"/>
      <c r="O15" s="46">
        <f>I15</f>
        <v>0</v>
      </c>
      <c r="P15" s="15"/>
      <c r="Q15" s="15"/>
      <c r="R15" s="15"/>
    </row>
    <row r="16" spans="1:18" ht="12.75" customHeight="1">
      <c r="A16" s="40" t="s">
        <v>168</v>
      </c>
      <c r="B16" s="17"/>
      <c r="C16" s="45">
        <f>C18-C11</f>
        <v>0</v>
      </c>
      <c r="D16" s="45"/>
      <c r="E16" s="45">
        <f>E18-E11</f>
        <v>0</v>
      </c>
      <c r="F16" s="45"/>
      <c r="G16" s="45"/>
      <c r="H16" s="45"/>
      <c r="I16" s="45"/>
      <c r="J16" s="45"/>
      <c r="K16" s="45"/>
      <c r="L16" s="45"/>
      <c r="M16" s="46"/>
      <c r="N16" s="46"/>
      <c r="O16" s="46">
        <f>C16+E16</f>
        <v>0</v>
      </c>
      <c r="P16" s="15"/>
      <c r="Q16" s="15"/>
      <c r="R16" s="15"/>
    </row>
    <row r="17" spans="1:18" ht="12.75" customHeight="1">
      <c r="A17" s="40"/>
      <c r="B17" s="17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  <c r="N17" s="46"/>
      <c r="O17" s="46"/>
      <c r="P17" s="15"/>
      <c r="Q17" s="15"/>
      <c r="R17" s="15"/>
    </row>
    <row r="18" spans="1:18" ht="12.75" customHeight="1" thickBot="1">
      <c r="A18" s="111" t="s">
        <v>273</v>
      </c>
      <c r="B18" s="17"/>
      <c r="C18" s="41">
        <f>Pasivi!E41</f>
        <v>3500000</v>
      </c>
      <c r="D18" s="42"/>
      <c r="E18" s="41">
        <f>Pasivi!E42</f>
        <v>0</v>
      </c>
      <c r="F18" s="47"/>
      <c r="G18" s="113">
        <v>0</v>
      </c>
      <c r="H18" s="47"/>
      <c r="I18" s="41">
        <v>0</v>
      </c>
      <c r="J18" s="47"/>
      <c r="K18" s="41">
        <f>Pasivi!E48</f>
        <v>0</v>
      </c>
      <c r="L18" s="42"/>
      <c r="M18" s="41">
        <f>Pasivi!E49+Pasivi!E50</f>
        <v>72456598</v>
      </c>
      <c r="N18" s="43"/>
      <c r="O18" s="41">
        <f>C18+E18+G18+I18+K18+M18</f>
        <v>75956598</v>
      </c>
      <c r="P18" s="15"/>
      <c r="Q18" s="15"/>
      <c r="R18" s="15"/>
    </row>
    <row r="19" spans="1:18" ht="12.75" customHeight="1" thickTop="1">
      <c r="A19" s="40" t="s">
        <v>169</v>
      </c>
      <c r="B19" s="17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6">
        <v>0</v>
      </c>
      <c r="N19" s="46"/>
      <c r="O19" s="46">
        <f>M19</f>
        <v>0</v>
      </c>
      <c r="P19" s="15"/>
      <c r="Q19" s="15"/>
      <c r="R19" s="15"/>
    </row>
    <row r="20" spans="1:18" ht="12.75" customHeight="1" thickBot="1">
      <c r="A20" s="111" t="s">
        <v>170</v>
      </c>
      <c r="B20" s="17"/>
      <c r="C20" s="109">
        <f>C18</f>
        <v>3500000</v>
      </c>
      <c r="D20" s="45"/>
      <c r="E20" s="109">
        <f>E18</f>
        <v>0</v>
      </c>
      <c r="F20" s="45"/>
      <c r="G20" s="109">
        <f>G18</f>
        <v>0</v>
      </c>
      <c r="H20" s="45"/>
      <c r="I20" s="109">
        <f>I18</f>
        <v>0</v>
      </c>
      <c r="J20" s="45"/>
      <c r="K20" s="109">
        <f>K18</f>
        <v>0</v>
      </c>
      <c r="L20" s="45"/>
      <c r="M20" s="110">
        <f>M18-M19</f>
        <v>72456598</v>
      </c>
      <c r="N20" s="46"/>
      <c r="O20" s="110">
        <f>O18-O19</f>
        <v>75956598</v>
      </c>
      <c r="P20" s="15"/>
      <c r="Q20" s="15"/>
      <c r="R20" s="15"/>
    </row>
    <row r="21" spans="1:18" ht="12.75" customHeight="1" thickTop="1">
      <c r="A21" s="40" t="s">
        <v>171</v>
      </c>
      <c r="B21" s="17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>
        <f>Pasivi!D50</f>
        <v>56900150</v>
      </c>
      <c r="N21" s="46"/>
      <c r="O21" s="46">
        <f>M21</f>
        <v>56900150</v>
      </c>
      <c r="P21" s="15"/>
      <c r="Q21" s="15"/>
      <c r="R21" s="15"/>
    </row>
    <row r="22" spans="1:18" ht="12.75" customHeight="1">
      <c r="A22" s="40" t="s">
        <v>172</v>
      </c>
      <c r="B22" s="17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>
        <v>15025600</v>
      </c>
      <c r="N22" s="46"/>
      <c r="O22" s="46">
        <f>M22</f>
        <v>15025600</v>
      </c>
      <c r="P22" s="15"/>
      <c r="Q22" s="15"/>
      <c r="R22" s="15"/>
    </row>
    <row r="23" spans="1:18" ht="12.75" customHeight="1">
      <c r="A23" s="40" t="s">
        <v>13</v>
      </c>
      <c r="B23" s="17"/>
      <c r="C23" s="45"/>
      <c r="D23" s="45"/>
      <c r="E23" s="45"/>
      <c r="F23" s="45"/>
      <c r="G23" s="45"/>
      <c r="H23" s="45"/>
      <c r="I23" s="45"/>
      <c r="J23" s="45"/>
      <c r="K23" s="45">
        <f>K27-K20</f>
        <v>0</v>
      </c>
      <c r="L23" s="45"/>
      <c r="M23" s="46">
        <f>-K23</f>
        <v>0</v>
      </c>
      <c r="N23" s="46"/>
      <c r="O23" s="46">
        <f>K23+M23</f>
        <v>0</v>
      </c>
      <c r="P23" s="15"/>
      <c r="Q23" s="15"/>
      <c r="R23" s="15"/>
    </row>
    <row r="24" spans="1:18" ht="12.75" customHeight="1">
      <c r="A24" s="40" t="s">
        <v>42</v>
      </c>
      <c r="B24" s="17"/>
      <c r="C24" s="45"/>
      <c r="D24" s="45"/>
      <c r="E24" s="45"/>
      <c r="F24" s="45"/>
      <c r="G24" s="45"/>
      <c r="H24" s="45"/>
      <c r="I24" s="45">
        <f>I27-I20</f>
        <v>0</v>
      </c>
      <c r="J24" s="45"/>
      <c r="K24" s="45"/>
      <c r="L24" s="45"/>
      <c r="M24" s="46"/>
      <c r="N24" s="46"/>
      <c r="O24" s="46">
        <f>I24</f>
        <v>0</v>
      </c>
      <c r="P24" s="15"/>
      <c r="Q24" s="15"/>
      <c r="R24" s="15"/>
    </row>
    <row r="25" spans="1:18" ht="12.75" customHeight="1">
      <c r="A25" s="40" t="s">
        <v>168</v>
      </c>
      <c r="B25" s="17"/>
      <c r="C25" s="45">
        <f>C27-C20</f>
        <v>0</v>
      </c>
      <c r="D25" s="45"/>
      <c r="E25" s="45">
        <f>E27-E20</f>
        <v>0</v>
      </c>
      <c r="F25" s="45"/>
      <c r="G25" s="45"/>
      <c r="H25" s="45"/>
      <c r="I25" s="45"/>
      <c r="J25" s="45"/>
      <c r="K25" s="45"/>
      <c r="L25" s="45"/>
      <c r="M25" s="46"/>
      <c r="N25" s="46"/>
      <c r="O25" s="46">
        <f>C25+E25</f>
        <v>0</v>
      </c>
      <c r="P25" s="15"/>
      <c r="Q25" s="15"/>
      <c r="R25" s="15"/>
    </row>
    <row r="26" spans="1:18" ht="12.75" customHeight="1">
      <c r="A26" s="40" t="s">
        <v>174</v>
      </c>
      <c r="B26" s="17"/>
      <c r="C26" s="45"/>
      <c r="D26" s="45"/>
      <c r="E26" s="45"/>
      <c r="F26" s="45"/>
      <c r="G26" s="45">
        <v>0</v>
      </c>
      <c r="H26" s="45"/>
      <c r="I26" s="45"/>
      <c r="J26" s="45"/>
      <c r="K26" s="45"/>
      <c r="L26" s="45"/>
      <c r="M26" s="46"/>
      <c r="N26" s="46"/>
      <c r="O26" s="46">
        <f>G26</f>
        <v>0</v>
      </c>
      <c r="P26" s="15"/>
      <c r="Q26" s="15"/>
      <c r="R26" s="15"/>
    </row>
    <row r="27" spans="1:18" ht="12.75" customHeight="1" thickBot="1">
      <c r="A27" s="111" t="s">
        <v>274</v>
      </c>
      <c r="B27" s="17"/>
      <c r="C27" s="41">
        <f>Pasivi!D41</f>
        <v>3500000</v>
      </c>
      <c r="D27" s="42"/>
      <c r="E27" s="41">
        <f>Pasivi!D42</f>
        <v>0</v>
      </c>
      <c r="F27" s="112"/>
      <c r="G27" s="41">
        <f>G20-G26</f>
        <v>0</v>
      </c>
      <c r="H27" s="112"/>
      <c r="I27" s="41">
        <v>0</v>
      </c>
      <c r="J27" s="112"/>
      <c r="K27" s="41">
        <f>Pasivi!D48</f>
        <v>0</v>
      </c>
      <c r="L27" s="42"/>
      <c r="M27" s="41">
        <f>Pasivi!D49+Pasivi!D50</f>
        <v>114331148</v>
      </c>
      <c r="N27" s="43"/>
      <c r="O27" s="41">
        <f>C27+E27+G27+I27+K27+M27</f>
        <v>117831148</v>
      </c>
      <c r="P27" s="15"/>
      <c r="Q27" s="15"/>
      <c r="R27" s="15"/>
    </row>
    <row r="28" spans="1:18" ht="16.5" thickTop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222"/>
      <c r="N28" s="17"/>
      <c r="O28" s="18"/>
      <c r="P28" s="15"/>
      <c r="Q28" s="15"/>
      <c r="R28" s="15"/>
    </row>
    <row r="29" spans="1:18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23"/>
      <c r="N29" s="15"/>
      <c r="O29" s="15"/>
      <c r="P29" s="15"/>
      <c r="Q29" s="15"/>
      <c r="R29" s="15"/>
    </row>
    <row r="30" spans="1:18">
      <c r="A30" s="15" t="str">
        <f>Aktivi!B58</f>
        <v>Kontabilisti I Shoqerise</v>
      </c>
      <c r="B30" s="15"/>
      <c r="C30" s="15"/>
      <c r="D30" s="15"/>
      <c r="F30" s="15"/>
      <c r="G30" s="15"/>
      <c r="H30" s="15"/>
      <c r="I30" s="15"/>
      <c r="J30" s="15"/>
      <c r="K30" s="224" t="s">
        <v>221</v>
      </c>
      <c r="L30" s="224"/>
      <c r="M30" s="224"/>
      <c r="N30" s="224"/>
      <c r="O30" s="15"/>
      <c r="P30" s="15"/>
      <c r="Q30" s="15"/>
      <c r="R30" s="15"/>
    </row>
    <row r="31" spans="1:18">
      <c r="A31" s="234"/>
      <c r="B31" s="23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15" t="str">
        <f>Aktivi!B60</f>
        <v xml:space="preserve">   Kastriot  BEGAJ    </v>
      </c>
      <c r="B32" s="15"/>
      <c r="C32" s="15"/>
      <c r="D32" s="15"/>
      <c r="E32" s="15"/>
      <c r="F32" s="15"/>
      <c r="G32" s="15"/>
      <c r="H32" s="15"/>
      <c r="I32" s="15"/>
      <c r="J32" s="15"/>
      <c r="K32" s="224" t="str">
        <f>Aktivi!E60</f>
        <v>ALTION BUHALI</v>
      </c>
      <c r="L32" s="224"/>
      <c r="M32" s="224"/>
      <c r="N32" s="15"/>
      <c r="O32" s="15"/>
      <c r="P32" s="15"/>
      <c r="Q32" s="15"/>
      <c r="R32" s="15"/>
    </row>
    <row r="33" spans="1:18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</sheetData>
  <mergeCells count="3">
    <mergeCell ref="A31:B31"/>
    <mergeCell ref="K30:N30"/>
    <mergeCell ref="K32:M32"/>
  </mergeCells>
  <phoneticPr fontId="0" type="noConversion"/>
  <pageMargins left="0.75" right="0.39" top="1" bottom="1" header="0.5" footer="0.5"/>
  <pageSetup orientation="landscape" r:id="rId1"/>
  <headerFooter alignWithMargins="0"/>
  <ignoredErrors>
    <ignoredError sqref="O11 O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F38" sqref="F38"/>
    </sheetView>
  </sheetViews>
  <sheetFormatPr defaultRowHeight="11.25"/>
  <cols>
    <col min="1" max="1" width="6.83203125" customWidth="1"/>
    <col min="2" max="2" width="45.33203125" customWidth="1"/>
    <col min="3" max="3" width="4.33203125" customWidth="1"/>
    <col min="4" max="4" width="19.33203125" customWidth="1"/>
    <col min="5" max="5" width="4.5" customWidth="1"/>
    <col min="6" max="6" width="17.5" customWidth="1"/>
    <col min="7" max="7" width="4.5" customWidth="1"/>
    <col min="8" max="8" width="21.6640625" customWidth="1"/>
    <col min="9" max="9" width="5" customWidth="1"/>
    <col min="10" max="10" width="19" customWidth="1"/>
    <col min="11" max="11" width="13.83203125" customWidth="1"/>
    <col min="12" max="12" width="13.1640625" customWidth="1"/>
  </cols>
  <sheetData>
    <row r="1" spans="1:11" ht="15.75">
      <c r="A1" s="5" t="str">
        <f>Aktivi!B1</f>
        <v>Shoqeria * AFT* SHA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">
      <c r="A2" s="7" t="s">
        <v>272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.75" thickBot="1">
      <c r="A3" s="7" t="s">
        <v>5</v>
      </c>
      <c r="B3" s="6"/>
      <c r="C3" s="6"/>
      <c r="D3" s="64" t="s">
        <v>61</v>
      </c>
      <c r="E3" s="38"/>
      <c r="F3" s="38"/>
      <c r="G3" s="7"/>
      <c r="H3" s="64" t="s">
        <v>62</v>
      </c>
      <c r="I3" s="6"/>
      <c r="J3" s="6"/>
      <c r="K3" s="6"/>
    </row>
    <row r="4" spans="1:11" ht="16.5" thickTop="1" thickBot="1">
      <c r="A4" s="7"/>
      <c r="B4" s="7"/>
      <c r="C4" s="7"/>
      <c r="D4" s="13" t="str">
        <f>Aktivi!D6</f>
        <v>Viti raportues</v>
      </c>
      <c r="E4" s="115"/>
      <c r="F4" s="13" t="str">
        <f>Aktivi!E6</f>
        <v>Viti paraardhes</v>
      </c>
      <c r="G4" s="8"/>
      <c r="H4" s="13" t="str">
        <f>D4</f>
        <v>Viti raportues</v>
      </c>
      <c r="J4" s="13" t="str">
        <f>F4</f>
        <v>Viti paraardhes</v>
      </c>
      <c r="K4" s="6"/>
    </row>
    <row r="5" spans="1:11" ht="15.75" thickTop="1">
      <c r="A5" s="9" t="s">
        <v>6</v>
      </c>
      <c r="B5" s="9"/>
      <c r="C5" s="7"/>
      <c r="D5" s="7"/>
      <c r="E5" s="7"/>
      <c r="F5" s="7"/>
      <c r="G5" s="7"/>
      <c r="H5" s="6"/>
      <c r="I5" s="6"/>
      <c r="J5" s="6"/>
      <c r="K5" s="6"/>
    </row>
    <row r="6" spans="1:11" ht="15.75" thickBot="1">
      <c r="A6" s="7"/>
      <c r="B6" s="186" t="s">
        <v>229</v>
      </c>
      <c r="C6" s="7"/>
      <c r="D6" s="7"/>
      <c r="E6" s="7"/>
      <c r="F6" s="7"/>
      <c r="G6" s="7"/>
      <c r="H6" s="68">
        <f>'A- ShSKK'!E11+D10+D11+D12+'A- ShSKK'!E25</f>
        <v>2966631672</v>
      </c>
      <c r="I6" s="6"/>
      <c r="J6" s="68">
        <f>'A- ShSKK'!G11+F10+F11+F12+'A- ShSKK'!G25</f>
        <v>4104501987</v>
      </c>
      <c r="K6" s="6"/>
    </row>
    <row r="7" spans="1:11" ht="15.75" thickTop="1">
      <c r="A7" s="7"/>
      <c r="B7" s="7" t="s">
        <v>7</v>
      </c>
      <c r="C7" s="7"/>
      <c r="D7" s="59">
        <f>Pasivi!D50</f>
        <v>56900150</v>
      </c>
      <c r="E7" s="59"/>
      <c r="F7" s="59">
        <f>Pasivi!E50</f>
        <v>56751987</v>
      </c>
      <c r="G7" s="10"/>
      <c r="H7" s="10"/>
      <c r="I7" s="11"/>
      <c r="J7" s="6"/>
      <c r="K7" s="6"/>
    </row>
    <row r="8" spans="1:11" ht="15">
      <c r="A8" s="7"/>
      <c r="B8" s="7" t="s">
        <v>8</v>
      </c>
      <c r="C8" s="7"/>
      <c r="D8" s="59">
        <f>'A- ShSKK'!E19</f>
        <v>5312622</v>
      </c>
      <c r="E8" s="59"/>
      <c r="F8" s="59">
        <f>'A- ShSKK'!G19</f>
        <v>5252126</v>
      </c>
      <c r="G8" s="10"/>
      <c r="H8" s="10"/>
      <c r="I8" s="11"/>
      <c r="J8" s="6"/>
      <c r="K8" s="6"/>
    </row>
    <row r="9" spans="1:11" ht="15">
      <c r="A9" s="7"/>
      <c r="B9" s="7" t="s">
        <v>9</v>
      </c>
      <c r="C9" s="7"/>
      <c r="D9" s="59">
        <f>-Aktivi!F29</f>
        <v>104610630</v>
      </c>
      <c r="E9" s="59"/>
      <c r="F9" s="59">
        <v>-151986862</v>
      </c>
      <c r="G9" s="10"/>
      <c r="H9" s="10"/>
      <c r="I9" s="11"/>
      <c r="J9" s="6"/>
      <c r="K9" s="6"/>
    </row>
    <row r="10" spans="1:11" ht="15">
      <c r="A10" s="7"/>
      <c r="B10" s="7" t="s">
        <v>53</v>
      </c>
      <c r="C10" s="7"/>
      <c r="D10" s="59">
        <f>-Aktivi!F18</f>
        <v>36049651</v>
      </c>
      <c r="E10" s="59"/>
      <c r="F10" s="221">
        <v>-285377701</v>
      </c>
      <c r="G10" s="10"/>
      <c r="H10" s="10"/>
      <c r="I10" s="11"/>
      <c r="J10" s="6"/>
      <c r="K10" s="6"/>
    </row>
    <row r="11" spans="1:11" ht="15">
      <c r="A11" s="7"/>
      <c r="B11" s="7" t="s">
        <v>54</v>
      </c>
      <c r="C11" s="7"/>
      <c r="D11" s="59">
        <f>-Aktivi!F19+-Aktivi!F20+-Aktivi!F21</f>
        <v>15050393</v>
      </c>
      <c r="E11" s="59"/>
      <c r="F11" s="221">
        <v>-16967735</v>
      </c>
      <c r="G11" s="10"/>
      <c r="H11" s="10"/>
      <c r="I11" s="11"/>
      <c r="J11" s="6"/>
      <c r="K11" s="6"/>
    </row>
    <row r="12" spans="1:11" ht="15">
      <c r="A12" s="7"/>
      <c r="B12" s="7" t="s">
        <v>55</v>
      </c>
      <c r="C12" s="7"/>
      <c r="D12" s="59">
        <f>-Aktivi!F32</f>
        <v>0</v>
      </c>
      <c r="E12" s="59"/>
      <c r="F12" s="59">
        <v>0</v>
      </c>
      <c r="G12" s="10"/>
      <c r="H12" s="10"/>
      <c r="I12" s="11"/>
      <c r="J12" s="6"/>
      <c r="K12" s="6"/>
    </row>
    <row r="13" spans="1:11" ht="15.75" thickBot="1">
      <c r="A13" s="7"/>
      <c r="B13" s="188" t="s">
        <v>230</v>
      </c>
      <c r="C13" s="7"/>
      <c r="D13" s="59"/>
      <c r="E13" s="59"/>
      <c r="F13" s="59"/>
      <c r="G13" s="10"/>
      <c r="H13" s="67">
        <f>'A- ShSKK'!E20-D8-D14-D15-D16-D17-D9-D18+'A- ShSKK'!E33</f>
        <v>2933808083</v>
      </c>
      <c r="I13" s="11"/>
      <c r="J13" s="67">
        <f>'A- ShSKK'!G20-F8-F14-F15-F16-F17-F9-F18+'A- ShSKK'!G33</f>
        <v>4335304476</v>
      </c>
      <c r="K13" s="6"/>
    </row>
    <row r="14" spans="1:11" ht="15.75" thickTop="1">
      <c r="A14" s="7"/>
      <c r="B14" s="7" t="s">
        <v>56</v>
      </c>
      <c r="C14" s="7"/>
      <c r="D14" s="59">
        <f>Pasivi!F17</f>
        <v>-115579176</v>
      </c>
      <c r="E14" s="59"/>
      <c r="F14" s="59">
        <v>84777968</v>
      </c>
      <c r="G14" s="10"/>
      <c r="H14" s="10"/>
      <c r="I14" s="11"/>
      <c r="J14" s="6"/>
      <c r="K14" s="6"/>
    </row>
    <row r="15" spans="1:11" ht="15">
      <c r="A15" s="7"/>
      <c r="B15" s="7" t="s">
        <v>57</v>
      </c>
      <c r="C15" s="7"/>
      <c r="D15" s="59">
        <f>Pasivi!F18</f>
        <v>-794938</v>
      </c>
      <c r="E15" s="59"/>
      <c r="F15" s="59">
        <v>689039</v>
      </c>
      <c r="G15" s="10"/>
      <c r="H15" s="10"/>
      <c r="I15" s="11"/>
      <c r="J15" s="6"/>
      <c r="K15" s="6"/>
    </row>
    <row r="16" spans="1:11" ht="15">
      <c r="A16" s="7"/>
      <c r="B16" s="7" t="s">
        <v>58</v>
      </c>
      <c r="C16" s="7"/>
      <c r="D16" s="59">
        <f>Pasivi!F19</f>
        <v>-2379969</v>
      </c>
      <c r="E16" s="59"/>
      <c r="F16" s="59">
        <v>1215475</v>
      </c>
      <c r="G16" s="10"/>
      <c r="H16" s="10"/>
      <c r="I16" s="11"/>
      <c r="J16" s="6"/>
      <c r="K16" s="6"/>
    </row>
    <row r="17" spans="1:11" ht="15">
      <c r="A17" s="7"/>
      <c r="B17" s="7" t="s">
        <v>10</v>
      </c>
      <c r="C17" s="7"/>
      <c r="D17" s="59">
        <f>Pasivi!F20+Pasivi!F21+Pasivi!F12</f>
        <v>-66345774</v>
      </c>
      <c r="E17" s="59"/>
      <c r="F17" s="59">
        <v>74843214</v>
      </c>
      <c r="G17" s="10"/>
      <c r="H17" s="10"/>
      <c r="I17" s="11"/>
      <c r="J17" s="153"/>
      <c r="K17" s="6"/>
    </row>
    <row r="18" spans="1:11" ht="15">
      <c r="A18" s="7"/>
      <c r="B18" s="7" t="s">
        <v>59</v>
      </c>
      <c r="C18" s="7"/>
      <c r="D18" s="59">
        <f>Pasivi!F23</f>
        <v>0</v>
      </c>
      <c r="E18" s="59"/>
      <c r="F18" s="59">
        <v>0</v>
      </c>
      <c r="G18" s="10"/>
      <c r="H18" s="10"/>
      <c r="I18" s="11"/>
      <c r="J18" s="6"/>
      <c r="K18" s="6"/>
    </row>
    <row r="19" spans="1:11" ht="15">
      <c r="A19" s="7"/>
      <c r="B19" s="185" t="s">
        <v>231</v>
      </c>
      <c r="C19" s="187"/>
      <c r="D19" s="59"/>
      <c r="E19" s="59"/>
      <c r="F19" s="59"/>
      <c r="G19" s="10"/>
      <c r="H19" s="10"/>
      <c r="I19" s="11"/>
      <c r="J19" s="6"/>
      <c r="K19" s="6"/>
    </row>
    <row r="20" spans="1:11" ht="15">
      <c r="A20" s="7"/>
      <c r="B20" s="185" t="s">
        <v>232</v>
      </c>
      <c r="C20" s="187"/>
      <c r="D20" s="59"/>
      <c r="E20" s="59"/>
      <c r="F20" s="59"/>
      <c r="G20" s="10"/>
      <c r="H20" s="10"/>
      <c r="I20" s="11"/>
      <c r="J20" s="6"/>
      <c r="K20" s="6"/>
    </row>
    <row r="21" spans="1:11" ht="15">
      <c r="A21" s="7"/>
      <c r="B21" s="185" t="s">
        <v>233</v>
      </c>
      <c r="C21" s="187"/>
      <c r="D21" s="59"/>
      <c r="E21" s="59"/>
      <c r="F21" s="59"/>
      <c r="G21" s="10"/>
      <c r="H21" s="10"/>
      <c r="I21" s="11"/>
      <c r="J21" s="6"/>
      <c r="K21" s="6"/>
    </row>
    <row r="22" spans="1:11" ht="15">
      <c r="A22" s="114" t="s">
        <v>183</v>
      </c>
      <c r="B22" s="7"/>
      <c r="C22" s="7"/>
      <c r="D22" s="60">
        <f>SUM(D7:D21)</f>
        <v>32823589</v>
      </c>
      <c r="E22" s="116"/>
      <c r="F22" s="60">
        <f>SUM(F7:F21)</f>
        <v>-230802489</v>
      </c>
      <c r="G22" s="10"/>
      <c r="H22" s="60">
        <f>H6-H13</f>
        <v>32823589</v>
      </c>
      <c r="I22" s="11"/>
      <c r="J22" s="60">
        <f>J6-J13</f>
        <v>-230802489</v>
      </c>
      <c r="K22" s="6"/>
    </row>
    <row r="23" spans="1:11" ht="15">
      <c r="A23" s="9" t="s">
        <v>11</v>
      </c>
      <c r="B23" s="7"/>
      <c r="C23" s="7"/>
      <c r="D23" s="59"/>
      <c r="E23" s="59"/>
      <c r="F23" s="59"/>
      <c r="G23" s="10"/>
      <c r="H23" s="10"/>
      <c r="I23" s="11"/>
      <c r="J23" s="153"/>
      <c r="K23" s="6"/>
    </row>
    <row r="24" spans="1:11" ht="15">
      <c r="A24" s="7"/>
      <c r="B24" s="7" t="s">
        <v>177</v>
      </c>
      <c r="C24" s="7"/>
      <c r="D24" s="59">
        <f>-Aktivi!F40</f>
        <v>0</v>
      </c>
      <c r="E24" s="59"/>
      <c r="F24" s="59">
        <v>-17880520</v>
      </c>
      <c r="G24" s="10"/>
      <c r="H24" s="150"/>
      <c r="I24" s="11"/>
      <c r="J24" s="150">
        <f>F24</f>
        <v>-17880520</v>
      </c>
      <c r="K24" s="6"/>
    </row>
    <row r="25" spans="1:11" ht="15">
      <c r="A25" s="7"/>
      <c r="B25" s="7" t="s">
        <v>187</v>
      </c>
      <c r="C25" s="7"/>
      <c r="D25" s="59">
        <f>-Aktivi!F46-D8-Aktivi!F54</f>
        <v>-26753031</v>
      </c>
      <c r="E25" s="59"/>
      <c r="F25" s="59">
        <v>-23204739</v>
      </c>
      <c r="G25" s="10"/>
      <c r="H25" s="150">
        <f>D25</f>
        <v>-26753031</v>
      </c>
      <c r="I25" s="11"/>
      <c r="J25" s="150">
        <f>F25</f>
        <v>-23204739</v>
      </c>
      <c r="K25" s="6"/>
    </row>
    <row r="26" spans="1:11" ht="15">
      <c r="A26" s="7"/>
      <c r="B26" s="7" t="s">
        <v>178</v>
      </c>
      <c r="C26" s="7"/>
      <c r="D26" s="59">
        <v>0</v>
      </c>
      <c r="E26" s="59"/>
      <c r="F26" s="59"/>
      <c r="G26" s="10"/>
      <c r="H26" s="150">
        <f>D26</f>
        <v>0</v>
      </c>
      <c r="I26" s="11"/>
      <c r="J26" s="150">
        <f>F26</f>
        <v>0</v>
      </c>
      <c r="K26" s="6"/>
    </row>
    <row r="27" spans="1:11" ht="15">
      <c r="A27" s="7"/>
      <c r="B27" s="7" t="s">
        <v>179</v>
      </c>
      <c r="C27" s="7"/>
      <c r="D27" s="59">
        <v>0</v>
      </c>
      <c r="E27" s="59"/>
      <c r="F27" s="59">
        <v>0</v>
      </c>
      <c r="G27" s="10"/>
      <c r="H27" s="150"/>
      <c r="I27" s="11"/>
      <c r="J27" s="150">
        <f>F27</f>
        <v>0</v>
      </c>
      <c r="K27" s="6"/>
    </row>
    <row r="28" spans="1:11" ht="15">
      <c r="A28" s="114" t="s">
        <v>180</v>
      </c>
      <c r="B28" s="114"/>
      <c r="C28" s="7"/>
      <c r="D28" s="60">
        <f>SUM(D24:D27)</f>
        <v>-26753031</v>
      </c>
      <c r="E28" s="116"/>
      <c r="F28" s="60">
        <f>SUM(F24:F27)</f>
        <v>-41085259</v>
      </c>
      <c r="G28" s="10"/>
      <c r="H28" s="152">
        <f>SUM(H25:H27)</f>
        <v>-26753031</v>
      </c>
      <c r="I28" s="11"/>
      <c r="J28" s="60">
        <f>SUM(J25:J27)</f>
        <v>-23204739</v>
      </c>
      <c r="K28" s="6"/>
    </row>
    <row r="29" spans="1:11" ht="15">
      <c r="A29" s="9" t="s">
        <v>60</v>
      </c>
      <c r="B29" s="7"/>
      <c r="C29" s="7"/>
      <c r="D29" s="59"/>
      <c r="E29" s="59"/>
      <c r="F29" s="59"/>
      <c r="G29" s="10"/>
      <c r="H29" s="150"/>
      <c r="I29" s="11"/>
      <c r="J29" s="7"/>
      <c r="K29" s="6"/>
    </row>
    <row r="30" spans="1:11" ht="15">
      <c r="A30" s="7"/>
      <c r="B30" s="7" t="s">
        <v>184</v>
      </c>
      <c r="C30" s="7"/>
      <c r="D30" s="59">
        <v>0</v>
      </c>
      <c r="E30" s="59"/>
      <c r="F30" s="59"/>
      <c r="G30" s="10"/>
      <c r="H30" s="150">
        <f>D30</f>
        <v>0</v>
      </c>
      <c r="I30" s="11"/>
      <c r="J30" s="150">
        <f>F30</f>
        <v>0</v>
      </c>
      <c r="K30" s="6"/>
    </row>
    <row r="31" spans="1:11" ht="15">
      <c r="A31" s="7"/>
      <c r="B31" s="7" t="s">
        <v>185</v>
      </c>
      <c r="C31" s="7"/>
      <c r="D31" s="59">
        <f>Pasivi!F30+Pasivi!F31</f>
        <v>26761555</v>
      </c>
      <c r="E31" s="59"/>
      <c r="F31" s="59">
        <v>280274469</v>
      </c>
      <c r="G31" s="10"/>
      <c r="H31" s="150">
        <f>D31</f>
        <v>26761555</v>
      </c>
      <c r="I31" s="11"/>
      <c r="J31" s="150">
        <f>F31</f>
        <v>280274469</v>
      </c>
      <c r="K31" s="6"/>
    </row>
    <row r="32" spans="1:11" ht="15">
      <c r="A32" s="7"/>
      <c r="B32" s="7" t="s">
        <v>186</v>
      </c>
      <c r="C32" s="7"/>
      <c r="D32" s="59">
        <v>0</v>
      </c>
      <c r="E32" s="59"/>
      <c r="F32" s="59">
        <v>0</v>
      </c>
      <c r="G32" s="10"/>
      <c r="H32" s="150">
        <f>D32</f>
        <v>0</v>
      </c>
      <c r="I32" s="11"/>
      <c r="J32" s="150">
        <f>F32</f>
        <v>0</v>
      </c>
      <c r="K32" s="6"/>
    </row>
    <row r="33" spans="1:11" ht="15">
      <c r="A33" s="7"/>
      <c r="B33" s="7" t="s">
        <v>172</v>
      </c>
      <c r="C33" s="7"/>
      <c r="D33" s="59">
        <v>-15025600</v>
      </c>
      <c r="E33" s="59"/>
      <c r="F33" s="59">
        <v>0</v>
      </c>
      <c r="G33" s="10"/>
      <c r="H33" s="150">
        <f>D33</f>
        <v>-15025600</v>
      </c>
      <c r="I33" s="11"/>
      <c r="J33" s="150">
        <f>F33</f>
        <v>0</v>
      </c>
      <c r="K33" s="6"/>
    </row>
    <row r="34" spans="1:11" ht="15">
      <c r="A34" s="114" t="s">
        <v>181</v>
      </c>
      <c r="B34" s="7"/>
      <c r="C34" s="7"/>
      <c r="D34" s="60">
        <f>SUM(D30:D33)</f>
        <v>11735955</v>
      </c>
      <c r="E34" s="116"/>
      <c r="F34" s="116">
        <f>SUM(F30:F33)</f>
        <v>280274469</v>
      </c>
      <c r="G34" s="10"/>
      <c r="H34" s="152">
        <f>SUM(H30:H33)</f>
        <v>11735955</v>
      </c>
      <c r="I34" s="11"/>
      <c r="J34" s="116">
        <f>SUM(J30:J33)</f>
        <v>280274469</v>
      </c>
      <c r="K34" s="6"/>
    </row>
    <row r="35" spans="1:11" ht="15.75" thickBot="1">
      <c r="A35" s="7" t="s">
        <v>182</v>
      </c>
      <c r="B35" s="7"/>
      <c r="C35" s="7"/>
      <c r="D35" s="61">
        <f>+D34+D28+D22</f>
        <v>17806513</v>
      </c>
      <c r="E35" s="117"/>
      <c r="F35" s="172">
        <f>+F34+F28+F22</f>
        <v>8386721</v>
      </c>
      <c r="G35" s="65"/>
      <c r="H35" s="101">
        <f>+H34+H28+H22</f>
        <v>17806513</v>
      </c>
      <c r="I35" s="11"/>
      <c r="J35" s="172">
        <f>+J34+J28+J22</f>
        <v>26267241</v>
      </c>
      <c r="K35" s="6"/>
    </row>
    <row r="36" spans="1:11" ht="15.75" thickTop="1">
      <c r="A36" s="7"/>
      <c r="B36" s="7"/>
      <c r="C36" s="7"/>
      <c r="D36" s="59"/>
      <c r="E36" s="59"/>
      <c r="F36" s="59"/>
      <c r="G36" s="65"/>
      <c r="H36" s="10"/>
      <c r="I36" s="11"/>
      <c r="J36" s="7"/>
      <c r="K36" s="6"/>
    </row>
    <row r="37" spans="1:11" ht="15.75" thickBot="1">
      <c r="A37" s="7" t="s">
        <v>175</v>
      </c>
      <c r="B37" s="7"/>
      <c r="C37" s="7"/>
      <c r="D37" s="62">
        <f>Aktivi!E10</f>
        <v>11265033</v>
      </c>
      <c r="E37" s="116"/>
      <c r="F37" s="62">
        <v>2878312</v>
      </c>
      <c r="G37" s="65"/>
      <c r="H37" s="67">
        <f>D37</f>
        <v>11265033</v>
      </c>
      <c r="I37" s="11"/>
      <c r="J37" s="62">
        <f>F37</f>
        <v>2878312</v>
      </c>
      <c r="K37" s="6"/>
    </row>
    <row r="38" spans="1:11" ht="16.5" thickTop="1" thickBot="1">
      <c r="A38" s="7" t="s">
        <v>176</v>
      </c>
      <c r="B38" s="7"/>
      <c r="C38" s="7"/>
      <c r="D38" s="62">
        <f>Aktivi!D10</f>
        <v>29071546</v>
      </c>
      <c r="E38" s="116"/>
      <c r="F38" s="171">
        <f>SUM(F35:F37)</f>
        <v>11265033</v>
      </c>
      <c r="G38" s="66"/>
      <c r="H38" s="67">
        <f>D38</f>
        <v>29071546</v>
      </c>
      <c r="I38" s="11"/>
      <c r="J38" s="171">
        <f>F38</f>
        <v>11265033</v>
      </c>
      <c r="K38" s="6"/>
    </row>
    <row r="39" spans="1:11" ht="15.75" thickTop="1">
      <c r="A39" s="7"/>
      <c r="B39" s="7"/>
      <c r="C39" s="7"/>
      <c r="D39" s="59"/>
      <c r="E39" s="59"/>
      <c r="F39" s="59"/>
      <c r="G39" s="10"/>
      <c r="H39" s="11"/>
      <c r="I39" s="11"/>
      <c r="J39" s="6"/>
      <c r="K39" s="6"/>
    </row>
    <row r="40" spans="1:11" ht="15.75">
      <c r="A40" s="7"/>
      <c r="B40" s="150" t="str">
        <f>Aktivi!B58</f>
        <v>Kontabilisti I Shoqerise</v>
      </c>
      <c r="D40" s="15"/>
      <c r="E40" s="15"/>
      <c r="F40" s="15"/>
      <c r="G40" s="15"/>
      <c r="H40" s="224" t="s">
        <v>221</v>
      </c>
      <c r="I40" s="224"/>
      <c r="J40" s="224"/>
      <c r="K40" s="6"/>
    </row>
    <row r="41" spans="1:11" ht="15.75">
      <c r="A41" s="12"/>
      <c r="B41" s="181" t="str">
        <f>Aktivi!B60</f>
        <v xml:space="preserve">   Kastriot  BEGAJ    </v>
      </c>
      <c r="C41" s="12"/>
      <c r="E41" s="15"/>
      <c r="F41" s="15"/>
      <c r="G41" s="15"/>
      <c r="H41" s="224" t="str">
        <f>Aktivi!E60</f>
        <v>ALTION BUHALI</v>
      </c>
      <c r="I41" s="224"/>
      <c r="J41" s="224"/>
    </row>
    <row r="42" spans="1:11" ht="14.25">
      <c r="A42" s="12"/>
      <c r="B42" s="12"/>
      <c r="C42" s="12"/>
      <c r="D42" s="12"/>
      <c r="E42" s="12"/>
      <c r="F42" s="12"/>
      <c r="G42" s="12"/>
    </row>
    <row r="43" spans="1:11" ht="14.25">
      <c r="A43" s="12"/>
      <c r="B43" s="12"/>
      <c r="C43" s="12"/>
      <c r="D43" s="12"/>
      <c r="E43" s="12"/>
      <c r="F43" s="12"/>
      <c r="G43" s="12"/>
    </row>
    <row r="44" spans="1:11" ht="14.25">
      <c r="A44" s="12"/>
      <c r="B44" s="12"/>
      <c r="C44" s="12"/>
      <c r="D44" s="12"/>
      <c r="E44" s="12"/>
      <c r="F44" s="12"/>
      <c r="G44" s="12"/>
    </row>
  </sheetData>
  <mergeCells count="2">
    <mergeCell ref="H40:J40"/>
    <mergeCell ref="H41:J41"/>
  </mergeCells>
  <phoneticPr fontId="0" type="noConversion"/>
  <pageMargins left="0.75" right="0.75" top="0.51" bottom="0.74" header="0.26" footer="0.5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G118"/>
  <sheetViews>
    <sheetView topLeftCell="A61" zoomScale="85" workbookViewId="0">
      <selection activeCell="H65" sqref="H65"/>
    </sheetView>
  </sheetViews>
  <sheetFormatPr defaultColWidth="22.6640625" defaultRowHeight="15"/>
  <cols>
    <col min="1" max="1" width="4.5" style="22" customWidth="1"/>
    <col min="2" max="2" width="35" style="22" customWidth="1"/>
    <col min="3" max="3" width="16.83203125" style="22" customWidth="1"/>
    <col min="4" max="4" width="3.83203125" style="22" customWidth="1"/>
    <col min="5" max="5" width="16.6640625" style="22" customWidth="1"/>
    <col min="6" max="6" width="4.5" style="22" customWidth="1"/>
    <col min="7" max="7" width="20.5" style="22" customWidth="1"/>
    <col min="8" max="16384" width="22.6640625" style="22"/>
  </cols>
  <sheetData>
    <row r="1" spans="2:7">
      <c r="B1" s="21" t="s">
        <v>34</v>
      </c>
    </row>
    <row r="2" spans="2:7" ht="15.75" thickBot="1">
      <c r="B2" s="101" t="s">
        <v>73</v>
      </c>
    </row>
    <row r="3" spans="2:7" ht="16.5" thickTop="1" thickBot="1">
      <c r="C3" s="155" t="s">
        <v>276</v>
      </c>
      <c r="D3" s="151"/>
      <c r="E3" s="155" t="s">
        <v>242</v>
      </c>
      <c r="F3" s="156"/>
      <c r="G3" s="157" t="s">
        <v>1</v>
      </c>
    </row>
    <row r="4" spans="2:7" ht="10.5" customHeight="1" thickTop="1">
      <c r="C4" s="151"/>
      <c r="D4" s="151"/>
      <c r="E4" s="151"/>
      <c r="F4" s="151"/>
      <c r="G4" s="151"/>
    </row>
    <row r="5" spans="2:7">
      <c r="B5" s="22" t="s">
        <v>35</v>
      </c>
      <c r="C5" s="151">
        <f>Aktivi!D11</f>
        <v>655339</v>
      </c>
      <c r="D5" s="151"/>
      <c r="E5" s="151">
        <f>Aktivi!E11</f>
        <v>464279</v>
      </c>
      <c r="F5" s="151"/>
      <c r="G5" s="151">
        <f>+C5-E5</f>
        <v>191060</v>
      </c>
    </row>
    <row r="6" spans="2:7">
      <c r="B6" s="22" t="s">
        <v>36</v>
      </c>
      <c r="C6" s="151">
        <f>Aktivi!D12</f>
        <v>28416207</v>
      </c>
      <c r="D6" s="151"/>
      <c r="E6" s="151">
        <f>Aktivi!E12</f>
        <v>10800754</v>
      </c>
      <c r="F6" s="151"/>
      <c r="G6" s="151">
        <f>+C6-E6</f>
        <v>17615453</v>
      </c>
    </row>
    <row r="7" spans="2:7">
      <c r="B7" s="22" t="s">
        <v>50</v>
      </c>
      <c r="C7" s="151">
        <v>0</v>
      </c>
      <c r="D7" s="151"/>
      <c r="E7" s="151">
        <v>0</v>
      </c>
      <c r="F7" s="151"/>
      <c r="G7" s="151">
        <f>+C7-E7</f>
        <v>0</v>
      </c>
    </row>
    <row r="8" spans="2:7" ht="15.75" thickBot="1">
      <c r="B8" s="23" t="s">
        <v>16</v>
      </c>
      <c r="C8" s="158">
        <f>SUM(C4:C7)</f>
        <v>29071546</v>
      </c>
      <c r="D8" s="159"/>
      <c r="E8" s="158">
        <f>SUM(E4:E7)</f>
        <v>11265033</v>
      </c>
      <c r="F8" s="159"/>
      <c r="G8" s="158">
        <f>SUM(G4:G7)</f>
        <v>17806513</v>
      </c>
    </row>
    <row r="9" spans="2:7" ht="15.75" thickTop="1">
      <c r="C9" s="160"/>
      <c r="D9" s="151"/>
      <c r="E9" s="160"/>
      <c r="F9" s="151"/>
      <c r="G9" s="160"/>
    </row>
    <row r="10" spans="2:7" ht="15.75" thickBot="1">
      <c r="B10" s="101" t="s">
        <v>74</v>
      </c>
      <c r="C10" s="161"/>
      <c r="D10" s="161"/>
      <c r="E10" s="160"/>
      <c r="F10" s="151"/>
      <c r="G10" s="160"/>
    </row>
    <row r="11" spans="2:7" ht="15.75" thickTop="1">
      <c r="C11" s="160"/>
      <c r="D11" s="151"/>
      <c r="E11" s="160"/>
      <c r="F11" s="151"/>
      <c r="G11" s="160"/>
    </row>
    <row r="12" spans="2:7" ht="15.75" thickBot="1">
      <c r="C12" s="155" t="str">
        <f>C3</f>
        <v>31 Dhjetor 2014</v>
      </c>
      <c r="D12" s="151"/>
      <c r="E12" s="155" t="str">
        <f>E3</f>
        <v>31 Dhjetor 2013</v>
      </c>
      <c r="F12" s="151"/>
      <c r="G12" s="155" t="s">
        <v>1</v>
      </c>
    </row>
    <row r="13" spans="2:7" ht="15.75" thickTop="1">
      <c r="C13" s="160"/>
      <c r="D13" s="151"/>
      <c r="E13" s="160"/>
      <c r="F13" s="151"/>
      <c r="G13" s="160"/>
    </row>
    <row r="14" spans="2:7">
      <c r="B14" s="22" t="s">
        <v>76</v>
      </c>
      <c r="C14" s="160">
        <f>Aktivi!D14</f>
        <v>0</v>
      </c>
      <c r="D14" s="151"/>
      <c r="E14" s="160">
        <f>Aktivi!E14</f>
        <v>0</v>
      </c>
      <c r="F14" s="151"/>
      <c r="G14" s="151">
        <f>+C14-E14</f>
        <v>0</v>
      </c>
    </row>
    <row r="15" spans="2:7">
      <c r="B15" s="22" t="s">
        <v>78</v>
      </c>
      <c r="C15" s="160">
        <f>Aktivi!D15</f>
        <v>0</v>
      </c>
      <c r="D15" s="151"/>
      <c r="E15" s="160">
        <f>Aktivi!E15</f>
        <v>0</v>
      </c>
      <c r="F15" s="151"/>
      <c r="G15" s="151">
        <f>+C15-E15</f>
        <v>0</v>
      </c>
    </row>
    <row r="16" spans="2:7">
      <c r="C16" s="160"/>
      <c r="D16" s="151"/>
      <c r="E16" s="160"/>
      <c r="F16" s="151"/>
      <c r="G16" s="160"/>
    </row>
    <row r="17" spans="2:7" ht="15.75" thickBot="1">
      <c r="B17" s="23" t="s">
        <v>16</v>
      </c>
      <c r="C17" s="158">
        <f>SUM(C13:C16)</f>
        <v>0</v>
      </c>
      <c r="D17" s="159"/>
      <c r="E17" s="158">
        <f>SUM(E13:E16)</f>
        <v>0</v>
      </c>
      <c r="F17" s="159"/>
      <c r="G17" s="158">
        <f>SUM(G13:G16)</f>
        <v>0</v>
      </c>
    </row>
    <row r="18" spans="2:7" ht="15.75" thickTop="1">
      <c r="B18" s="23"/>
      <c r="C18" s="162"/>
      <c r="D18" s="159"/>
      <c r="E18" s="162"/>
      <c r="F18" s="159"/>
      <c r="G18" s="162"/>
    </row>
    <row r="19" spans="2:7" ht="15.75" thickBot="1">
      <c r="B19" s="101" t="s">
        <v>88</v>
      </c>
      <c r="C19" s="151"/>
      <c r="D19" s="151"/>
      <c r="E19" s="151"/>
      <c r="F19" s="151"/>
      <c r="G19" s="151"/>
    </row>
    <row r="20" spans="2:7" ht="16.5" thickTop="1" thickBot="1">
      <c r="C20" s="155" t="str">
        <f>C3</f>
        <v>31 Dhjetor 2014</v>
      </c>
      <c r="D20" s="151"/>
      <c r="E20" s="155" t="str">
        <f>E3</f>
        <v>31 Dhjetor 2013</v>
      </c>
      <c r="F20" s="163"/>
      <c r="G20" s="157" t="s">
        <v>1</v>
      </c>
    </row>
    <row r="21" spans="2:7" ht="15.75" thickTop="1">
      <c r="C21" s="164"/>
      <c r="D21" s="165"/>
      <c r="E21" s="164"/>
      <c r="F21" s="163"/>
      <c r="G21" s="164"/>
    </row>
    <row r="22" spans="2:7">
      <c r="B22" s="22" t="s">
        <v>89</v>
      </c>
      <c r="C22" s="151">
        <f>Aktivi!D24</f>
        <v>141600</v>
      </c>
      <c r="D22" s="151"/>
      <c r="E22" s="151">
        <f>Aktivi!E24</f>
        <v>0</v>
      </c>
      <c r="F22" s="151"/>
      <c r="G22" s="166">
        <f>+C22-E22</f>
        <v>141600</v>
      </c>
    </row>
    <row r="23" spans="2:7">
      <c r="B23" s="37" t="s">
        <v>90</v>
      </c>
      <c r="C23" s="151">
        <f>Aktivi!D25</f>
        <v>0</v>
      </c>
      <c r="D23" s="151"/>
      <c r="E23" s="151">
        <f>Aktivi!E25</f>
        <v>0</v>
      </c>
      <c r="F23" s="151"/>
      <c r="G23" s="166">
        <f>+C23-E23</f>
        <v>0</v>
      </c>
    </row>
    <row r="24" spans="2:7">
      <c r="B24" s="37" t="s">
        <v>91</v>
      </c>
      <c r="C24" s="151">
        <f>Aktivi!D26</f>
        <v>0</v>
      </c>
      <c r="D24" s="151"/>
      <c r="E24" s="151">
        <f>Aktivi!E26</f>
        <v>0</v>
      </c>
      <c r="F24" s="151"/>
      <c r="G24" s="166">
        <f>+C24-E24</f>
        <v>0</v>
      </c>
    </row>
    <row r="25" spans="2:7">
      <c r="B25" s="22" t="s">
        <v>92</v>
      </c>
      <c r="C25" s="151">
        <f>Aktivi!D27</f>
        <v>123139587</v>
      </c>
      <c r="D25" s="151"/>
      <c r="E25" s="151">
        <f>Aktivi!E27</f>
        <v>227834218</v>
      </c>
      <c r="F25" s="151"/>
      <c r="G25" s="166">
        <f>+C25-E25</f>
        <v>-104694631</v>
      </c>
    </row>
    <row r="26" spans="2:7">
      <c r="B26" s="22" t="s">
        <v>94</v>
      </c>
      <c r="C26" s="151">
        <f>Aktivi!D28</f>
        <v>0</v>
      </c>
      <c r="D26" s="166"/>
      <c r="E26" s="151">
        <f>Aktivi!E28</f>
        <v>57599</v>
      </c>
      <c r="F26" s="151"/>
      <c r="G26" s="166">
        <f>+C26-E26</f>
        <v>-57599</v>
      </c>
    </row>
    <row r="27" spans="2:7" ht="15.75" thickBot="1">
      <c r="B27" s="23" t="s">
        <v>16</v>
      </c>
      <c r="C27" s="158">
        <f>SUM(C22:C26)</f>
        <v>123281187</v>
      </c>
      <c r="D27" s="159"/>
      <c r="E27" s="158">
        <f>SUM(E22:E26)</f>
        <v>227891817</v>
      </c>
      <c r="F27" s="159"/>
      <c r="G27" s="158">
        <f>SUM(G22:G26)</f>
        <v>-104610630</v>
      </c>
    </row>
    <row r="28" spans="2:7" ht="15.75" thickTop="1">
      <c r="C28" s="151"/>
      <c r="D28" s="151"/>
      <c r="E28" s="151"/>
      <c r="F28" s="151"/>
      <c r="G28" s="151"/>
    </row>
    <row r="29" spans="2:7" ht="15.75" thickBot="1">
      <c r="B29" s="102" t="s">
        <v>80</v>
      </c>
      <c r="C29" s="161"/>
      <c r="D29" s="151"/>
      <c r="E29" s="151"/>
      <c r="F29" s="151"/>
      <c r="G29" s="151"/>
    </row>
    <row r="30" spans="2:7" ht="16.5" thickTop="1" thickBot="1">
      <c r="C30" s="155" t="str">
        <f>C3</f>
        <v>31 Dhjetor 2014</v>
      </c>
      <c r="D30" s="151"/>
      <c r="E30" s="155" t="str">
        <f>E3</f>
        <v>31 Dhjetor 2013</v>
      </c>
      <c r="F30" s="156"/>
      <c r="G30" s="157" t="s">
        <v>1</v>
      </c>
    </row>
    <row r="31" spans="2:7" ht="15.75" thickTop="1">
      <c r="C31" s="151"/>
      <c r="D31" s="151"/>
      <c r="E31" s="151"/>
      <c r="F31" s="151"/>
      <c r="G31" s="151">
        <f>+C31-E31</f>
        <v>0</v>
      </c>
    </row>
    <row r="32" spans="2:7">
      <c r="B32" s="38" t="s">
        <v>163</v>
      </c>
      <c r="C32" s="160">
        <f>Aktivi!D18</f>
        <v>347421755</v>
      </c>
      <c r="D32" s="167"/>
      <c r="E32" s="160">
        <f>Aktivi!E18</f>
        <v>383471406</v>
      </c>
      <c r="F32" s="151"/>
      <c r="G32" s="151">
        <f>+C32-E32</f>
        <v>-36049651</v>
      </c>
    </row>
    <row r="33" spans="2:7">
      <c r="B33" s="38" t="s">
        <v>164</v>
      </c>
      <c r="C33" s="160">
        <f>Aktivi!D19</f>
        <v>15907401</v>
      </c>
      <c r="D33" s="167"/>
      <c r="E33" s="160">
        <f>Aktivi!E19</f>
        <v>30957794</v>
      </c>
      <c r="F33" s="151"/>
      <c r="G33" s="151">
        <f>+C33-E33</f>
        <v>-15050393</v>
      </c>
    </row>
    <row r="34" spans="2:7">
      <c r="B34" s="38" t="s">
        <v>84</v>
      </c>
      <c r="C34" s="160">
        <f>Aktivi!D20</f>
        <v>0</v>
      </c>
      <c r="D34" s="167"/>
      <c r="E34" s="160">
        <f>Aktivi!E20</f>
        <v>0</v>
      </c>
      <c r="F34" s="151"/>
      <c r="G34" s="151">
        <f>+C34-E34</f>
        <v>0</v>
      </c>
    </row>
    <row r="35" spans="2:7">
      <c r="B35" s="38" t="s">
        <v>86</v>
      </c>
      <c r="C35" s="160">
        <f>Aktivi!D21</f>
        <v>0</v>
      </c>
      <c r="D35" s="167"/>
      <c r="E35" s="160">
        <f>Aktivi!E21</f>
        <v>0</v>
      </c>
      <c r="F35" s="151"/>
      <c r="G35" s="151">
        <f>+C35-E35</f>
        <v>0</v>
      </c>
    </row>
    <row r="36" spans="2:7" ht="15.75" thickBot="1">
      <c r="B36" s="23" t="s">
        <v>16</v>
      </c>
      <c r="C36" s="158">
        <f>SUM(C31:C35)</f>
        <v>363329156</v>
      </c>
      <c r="D36" s="159"/>
      <c r="E36" s="158">
        <f>SUM(E31:E35)</f>
        <v>414429200</v>
      </c>
      <c r="F36" s="159"/>
      <c r="G36" s="158">
        <f>SUM(G31:G35)</f>
        <v>-51100044</v>
      </c>
    </row>
    <row r="37" spans="2:7" ht="15.75" thickTop="1">
      <c r="B37" s="23"/>
      <c r="C37" s="162"/>
      <c r="D37" s="159"/>
      <c r="E37" s="162"/>
      <c r="F37" s="159"/>
      <c r="G37" s="162"/>
    </row>
    <row r="38" spans="2:7" ht="15.75" thickBot="1">
      <c r="B38" s="103" t="s">
        <v>102</v>
      </c>
      <c r="C38" s="168"/>
      <c r="D38" s="159"/>
      <c r="E38" s="162"/>
      <c r="F38" s="159"/>
      <c r="G38" s="162"/>
    </row>
    <row r="39" spans="2:7" ht="15.75" thickTop="1">
      <c r="B39" s="23"/>
      <c r="C39" s="162"/>
      <c r="D39" s="159"/>
      <c r="E39" s="162"/>
      <c r="F39" s="159"/>
      <c r="G39" s="162"/>
    </row>
    <row r="40" spans="2:7" ht="15.75" thickBot="1">
      <c r="B40" s="23"/>
      <c r="C40" s="155" t="str">
        <f>C3</f>
        <v>31 Dhjetor 2014</v>
      </c>
      <c r="D40" s="151"/>
      <c r="E40" s="155" t="str">
        <f>E3</f>
        <v>31 Dhjetor 2013</v>
      </c>
      <c r="F40" s="156"/>
      <c r="G40" s="155" t="s">
        <v>1</v>
      </c>
    </row>
    <row r="41" spans="2:7" ht="15.75" thickTop="1">
      <c r="B41" s="23"/>
      <c r="C41" s="162"/>
      <c r="D41" s="159"/>
      <c r="E41" s="162"/>
      <c r="F41" s="159"/>
      <c r="G41" s="162"/>
    </row>
    <row r="42" spans="2:7">
      <c r="B42" s="105" t="s">
        <v>103</v>
      </c>
      <c r="C42" s="160">
        <f>Aktivi!D36</f>
        <v>17880520</v>
      </c>
      <c r="D42" s="159"/>
      <c r="E42" s="160">
        <f>Aktivi!E36</f>
        <v>17880520</v>
      </c>
      <c r="F42" s="159"/>
      <c r="G42" s="151">
        <f>+C42-E42</f>
        <v>0</v>
      </c>
    </row>
    <row r="43" spans="2:7">
      <c r="B43" s="105" t="s">
        <v>104</v>
      </c>
      <c r="C43" s="160">
        <f>Aktivi!D37</f>
        <v>0</v>
      </c>
      <c r="D43" s="159"/>
      <c r="E43" s="160">
        <f>Aktivi!E37</f>
        <v>0</v>
      </c>
      <c r="F43" s="159"/>
      <c r="G43" s="151">
        <f>+C43-E43</f>
        <v>0</v>
      </c>
    </row>
    <row r="44" spans="2:7">
      <c r="B44" s="106" t="s">
        <v>105</v>
      </c>
      <c r="C44" s="160">
        <f>Aktivi!D38</f>
        <v>0</v>
      </c>
      <c r="D44" s="159"/>
      <c r="E44" s="160">
        <f>Aktivi!E38</f>
        <v>0</v>
      </c>
      <c r="F44" s="159"/>
      <c r="G44" s="151">
        <f>+C44-E44</f>
        <v>0</v>
      </c>
    </row>
    <row r="45" spans="2:7">
      <c r="B45" s="105" t="s">
        <v>165</v>
      </c>
      <c r="C45" s="160">
        <f>Aktivi!D39</f>
        <v>0</v>
      </c>
      <c r="D45" s="159"/>
      <c r="E45" s="160">
        <f>Aktivi!E39</f>
        <v>0</v>
      </c>
      <c r="F45" s="159"/>
      <c r="G45" s="151">
        <f>+C45-E45</f>
        <v>0</v>
      </c>
    </row>
    <row r="46" spans="2:7" ht="15.75" thickBot="1">
      <c r="B46" s="23" t="s">
        <v>16</v>
      </c>
      <c r="C46" s="158">
        <f>SUM(C41:C45)</f>
        <v>17880520</v>
      </c>
      <c r="D46" s="159"/>
      <c r="E46" s="158">
        <f>SUM(E41:E45)</f>
        <v>17880520</v>
      </c>
      <c r="F46" s="159"/>
      <c r="G46" s="158">
        <f>SUM(G41:G45)</f>
        <v>0</v>
      </c>
    </row>
    <row r="47" spans="2:7" ht="15.75" thickTop="1">
      <c r="B47" s="23"/>
      <c r="C47" s="162"/>
      <c r="D47" s="159"/>
      <c r="E47" s="162"/>
      <c r="F47" s="159"/>
      <c r="G47" s="162"/>
    </row>
    <row r="48" spans="2:7" ht="15.75" thickBot="1">
      <c r="B48" s="107" t="s">
        <v>108</v>
      </c>
      <c r="C48" s="162"/>
      <c r="D48" s="159"/>
      <c r="E48" s="162"/>
      <c r="F48" s="159"/>
      <c r="G48" s="162"/>
    </row>
    <row r="49" spans="2:7" ht="15.75" thickTop="1">
      <c r="B49" s="23"/>
      <c r="C49" s="162"/>
      <c r="D49" s="159"/>
      <c r="E49" s="162"/>
      <c r="F49" s="159"/>
      <c r="G49" s="162"/>
    </row>
    <row r="50" spans="2:7" ht="15.75" thickBot="1">
      <c r="B50" s="23"/>
      <c r="C50" s="155" t="str">
        <f>C3</f>
        <v>31 Dhjetor 2014</v>
      </c>
      <c r="D50" s="159"/>
      <c r="E50" s="155" t="str">
        <f>E3</f>
        <v>31 Dhjetor 2013</v>
      </c>
      <c r="F50" s="159"/>
      <c r="G50" s="155" t="s">
        <v>1</v>
      </c>
    </row>
    <row r="51" spans="2:7" ht="15.75" thickTop="1">
      <c r="B51" s="23"/>
      <c r="C51" s="162"/>
      <c r="D51" s="159"/>
      <c r="E51" s="162"/>
      <c r="F51" s="159"/>
      <c r="G51" s="162"/>
    </row>
    <row r="52" spans="2:7">
      <c r="B52" s="104" t="s">
        <v>109</v>
      </c>
      <c r="C52" s="160">
        <f>Aktivi!D42</f>
        <v>12667350</v>
      </c>
      <c r="D52" s="151"/>
      <c r="E52" s="160">
        <f>Aktivi!E42</f>
        <v>12667350</v>
      </c>
      <c r="F52" s="159"/>
      <c r="G52" s="151">
        <f>+C52-E52</f>
        <v>0</v>
      </c>
    </row>
    <row r="53" spans="2:7">
      <c r="B53" s="104" t="s">
        <v>27</v>
      </c>
      <c r="C53" s="160">
        <f>Aktivi!D43</f>
        <v>23236620</v>
      </c>
      <c r="D53" s="151"/>
      <c r="E53" s="160">
        <f>Aktivi!E43</f>
        <v>0</v>
      </c>
      <c r="F53" s="159"/>
      <c r="G53" s="151">
        <f>+C53-E53</f>
        <v>23236620</v>
      </c>
    </row>
    <row r="54" spans="2:7">
      <c r="B54" s="104" t="s">
        <v>110</v>
      </c>
      <c r="C54" s="160">
        <f>Aktivi!D44</f>
        <v>20103240</v>
      </c>
      <c r="D54" s="151"/>
      <c r="E54" s="160">
        <f>Aktivi!E44</f>
        <v>22663059</v>
      </c>
      <c r="F54" s="159"/>
      <c r="G54" s="151">
        <f>+C54-E54</f>
        <v>-2559819</v>
      </c>
    </row>
    <row r="55" spans="2:7">
      <c r="B55" s="104" t="s">
        <v>111</v>
      </c>
      <c r="C55" s="160">
        <f>Aktivi!D45</f>
        <v>3597394</v>
      </c>
      <c r="D55" s="151"/>
      <c r="E55" s="160">
        <f>Aktivi!E45</f>
        <v>2833786</v>
      </c>
      <c r="F55" s="159"/>
      <c r="G55" s="151">
        <f>+C55-E55</f>
        <v>763608</v>
      </c>
    </row>
    <row r="56" spans="2:7" ht="15.75" thickBot="1">
      <c r="B56" s="23" t="s">
        <v>16</v>
      </c>
      <c r="C56" s="158">
        <f>SUM(C51:C55)</f>
        <v>59604604</v>
      </c>
      <c r="D56" s="159"/>
      <c r="E56" s="158">
        <f>SUM(E51:E55)</f>
        <v>38164195</v>
      </c>
      <c r="F56" s="159"/>
      <c r="G56" s="158">
        <f>SUM(G51:G55)</f>
        <v>21440409</v>
      </c>
    </row>
    <row r="57" spans="2:7" ht="15.75" thickTop="1">
      <c r="B57" s="23"/>
      <c r="C57" s="162"/>
      <c r="D57" s="159"/>
      <c r="E57" s="162"/>
      <c r="F57" s="159"/>
      <c r="G57" s="162"/>
    </row>
    <row r="58" spans="2:7" ht="15.75" thickBot="1">
      <c r="B58" s="107" t="s">
        <v>114</v>
      </c>
      <c r="C58" s="162"/>
      <c r="D58" s="159"/>
      <c r="E58" s="162"/>
      <c r="F58" s="159"/>
      <c r="G58" s="162"/>
    </row>
    <row r="59" spans="2:7" ht="15.75" thickTop="1">
      <c r="B59" s="23"/>
      <c r="C59" s="162"/>
      <c r="D59" s="159"/>
      <c r="E59" s="162"/>
      <c r="F59" s="159"/>
      <c r="G59" s="162"/>
    </row>
    <row r="60" spans="2:7" ht="15.75" thickBot="1">
      <c r="B60" s="23"/>
      <c r="C60" s="155" t="str">
        <f>C3</f>
        <v>31 Dhjetor 2014</v>
      </c>
      <c r="D60" s="159"/>
      <c r="E60" s="155" t="str">
        <f>E3</f>
        <v>31 Dhjetor 2013</v>
      </c>
      <c r="F60" s="159"/>
      <c r="G60" s="155" t="s">
        <v>1</v>
      </c>
    </row>
    <row r="61" spans="2:7" ht="15.75" thickTop="1">
      <c r="B61" s="23"/>
      <c r="C61" s="162"/>
      <c r="D61" s="159"/>
      <c r="E61" s="162"/>
      <c r="F61" s="159"/>
      <c r="G61" s="162"/>
    </row>
    <row r="62" spans="2:7">
      <c r="B62" s="104" t="s">
        <v>115</v>
      </c>
      <c r="C62" s="160">
        <f>Aktivi!D49</f>
        <v>0</v>
      </c>
      <c r="D62" s="151"/>
      <c r="E62" s="160">
        <f>Aktivi!E49</f>
        <v>0</v>
      </c>
      <c r="F62" s="159"/>
      <c r="G62" s="160">
        <f>+C62-E62</f>
        <v>0</v>
      </c>
    </row>
    <row r="63" spans="2:7">
      <c r="B63" s="104" t="s">
        <v>116</v>
      </c>
      <c r="C63" s="160">
        <f>Aktivi!D50</f>
        <v>0</v>
      </c>
      <c r="D63" s="151"/>
      <c r="E63" s="160">
        <f>Aktivi!E50</f>
        <v>0</v>
      </c>
      <c r="F63" s="159"/>
      <c r="G63" s="160">
        <f>+C63-E63</f>
        <v>0</v>
      </c>
    </row>
    <row r="64" spans="2:7">
      <c r="B64" s="104" t="s">
        <v>117</v>
      </c>
      <c r="C64" s="160">
        <f>Aktivi!D51</f>
        <v>0</v>
      </c>
      <c r="D64" s="151"/>
      <c r="E64" s="160">
        <f>Aktivi!E51</f>
        <v>0</v>
      </c>
      <c r="F64" s="159"/>
      <c r="G64" s="160">
        <f>+C64-E64</f>
        <v>0</v>
      </c>
    </row>
    <row r="65" spans="2:7" ht="15.75" thickBot="1">
      <c r="B65" s="23" t="s">
        <v>16</v>
      </c>
      <c r="C65" s="158">
        <f>SUM(C61:C64)</f>
        <v>0</v>
      </c>
      <c r="D65" s="159"/>
      <c r="E65" s="158">
        <f>SUM(E61:E64)</f>
        <v>0</v>
      </c>
      <c r="F65" s="159"/>
      <c r="G65" s="158">
        <f>SUM(G61:G64)</f>
        <v>0</v>
      </c>
    </row>
    <row r="66" spans="2:7" ht="15.75" thickTop="1">
      <c r="B66" s="23"/>
      <c r="C66" s="162"/>
      <c r="D66" s="159"/>
      <c r="E66" s="162"/>
      <c r="F66" s="159"/>
      <c r="G66" s="162"/>
    </row>
    <row r="67" spans="2:7" ht="15.75" thickBot="1">
      <c r="B67" s="107" t="s">
        <v>123</v>
      </c>
      <c r="C67" s="162"/>
      <c r="D67" s="159"/>
      <c r="E67" s="162"/>
      <c r="F67" s="159"/>
      <c r="G67" s="162"/>
    </row>
    <row r="68" spans="2:7" ht="16.5" thickTop="1" thickBot="1">
      <c r="B68" s="23"/>
      <c r="C68" s="155" t="str">
        <f>C3</f>
        <v>31 Dhjetor 2014</v>
      </c>
      <c r="D68" s="156"/>
      <c r="E68" s="155" t="str">
        <f>E3</f>
        <v>31 Dhjetor 2013</v>
      </c>
      <c r="F68" s="156"/>
      <c r="G68" s="155" t="str">
        <f>G3</f>
        <v>Ndryshimi +/-</v>
      </c>
    </row>
    <row r="69" spans="2:7" ht="15.75" thickTop="1">
      <c r="B69" s="23"/>
      <c r="C69" s="169"/>
      <c r="D69" s="156"/>
      <c r="E69" s="169"/>
      <c r="F69" s="156"/>
      <c r="G69" s="169"/>
    </row>
    <row r="70" spans="2:7">
      <c r="B70" s="104" t="s">
        <v>124</v>
      </c>
      <c r="C70" s="160">
        <f>Pasivi!D10</f>
        <v>0</v>
      </c>
      <c r="D70" s="151"/>
      <c r="E70" s="160">
        <f>Pasivi!E10</f>
        <v>0</v>
      </c>
      <c r="F70" s="159"/>
      <c r="G70" s="160">
        <f t="shared" ref="G70:G80" si="0">+C70-E70</f>
        <v>0</v>
      </c>
    </row>
    <row r="71" spans="2:7">
      <c r="B71" s="104" t="s">
        <v>126</v>
      </c>
      <c r="C71" s="160">
        <f>Pasivi!D12</f>
        <v>0</v>
      </c>
      <c r="D71" s="151"/>
      <c r="E71" s="160">
        <f>Pasivi!E12</f>
        <v>74843214</v>
      </c>
      <c r="F71" s="159"/>
      <c r="G71" s="160">
        <f t="shared" si="0"/>
        <v>-74843214</v>
      </c>
    </row>
    <row r="72" spans="2:7">
      <c r="B72" s="104" t="s">
        <v>127</v>
      </c>
      <c r="C72" s="160">
        <v>0</v>
      </c>
      <c r="D72" s="151"/>
      <c r="E72" s="160">
        <f>Pasivi!E13</f>
        <v>0</v>
      </c>
      <c r="F72" s="159"/>
      <c r="G72" s="160">
        <f t="shared" si="0"/>
        <v>0</v>
      </c>
    </row>
    <row r="73" spans="2:7">
      <c r="B73" s="104" t="s">
        <v>128</v>
      </c>
      <c r="C73" s="160">
        <f>Pasivi!D14</f>
        <v>0</v>
      </c>
      <c r="D73" s="151"/>
      <c r="E73" s="160">
        <f>Pasivi!E14</f>
        <v>0</v>
      </c>
      <c r="F73" s="159"/>
      <c r="G73" s="160">
        <f t="shared" si="0"/>
        <v>0</v>
      </c>
    </row>
    <row r="74" spans="2:7">
      <c r="B74" s="104" t="s">
        <v>130</v>
      </c>
      <c r="C74" s="160">
        <f>Pasivi!D17</f>
        <v>114169024</v>
      </c>
      <c r="D74" s="151"/>
      <c r="E74" s="160">
        <f>Pasivi!E17</f>
        <v>229748200</v>
      </c>
      <c r="F74" s="159"/>
      <c r="G74" s="160">
        <f t="shared" si="0"/>
        <v>-115579176</v>
      </c>
    </row>
    <row r="75" spans="2:7">
      <c r="B75" s="104" t="s">
        <v>131</v>
      </c>
      <c r="C75" s="160">
        <f>Pasivi!D18</f>
        <v>604508</v>
      </c>
      <c r="D75" s="151"/>
      <c r="E75" s="160">
        <f>Pasivi!E18</f>
        <v>1399446</v>
      </c>
      <c r="F75" s="159"/>
      <c r="G75" s="160">
        <f t="shared" si="0"/>
        <v>-794938</v>
      </c>
    </row>
    <row r="76" spans="2:7">
      <c r="B76" s="104" t="s">
        <v>132</v>
      </c>
      <c r="C76" s="160">
        <f>Pasivi!D19</f>
        <v>650132</v>
      </c>
      <c r="D76" s="151"/>
      <c r="E76" s="160">
        <f>Pasivi!E19</f>
        <v>3030101</v>
      </c>
      <c r="F76" s="159"/>
      <c r="G76" s="160">
        <f t="shared" si="0"/>
        <v>-2379969</v>
      </c>
    </row>
    <row r="77" spans="2:7">
      <c r="B77" s="104" t="s">
        <v>133</v>
      </c>
      <c r="C77" s="160">
        <f>Pasivi!D20</f>
        <v>8997440</v>
      </c>
      <c r="D77" s="151"/>
      <c r="E77" s="160">
        <f>Pasivi!E20</f>
        <v>500000</v>
      </c>
      <c r="F77" s="159"/>
      <c r="G77" s="160">
        <f t="shared" si="0"/>
        <v>8497440</v>
      </c>
    </row>
    <row r="78" spans="2:7">
      <c r="B78" s="104" t="s">
        <v>134</v>
      </c>
      <c r="C78" s="160">
        <f>Pasivi!D21</f>
        <v>0</v>
      </c>
      <c r="D78" s="151"/>
      <c r="E78" s="160">
        <f>Pasivi!E21</f>
        <v>0</v>
      </c>
      <c r="F78" s="159"/>
      <c r="G78" s="160">
        <f t="shared" si="0"/>
        <v>0</v>
      </c>
    </row>
    <row r="79" spans="2:7">
      <c r="B79" s="104" t="s">
        <v>135</v>
      </c>
      <c r="C79" s="160">
        <f>Pasivi!D23</f>
        <v>0</v>
      </c>
      <c r="D79" s="151"/>
      <c r="E79" s="160">
        <f>Pasivi!E23</f>
        <v>0</v>
      </c>
      <c r="F79" s="159"/>
      <c r="G79" s="160">
        <f t="shared" si="0"/>
        <v>0</v>
      </c>
    </row>
    <row r="80" spans="2:7">
      <c r="B80" s="104" t="s">
        <v>136</v>
      </c>
      <c r="C80" s="160">
        <f>Pasivi!D24</f>
        <v>0</v>
      </c>
      <c r="D80" s="151"/>
      <c r="E80" s="160">
        <f>Pasivi!E24</f>
        <v>0</v>
      </c>
      <c r="F80" s="159"/>
      <c r="G80" s="160">
        <f t="shared" si="0"/>
        <v>0</v>
      </c>
    </row>
    <row r="81" spans="2:7" ht="15.75" thickBot="1">
      <c r="B81" s="23"/>
      <c r="C81" s="158">
        <f>SUM(C70:C80)</f>
        <v>124421104</v>
      </c>
      <c r="D81" s="159"/>
      <c r="E81" s="158">
        <f>SUM(E70:E80)</f>
        <v>309520961</v>
      </c>
      <c r="F81" s="159"/>
      <c r="G81" s="158">
        <f>SUM(G70:G80)</f>
        <v>-185099857</v>
      </c>
    </row>
    <row r="82" spans="2:7" ht="15.75" thickTop="1">
      <c r="B82" s="23"/>
      <c r="C82" s="162"/>
      <c r="D82" s="159"/>
      <c r="E82" s="162"/>
      <c r="F82" s="159"/>
      <c r="G82" s="162"/>
    </row>
    <row r="83" spans="2:7" ht="15.75" thickBot="1">
      <c r="B83" s="107" t="s">
        <v>138</v>
      </c>
      <c r="C83" s="151"/>
      <c r="D83" s="151"/>
      <c r="E83" s="151"/>
      <c r="F83" s="151"/>
      <c r="G83" s="151"/>
    </row>
    <row r="84" spans="2:7" ht="16.5" thickTop="1" thickBot="1">
      <c r="C84" s="155" t="str">
        <f>C3</f>
        <v>31 Dhjetor 2014</v>
      </c>
      <c r="D84" s="151"/>
      <c r="E84" s="155" t="str">
        <f>E3</f>
        <v>31 Dhjetor 2013</v>
      </c>
      <c r="F84" s="156"/>
      <c r="G84" s="155" t="s">
        <v>1</v>
      </c>
    </row>
    <row r="85" spans="2:7" ht="15.75" thickTop="1">
      <c r="C85" s="151"/>
      <c r="D85" s="151"/>
      <c r="E85" s="151"/>
      <c r="F85" s="151"/>
      <c r="G85" s="151"/>
    </row>
    <row r="86" spans="2:7">
      <c r="B86" s="22" t="s">
        <v>140</v>
      </c>
      <c r="C86" s="151">
        <f>Pasivi!D28</f>
        <v>353474761</v>
      </c>
      <c r="D86" s="151"/>
      <c r="E86" s="151">
        <f>Pasivi!E28</f>
        <v>326713206</v>
      </c>
      <c r="F86" s="151"/>
      <c r="G86" s="151">
        <f>+C86-E86</f>
        <v>26761555</v>
      </c>
    </row>
    <row r="87" spans="2:7">
      <c r="B87" s="22" t="s">
        <v>141</v>
      </c>
      <c r="C87" s="151">
        <f>Pasivi!D29</f>
        <v>0</v>
      </c>
      <c r="D87" s="151"/>
      <c r="E87" s="151">
        <f>Pasivi!E29</f>
        <v>0</v>
      </c>
      <c r="F87" s="151"/>
      <c r="G87" s="151">
        <f>+C87-E87</f>
        <v>0</v>
      </c>
    </row>
    <row r="88" spans="2:7">
      <c r="B88" s="22" t="s">
        <v>142</v>
      </c>
      <c r="C88" s="151">
        <f>Pasivi!D31</f>
        <v>0</v>
      </c>
      <c r="D88" s="151"/>
      <c r="E88" s="151">
        <f>Pasivi!E31</f>
        <v>0</v>
      </c>
      <c r="F88" s="151"/>
      <c r="G88" s="151">
        <f>+C88-E88</f>
        <v>0</v>
      </c>
    </row>
    <row r="89" spans="2:7">
      <c r="B89" s="22" t="s">
        <v>143</v>
      </c>
      <c r="C89" s="151">
        <f>Pasivi!D32</f>
        <v>0</v>
      </c>
      <c r="D89" s="151"/>
      <c r="E89" s="151">
        <f>Pasivi!E32</f>
        <v>0</v>
      </c>
      <c r="F89" s="151"/>
      <c r="G89" s="151">
        <f>+C89-E89</f>
        <v>0</v>
      </c>
    </row>
    <row r="90" spans="2:7">
      <c r="B90" s="22" t="s">
        <v>144</v>
      </c>
      <c r="C90" s="151">
        <f>Pasivi!D33</f>
        <v>0</v>
      </c>
      <c r="D90" s="151"/>
      <c r="E90" s="151">
        <f>Pasivi!E33</f>
        <v>0</v>
      </c>
      <c r="F90" s="151"/>
      <c r="G90" s="151">
        <f>+C90-E90</f>
        <v>0</v>
      </c>
    </row>
    <row r="91" spans="2:7" ht="15.75" thickBot="1">
      <c r="B91" s="23" t="s">
        <v>16</v>
      </c>
      <c r="C91" s="158">
        <f>SUM(C86:C90)</f>
        <v>353474761</v>
      </c>
      <c r="D91" s="159"/>
      <c r="E91" s="158">
        <f>SUM(E86:E90)</f>
        <v>326713206</v>
      </c>
      <c r="F91" s="159"/>
      <c r="G91" s="158">
        <f>SUM(G86:G90)</f>
        <v>26761555</v>
      </c>
    </row>
    <row r="92" spans="2:7" ht="15.75" thickTop="1">
      <c r="B92" s="23"/>
      <c r="C92" s="170"/>
      <c r="D92" s="170"/>
      <c r="E92" s="170"/>
      <c r="F92" s="170"/>
      <c r="G92" s="170"/>
    </row>
    <row r="93" spans="2:7" ht="15.75" thickBot="1">
      <c r="B93" s="13" t="s">
        <v>148</v>
      </c>
      <c r="C93" s="170"/>
      <c r="D93" s="170"/>
      <c r="E93" s="170"/>
      <c r="F93" s="170"/>
      <c r="G93" s="170"/>
    </row>
    <row r="94" spans="2:7" ht="16.5" thickTop="1" thickBot="1">
      <c r="C94" s="155" t="str">
        <f>C3</f>
        <v>31 Dhjetor 2014</v>
      </c>
      <c r="D94" s="151"/>
      <c r="E94" s="155" t="str">
        <f>E3</f>
        <v>31 Dhjetor 2013</v>
      </c>
      <c r="F94" s="156"/>
      <c r="G94" s="155" t="s">
        <v>1</v>
      </c>
    </row>
    <row r="95" spans="2:7" ht="15.75" thickTop="1">
      <c r="C95" s="151"/>
      <c r="D95" s="151"/>
      <c r="E95" s="151"/>
      <c r="F95" s="151"/>
      <c r="G95" s="151"/>
    </row>
    <row r="96" spans="2:7">
      <c r="B96" s="37" t="s">
        <v>149</v>
      </c>
      <c r="C96" s="151">
        <f>Pasivi!D39</f>
        <v>0</v>
      </c>
      <c r="D96" s="151"/>
      <c r="E96" s="151">
        <f>Pasivi!E39</f>
        <v>0</v>
      </c>
      <c r="F96" s="151"/>
      <c r="G96" s="151">
        <f t="shared" ref="G96:G105" si="1">+C96-E96</f>
        <v>0</v>
      </c>
    </row>
    <row r="97" spans="2:7">
      <c r="B97" s="37" t="s">
        <v>188</v>
      </c>
      <c r="C97" s="151">
        <f>Pasivi!D40</f>
        <v>0</v>
      </c>
      <c r="D97" s="151"/>
      <c r="E97" s="151">
        <f>Pasivi!E40</f>
        <v>0</v>
      </c>
      <c r="F97" s="151"/>
      <c r="G97" s="151">
        <f t="shared" si="1"/>
        <v>0</v>
      </c>
    </row>
    <row r="98" spans="2:7">
      <c r="B98" s="37" t="s">
        <v>226</v>
      </c>
      <c r="C98" s="151">
        <f>Pasivi!D41</f>
        <v>3500000</v>
      </c>
      <c r="D98" s="151"/>
      <c r="E98" s="151">
        <f>Pasivi!E41</f>
        <v>3500000</v>
      </c>
      <c r="F98" s="151"/>
      <c r="G98" s="151">
        <f t="shared" si="1"/>
        <v>0</v>
      </c>
    </row>
    <row r="99" spans="2:7">
      <c r="B99" s="37" t="s">
        <v>151</v>
      </c>
      <c r="C99" s="151">
        <f>Pasivi!D42</f>
        <v>0</v>
      </c>
      <c r="D99" s="151"/>
      <c r="E99" s="151">
        <f>Pasivi!E42</f>
        <v>0</v>
      </c>
      <c r="F99" s="151"/>
      <c r="G99" s="151">
        <f t="shared" si="1"/>
        <v>0</v>
      </c>
    </row>
    <row r="100" spans="2:7">
      <c r="B100" s="37" t="s">
        <v>152</v>
      </c>
      <c r="C100" s="151">
        <f>Pasivi!D43</f>
        <v>0</v>
      </c>
      <c r="D100" s="151"/>
      <c r="E100" s="151">
        <f>Pasivi!E43</f>
        <v>0</v>
      </c>
      <c r="F100" s="151"/>
      <c r="G100" s="151">
        <f t="shared" si="1"/>
        <v>0</v>
      </c>
    </row>
    <row r="101" spans="2:7">
      <c r="B101" s="37" t="s">
        <v>154</v>
      </c>
      <c r="C101" s="151">
        <f>Pasivi!D45</f>
        <v>0</v>
      </c>
      <c r="D101" s="151"/>
      <c r="E101" s="151">
        <f>Pasivi!E45</f>
        <v>0</v>
      </c>
      <c r="F101" s="151"/>
      <c r="G101" s="151">
        <f t="shared" si="1"/>
        <v>0</v>
      </c>
    </row>
    <row r="102" spans="2:7">
      <c r="B102" s="37" t="s">
        <v>155</v>
      </c>
      <c r="C102" s="151">
        <f>Pasivi!D46</f>
        <v>0</v>
      </c>
      <c r="D102" s="151"/>
      <c r="E102" s="151">
        <f>Pasivi!E46</f>
        <v>0</v>
      </c>
      <c r="F102" s="151"/>
      <c r="G102" s="151">
        <f t="shared" si="1"/>
        <v>0</v>
      </c>
    </row>
    <row r="103" spans="2:7">
      <c r="B103" s="37" t="s">
        <v>156</v>
      </c>
      <c r="C103" s="151">
        <f>Pasivi!D47</f>
        <v>0</v>
      </c>
      <c r="D103" s="151"/>
      <c r="E103" s="151">
        <f>Pasivi!E47</f>
        <v>0</v>
      </c>
      <c r="F103" s="151"/>
      <c r="G103" s="151">
        <f t="shared" si="1"/>
        <v>0</v>
      </c>
    </row>
    <row r="104" spans="2:7">
      <c r="B104" s="37" t="s">
        <v>158</v>
      </c>
      <c r="C104" s="151">
        <f>Pasivi!D49</f>
        <v>57430998</v>
      </c>
      <c r="D104" s="151"/>
      <c r="E104" s="151">
        <f>Pasivi!E49</f>
        <v>15704611</v>
      </c>
      <c r="F104" s="151"/>
      <c r="G104" s="151">
        <f t="shared" si="1"/>
        <v>41726387</v>
      </c>
    </row>
    <row r="105" spans="2:7">
      <c r="B105" s="37" t="s">
        <v>159</v>
      </c>
      <c r="C105" s="151">
        <f>Pasivi!D50</f>
        <v>56900150</v>
      </c>
      <c r="D105" s="151"/>
      <c r="E105" s="151">
        <f>Pasivi!E50</f>
        <v>56751987</v>
      </c>
      <c r="F105" s="151"/>
      <c r="G105" s="151">
        <f t="shared" si="1"/>
        <v>148163</v>
      </c>
    </row>
    <row r="106" spans="2:7" ht="15.75" thickBot="1">
      <c r="B106" s="23" t="s">
        <v>16</v>
      </c>
      <c r="C106" s="158">
        <f>SUM(C96:C105)</f>
        <v>117831148</v>
      </c>
      <c r="D106" s="159"/>
      <c r="E106" s="158">
        <f>SUM(E96:E105)</f>
        <v>75956598</v>
      </c>
      <c r="F106" s="159"/>
      <c r="G106" s="158">
        <f>SUM(G96:G105)</f>
        <v>41874550</v>
      </c>
    </row>
    <row r="107" spans="2:7" ht="15.75" thickTop="1">
      <c r="C107" s="151"/>
      <c r="D107" s="151"/>
      <c r="E107" s="151"/>
      <c r="F107" s="151"/>
      <c r="G107" s="151"/>
    </row>
    <row r="108" spans="2:7">
      <c r="B108" s="22" t="s">
        <v>132</v>
      </c>
      <c r="C108" s="151"/>
      <c r="D108" s="151"/>
      <c r="E108" s="151"/>
      <c r="F108" s="151"/>
      <c r="G108" s="151"/>
    </row>
    <row r="109" spans="2:7" ht="15.75" thickBot="1">
      <c r="C109" s="155" t="str">
        <f>C3</f>
        <v>31 Dhjetor 2014</v>
      </c>
      <c r="D109" s="151"/>
      <c r="E109" s="155" t="str">
        <f>E3</f>
        <v>31 Dhjetor 2013</v>
      </c>
      <c r="F109" s="156"/>
      <c r="G109" s="155" t="s">
        <v>1</v>
      </c>
    </row>
    <row r="110" spans="2:7" ht="15.75" thickTop="1">
      <c r="C110" s="151"/>
      <c r="D110" s="151"/>
      <c r="E110" s="151"/>
      <c r="F110" s="151"/>
      <c r="G110" s="151">
        <f>+C110-E110</f>
        <v>0</v>
      </c>
    </row>
    <row r="111" spans="2:7">
      <c r="B111" s="22" t="s">
        <v>44</v>
      </c>
      <c r="C111" s="151">
        <v>326844</v>
      </c>
      <c r="D111" s="151"/>
      <c r="E111" s="151">
        <v>2829392</v>
      </c>
      <c r="F111" s="151"/>
      <c r="G111" s="151">
        <f>+C111-E111</f>
        <v>-2502548</v>
      </c>
    </row>
    <row r="112" spans="2:7">
      <c r="B112" s="22" t="s">
        <v>45</v>
      </c>
      <c r="C112" s="151">
        <v>0</v>
      </c>
      <c r="D112" s="151"/>
      <c r="E112" s="151">
        <v>0</v>
      </c>
      <c r="F112" s="151"/>
      <c r="G112" s="151">
        <f>+C112-E112</f>
        <v>0</v>
      </c>
    </row>
    <row r="113" spans="2:7">
      <c r="B113" s="22" t="s">
        <v>224</v>
      </c>
      <c r="C113" s="151">
        <v>206081</v>
      </c>
      <c r="D113" s="151"/>
      <c r="E113" s="151">
        <v>172019</v>
      </c>
      <c r="F113" s="151"/>
      <c r="G113" s="151"/>
    </row>
    <row r="114" spans="2:7">
      <c r="B114" s="22" t="s">
        <v>46</v>
      </c>
      <c r="C114" s="151">
        <v>0</v>
      </c>
      <c r="D114" s="151"/>
      <c r="E114" s="151">
        <v>0</v>
      </c>
      <c r="F114" s="151"/>
      <c r="G114" s="151">
        <f>+C114-E114</f>
        <v>0</v>
      </c>
    </row>
    <row r="115" spans="2:7">
      <c r="B115" s="22" t="s">
        <v>225</v>
      </c>
      <c r="C115" s="151">
        <v>24807</v>
      </c>
      <c r="D115" s="151"/>
      <c r="E115" s="151">
        <v>28690</v>
      </c>
      <c r="F115" s="151"/>
      <c r="G115" s="151">
        <f>+C115-E115</f>
        <v>-3883</v>
      </c>
    </row>
    <row r="116" spans="2:7">
      <c r="B116" s="22" t="s">
        <v>49</v>
      </c>
      <c r="C116" s="151">
        <v>92400</v>
      </c>
      <c r="D116" s="151"/>
      <c r="E116" s="151"/>
      <c r="F116" s="151"/>
      <c r="G116" s="151">
        <f>+C116-E116</f>
        <v>92400</v>
      </c>
    </row>
    <row r="117" spans="2:7" ht="15.75" thickBot="1">
      <c r="B117" s="23" t="s">
        <v>16</v>
      </c>
      <c r="C117" s="158">
        <f>SUM(C110:C116)</f>
        <v>650132</v>
      </c>
      <c r="D117" s="159"/>
      <c r="E117" s="158">
        <f>SUM(E110:E116)</f>
        <v>3030101</v>
      </c>
      <c r="F117" s="159"/>
      <c r="G117" s="158">
        <f>SUM(G110:G116)</f>
        <v>-2414031</v>
      </c>
    </row>
    <row r="118" spans="2:7" ht="15.75" thickTop="1"/>
  </sheetData>
  <phoneticPr fontId="0" type="noConversion"/>
  <pageMargins left="0.75" right="0.75" top="0.55000000000000004" bottom="0.59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E2" sqref="E2"/>
    </sheetView>
  </sheetViews>
  <sheetFormatPr defaultRowHeight="12.75"/>
  <cols>
    <col min="1" max="1" width="9.33203125" style="6"/>
    <col min="2" max="2" width="23.6640625" style="6" customWidth="1"/>
    <col min="3" max="3" width="17.1640625" style="6" customWidth="1"/>
    <col min="4" max="4" width="1.5" style="6" customWidth="1"/>
    <col min="5" max="5" width="16.83203125" style="6" customWidth="1"/>
    <col min="6" max="6" width="2.33203125" style="6" customWidth="1"/>
    <col min="7" max="7" width="16.83203125" style="6" customWidth="1"/>
    <col min="8" max="8" width="1.6640625" style="6" customWidth="1"/>
    <col min="9" max="9" width="9.83203125" style="6" customWidth="1"/>
    <col min="10" max="16384" width="9.33203125" style="6"/>
  </cols>
  <sheetData>
    <row r="1" spans="1:9" ht="32.25" customHeight="1">
      <c r="A1" s="24" t="s">
        <v>26</v>
      </c>
    </row>
    <row r="2" spans="1:9" ht="18" customHeight="1">
      <c r="A2" s="25" t="s">
        <v>17</v>
      </c>
      <c r="C2" s="28" t="s">
        <v>275</v>
      </c>
      <c r="D2" s="27"/>
      <c r="E2" s="28" t="s">
        <v>243</v>
      </c>
      <c r="F2" s="27"/>
      <c r="G2" s="26" t="s">
        <v>1</v>
      </c>
      <c r="H2" s="27"/>
      <c r="I2" s="28" t="s">
        <v>18</v>
      </c>
    </row>
    <row r="3" spans="1:9">
      <c r="B3" s="6" t="s">
        <v>19</v>
      </c>
      <c r="C3" s="34">
        <f>'A- ShSKK'!E7</f>
        <v>2750321918</v>
      </c>
      <c r="D3" s="34"/>
      <c r="E3" s="34">
        <f>'A- ShSKK'!G7</f>
        <v>4335810614</v>
      </c>
      <c r="F3" s="34"/>
      <c r="G3" s="34">
        <f>+C3-E3</f>
        <v>-1585488696</v>
      </c>
      <c r="H3" s="34"/>
      <c r="I3" s="34">
        <f>+C3/E3*100</f>
        <v>63.43270412041111</v>
      </c>
    </row>
    <row r="4" spans="1:9">
      <c r="B4" s="6" t="s">
        <v>20</v>
      </c>
      <c r="C4" s="34">
        <f>'A- ShSKK'!E8+'A- ShSKK'!E9+'A- ShSKK'!C6</f>
        <v>170867471</v>
      </c>
      <c r="D4" s="34"/>
      <c r="E4" s="34">
        <f>'A- ShSKK'!G8+'A- ShSKK'!G9+'A- ShSKK'!G10</f>
        <v>68821727</v>
      </c>
      <c r="F4" s="34"/>
      <c r="G4" s="34">
        <f>+C4-E4</f>
        <v>102045744</v>
      </c>
      <c r="H4" s="34"/>
      <c r="I4" s="34"/>
    </row>
    <row r="5" spans="1:9">
      <c r="A5" s="25" t="s">
        <v>21</v>
      </c>
      <c r="C5" s="34"/>
      <c r="D5" s="34"/>
      <c r="E5" s="34"/>
      <c r="F5" s="34"/>
      <c r="G5" s="34"/>
      <c r="H5" s="34"/>
      <c r="I5" s="34"/>
    </row>
    <row r="6" spans="1:9">
      <c r="B6" s="6" t="s">
        <v>52</v>
      </c>
      <c r="C6" s="34">
        <f>'A- ShSKK'!E20</f>
        <v>2848534821</v>
      </c>
      <c r="D6" s="34"/>
      <c r="E6" s="34">
        <f>'A- ShSKK'!G20</f>
        <v>4343582222</v>
      </c>
      <c r="F6" s="34"/>
      <c r="G6" s="34">
        <f>+C6-E6</f>
        <v>-1495047401</v>
      </c>
      <c r="H6" s="34"/>
      <c r="I6" s="63">
        <f>+C6/E6*100</f>
        <v>65.580313101299907</v>
      </c>
    </row>
    <row r="7" spans="1:9">
      <c r="C7" s="34"/>
      <c r="D7" s="34"/>
      <c r="E7" s="34"/>
      <c r="F7" s="34"/>
      <c r="G7" s="34"/>
      <c r="H7" s="34"/>
      <c r="I7" s="34"/>
    </row>
    <row r="8" spans="1:9">
      <c r="A8" s="25" t="s">
        <v>22</v>
      </c>
      <c r="C8" s="35">
        <f>+C3+C4-C6</f>
        <v>72654568</v>
      </c>
      <c r="D8" s="32"/>
      <c r="E8" s="35">
        <f>+E3+E4-E6</f>
        <v>61050119</v>
      </c>
      <c r="F8" s="32"/>
      <c r="G8" s="35">
        <f>+G3+G4-G6</f>
        <v>11604449</v>
      </c>
      <c r="H8" s="32"/>
      <c r="I8" s="35">
        <f>+C8/E8*100</f>
        <v>119.00806941916035</v>
      </c>
    </row>
    <row r="9" spans="1:9">
      <c r="A9" s="25"/>
      <c r="C9" s="32"/>
      <c r="D9" s="34"/>
      <c r="E9" s="32"/>
      <c r="F9" s="34"/>
      <c r="G9" s="32"/>
      <c r="H9" s="34"/>
      <c r="I9" s="32"/>
    </row>
    <row r="10" spans="1:9">
      <c r="B10" s="6" t="s">
        <v>37</v>
      </c>
      <c r="C10" s="34">
        <f>'A- ShSKK'!E27+'A- ShSKK'!E26</f>
        <v>-218032</v>
      </c>
      <c r="D10" s="34"/>
      <c r="E10" s="34">
        <f>'A- ShSKK'!G27+'A- ShSKK'!G26</f>
        <v>-5308212</v>
      </c>
      <c r="F10" s="34"/>
      <c r="G10" s="34">
        <f t="shared" ref="G10:G15" si="0">+C10-E10</f>
        <v>5090180</v>
      </c>
      <c r="H10" s="34"/>
      <c r="I10" s="34"/>
    </row>
    <row r="11" spans="1:9">
      <c r="B11" s="6" t="s">
        <v>38</v>
      </c>
      <c r="C11" s="34">
        <f>'A- ShSKK'!E28</f>
        <v>-5439729</v>
      </c>
      <c r="D11" s="34"/>
      <c r="E11" s="34">
        <f>'A- ShSKK'!G28</f>
        <v>7523294</v>
      </c>
      <c r="F11" s="34"/>
      <c r="G11" s="34">
        <f t="shared" si="0"/>
        <v>-12963023</v>
      </c>
      <c r="H11" s="34"/>
      <c r="I11" s="34">
        <v>0</v>
      </c>
    </row>
    <row r="12" spans="1:9">
      <c r="B12" s="6" t="s">
        <v>43</v>
      </c>
      <c r="C12" s="34">
        <f>'A- ShSKK'!E29</f>
        <v>0</v>
      </c>
      <c r="D12" s="34"/>
      <c r="E12" s="34">
        <f>'A- ShSKK'!G29</f>
        <v>0</v>
      </c>
      <c r="F12" s="34"/>
      <c r="G12" s="34">
        <f t="shared" si="0"/>
        <v>0</v>
      </c>
      <c r="H12" s="34"/>
      <c r="I12" s="184"/>
    </row>
    <row r="13" spans="1:9">
      <c r="A13" s="25" t="s">
        <v>23</v>
      </c>
      <c r="C13" s="35">
        <f>+C8+C10+C11+C12</f>
        <v>66996807</v>
      </c>
      <c r="D13" s="34"/>
      <c r="E13" s="35">
        <f>+E8+E10+E11+E12</f>
        <v>63265201</v>
      </c>
      <c r="F13" s="34"/>
      <c r="G13" s="35">
        <f t="shared" si="0"/>
        <v>3731606</v>
      </c>
      <c r="H13" s="34"/>
      <c r="I13" s="35">
        <f>+C13/E13*100</f>
        <v>105.89835476852431</v>
      </c>
    </row>
    <row r="14" spans="1:9">
      <c r="B14" s="6" t="s">
        <v>24</v>
      </c>
      <c r="C14" s="34"/>
      <c r="D14" s="34"/>
      <c r="E14" s="34">
        <v>0</v>
      </c>
      <c r="F14" s="34"/>
      <c r="G14" s="34">
        <f t="shared" si="0"/>
        <v>0</v>
      </c>
      <c r="H14" s="34"/>
      <c r="I14" s="34"/>
    </row>
    <row r="15" spans="1:9" ht="14.25" customHeight="1">
      <c r="A15" s="25" t="s">
        <v>25</v>
      </c>
      <c r="C15" s="35">
        <f>+C13+C14</f>
        <v>66996807</v>
      </c>
      <c r="D15" s="34"/>
      <c r="E15" s="35">
        <f>+E13+E14</f>
        <v>63265201</v>
      </c>
      <c r="F15" s="34"/>
      <c r="G15" s="35">
        <f t="shared" si="0"/>
        <v>3731606</v>
      </c>
      <c r="H15" s="34"/>
      <c r="I15" s="35">
        <f>+C15/E15*100</f>
        <v>105.89835476852431</v>
      </c>
    </row>
    <row r="16" spans="1:9">
      <c r="C16" s="34"/>
      <c r="D16" s="34"/>
      <c r="E16" s="34"/>
      <c r="F16" s="34"/>
      <c r="G16" s="34"/>
      <c r="H16" s="34"/>
      <c r="I16" s="34"/>
    </row>
    <row r="17" spans="1:9">
      <c r="B17" s="6" t="s">
        <v>234</v>
      </c>
      <c r="C17" s="34">
        <f>'A- ShSKK'!E33</f>
        <v>10096657</v>
      </c>
      <c r="D17" s="34"/>
      <c r="E17" s="34">
        <f>'A- ShSKK'!G33</f>
        <v>6513214</v>
      </c>
      <c r="F17" s="34"/>
      <c r="G17" s="34">
        <f>+C17-E17</f>
        <v>3583443</v>
      </c>
      <c r="H17" s="34"/>
      <c r="I17" s="34"/>
    </row>
    <row r="18" spans="1:9" ht="13.5" thickBot="1">
      <c r="A18" s="25" t="s">
        <v>223</v>
      </c>
      <c r="B18" s="25"/>
      <c r="C18" s="33">
        <f>+C13-C17</f>
        <v>56900150</v>
      </c>
      <c r="D18" s="36"/>
      <c r="E18" s="33">
        <f>+E13-E17</f>
        <v>56751987</v>
      </c>
      <c r="F18" s="36"/>
      <c r="G18" s="33">
        <f>+C18-E18</f>
        <v>148163</v>
      </c>
      <c r="H18" s="36"/>
      <c r="I18" s="195">
        <f>+C18/E18*100</f>
        <v>100.26107103527495</v>
      </c>
    </row>
    <row r="19" spans="1:9" ht="13.5" thickTop="1">
      <c r="B19" s="25" t="s">
        <v>51</v>
      </c>
      <c r="C19" s="48">
        <f>C18/(C3+C4)</f>
        <v>1.947841869283197E-2</v>
      </c>
      <c r="E19" s="48">
        <f>E18/E3</f>
        <v>1.3089129588998234E-2</v>
      </c>
    </row>
    <row r="20" spans="1:9">
      <c r="C20" s="11"/>
      <c r="E20" s="11"/>
    </row>
  </sheetData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J24" sqref="J24"/>
    </sheetView>
  </sheetViews>
  <sheetFormatPr defaultRowHeight="11.25"/>
  <cols>
    <col min="1" max="1" width="19.6640625" customWidth="1"/>
    <col min="2" max="2" width="12.5" customWidth="1"/>
    <col min="3" max="3" width="2" customWidth="1"/>
    <col min="4" max="4" width="11.83203125" customWidth="1"/>
    <col min="5" max="5" width="2.33203125" customWidth="1"/>
    <col min="6" max="6" width="13.6640625" customWidth="1"/>
    <col min="7" max="7" width="1.6640625" customWidth="1"/>
    <col min="8" max="8" width="13.33203125" customWidth="1"/>
    <col min="9" max="9" width="2.1640625" customWidth="1"/>
    <col min="10" max="10" width="12.5" customWidth="1"/>
    <col min="11" max="11" width="2.1640625" customWidth="1"/>
    <col min="12" max="12" width="13" customWidth="1"/>
  </cols>
  <sheetData>
    <row r="1" spans="1:12" ht="22.5" customHeight="1">
      <c r="A1" s="20" t="s">
        <v>33</v>
      </c>
    </row>
    <row r="3" spans="1:12" ht="15">
      <c r="A3" s="235" t="s">
        <v>277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2" ht="15">
      <c r="A4" s="1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39" customHeight="1">
      <c r="A5" s="49"/>
      <c r="B5" s="50" t="s">
        <v>27</v>
      </c>
      <c r="C5" s="50"/>
      <c r="D5" s="50" t="s">
        <v>39</v>
      </c>
      <c r="E5" s="50"/>
      <c r="F5" s="50" t="s">
        <v>28</v>
      </c>
      <c r="G5" s="50"/>
      <c r="H5" s="50" t="s">
        <v>40</v>
      </c>
      <c r="I5" s="50"/>
      <c r="J5" s="50" t="s">
        <v>41</v>
      </c>
      <c r="K5" s="50"/>
      <c r="L5" s="50" t="s">
        <v>16</v>
      </c>
    </row>
    <row r="6" spans="1:12" ht="12.75">
      <c r="A6" s="51" t="s">
        <v>29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2.75">
      <c r="A7" s="53" t="s">
        <v>278</v>
      </c>
      <c r="B7" s="52">
        <v>12667350</v>
      </c>
      <c r="C7" s="52"/>
      <c r="D7" s="52">
        <v>0</v>
      </c>
      <c r="E7" s="52"/>
      <c r="F7" s="52">
        <v>2648686</v>
      </c>
      <c r="G7" s="52"/>
      <c r="H7" s="52">
        <v>26684680</v>
      </c>
      <c r="I7" s="52"/>
      <c r="J7" s="52">
        <v>3571777</v>
      </c>
      <c r="K7" s="52"/>
      <c r="L7" s="52">
        <f>SUM(B7:K7)</f>
        <v>45572493</v>
      </c>
    </row>
    <row r="8" spans="1:12" ht="12.75">
      <c r="A8" s="53" t="s">
        <v>30</v>
      </c>
      <c r="B8" s="54">
        <v>23236620</v>
      </c>
      <c r="C8" s="54"/>
      <c r="D8" s="54">
        <v>0</v>
      </c>
      <c r="E8" s="54"/>
      <c r="F8" s="54">
        <v>1972793</v>
      </c>
      <c r="G8" s="54"/>
      <c r="H8" s="54"/>
      <c r="I8" s="54"/>
      <c r="J8" s="54">
        <v>2077425</v>
      </c>
      <c r="K8" s="54"/>
      <c r="L8" s="52">
        <f>SUM(B8:J8)</f>
        <v>27286838</v>
      </c>
    </row>
    <row r="9" spans="1:12" ht="12.75">
      <c r="A9" s="53" t="s">
        <v>31</v>
      </c>
      <c r="B9" s="54">
        <v>0</v>
      </c>
      <c r="C9" s="54"/>
      <c r="D9" s="54">
        <v>0</v>
      </c>
      <c r="E9" s="54"/>
      <c r="F9" s="54"/>
      <c r="G9" s="54"/>
      <c r="H9" s="54">
        <v>0</v>
      </c>
      <c r="I9" s="54"/>
      <c r="J9" s="54">
        <v>561648</v>
      </c>
      <c r="K9" s="54"/>
      <c r="L9" s="54">
        <f>SUM(B9:J9)</f>
        <v>561648</v>
      </c>
    </row>
    <row r="10" spans="1:12" ht="13.5" thickBot="1">
      <c r="A10" s="53" t="s">
        <v>237</v>
      </c>
      <c r="B10" s="55">
        <f>B7+B8-B9</f>
        <v>35903970</v>
      </c>
      <c r="C10" s="56"/>
      <c r="D10" s="55">
        <f>D7+D8-D9</f>
        <v>0</v>
      </c>
      <c r="E10" s="52"/>
      <c r="F10" s="55">
        <f>F7+F8-F9</f>
        <v>4621479</v>
      </c>
      <c r="G10" s="52"/>
      <c r="H10" s="55">
        <f>H7+H8-H9</f>
        <v>26684680</v>
      </c>
      <c r="I10" s="52"/>
      <c r="J10" s="55">
        <f>J7+J8-J9</f>
        <v>5087554</v>
      </c>
      <c r="K10" s="52"/>
      <c r="L10" s="55">
        <f>L7+L8-L9</f>
        <v>72297683</v>
      </c>
    </row>
    <row r="11" spans="1:12" ht="13.5" thickTop="1">
      <c r="A11" s="51" t="s">
        <v>32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12.75">
      <c r="A12" s="53" t="str">
        <f>A7</f>
        <v>Gjendje 01.01.2013</v>
      </c>
      <c r="B12" s="52">
        <v>0</v>
      </c>
      <c r="C12" s="52"/>
      <c r="D12" s="52">
        <v>0</v>
      </c>
      <c r="E12" s="52"/>
      <c r="F12" s="52">
        <v>553360</v>
      </c>
      <c r="G12" s="52"/>
      <c r="H12" s="52">
        <v>6116947</v>
      </c>
      <c r="I12" s="54"/>
      <c r="J12" s="54">
        <v>737991</v>
      </c>
      <c r="K12" s="54"/>
      <c r="L12" s="52">
        <f>SUM(B12:K12)</f>
        <v>7408298</v>
      </c>
    </row>
    <row r="13" spans="1:12" ht="12.75">
      <c r="A13" s="53" t="s">
        <v>30</v>
      </c>
      <c r="B13" s="52">
        <v>0</v>
      </c>
      <c r="C13" s="52"/>
      <c r="D13" s="52">
        <v>0</v>
      </c>
      <c r="E13" s="52"/>
      <c r="F13" s="52">
        <v>419065</v>
      </c>
      <c r="G13" s="52"/>
      <c r="H13" s="52">
        <v>4113547</v>
      </c>
      <c r="I13" s="54"/>
      <c r="J13" s="54">
        <v>780010</v>
      </c>
      <c r="K13" s="54"/>
      <c r="L13" s="52">
        <f>SUM(B13:K13)</f>
        <v>5312622</v>
      </c>
    </row>
    <row r="14" spans="1:12" ht="12.75">
      <c r="A14" s="53" t="s">
        <v>31</v>
      </c>
      <c r="B14" s="54">
        <v>0</v>
      </c>
      <c r="C14" s="54"/>
      <c r="D14" s="54">
        <v>0</v>
      </c>
      <c r="E14" s="52"/>
      <c r="F14" s="52">
        <v>0</v>
      </c>
      <c r="G14" s="52"/>
      <c r="H14" s="52">
        <v>0</v>
      </c>
      <c r="I14" s="54"/>
      <c r="J14" s="54">
        <v>27841</v>
      </c>
      <c r="K14" s="54"/>
      <c r="L14" s="52">
        <f>SUM(B14:K14)</f>
        <v>27841</v>
      </c>
    </row>
    <row r="15" spans="1:12" ht="13.5" thickBot="1">
      <c r="A15" s="53" t="str">
        <f>A10</f>
        <v>Gjendje 31.12.2012</v>
      </c>
      <c r="B15" s="55">
        <f>+B12+B13-B14</f>
        <v>0</v>
      </c>
      <c r="C15" s="56">
        <f>+C12+C13</f>
        <v>0</v>
      </c>
      <c r="D15" s="55">
        <f>+D12+D13-D14</f>
        <v>0</v>
      </c>
      <c r="E15" s="52"/>
      <c r="F15" s="55">
        <f>+F12+F13-F14</f>
        <v>972425</v>
      </c>
      <c r="G15" s="52"/>
      <c r="H15" s="55">
        <f>+H12+H13-H14</f>
        <v>10230494</v>
      </c>
      <c r="I15" s="56"/>
      <c r="J15" s="55">
        <f>+J12+J13-J14</f>
        <v>1490160</v>
      </c>
      <c r="K15" s="56"/>
      <c r="L15" s="55">
        <f>+L12+L13-L14</f>
        <v>12693079</v>
      </c>
    </row>
    <row r="16" spans="1:12" ht="13.5" thickTop="1">
      <c r="A16" s="53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6" ht="12.75">
      <c r="A17" s="51" t="s">
        <v>238</v>
      </c>
      <c r="B17" s="54">
        <f>+B7-B12</f>
        <v>12667350</v>
      </c>
      <c r="C17" s="54"/>
      <c r="D17" s="54">
        <f>+D7-D12</f>
        <v>0</v>
      </c>
      <c r="E17" s="54"/>
      <c r="F17" s="54">
        <f>+F7-F12</f>
        <v>2095326</v>
      </c>
      <c r="G17" s="54"/>
      <c r="H17" s="54">
        <f>+H7-H12</f>
        <v>20567733</v>
      </c>
      <c r="I17" s="54"/>
      <c r="J17" s="54">
        <f>+J7-J12</f>
        <v>2833786</v>
      </c>
      <c r="K17" s="54"/>
      <c r="L17" s="54">
        <f>+L7-L12</f>
        <v>38164195</v>
      </c>
    </row>
    <row r="18" spans="1:16" ht="13.5" thickBot="1">
      <c r="A18" s="51" t="s">
        <v>239</v>
      </c>
      <c r="B18" s="57">
        <f>+B10-B15</f>
        <v>35903970</v>
      </c>
      <c r="C18" s="58"/>
      <c r="D18" s="57">
        <f>+D10-D15</f>
        <v>0</v>
      </c>
      <c r="E18" s="54"/>
      <c r="F18" s="57">
        <f>+F10-F15</f>
        <v>3649054</v>
      </c>
      <c r="G18" s="54"/>
      <c r="H18" s="57">
        <f>+H10-H15</f>
        <v>16454186</v>
      </c>
      <c r="I18" s="58"/>
      <c r="J18" s="57">
        <f>+J10-J15</f>
        <v>3597394</v>
      </c>
      <c r="K18" s="58"/>
      <c r="L18" s="57">
        <f>+L10-L15</f>
        <v>59604604</v>
      </c>
    </row>
    <row r="19" spans="1:16" ht="13.5" thickTop="1">
      <c r="A19" s="3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6" ht="12.7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179"/>
      <c r="N20" s="192"/>
      <c r="O20" s="192"/>
      <c r="P20" s="192"/>
    </row>
    <row r="21" spans="1:16" ht="15.75">
      <c r="A21" s="15" t="s">
        <v>228</v>
      </c>
      <c r="B21" s="69"/>
      <c r="C21" s="69"/>
      <c r="F21" s="31"/>
      <c r="G21" s="31"/>
      <c r="H21" s="15" t="s">
        <v>221</v>
      </c>
      <c r="I21" s="15"/>
      <c r="J21" s="31"/>
      <c r="K21" s="31"/>
      <c r="L21" s="177"/>
      <c r="N21" s="192"/>
      <c r="O21" s="192"/>
      <c r="P21" s="192"/>
    </row>
    <row r="22" spans="1:16" ht="15.75">
      <c r="A22" s="15"/>
      <c r="B22" s="69"/>
      <c r="C22" s="69"/>
      <c r="H22" s="69"/>
      <c r="I22" s="154"/>
      <c r="L22" s="175"/>
      <c r="N22" s="192"/>
      <c r="O22" s="192"/>
      <c r="P22" s="192"/>
    </row>
    <row r="23" spans="1:16" ht="15.75">
      <c r="A23" s="15" t="s">
        <v>235</v>
      </c>
      <c r="B23" s="69"/>
      <c r="C23" s="69"/>
      <c r="H23" s="15" t="s">
        <v>244</v>
      </c>
      <c r="I23" s="15"/>
      <c r="L23" s="178"/>
      <c r="N23" s="192"/>
      <c r="O23" s="192"/>
      <c r="P23" s="192"/>
    </row>
  </sheetData>
  <mergeCells count="1">
    <mergeCell ref="A3:L3"/>
  </mergeCells>
  <phoneticPr fontId="0" type="noConversion"/>
  <pageMargins left="0.75" right="0.41" top="1" bottom="1" header="0.5" footer="0.5"/>
  <pageSetup orientation="portrait" r:id="rId1"/>
  <headerFooter alignWithMargins="0"/>
  <ignoredErrors>
    <ignoredError sqref="C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kapaku</vt:lpstr>
      <vt:lpstr>Aktivi</vt:lpstr>
      <vt:lpstr>Pasivi</vt:lpstr>
      <vt:lpstr>A- ShSKK</vt:lpstr>
      <vt:lpstr>K.veta</vt:lpstr>
      <vt:lpstr>Cashflow</vt:lpstr>
      <vt:lpstr>Te tjera</vt:lpstr>
      <vt:lpstr>Tab HF</vt:lpstr>
      <vt:lpstr>AQT</vt:lpstr>
    </vt:vector>
  </TitlesOfParts>
  <Company>SINTEZA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Sinteza</dc:creator>
  <cp:lastModifiedBy>Acer'</cp:lastModifiedBy>
  <cp:lastPrinted>2015-03-26T12:12:38Z</cp:lastPrinted>
  <dcterms:created xsi:type="dcterms:W3CDTF">2003-03-13T06:21:32Z</dcterms:created>
  <dcterms:modified xsi:type="dcterms:W3CDTF">2016-05-19T08:30:03Z</dcterms:modified>
</cp:coreProperties>
</file>