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20" windowHeight="7245" tabRatio="919" activeTab="1"/>
  </bookViews>
  <sheets>
    <sheet name="Kop." sheetId="10" r:id="rId1"/>
    <sheet name="Aktivet" sheetId="1" r:id="rId2"/>
    <sheet name="Pasivet" sheetId="2" r:id="rId3"/>
    <sheet name="Te ardhura e shpenzime" sheetId="3" r:id="rId4"/>
    <sheet name="Kapitali" sheetId="4" r:id="rId5"/>
    <sheet name="AAM" sheetId="5" r:id="rId6"/>
    <sheet name="Aneks Statistikor" sheetId="6" r:id="rId7"/>
    <sheet name="Fluksi 2" sheetId="7" r:id="rId8"/>
    <sheet name="Shen.Spjeg.faqa 1" sheetId="8" r:id="rId9"/>
    <sheet name="deklarata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Linja">[2]Vendor!$A$2:$A$40</definedName>
    <definedName name="_xlnm.Print_Area" localSheetId="5">AAM!$A$1:$G$51</definedName>
    <definedName name="_xlnm.Print_Area" localSheetId="1">Aktivet!$B$1:$L$43</definedName>
    <definedName name="_xlnm.Print_Area" localSheetId="6">'Aneks Statistikor'!$A$1:$M$76</definedName>
    <definedName name="_xlnm.Print_Area" localSheetId="9">deklarata!$A$2:$D$30</definedName>
    <definedName name="_xlnm.Print_Area" localSheetId="7">'Fluksi 2'!$B$3:$I$41</definedName>
    <definedName name="_xlnm.Print_Area" localSheetId="4">Kapitali!$A$1:$J$100</definedName>
    <definedName name="_xlnm.Print_Area" localSheetId="0">Kop.!$B$2:$K$54</definedName>
    <definedName name="_xlnm.Print_Area" localSheetId="2">Pasivet!$B$1:$L$44</definedName>
    <definedName name="_xlnm.Print_Area" localSheetId="8">'Shen.Spjeg.faqa 1'!$B$2:$E$61</definedName>
    <definedName name="_xlnm.Print_Area" localSheetId="3">'Te ardhura e shpenzime'!$B$2:$I$33</definedName>
  </definedNames>
  <calcPr calcId="124519"/>
</workbook>
</file>

<file path=xl/calcChain.xml><?xml version="1.0" encoding="utf-8"?>
<calcChain xmlns="http://schemas.openxmlformats.org/spreadsheetml/2006/main">
  <c r="D46" i="5"/>
  <c r="G46"/>
  <c r="C19" i="9"/>
  <c r="C18"/>
  <c r="I37" i="7"/>
  <c r="H37"/>
  <c r="G37"/>
  <c r="F33"/>
  <c r="I32"/>
  <c r="I35" s="1"/>
  <c r="H32"/>
  <c r="H35" s="1"/>
  <c r="G32"/>
  <c r="G35" s="1"/>
  <c r="F32"/>
  <c r="F35" s="1"/>
  <c r="I26"/>
  <c r="I29" s="1"/>
  <c r="H25"/>
  <c r="H29" s="1"/>
  <c r="F25"/>
  <c r="F29" s="1"/>
  <c r="H21"/>
  <c r="I20"/>
  <c r="H20"/>
  <c r="I17"/>
  <c r="H17"/>
  <c r="G17"/>
  <c r="F17"/>
  <c r="I14"/>
  <c r="H14"/>
  <c r="G14"/>
  <c r="F14"/>
  <c r="I13"/>
  <c r="H13"/>
  <c r="G13"/>
  <c r="G20" s="1"/>
  <c r="F13"/>
  <c r="F20" s="1"/>
  <c r="I11"/>
  <c r="H11"/>
  <c r="I10"/>
  <c r="H10"/>
  <c r="G10"/>
  <c r="G25" s="1"/>
  <c r="G29" s="1"/>
  <c r="F10"/>
  <c r="I8"/>
  <c r="I19" s="1"/>
  <c r="I22" s="1"/>
  <c r="I36" s="1"/>
  <c r="I38" s="1"/>
  <c r="H8"/>
  <c r="H19" s="1"/>
  <c r="H22" s="1"/>
  <c r="H36" s="1"/>
  <c r="H38" s="1"/>
  <c r="G8"/>
  <c r="G19" s="1"/>
  <c r="G22" s="1"/>
  <c r="F8"/>
  <c r="F19" s="1"/>
  <c r="F22" s="1"/>
  <c r="F36" s="1"/>
  <c r="L71" i="6"/>
  <c r="L69" s="1"/>
  <c r="M69"/>
  <c r="L65"/>
  <c r="L61" s="1"/>
  <c r="M61"/>
  <c r="M60"/>
  <c r="L60"/>
  <c r="M56"/>
  <c r="L56"/>
  <c r="M55"/>
  <c r="L55"/>
  <c r="M54"/>
  <c r="L54"/>
  <c r="M52"/>
  <c r="L52"/>
  <c r="M49"/>
  <c r="L49"/>
  <c r="M48"/>
  <c r="L48"/>
  <c r="M47"/>
  <c r="L47"/>
  <c r="M46"/>
  <c r="L46"/>
  <c r="L45" s="1"/>
  <c r="M45"/>
  <c r="M44"/>
  <c r="L44"/>
  <c r="M43"/>
  <c r="L43"/>
  <c r="M42"/>
  <c r="L42"/>
  <c r="L41" s="1"/>
  <c r="M41"/>
  <c r="L35"/>
  <c r="M10"/>
  <c r="L10"/>
  <c r="M9"/>
  <c r="L9"/>
  <c r="L8" s="1"/>
  <c r="L24" s="1"/>
  <c r="M8"/>
  <c r="M24" s="1"/>
  <c r="F46" i="5"/>
  <c r="E46"/>
  <c r="F31"/>
  <c r="G30"/>
  <c r="G29"/>
  <c r="E31"/>
  <c r="D31"/>
  <c r="F16"/>
  <c r="D16"/>
  <c r="G15"/>
  <c r="G14"/>
  <c r="G13"/>
  <c r="G11"/>
  <c r="G10"/>
  <c r="G9"/>
  <c r="H95" i="4"/>
  <c r="H96" s="1"/>
  <c r="H83"/>
  <c r="F83"/>
  <c r="H82"/>
  <c r="F82"/>
  <c r="H81"/>
  <c r="F81"/>
  <c r="E81"/>
  <c r="E80"/>
  <c r="E75"/>
  <c r="H74"/>
  <c r="F74"/>
  <c r="E74"/>
  <c r="E77" s="1"/>
  <c r="H70"/>
  <c r="E65"/>
  <c r="E70" s="1"/>
  <c r="E61"/>
  <c r="F59"/>
  <c r="E59"/>
  <c r="H57"/>
  <c r="F57"/>
  <c r="E57"/>
  <c r="H56"/>
  <c r="F56"/>
  <c r="F60" s="1"/>
  <c r="E55"/>
  <c r="E60" s="1"/>
  <c r="H54"/>
  <c r="F54"/>
  <c r="E54"/>
  <c r="E56" s="1"/>
  <c r="E53"/>
  <c r="E58" s="1"/>
  <c r="E52"/>
  <c r="H50"/>
  <c r="F50"/>
  <c r="E50"/>
  <c r="J23"/>
  <c r="J22"/>
  <c r="J21"/>
  <c r="I19"/>
  <c r="J19" s="1"/>
  <c r="J18"/>
  <c r="J17"/>
  <c r="J16"/>
  <c r="J15"/>
  <c r="I14"/>
  <c r="E20" s="1"/>
  <c r="J20" s="1"/>
  <c r="H14"/>
  <c r="H59" s="1"/>
  <c r="G14"/>
  <c r="F14"/>
  <c r="E14"/>
  <c r="D14"/>
  <c r="C14"/>
  <c r="J13"/>
  <c r="J12"/>
  <c r="J11"/>
  <c r="J10"/>
  <c r="J9"/>
  <c r="J8"/>
  <c r="J7"/>
  <c r="J6"/>
  <c r="J5"/>
  <c r="D7" i="9"/>
  <c r="C5"/>
  <c r="E62" i="4" l="1"/>
  <c r="E79" s="1"/>
  <c r="M66" i="6"/>
  <c r="G36" i="7"/>
  <c r="G38" s="1"/>
  <c r="F37" s="1"/>
  <c r="F38" s="1"/>
  <c r="L66" i="6"/>
  <c r="D5" i="9"/>
  <c r="H60" i="4"/>
  <c r="E83"/>
  <c r="J14"/>
  <c r="E16" i="5"/>
  <c r="I8" i="6"/>
  <c r="I24" s="1"/>
  <c r="G12" i="5"/>
  <c r="D6" i="9" l="1"/>
  <c r="C6" s="1"/>
  <c r="G31" i="5"/>
  <c r="G16"/>
  <c r="D10" i="9" l="1"/>
  <c r="D12" s="1"/>
  <c r="D14" s="1"/>
  <c r="D16" s="1"/>
  <c r="C21" s="1"/>
  <c r="C9"/>
  <c r="C10"/>
</calcChain>
</file>

<file path=xl/comments1.xml><?xml version="1.0" encoding="utf-8"?>
<comments xmlns="http://schemas.openxmlformats.org/spreadsheetml/2006/main">
  <authors>
    <author>ghajdini</author>
  </authors>
  <commentList>
    <comment ref="G25" authorId="0">
      <text>
        <r>
          <rPr>
            <b/>
            <sz val="8"/>
            <color indexed="81"/>
            <rFont val="Tahoma"/>
            <family val="2"/>
          </rPr>
          <t>ghajdini:</t>
        </r>
        <r>
          <rPr>
            <sz val="8"/>
            <color indexed="81"/>
            <rFont val="Tahoma"/>
            <family val="2"/>
          </rPr>
          <t xml:space="preserve">
gjoba e 2009</t>
        </r>
      </text>
    </comment>
  </commentList>
</comments>
</file>

<file path=xl/sharedStrings.xml><?xml version="1.0" encoding="utf-8"?>
<sst xmlns="http://schemas.openxmlformats.org/spreadsheetml/2006/main" count="665" uniqueCount="457">
  <si>
    <t>Union Travel CO</t>
  </si>
  <si>
    <t>Pasqyrat    Financiare    te    Vitit   2013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</si>
  <si>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</si>
  <si>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</si>
  <si>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</si>
  <si>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</si>
  <si>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</si>
  <si>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</si>
  <si>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</si>
  <si>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</si>
  <si>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</si>
  <si>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</si>
  <si>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</si>
  <si>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</si>
  <si>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Banka Ngurtesime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</si>
  <si>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</si>
  <si>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</si>
  <si>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</si>
  <si>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</si>
  <si>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</si>
  <si>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</si>
  <si>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Pjesmarrje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</si>
  <si>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</si>
  <si>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</si>
  <si>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</si>
  <si>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</si>
  <si>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</si>
  <si>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</si>
  <si>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</si>
  <si>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</si>
  <si>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</si>
  <si>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</si>
  <si>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</si>
  <si>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 xml:space="preserve">Parapagim Qera 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</si>
  <si>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</si>
  <si>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</si>
  <si>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</si>
  <si>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</si>
  <si>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</si>
  <si>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</si>
  <si>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</si>
  <si>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 xml:space="preserve">Aktive tjera afat gjata materiale 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</si>
  <si>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</si>
  <si>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</si>
  <si>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</si>
  <si>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</si>
  <si>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</si>
  <si>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&lt;------- Go back</t>
  </si>
  <si>
    <t>Viti 2013</t>
  </si>
  <si>
    <t>Viti 2012</t>
  </si>
  <si>
    <t>Derivativet</t>
  </si>
  <si>
    <t>PASIVET  DHE  KAPITALI</t>
  </si>
  <si>
    <t>P A S I V E T      A F A T S H K U R T R A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</si>
  <si>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</si>
  <si>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</si>
  <si>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</si>
  <si>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</si>
  <si>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</si>
  <si>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</si>
  <si>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</si>
  <si>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</si>
  <si>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</si>
  <si>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</si>
  <si>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</si>
  <si>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</si>
  <si>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</si>
  <si>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</si>
  <si>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</si>
  <si>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</si>
  <si>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</si>
  <si>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</si>
  <si>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 Afatgjate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</si>
  <si>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</si>
  <si>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</si>
  <si>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</si>
  <si>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</si>
  <si>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</si>
  <si>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</si>
  <si>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</si>
  <si>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</si>
  <si>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</si>
  <si>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</si>
  <si>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</si>
  <si>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</si>
  <si>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 Fond per Investime</t>
  </si>
  <si>
    <t>Fitimet e pa shperndara</t>
  </si>
  <si>
    <t>Fitimi (Humbja) e vitit financiar</t>
  </si>
  <si>
    <t>TOTALI   PASIVEVE   DHE   KAPITALIT  (I+II+III)</t>
  </si>
  <si>
    <t>Rezerva Ligjore</t>
  </si>
  <si>
    <t>"Union Travel Co shpk" Tirane</t>
  </si>
  <si>
    <t xml:space="preserve">                     PASQYRA E TE ARDHURAVE DHE SHPENZIMEVE</t>
  </si>
  <si>
    <t>( Bazuar ne klasifikimin e Shpenzimeve sipas Natyres  )</t>
  </si>
  <si>
    <t>Viti 2009</t>
  </si>
  <si>
    <t>Pershkrimi I Elementeve</t>
  </si>
  <si>
    <t>Referencat  Nr  llog.</t>
  </si>
  <si>
    <t>Viti 2011</t>
  </si>
  <si>
    <t>Viti 2010</t>
  </si>
  <si>
    <t>Viti 2008</t>
  </si>
  <si>
    <t>Shitjet neto</t>
  </si>
  <si>
    <t>701, 705</t>
  </si>
  <si>
    <t>Te ardhura te tjera nga veprimtarite e shfrytezimit</t>
  </si>
  <si>
    <t>702 - 708 X</t>
  </si>
  <si>
    <t>Ndryshimet ne inventarin e produkteve te gatshme dhe prodhimit ne proces</t>
  </si>
  <si>
    <t>Totali I te Ardhurave  ( shuma 1+2+/-3 )</t>
  </si>
  <si>
    <t>Materialet e konsumuara</t>
  </si>
  <si>
    <t>601 - 608 X</t>
  </si>
  <si>
    <t>Kosto e punes</t>
  </si>
  <si>
    <t>641 - 648</t>
  </si>
  <si>
    <t>pagat e personelit</t>
  </si>
  <si>
    <t>shpenzimet per sigurimet shoqerore dhe shendetesore</t>
  </si>
  <si>
    <t>Amortizimet dhe zhvleresimet</t>
  </si>
  <si>
    <t>68 X</t>
  </si>
  <si>
    <t>Shpenzime te tjera rrjedhese</t>
  </si>
  <si>
    <t>61 - 63</t>
  </si>
  <si>
    <t>Totali I shpenzimeve  ( shuma 4 - 7 )</t>
  </si>
  <si>
    <t>Fitimi apo humbja nga veprimtaria kryesore ( 1+2+/-3-8 )</t>
  </si>
  <si>
    <t>Te ardhurat dhe shpenzimet financiare nga njesite e kontrolluara</t>
  </si>
  <si>
    <t>761, 661</t>
  </si>
  <si>
    <t>Te ardhurat dhe shpenzimet financiare nga pjesemarrjet</t>
  </si>
  <si>
    <t>762, 662</t>
  </si>
  <si>
    <t xml:space="preserve">Te ardhurat dhe shpenzimet financiare </t>
  </si>
  <si>
    <t>Te ardhurat dhe shpenzimet financiare nga investime te tjera financiare afatgjata</t>
  </si>
  <si>
    <t xml:space="preserve">763, 764, 765   664, 665    </t>
  </si>
  <si>
    <t xml:space="preserve">Te ardhurat dhe shpenzimet nga interesat </t>
  </si>
  <si>
    <t>767, 667</t>
  </si>
  <si>
    <t>Fitimet ( humbjet ) nga kursi I kembimit</t>
  </si>
  <si>
    <t>769, 669</t>
  </si>
  <si>
    <t>Te ardhura dhe shpenzime te tjera financiare</t>
  </si>
  <si>
    <t>768, 668</t>
  </si>
  <si>
    <t>Totali I te ardhurave dhe shpenzimeve financiare ( 12.1+/-12.2+/-12.3+/-12.4 )</t>
  </si>
  <si>
    <t>Fitimi ( humbja ) para tatimit ( 9+/-13 )</t>
  </si>
  <si>
    <t>shpenzime te panjohura per efekt fiskal</t>
  </si>
  <si>
    <t>Shpenzimet e tatimit mbi fitimin (14+14.1)*10%</t>
  </si>
  <si>
    <t>Fitimi ( humbja ) neto e vitit financiar ( 14 - 15 )</t>
  </si>
  <si>
    <t>PASQYRA E TE ARDHURAVE DHE SHPENZIMEVE</t>
  </si>
  <si>
    <t>(Bazuar ne klasifikimin e shpenzimeve sipas natyres)</t>
  </si>
  <si>
    <t>FS CODE</t>
  </si>
  <si>
    <t>Pershkrimi i elementeve</t>
  </si>
  <si>
    <t>-paga e personelit</t>
  </si>
  <si>
    <t>-shpenzimet per sigurimet  shoqerore dhe shendetesore</t>
  </si>
  <si>
    <t>Shpenzime te tjera</t>
  </si>
  <si>
    <t>Totali i shpenzimeve  (shuma 4-7)</t>
  </si>
  <si>
    <t>Fitimi apo humbja nga veprimtaria kryesore (1+2+/-3-8)</t>
  </si>
  <si>
    <t xml:space="preserve">Te ardhurat dhe shpenzimet financiare nga njesite e kontrolluara </t>
  </si>
  <si>
    <t>Te ardhurat dhe shpenzimet financiare</t>
  </si>
  <si>
    <t>Te ardhurat dhe shpenzimet nga interesat</t>
  </si>
  <si>
    <t>Fitimet (humbjet) nga kursi i kembimit</t>
  </si>
  <si>
    <t>Totali I te ardhurave dhe shpenzimeve financiare (10+/-11+/-12)</t>
  </si>
  <si>
    <t>Fitimi (humbja) para tatimit (9+/-13)</t>
  </si>
  <si>
    <t>Shpenzimet e tatimit mbi fitimin</t>
  </si>
  <si>
    <t>Fitimi (humbja) neto e vitit financiar (14-15)</t>
  </si>
  <si>
    <r>
      <rPr>
        <sz val="10"/>
        <rFont val="Arial"/>
        <family val="2"/>
      </rPr>
      <t>Shoqeria</t>
    </r>
    <r>
      <rPr>
        <b/>
        <sz val="10"/>
        <rFont val="Arial"/>
        <family val="2"/>
      </rPr>
      <t xml:space="preserve">  Union Travel Co shpk</t>
    </r>
  </si>
  <si>
    <t>Nipt   J 91422008 W</t>
  </si>
  <si>
    <t>Kapitali aksionar qe I perket aksionereve te shoqerise meme</t>
  </si>
  <si>
    <t>Primi I aksionit</t>
  </si>
  <si>
    <t>Rez Te Tjera Fond Investime</t>
  </si>
  <si>
    <t>Rezerva Statuaore</t>
  </si>
  <si>
    <t>Rezerva te konvertimit te monedhave te huaja</t>
  </si>
  <si>
    <t>Fitimi I pashperndare</t>
  </si>
  <si>
    <t>Totali</t>
  </si>
  <si>
    <t>Pozicioni me 31 dhjetor 2009</t>
  </si>
  <si>
    <t>Efektet e ndryshimit te kurseve te kembimit gjate konsolidimit</t>
  </si>
  <si>
    <t>Totali I te ardhurave apo I shpenzimeve, qe nuk jane njohur ne pasqyren e te ardhurave dhe shpenzimeve</t>
  </si>
  <si>
    <t>Fitimi neto per periudhen kontabel</t>
  </si>
  <si>
    <t>Fond per Investime+Sistemime</t>
  </si>
  <si>
    <t>Dividentet e paguar</t>
  </si>
  <si>
    <r>
      <t xml:space="preserve">Emetim I kapitalit aksionar </t>
    </r>
    <r>
      <rPr>
        <sz val="8"/>
        <color indexed="60"/>
        <rFont val="Arial Narrow"/>
        <family val="2"/>
      </rPr>
      <t>(Fitim  Pjesmarrje)</t>
    </r>
  </si>
  <si>
    <t>Aksione te thesarit te riblera</t>
  </si>
  <si>
    <t>Pozicioni me 31 dhjetor 2010</t>
  </si>
  <si>
    <t>Efekti I ndryshimeve ne politikat kontabel</t>
  </si>
  <si>
    <t>Pozicioni I rregulluar</t>
  </si>
  <si>
    <t>Fitimi neto I vitit financiar</t>
  </si>
  <si>
    <t>Fond per Investime</t>
  </si>
  <si>
    <t>Transferime ne rezerven e detyrueshme statutore</t>
  </si>
  <si>
    <t>Emetim I kapitalit aksionar</t>
  </si>
  <si>
    <t>Pozicioni me 31 dhjetor 2011</t>
  </si>
  <si>
    <t>Pozicioni me 31 dhjetor 2012</t>
  </si>
  <si>
    <t>Pozicioni me 31 dhjetor 2013</t>
  </si>
  <si>
    <t>Pasqyra e fluksit monetar-Metoda indirekte</t>
  </si>
  <si>
    <t xml:space="preserve"> Viti 2013</t>
  </si>
  <si>
    <t>Fluksi monetar nga veprimtarite e shfrytezimit</t>
  </si>
  <si>
    <t>Fitimi para tatimit</t>
  </si>
  <si>
    <t>Rregullime per:</t>
  </si>
  <si>
    <t xml:space="preserve">                             Amortizimin</t>
  </si>
  <si>
    <t xml:space="preserve">                             Humbje nga kembimet valutore</t>
  </si>
  <si>
    <t xml:space="preserve">                             Te ardhura te tjera financiare</t>
  </si>
  <si>
    <t xml:space="preserve">                             Shpenzime per interesa</t>
  </si>
  <si>
    <t>Rritje / renie ne tepricen e kerkesave te arketueshme nga aktiviteti, si dhe kerkesa te arketueshme te tjera</t>
  </si>
  <si>
    <t>Rritje / renie ne tepricen e inventarit</t>
  </si>
  <si>
    <t>Rritje / renie ne tepricen e detyrimeve, per tu paguar nga aktiviteti</t>
  </si>
  <si>
    <t>MM te perfituara nga aktiviteti</t>
  </si>
  <si>
    <t>Interesi i paguar</t>
  </si>
  <si>
    <t>Tatim mbi fitimin i paguar</t>
  </si>
  <si>
    <t>MM neto nga aktivitetet e shfrytezimit</t>
  </si>
  <si>
    <t>Fluksi monetar nga veprimtarite investuese</t>
  </si>
  <si>
    <t>Blerja e shoqerise se kontrolluar X minus parate e arketuara</t>
  </si>
  <si>
    <t>Shitje/(Blerja) e aktiveve afatgjata materiale</t>
  </si>
  <si>
    <t>Te ardhura nga shitja e paisjeve</t>
  </si>
  <si>
    <t>Interesi i arketuar</t>
  </si>
  <si>
    <t>Dividentet e arketuar</t>
  </si>
  <si>
    <t>MM neto e perdorur ne aktivitetet investuese</t>
  </si>
  <si>
    <t>Fluksi monetar nga veprimtarite financiare</t>
  </si>
  <si>
    <t>Te ardhura nga emetimi i kapitalit aksioner</t>
  </si>
  <si>
    <t>Te ardhura nga huamarrje afatgjata</t>
  </si>
  <si>
    <t>Pagesat e detyrimeve te qirase financiare</t>
  </si>
  <si>
    <t>MM neto e perdorur ne aktivitetet financiare</t>
  </si>
  <si>
    <t>Rritja / renia neto e mjeteve monetare</t>
  </si>
  <si>
    <t>Mjetet monetare ne fillim te periudhes kontabel</t>
  </si>
  <si>
    <t>Mjetet monetare ne fund te periudhes kontabel</t>
  </si>
  <si>
    <t>Shoqeria Union Travel Co</t>
  </si>
  <si>
    <t>NIPTI J91422008W</t>
  </si>
  <si>
    <t>Aktivet Afatgjata Materiale  me vlere fillestare   2013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</si>
  <si>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</si>
  <si>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</si>
  <si>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</si>
  <si>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</si>
  <si>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</si>
  <si>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</si>
  <si>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</si>
  <si>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</si>
  <si>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</si>
  <si>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</si>
  <si>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</si>
  <si>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Amortizimi A.A.Materiale   2013</t>
  </si>
  <si>
    <t>Makineri,paisje,vegla</t>
  </si>
  <si>
    <t>Vlera Kontabel Neto e A.A.Materiale  2013</t>
  </si>
  <si>
    <t>Administratori</t>
  </si>
  <si>
    <t>Gezim HAJDINI</t>
  </si>
  <si>
    <t>Humbje e mbartur</t>
  </si>
  <si>
    <t>Taksa dhe tarifa vendore</t>
  </si>
  <si>
    <t>Shpenzime per interesa</t>
  </si>
  <si>
    <t xml:space="preserve">SHOQERIA  UNION TRAVEL CO </t>
  </si>
  <si>
    <t>NIPT J91422008W</t>
  </si>
  <si>
    <t>Pasqyre Nr.1</t>
  </si>
  <si>
    <t>Në 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</si>
  <si>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</si>
  <si>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</si>
  <si>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</si>
  <si>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</si>
  <si>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</si>
  <si>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</si>
  <si>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</si>
  <si>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</si>
  <si>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</si>
  <si>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</si>
  <si>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</si>
  <si>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</si>
  <si>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</si>
  <si>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</si>
  <si>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</si>
  <si>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</si>
  <si>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</si>
  <si>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</si>
  <si>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</si>
  <si>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</si>
  <si>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</si>
  <si>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</si>
  <si>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</si>
  <si>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</si>
  <si>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</si>
  <si>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</si>
  <si>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</si>
  <si>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</si>
  <si>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SHOQERIA UNION TRAVEL CO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</si>
  <si>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</si>
  <si>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</si>
  <si>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</si>
  <si>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</si>
  <si>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</si>
  <si>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</si>
  <si>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</si>
  <si>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</si>
  <si>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</si>
  <si>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</si>
  <si>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</si>
  <si>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</si>
  <si>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</si>
  <si>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</si>
  <si>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</si>
  <si>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</si>
  <si>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</si>
  <si>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</si>
  <si>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</si>
  <si>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</si>
  <si>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</si>
  <si>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</si>
  <si>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</si>
  <si>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</si>
  <si>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</si>
  <si>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</si>
  <si>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</si>
  <si>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</si>
  <si>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</si>
  <si>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</si>
  <si>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</si>
  <si>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</si>
  <si>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</si>
  <si>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</si>
  <si>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</si>
  <si>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</si>
  <si>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</si>
  <si>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</si>
  <si>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</si>
  <si>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</si>
  <si>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</si>
  <si>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</si>
  <si>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</si>
  <si>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</si>
  <si>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</si>
  <si>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</si>
  <si>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</si>
  <si>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</si>
  <si>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</si>
  <si>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</si>
  <si>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</si>
  <si>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</si>
  <si>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</si>
  <si>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</si>
  <si>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</si>
  <si>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</si>
  <si>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</si>
  <si>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</si>
  <si>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</si>
  <si>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</si>
  <si>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</si>
  <si>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Pasqyra   e   Fluksit   Monetar  -  Metoda  Indirekte   2013</t>
  </si>
  <si>
    <t>Paraardhese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</si>
  <si>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</si>
  <si>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</si>
  <si>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</si>
  <si>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</si>
  <si>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</si>
  <si>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</si>
  <si>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</si>
  <si>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</si>
  <si>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</si>
  <si>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</si>
  <si>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</si>
  <si>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Blerja e njesisese kontrolluar X minus parate e Arketuara</t>
  </si>
  <si>
    <t>Blerja e aktiveve afatgjata materiale</t>
  </si>
  <si>
    <t>MM neto te perdoruara ne veprimtarite investuese</t>
  </si>
  <si>
    <t>Fluksi monetar nga aktivitetet financiare</t>
  </si>
  <si>
    <t>Pagesat e detyrimive te qerase financiare</t>
  </si>
  <si>
    <t>Dividente te paguar</t>
  </si>
  <si>
    <t>MM neto e perdorur ne veprimtarite Financiare</t>
  </si>
  <si>
    <t>Rritja/Renia neto e mjeteve monetare</t>
  </si>
  <si>
    <t>S H E N I M E T       Sh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</si>
  <si>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</si>
  <si>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</si>
  <si>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</si>
  <si>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</si>
  <si>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</si>
  <si>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</si>
  <si>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</si>
  <si>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</si>
  <si>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</si>
  <si>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</si>
  <si>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</si>
  <si>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</si>
  <si>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</si>
  <si>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RAPORTUESE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</si>
  <si>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</si>
  <si>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</si>
  <si>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</si>
  <si>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</si>
  <si>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</si>
  <si>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</si>
  <si>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</si>
  <si>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</si>
  <si>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</si>
  <si>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</si>
  <si>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</si>
  <si>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</si>
  <si>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</si>
  <si>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</si>
  <si>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</si>
  <si>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</si>
  <si>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</si>
  <si>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</si>
  <si>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</si>
  <si>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</si>
  <si>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</si>
  <si>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</si>
  <si>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</si>
  <si>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</si>
  <si>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</si>
  <si>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</si>
  <si>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</si>
  <si>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</si>
  <si>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</si>
  <si>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</si>
  <si>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</si>
  <si>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mbi vleren e mbetur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</si>
  <si>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</si>
  <si>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</si>
  <si>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</si>
  <si>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</si>
  <si>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</si>
  <si>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</si>
  <si>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 xml:space="preserve">percaktuar qe momenti I fillimit te amortizimit do te jete momenti I fillimit te perfitimeve </t>
  </si>
  <si>
    <t>te te ardhurave nga AAJM.</t>
  </si>
  <si>
    <t>Llogaritja e rezultatit</t>
  </si>
  <si>
    <t>Te ushtrimit</t>
  </si>
  <si>
    <t>Tatimore</t>
  </si>
  <si>
    <t>8--9</t>
  </si>
  <si>
    <t>Te ardhurat</t>
  </si>
  <si>
    <t>10--11</t>
  </si>
  <si>
    <t>Shpenzimet</t>
  </si>
  <si>
    <t>Shpenzimet e pazbritshme</t>
  </si>
  <si>
    <t>Rezultati</t>
  </si>
  <si>
    <t>13--14</t>
  </si>
  <si>
    <t>Humbja</t>
  </si>
  <si>
    <t>15--16</t>
  </si>
  <si>
    <t>Fitimi</t>
  </si>
  <si>
    <t>Fitim i Tatueshem neto(16-17)</t>
  </si>
  <si>
    <t>Llogaritja e Tatim Fitimit</t>
  </si>
  <si>
    <t>Tatim fitimi me 10 %</t>
  </si>
  <si>
    <t>Tatim fitimi me perqindje te tjera</t>
  </si>
  <si>
    <t>Tatim fitimi gjithsej(19+20)</t>
  </si>
  <si>
    <t>Tatim fitimi i shtyre</t>
  </si>
  <si>
    <t>Parapagime</t>
  </si>
  <si>
    <t>Kredi e mbartur nga periudha e meparshme</t>
  </si>
  <si>
    <t>Kerkes per rimbursim</t>
  </si>
  <si>
    <t>Tetim fitimi i mbipaguar</t>
  </si>
  <si>
    <t>Tatim fitimi i detyrueshem per tu paguar</t>
  </si>
  <si>
    <t>Denime/Interesa per vonesa</t>
  </si>
  <si>
    <t>Totali per tu paguar</t>
  </si>
  <si>
    <t>Emertimi dhe Forma ligjore</t>
  </si>
  <si>
    <t>Union Travel shpk</t>
  </si>
  <si>
    <t>NIPT -i</t>
  </si>
  <si>
    <t>J91422008W</t>
  </si>
  <si>
    <t>Adresa e Selise</t>
  </si>
  <si>
    <t>Rr:Mine Peza  Nr 2</t>
  </si>
  <si>
    <t>Tirane, Shqiperi</t>
  </si>
  <si>
    <t>Data e krijimit</t>
  </si>
  <si>
    <t>20.02.1999</t>
  </si>
  <si>
    <t>Nr. i  Regjistrit  Tregetar</t>
  </si>
  <si>
    <t>Veprimtaria  Kryesore</t>
  </si>
  <si>
    <t>Agjensi Udhetimi</t>
  </si>
  <si>
    <t>P A S Q Y R A T     F I N A N C I A R E</t>
  </si>
  <si>
    <t xml:space="preserve">(  Ne zbatim te Standartit Kombetar te Kontabilitetit Nr.2 dhe </t>
  </si>
  <si>
    <t>Ligjit Nr. 9228 Date 29.04.2004     Per Kontabilitetin dhe Pasqyrat Financiare  )</t>
  </si>
  <si>
    <t>Pasqyrat Financiare jane individuale</t>
  </si>
  <si>
    <t>Po</t>
  </si>
  <si>
    <t>Pasqyrat Financiare jane te konsoliduara</t>
  </si>
  <si>
    <t>Jo</t>
  </si>
  <si>
    <t>Pasqyrat Financiare jane te shprehura ne</t>
  </si>
  <si>
    <t>Leke</t>
  </si>
  <si>
    <t xml:space="preserve">Pasqyrat Financiare jane te rumbullakosura </t>
  </si>
  <si>
    <t xml:space="preserve">  Periudha  Kontabel e Pasqyrave Financiare</t>
  </si>
  <si>
    <t>Nga</t>
  </si>
  <si>
    <t>Deri</t>
  </si>
  <si>
    <t xml:space="preserve">  Data  e  mbylljes se Pasqyrave Financiare</t>
  </si>
  <si>
    <t>29.03.2013</t>
  </si>
  <si>
    <t>01.01.2013</t>
  </si>
  <si>
    <t>31.12.2013</t>
  </si>
  <si>
    <t>Viti   2013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</si>
</sst>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000000000"/>
    <numFmt numFmtId="167" formatCode="#,##0.00000000000"/>
    <numFmt numFmtId="168" formatCode="#,##0.0"/>
    <numFmt numFmtId="169" formatCode="#,##0.000"/>
    <numFmt numFmtId="170" formatCode="_-* #,##0_-;\-* #,##0_-;_-* &quot;-&quot;??_-;_-@_-"/>
    <numFmt numFmtId="171" formatCode="_-* #,##0.00_-;\-* #,##0.00_-;_-* &quot;-&quot;??_-;_-@_-"/>
    <numFmt numFmtId="172" formatCode="0.0000"/>
    <numFmt numFmtId="173" formatCode="0.000"/>
  </numFmts>
  <fonts count="57"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rgb="FF7030A0"/>
      <name val="Calibri"/>
      <family val="2"/>
      <scheme val="minor"/>
    </font>
    <font>
      <u/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color indexed="8"/>
      <name val="Garamond"/>
      <family val="1"/>
    </font>
    <font>
      <sz val="11"/>
      <color indexed="8"/>
      <name val="Garamond"/>
      <family val="1"/>
    </font>
    <font>
      <i/>
      <sz val="11"/>
      <color indexed="8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4"/>
      <name val="Arial"/>
      <family val="2"/>
    </font>
    <font>
      <b/>
      <sz val="12"/>
      <color indexed="8"/>
      <name val="Garamond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8"/>
      <name val="Times New Roman"/>
      <family val="1"/>
    </font>
    <font>
      <b/>
      <sz val="11"/>
      <color rgb="FF7030A0"/>
      <name val="Calibri"/>
      <family val="2"/>
      <scheme val="minor"/>
    </font>
    <font>
      <b/>
      <i/>
      <sz val="11"/>
      <color indexed="8"/>
      <name val="Garamond"/>
      <family val="1"/>
    </font>
    <font>
      <sz val="11"/>
      <color indexed="8"/>
      <name val="Calibri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color indexed="60"/>
      <name val="Arial Narrow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10"/>
      <name val="Garamond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2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17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8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</cellStyleXfs>
  <cellXfs count="504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3" fontId="3" fillId="0" borderId="0" xfId="2" applyNumberFormat="1" applyFont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4" xfId="2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center"/>
    </xf>
    <xf numFmtId="3" fontId="3" fillId="0" borderId="0" xfId="2" applyNumberFormat="1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center" vertical="center"/>
    </xf>
    <xf numFmtId="3" fontId="3" fillId="0" borderId="6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vertical="center"/>
    </xf>
    <xf numFmtId="3" fontId="6" fillId="0" borderId="5" xfId="2" applyNumberFormat="1" applyFont="1" applyBorder="1" applyAlignment="1">
      <alignment vertical="center"/>
    </xf>
    <xf numFmtId="3" fontId="6" fillId="0" borderId="0" xfId="2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3" fillId="0" borderId="12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4" fontId="3" fillId="0" borderId="5" xfId="3" applyNumberFormat="1" applyFont="1" applyBorder="1" applyAlignment="1">
      <alignment vertical="center"/>
    </xf>
    <xf numFmtId="164" fontId="3" fillId="0" borderId="5" xfId="2" applyNumberFormat="1" applyFont="1" applyBorder="1" applyAlignment="1">
      <alignment vertical="center"/>
    </xf>
    <xf numFmtId="164" fontId="3" fillId="0" borderId="5" xfId="4" applyNumberFormat="1" applyFont="1" applyBorder="1" applyAlignment="1">
      <alignment vertical="center"/>
    </xf>
    <xf numFmtId="3" fontId="3" fillId="0" borderId="5" xfId="2" applyNumberFormat="1" applyFont="1" applyBorder="1" applyAlignment="1">
      <alignment vertical="center"/>
    </xf>
    <xf numFmtId="164" fontId="3" fillId="0" borderId="5" xfId="3" applyNumberFormat="1" applyFont="1" applyFill="1" applyBorder="1" applyAlignment="1">
      <alignment vertical="center"/>
    </xf>
    <xf numFmtId="3" fontId="3" fillId="0" borderId="5" xfId="2" applyNumberFormat="1" applyFont="1" applyFill="1" applyBorder="1" applyAlignment="1">
      <alignment vertical="center"/>
    </xf>
    <xf numFmtId="3" fontId="3" fillId="0" borderId="0" xfId="2" applyNumberFormat="1" applyFont="1" applyAlignment="1">
      <alignment vertical="center"/>
    </xf>
    <xf numFmtId="0" fontId="3" fillId="0" borderId="10" xfId="2" applyFont="1" applyBorder="1" applyAlignment="1">
      <alignment horizontal="center" vertical="center"/>
    </xf>
    <xf numFmtId="43" fontId="3" fillId="0" borderId="0" xfId="4" applyFont="1" applyAlignment="1">
      <alignment vertical="center"/>
    </xf>
    <xf numFmtId="165" fontId="3" fillId="0" borderId="0" xfId="1" applyNumberFormat="1" applyFont="1" applyAlignment="1">
      <alignment vertical="center"/>
    </xf>
    <xf numFmtId="166" fontId="3" fillId="0" borderId="0" xfId="2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2" fillId="2" borderId="0" xfId="5" applyFont="1" applyFill="1" applyAlignment="1" applyProtection="1"/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13" fillId="2" borderId="0" xfId="0" applyFont="1" applyFill="1" applyBorder="1"/>
    <xf numFmtId="41" fontId="13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41" fontId="15" fillId="2" borderId="0" xfId="1" applyNumberFormat="1" applyFont="1" applyFill="1" applyBorder="1"/>
    <xf numFmtId="41" fontId="16" fillId="2" borderId="0" xfId="1" applyNumberFormat="1" applyFont="1" applyFill="1" applyBorder="1"/>
    <xf numFmtId="0" fontId="17" fillId="2" borderId="0" xfId="0" applyFont="1" applyFill="1" applyBorder="1"/>
    <xf numFmtId="41" fontId="0" fillId="2" borderId="0" xfId="0" applyNumberFormat="1" applyFill="1" applyBorder="1"/>
    <xf numFmtId="41" fontId="15" fillId="2" borderId="11" xfId="1" applyNumberFormat="1" applyFont="1" applyFill="1" applyBorder="1"/>
    <xf numFmtId="0" fontId="1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164" fontId="3" fillId="0" borderId="0" xfId="1" applyNumberFormat="1" applyFont="1"/>
    <xf numFmtId="3" fontId="3" fillId="0" borderId="5" xfId="2" applyNumberFormat="1" applyFont="1" applyBorder="1" applyAlignment="1">
      <alignment horizontal="center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5" xfId="2" applyNumberFormat="1" applyFont="1" applyFill="1" applyBorder="1" applyAlignment="1">
      <alignment vertical="center"/>
    </xf>
    <xf numFmtId="164" fontId="9" fillId="0" borderId="5" xfId="3" applyNumberFormat="1" applyFont="1" applyFill="1" applyBorder="1" applyAlignment="1">
      <alignment vertical="center"/>
    </xf>
    <xf numFmtId="0" fontId="6" fillId="0" borderId="7" xfId="2" applyFont="1" applyBorder="1" applyAlignment="1">
      <alignment horizontal="center" vertical="center"/>
    </xf>
    <xf numFmtId="168" fontId="6" fillId="0" borderId="5" xfId="2" applyNumberFormat="1" applyFont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0" fillId="2" borderId="0" xfId="0" applyFill="1"/>
    <xf numFmtId="164" fontId="16" fillId="2" borderId="0" xfId="1" applyNumberFormat="1" applyFont="1" applyFill="1" applyBorder="1"/>
    <xf numFmtId="41" fontId="0" fillId="2" borderId="0" xfId="0" applyNumberFormat="1" applyFill="1"/>
    <xf numFmtId="164" fontId="15" fillId="2" borderId="11" xfId="1" applyNumberFormat="1" applyFont="1" applyFill="1" applyBorder="1"/>
    <xf numFmtId="0" fontId="10" fillId="2" borderId="0" xfId="0" applyFont="1" applyFill="1" applyAlignment="1">
      <alignment horizontal="center" vertical="center"/>
    </xf>
    <xf numFmtId="164" fontId="15" fillId="2" borderId="0" xfId="1" applyNumberFormat="1" applyFont="1" applyFill="1" applyBorder="1"/>
    <xf numFmtId="0" fontId="8" fillId="0" borderId="0" xfId="6" applyFont="1"/>
    <xf numFmtId="0" fontId="8" fillId="0" borderId="0" xfId="6" applyFont="1" applyFill="1"/>
    <xf numFmtId="0" fontId="8" fillId="0" borderId="0" xfId="6" applyFont="1" applyAlignment="1">
      <alignment horizontal="center"/>
    </xf>
    <xf numFmtId="0" fontId="23" fillId="0" borderId="0" xfId="6" applyFont="1" applyFill="1" applyAlignment="1">
      <alignment horizontal="center"/>
    </xf>
    <xf numFmtId="0" fontId="23" fillId="0" borderId="5" xfId="6" applyFont="1" applyBorder="1" applyAlignment="1">
      <alignment horizontal="center" vertical="center" wrapText="1"/>
    </xf>
    <xf numFmtId="0" fontId="23" fillId="0" borderId="5" xfId="6" applyFont="1" applyFill="1" applyBorder="1" applyAlignment="1">
      <alignment horizontal="center" vertical="center" wrapText="1"/>
    </xf>
    <xf numFmtId="0" fontId="8" fillId="0" borderId="0" xfId="6" applyFont="1" applyBorder="1"/>
    <xf numFmtId="0" fontId="8" fillId="0" borderId="5" xfId="6" applyFont="1" applyFill="1" applyBorder="1" applyAlignment="1">
      <alignment vertical="center"/>
    </xf>
    <xf numFmtId="170" fontId="8" fillId="0" borderId="5" xfId="7" applyNumberFormat="1" applyFont="1" applyFill="1" applyBorder="1" applyAlignment="1">
      <alignment vertical="center"/>
    </xf>
    <xf numFmtId="170" fontId="8" fillId="0" borderId="5" xfId="7" applyNumberFormat="1" applyFont="1" applyBorder="1" applyAlignment="1">
      <alignment vertical="center"/>
    </xf>
    <xf numFmtId="0" fontId="23" fillId="0" borderId="5" xfId="6" applyFont="1" applyFill="1" applyBorder="1" applyAlignment="1">
      <alignment vertical="center"/>
    </xf>
    <xf numFmtId="0" fontId="8" fillId="0" borderId="5" xfId="6" applyFont="1" applyFill="1" applyBorder="1" applyAlignment="1">
      <alignment vertical="center" wrapText="1"/>
    </xf>
    <xf numFmtId="170" fontId="8" fillId="0" borderId="5" xfId="7" applyNumberFormat="1" applyFont="1" applyBorder="1" applyAlignment="1">
      <alignment horizontal="left" vertical="center"/>
    </xf>
    <xf numFmtId="170" fontId="8" fillId="0" borderId="5" xfId="7" applyNumberFormat="1" applyFont="1" applyFill="1" applyBorder="1" applyAlignment="1">
      <alignment horizontal="left" vertical="center"/>
    </xf>
    <xf numFmtId="170" fontId="23" fillId="0" borderId="5" xfId="7" applyNumberFormat="1" applyFont="1" applyBorder="1" applyAlignment="1">
      <alignment horizontal="left" vertical="center"/>
    </xf>
    <xf numFmtId="170" fontId="23" fillId="0" borderId="5" xfId="7" applyNumberFormat="1" applyFont="1" applyBorder="1" applyAlignment="1">
      <alignment vertical="center"/>
    </xf>
    <xf numFmtId="170" fontId="23" fillId="0" borderId="5" xfId="7" applyNumberFormat="1" applyFont="1" applyFill="1" applyBorder="1" applyAlignment="1">
      <alignment vertical="center"/>
    </xf>
    <xf numFmtId="9" fontId="23" fillId="0" borderId="0" xfId="8" applyFont="1" applyBorder="1"/>
    <xf numFmtId="0" fontId="23" fillId="0" borderId="0" xfId="6" applyFont="1"/>
    <xf numFmtId="0" fontId="23" fillId="0" borderId="0" xfId="6" applyFont="1" applyBorder="1"/>
    <xf numFmtId="170" fontId="23" fillId="0" borderId="0" xfId="6" applyNumberFormat="1" applyFont="1" applyBorder="1"/>
    <xf numFmtId="170" fontId="24" fillId="0" borderId="5" xfId="7" applyNumberFormat="1" applyFont="1" applyFill="1" applyBorder="1" applyAlignment="1">
      <alignment vertical="center"/>
    </xf>
    <xf numFmtId="170" fontId="8" fillId="0" borderId="0" xfId="6" applyNumberFormat="1" applyFont="1" applyBorder="1"/>
    <xf numFmtId="170" fontId="8" fillId="0" borderId="5" xfId="7" applyNumberFormat="1" applyFont="1" applyBorder="1" applyAlignment="1">
      <alignment vertical="center" wrapText="1"/>
    </xf>
    <xf numFmtId="170" fontId="8" fillId="0" borderId="5" xfId="7" applyNumberFormat="1" applyFont="1" applyFill="1" applyBorder="1" applyAlignment="1">
      <alignment vertical="center" wrapText="1"/>
    </xf>
    <xf numFmtId="0" fontId="23" fillId="0" borderId="5" xfId="6" applyFont="1" applyFill="1" applyBorder="1" applyAlignment="1">
      <alignment vertical="center" wrapText="1"/>
    </xf>
    <xf numFmtId="0" fontId="24" fillId="0" borderId="0" xfId="6" applyFont="1"/>
    <xf numFmtId="0" fontId="24" fillId="0" borderId="0" xfId="6" applyFont="1" applyBorder="1"/>
    <xf numFmtId="0" fontId="25" fillId="0" borderId="0" xfId="6" applyFont="1" applyFill="1"/>
    <xf numFmtId="2" fontId="25" fillId="0" borderId="0" xfId="7" applyNumberFormat="1" applyFont="1" applyFill="1"/>
    <xf numFmtId="171" fontId="25" fillId="0" borderId="0" xfId="7" applyNumberFormat="1" applyFont="1" applyBorder="1"/>
    <xf numFmtId="172" fontId="8" fillId="0" borderId="0" xfId="7" applyNumberFormat="1" applyFont="1" applyFill="1" applyBorder="1"/>
    <xf numFmtId="173" fontId="8" fillId="0" borderId="0" xfId="7" applyNumberFormat="1" applyFont="1" applyFill="1" applyBorder="1"/>
    <xf numFmtId="170" fontId="8" fillId="0" borderId="0" xfId="6" applyNumberFormat="1" applyFont="1"/>
    <xf numFmtId="0" fontId="10" fillId="2" borderId="0" xfId="0" applyFont="1" applyFill="1"/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/>
    <xf numFmtId="0" fontId="15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41" fontId="28" fillId="2" borderId="0" xfId="1" applyNumberFormat="1" applyFont="1" applyFill="1" applyBorder="1"/>
    <xf numFmtId="43" fontId="28" fillId="2" borderId="0" xfId="1" applyFont="1" applyFill="1" applyBorder="1"/>
    <xf numFmtId="164" fontId="8" fillId="0" borderId="0" xfId="1" applyNumberFormat="1" applyFont="1"/>
    <xf numFmtId="0" fontId="3" fillId="0" borderId="0" xfId="6"/>
    <xf numFmtId="0" fontId="6" fillId="0" borderId="0" xfId="6" applyFont="1"/>
    <xf numFmtId="0" fontId="29" fillId="0" borderId="8" xfId="6" applyFont="1" applyBorder="1"/>
    <xf numFmtId="0" fontId="30" fillId="0" borderId="8" xfId="6" applyFont="1" applyBorder="1"/>
    <xf numFmtId="0" fontId="29" fillId="0" borderId="6" xfId="6" applyFont="1" applyBorder="1"/>
    <xf numFmtId="2" fontId="31" fillId="0" borderId="6" xfId="6" applyNumberFormat="1" applyFont="1" applyBorder="1" applyAlignment="1">
      <alignment wrapText="1"/>
    </xf>
    <xf numFmtId="0" fontId="31" fillId="0" borderId="6" xfId="6" applyFont="1" applyBorder="1" applyAlignment="1">
      <alignment wrapText="1"/>
    </xf>
    <xf numFmtId="0" fontId="31" fillId="0" borderId="5" xfId="6" applyFont="1" applyBorder="1"/>
    <xf numFmtId="0" fontId="31" fillId="0" borderId="5" xfId="6" applyFont="1" applyBorder="1" applyAlignment="1">
      <alignment horizontal="left"/>
    </xf>
    <xf numFmtId="170" fontId="31" fillId="0" borderId="5" xfId="9" applyNumberFormat="1" applyFont="1" applyBorder="1"/>
    <xf numFmtId="0" fontId="29" fillId="0" borderId="5" xfId="6" applyFont="1" applyBorder="1"/>
    <xf numFmtId="0" fontId="29" fillId="0" borderId="5" xfId="6" applyFont="1" applyBorder="1" applyAlignment="1">
      <alignment horizontal="left"/>
    </xf>
    <xf numFmtId="0" fontId="29" fillId="0" borderId="5" xfId="6" applyFont="1" applyBorder="1" applyAlignment="1">
      <alignment horizontal="left" wrapText="1"/>
    </xf>
    <xf numFmtId="164" fontId="31" fillId="0" borderId="5" xfId="4" applyNumberFormat="1" applyFont="1" applyBorder="1"/>
    <xf numFmtId="0" fontId="32" fillId="0" borderId="5" xfId="6" applyFont="1" applyBorder="1" applyAlignment="1">
      <alignment horizontal="left" wrapText="1"/>
    </xf>
    <xf numFmtId="3" fontId="3" fillId="0" borderId="0" xfId="6" applyNumberFormat="1"/>
    <xf numFmtId="170" fontId="3" fillId="0" borderId="0" xfId="6" applyNumberFormat="1"/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right" wrapText="1"/>
    </xf>
    <xf numFmtId="41" fontId="34" fillId="2" borderId="0" xfId="0" applyNumberFormat="1" applyFont="1" applyFill="1" applyBorder="1"/>
    <xf numFmtId="41" fontId="34" fillId="2" borderId="0" xfId="0" applyNumberFormat="1" applyFont="1" applyFill="1" applyBorder="1" applyAlignment="1">
      <alignment horizontal="center"/>
    </xf>
    <xf numFmtId="41" fontId="13" fillId="2" borderId="0" xfId="0" applyNumberFormat="1" applyFont="1" applyFill="1"/>
    <xf numFmtId="170" fontId="13" fillId="2" borderId="0" xfId="0" applyNumberFormat="1" applyFont="1" applyFill="1"/>
    <xf numFmtId="41" fontId="35" fillId="2" borderId="11" xfId="0" applyNumberFormat="1" applyFont="1" applyFill="1" applyBorder="1"/>
    <xf numFmtId="41" fontId="36" fillId="2" borderId="8" xfId="0" applyNumberFormat="1" applyFont="1" applyFill="1" applyBorder="1"/>
    <xf numFmtId="41" fontId="36" fillId="2" borderId="11" xfId="0" applyNumberFormat="1" applyFont="1" applyFill="1" applyBorder="1"/>
    <xf numFmtId="41" fontId="37" fillId="2" borderId="0" xfId="0" applyNumberFormat="1" applyFont="1" applyFill="1" applyAlignment="1">
      <alignment horizontal="center"/>
    </xf>
    <xf numFmtId="0" fontId="38" fillId="0" borderId="0" xfId="6" applyFont="1" applyAlignment="1">
      <alignment horizontal="left" vertical="center"/>
    </xf>
    <xf numFmtId="0" fontId="39" fillId="0" borderId="0" xfId="6" applyFont="1"/>
    <xf numFmtId="0" fontId="3" fillId="0" borderId="1" xfId="6" applyFont="1" applyBorder="1" applyAlignment="1">
      <alignment horizontal="center"/>
    </xf>
    <xf numFmtId="14" fontId="3" fillId="0" borderId="6" xfId="6" applyNumberFormat="1" applyFont="1" applyBorder="1" applyAlignment="1">
      <alignment horizontal="center"/>
    </xf>
    <xf numFmtId="0" fontId="3" fillId="0" borderId="0" xfId="6" applyBorder="1"/>
    <xf numFmtId="0" fontId="3" fillId="0" borderId="5" xfId="6" applyBorder="1" applyAlignment="1">
      <alignment horizontal="center"/>
    </xf>
    <xf numFmtId="0" fontId="41" fillId="0" borderId="5" xfId="6" applyFont="1" applyBorder="1"/>
    <xf numFmtId="3" fontId="3" fillId="0" borderId="5" xfId="10" applyNumberFormat="1" applyBorder="1"/>
    <xf numFmtId="3" fontId="41" fillId="0" borderId="0" xfId="6" applyNumberFormat="1" applyFont="1" applyBorder="1"/>
    <xf numFmtId="0" fontId="3" fillId="0" borderId="5" xfId="6" applyBorder="1"/>
    <xf numFmtId="0" fontId="3" fillId="0" borderId="1" xfId="6" applyBorder="1" applyAlignment="1">
      <alignment horizontal="center"/>
    </xf>
    <xf numFmtId="0" fontId="3" fillId="0" borderId="1" xfId="6" applyBorder="1"/>
    <xf numFmtId="3" fontId="3" fillId="0" borderId="1" xfId="10" applyNumberFormat="1" applyBorder="1"/>
    <xf numFmtId="0" fontId="3" fillId="0" borderId="13" xfId="6" applyFont="1" applyBorder="1" applyAlignment="1">
      <alignment vertical="center"/>
    </xf>
    <xf numFmtId="0" fontId="7" fillId="0" borderId="14" xfId="6" applyFont="1" applyBorder="1" applyAlignment="1">
      <alignment vertical="center"/>
    </xf>
    <xf numFmtId="0" fontId="7" fillId="0" borderId="14" xfId="6" applyFont="1" applyBorder="1" applyAlignment="1">
      <alignment horizontal="center" vertical="center"/>
    </xf>
    <xf numFmtId="3" fontId="7" fillId="0" borderId="14" xfId="10" applyNumberFormat="1" applyFont="1" applyBorder="1" applyAlignment="1">
      <alignment vertical="center"/>
    </xf>
    <xf numFmtId="3" fontId="7" fillId="0" borderId="14" xfId="10" applyNumberFormat="1" applyFont="1" applyFill="1" applyBorder="1" applyAlignment="1">
      <alignment vertical="center"/>
    </xf>
    <xf numFmtId="3" fontId="7" fillId="0" borderId="15" xfId="10" applyNumberFormat="1" applyFont="1" applyBorder="1" applyAlignment="1">
      <alignment vertical="center"/>
    </xf>
    <xf numFmtId="3" fontId="3" fillId="0" borderId="0" xfId="6" applyNumberFormat="1" applyBorder="1"/>
    <xf numFmtId="1" fontId="3" fillId="0" borderId="0" xfId="6" applyNumberFormat="1"/>
    <xf numFmtId="0" fontId="6" fillId="0" borderId="0" xfId="6" applyFont="1" applyBorder="1"/>
    <xf numFmtId="3" fontId="3" fillId="0" borderId="0" xfId="10" applyNumberFormat="1" applyFill="1" applyBorder="1"/>
    <xf numFmtId="0" fontId="3" fillId="0" borderId="0" xfId="6" applyFont="1"/>
    <xf numFmtId="0" fontId="7" fillId="0" borderId="0" xfId="6" applyFont="1"/>
    <xf numFmtId="0" fontId="3" fillId="0" borderId="0" xfId="6" applyFont="1" applyBorder="1"/>
    <xf numFmtId="0" fontId="39" fillId="0" borderId="0" xfId="6" applyFont="1" applyBorder="1"/>
    <xf numFmtId="0" fontId="39" fillId="0" borderId="0" xfId="6" applyFont="1" applyBorder="1" applyAlignment="1">
      <alignment horizontal="right"/>
    </xf>
    <xf numFmtId="2" fontId="43" fillId="0" borderId="0" xfId="12" applyNumberFormat="1" applyFont="1" applyBorder="1" applyAlignment="1">
      <alignment wrapText="1"/>
    </xf>
    <xf numFmtId="0" fontId="6" fillId="0" borderId="1" xfId="12" applyFont="1" applyBorder="1" applyAlignment="1">
      <alignment horizontal="center"/>
    </xf>
    <xf numFmtId="2" fontId="44" fillId="0" borderId="16" xfId="12" applyNumberFormat="1" applyFont="1" applyBorder="1" applyAlignment="1">
      <alignment horizontal="center" wrapText="1"/>
    </xf>
    <xf numFmtId="0" fontId="45" fillId="0" borderId="17" xfId="12" applyFont="1" applyBorder="1" applyAlignment="1">
      <alignment horizontal="center" vertical="center" wrapText="1"/>
    </xf>
    <xf numFmtId="0" fontId="6" fillId="0" borderId="18" xfId="12" applyFont="1" applyBorder="1" applyAlignment="1">
      <alignment horizontal="center"/>
    </xf>
    <xf numFmtId="0" fontId="6" fillId="0" borderId="20" xfId="12" applyFont="1" applyBorder="1" applyAlignment="1">
      <alignment horizontal="left" wrapText="1"/>
    </xf>
    <xf numFmtId="164" fontId="6" fillId="0" borderId="20" xfId="12" applyNumberFormat="1" applyFont="1" applyBorder="1" applyAlignment="1">
      <alignment horizontal="left"/>
    </xf>
    <xf numFmtId="0" fontId="3" fillId="0" borderId="21" xfId="12" applyFont="1" applyBorder="1" applyAlignment="1">
      <alignment horizontal="center"/>
    </xf>
    <xf numFmtId="0" fontId="3" fillId="0" borderId="12" xfId="12" applyFont="1" applyBorder="1" applyAlignment="1">
      <alignment horizontal="left" wrapText="1"/>
    </xf>
    <xf numFmtId="164" fontId="6" fillId="0" borderId="5" xfId="4" applyNumberFormat="1" applyFont="1" applyBorder="1" applyAlignment="1">
      <alignment horizontal="left"/>
    </xf>
    <xf numFmtId="164" fontId="6" fillId="0" borderId="22" xfId="4" applyNumberFormat="1" applyFont="1" applyBorder="1" applyAlignment="1">
      <alignment horizontal="left"/>
    </xf>
    <xf numFmtId="0" fontId="3" fillId="0" borderId="23" xfId="12" applyFont="1" applyBorder="1" applyAlignment="1">
      <alignment horizontal="center"/>
    </xf>
    <xf numFmtId="0" fontId="7" fillId="0" borderId="12" xfId="12" applyFont="1" applyBorder="1" applyAlignment="1">
      <alignment horizontal="left" wrapText="1"/>
    </xf>
    <xf numFmtId="0" fontId="6" fillId="0" borderId="22" xfId="12" applyFont="1" applyBorder="1" applyAlignment="1">
      <alignment horizontal="left"/>
    </xf>
    <xf numFmtId="0" fontId="6" fillId="0" borderId="24" xfId="12" applyFont="1" applyBorder="1" applyAlignment="1">
      <alignment horizontal="center"/>
    </xf>
    <xf numFmtId="0" fontId="6" fillId="0" borderId="12" xfId="12" applyFont="1" applyBorder="1" applyAlignment="1">
      <alignment horizontal="left" wrapText="1"/>
    </xf>
    <xf numFmtId="0" fontId="3" fillId="0" borderId="6" xfId="12" applyFont="1" applyBorder="1" applyAlignment="1">
      <alignment horizontal="left" wrapText="1"/>
    </xf>
    <xf numFmtId="0" fontId="3" fillId="0" borderId="25" xfId="12" applyFont="1" applyBorder="1" applyAlignment="1">
      <alignment horizontal="center"/>
    </xf>
    <xf numFmtId="0" fontId="3" fillId="0" borderId="9" xfId="12" applyFont="1" applyBorder="1" applyAlignment="1">
      <alignment horizontal="left" wrapText="1"/>
    </xf>
    <xf numFmtId="0" fontId="6" fillId="0" borderId="5" xfId="12" applyFont="1" applyBorder="1" applyAlignment="1">
      <alignment horizontal="left"/>
    </xf>
    <xf numFmtId="0" fontId="6" fillId="0" borderId="24" xfId="12" applyFont="1" applyBorder="1" applyAlignment="1">
      <alignment horizontal="center" vertical="center"/>
    </xf>
    <xf numFmtId="0" fontId="6" fillId="0" borderId="23" xfId="12" applyFont="1" applyBorder="1" applyAlignment="1">
      <alignment horizontal="center" vertical="center"/>
    </xf>
    <xf numFmtId="0" fontId="3" fillId="0" borderId="12" xfId="12" applyFont="1" applyBorder="1" applyAlignment="1">
      <alignment horizontal="center" wrapText="1"/>
    </xf>
    <xf numFmtId="0" fontId="6" fillId="0" borderId="21" xfId="12" applyFont="1" applyBorder="1" applyAlignment="1">
      <alignment horizontal="center"/>
    </xf>
    <xf numFmtId="0" fontId="39" fillId="0" borderId="5" xfId="12" applyFont="1" applyBorder="1" applyAlignment="1">
      <alignment horizontal="left" wrapText="1"/>
    </xf>
    <xf numFmtId="0" fontId="6" fillId="0" borderId="5" xfId="6" applyFont="1" applyBorder="1" applyAlignment="1">
      <alignment horizontal="left"/>
    </xf>
    <xf numFmtId="0" fontId="6" fillId="0" borderId="5" xfId="6" applyFont="1" applyBorder="1"/>
    <xf numFmtId="0" fontId="3" fillId="0" borderId="5" xfId="6" applyFont="1" applyBorder="1" applyAlignment="1">
      <alignment horizontal="left"/>
    </xf>
    <xf numFmtId="0" fontId="6" fillId="0" borderId="23" xfId="12" applyFont="1" applyBorder="1" applyAlignment="1">
      <alignment horizontal="center"/>
    </xf>
    <xf numFmtId="0" fontId="6" fillId="0" borderId="5" xfId="12" applyFont="1" applyBorder="1" applyAlignment="1">
      <alignment horizontal="left" wrapText="1"/>
    </xf>
    <xf numFmtId="0" fontId="6" fillId="0" borderId="25" xfId="12" applyFont="1" applyBorder="1" applyAlignment="1">
      <alignment horizontal="center"/>
    </xf>
    <xf numFmtId="0" fontId="6" fillId="0" borderId="6" xfId="12" applyFont="1" applyBorder="1" applyAlignment="1">
      <alignment horizontal="left" wrapText="1"/>
    </xf>
    <xf numFmtId="0" fontId="6" fillId="0" borderId="9" xfId="12" applyFont="1" applyBorder="1" applyAlignment="1">
      <alignment horizontal="left" wrapText="1"/>
    </xf>
    <xf numFmtId="164" fontId="6" fillId="0" borderId="12" xfId="4" applyNumberFormat="1" applyFont="1" applyBorder="1" applyAlignment="1">
      <alignment horizontal="center" wrapText="1"/>
    </xf>
    <xf numFmtId="0" fontId="6" fillId="0" borderId="26" xfId="12" applyFont="1" applyBorder="1" applyAlignment="1">
      <alignment horizontal="center"/>
    </xf>
    <xf numFmtId="0" fontId="6" fillId="0" borderId="27" xfId="12" applyFont="1" applyBorder="1" applyAlignment="1">
      <alignment horizontal="left" wrapText="1"/>
    </xf>
    <xf numFmtId="164" fontId="6" fillId="0" borderId="27" xfId="12" applyNumberFormat="1" applyFont="1" applyBorder="1" applyAlignment="1">
      <alignment horizontal="left"/>
    </xf>
    <xf numFmtId="0" fontId="6" fillId="0" borderId="0" xfId="12" applyFont="1" applyBorder="1" applyAlignment="1">
      <alignment horizontal="center"/>
    </xf>
    <xf numFmtId="0" fontId="6" fillId="0" borderId="0" xfId="12" applyFont="1" applyBorder="1" applyAlignment="1">
      <alignment horizontal="left" wrapText="1"/>
    </xf>
    <xf numFmtId="0" fontId="6" fillId="0" borderId="0" xfId="12" applyFont="1" applyBorder="1" applyAlignment="1">
      <alignment horizontal="left"/>
    </xf>
    <xf numFmtId="0" fontId="41" fillId="0" borderId="1" xfId="12" applyFont="1" applyBorder="1"/>
    <xf numFmtId="2" fontId="44" fillId="0" borderId="1" xfId="12" applyNumberFormat="1" applyFont="1" applyBorder="1" applyAlignment="1">
      <alignment horizontal="center" wrapText="1"/>
    </xf>
    <xf numFmtId="0" fontId="45" fillId="0" borderId="1" xfId="12" applyFont="1" applyBorder="1" applyAlignment="1">
      <alignment horizontal="center" vertical="center" wrapText="1"/>
    </xf>
    <xf numFmtId="0" fontId="45" fillId="0" borderId="28" xfId="12" applyFont="1" applyBorder="1" applyAlignment="1">
      <alignment horizontal="center"/>
    </xf>
    <xf numFmtId="0" fontId="45" fillId="0" borderId="20" xfId="12" applyFont="1" applyBorder="1" applyAlignment="1">
      <alignment horizontal="left" wrapText="1"/>
    </xf>
    <xf numFmtId="0" fontId="45" fillId="0" borderId="20" xfId="12" applyFont="1" applyBorder="1" applyAlignment="1">
      <alignment horizontal="left"/>
    </xf>
    <xf numFmtId="0" fontId="45" fillId="0" borderId="29" xfId="12" applyFont="1" applyBorder="1" applyAlignment="1">
      <alignment horizontal="left"/>
    </xf>
    <xf numFmtId="0" fontId="41" fillId="0" borderId="24" xfId="12" applyFont="1" applyBorder="1" applyAlignment="1">
      <alignment horizontal="left"/>
    </xf>
    <xf numFmtId="0" fontId="41" fillId="0" borderId="5" xfId="13" applyFont="1" applyFill="1" applyBorder="1" applyAlignment="1">
      <alignment horizontal="left" wrapText="1"/>
    </xf>
    <xf numFmtId="0" fontId="45" fillId="0" borderId="5" xfId="12" applyFont="1" applyBorder="1" applyAlignment="1">
      <alignment horizontal="left"/>
    </xf>
    <xf numFmtId="0" fontId="45" fillId="0" borderId="22" xfId="12" applyFont="1" applyBorder="1" applyAlignment="1">
      <alignment horizontal="left"/>
    </xf>
    <xf numFmtId="0" fontId="41" fillId="0" borderId="5" xfId="12" applyFont="1" applyBorder="1" applyAlignment="1">
      <alignment horizontal="left" wrapText="1"/>
    </xf>
    <xf numFmtId="0" fontId="45" fillId="0" borderId="24" xfId="12" applyFont="1" applyBorder="1" applyAlignment="1">
      <alignment horizontal="center"/>
    </xf>
    <xf numFmtId="0" fontId="45" fillId="0" borderId="5" xfId="12" applyFont="1" applyBorder="1" applyAlignment="1">
      <alignment horizontal="left" wrapText="1"/>
    </xf>
    <xf numFmtId="164" fontId="45" fillId="0" borderId="5" xfId="4" applyNumberFormat="1" applyFont="1" applyBorder="1" applyAlignment="1">
      <alignment horizontal="left"/>
    </xf>
    <xf numFmtId="0" fontId="41" fillId="0" borderId="24" xfId="12" applyFont="1" applyBorder="1" applyAlignment="1">
      <alignment horizontal="center"/>
    </xf>
    <xf numFmtId="164" fontId="45" fillId="0" borderId="22" xfId="4" applyNumberFormat="1" applyFont="1" applyBorder="1" applyAlignment="1">
      <alignment horizontal="left"/>
    </xf>
    <xf numFmtId="3" fontId="45" fillId="0" borderId="5" xfId="12" applyNumberFormat="1" applyFont="1" applyBorder="1" applyAlignment="1">
      <alignment horizontal="center" wrapText="1"/>
    </xf>
    <xf numFmtId="41" fontId="45" fillId="0" borderId="22" xfId="12" applyNumberFormat="1" applyFont="1" applyBorder="1" applyAlignment="1">
      <alignment horizontal="left"/>
    </xf>
    <xf numFmtId="41" fontId="41" fillId="0" borderId="5" xfId="13" applyNumberFormat="1" applyFont="1" applyFill="1" applyBorder="1" applyAlignment="1">
      <alignment horizontal="left" wrapText="1"/>
    </xf>
    <xf numFmtId="41" fontId="45" fillId="0" borderId="5" xfId="12" applyNumberFormat="1" applyFont="1" applyBorder="1" applyAlignment="1">
      <alignment horizontal="left"/>
    </xf>
    <xf numFmtId="0" fontId="41" fillId="0" borderId="5" xfId="12" applyFont="1" applyBorder="1" applyAlignment="1">
      <alignment horizontal="left"/>
    </xf>
    <xf numFmtId="41" fontId="45" fillId="0" borderId="5" xfId="12" applyNumberFormat="1" applyFont="1" applyBorder="1" applyAlignment="1">
      <alignment horizontal="left" wrapText="1"/>
    </xf>
    <xf numFmtId="41" fontId="45" fillId="0" borderId="22" xfId="12" applyNumberFormat="1" applyFont="1" applyBorder="1" applyAlignment="1">
      <alignment horizontal="left" wrapText="1"/>
    </xf>
    <xf numFmtId="41" fontId="45" fillId="0" borderId="22" xfId="12" applyNumberFormat="1" applyFont="1" applyFill="1" applyBorder="1" applyAlignment="1">
      <alignment horizontal="left"/>
    </xf>
    <xf numFmtId="0" fontId="41" fillId="0" borderId="24" xfId="12" applyFont="1" applyFill="1" applyBorder="1" applyAlignment="1">
      <alignment horizontal="center"/>
    </xf>
    <xf numFmtId="41" fontId="41" fillId="0" borderId="5" xfId="12" applyNumberFormat="1" applyFont="1" applyBorder="1" applyAlignment="1">
      <alignment horizontal="left"/>
    </xf>
    <xf numFmtId="164" fontId="3" fillId="0" borderId="0" xfId="6" applyNumberFormat="1"/>
    <xf numFmtId="0" fontId="41" fillId="0" borderId="30" xfId="6" applyFont="1" applyBorder="1"/>
    <xf numFmtId="0" fontId="45" fillId="0" borderId="0" xfId="6" applyFont="1" applyBorder="1"/>
    <xf numFmtId="0" fontId="41" fillId="0" borderId="0" xfId="6" applyFont="1" applyBorder="1"/>
    <xf numFmtId="0" fontId="45" fillId="0" borderId="6" xfId="12" applyFont="1" applyBorder="1" applyAlignment="1">
      <alignment horizontal="center" vertical="center" wrapText="1"/>
    </xf>
    <xf numFmtId="0" fontId="45" fillId="0" borderId="31" xfId="12" applyFont="1" applyBorder="1" applyAlignment="1">
      <alignment horizontal="center" vertical="center" wrapText="1"/>
    </xf>
    <xf numFmtId="0" fontId="45" fillId="0" borderId="24" xfId="12" applyFont="1" applyBorder="1"/>
    <xf numFmtId="0" fontId="45" fillId="0" borderId="5" xfId="12" applyFont="1" applyBorder="1" applyAlignment="1">
      <alignment horizontal="center"/>
    </xf>
    <xf numFmtId="0" fontId="45" fillId="0" borderId="22" xfId="12" applyFont="1" applyBorder="1" applyAlignment="1">
      <alignment horizontal="center"/>
    </xf>
    <xf numFmtId="164" fontId="45" fillId="0" borderId="5" xfId="12" applyNumberFormat="1" applyFont="1" applyBorder="1" applyAlignment="1">
      <alignment horizontal="left"/>
    </xf>
    <xf numFmtId="0" fontId="41" fillId="0" borderId="24" xfId="6" applyFont="1" applyBorder="1"/>
    <xf numFmtId="0" fontId="41" fillId="0" borderId="24" xfId="12" applyFont="1" applyBorder="1"/>
    <xf numFmtId="0" fontId="41" fillId="0" borderId="26" xfId="12" applyFont="1" applyBorder="1"/>
    <xf numFmtId="0" fontId="45" fillId="0" borderId="27" xfId="12" applyFont="1" applyBorder="1" applyAlignment="1">
      <alignment horizontal="left"/>
    </xf>
    <xf numFmtId="0" fontId="41" fillId="0" borderId="27" xfId="12" applyFont="1" applyBorder="1" applyAlignment="1">
      <alignment horizontal="left"/>
    </xf>
    <xf numFmtId="164" fontId="45" fillId="0" borderId="27" xfId="4" applyNumberFormat="1" applyFont="1" applyBorder="1" applyAlignment="1">
      <alignment horizontal="center"/>
    </xf>
    <xf numFmtId="164" fontId="45" fillId="0" borderId="27" xfId="4" applyNumberFormat="1" applyFont="1" applyBorder="1" applyAlignment="1">
      <alignment horizontal="left"/>
    </xf>
    <xf numFmtId="0" fontId="45" fillId="0" borderId="32" xfId="12" applyFont="1" applyBorder="1" applyAlignment="1">
      <alignment horizontal="left"/>
    </xf>
    <xf numFmtId="0" fontId="41" fillId="0" borderId="0" xfId="6" applyFont="1"/>
    <xf numFmtId="0" fontId="45" fillId="0" borderId="0" xfId="12" applyFont="1" applyBorder="1" applyAlignment="1">
      <alignment horizontal="left"/>
    </xf>
    <xf numFmtId="0" fontId="5" fillId="0" borderId="0" xfId="12" applyFont="1" applyBorder="1" applyAlignment="1">
      <alignment horizontal="left"/>
    </xf>
    <xf numFmtId="0" fontId="3" fillId="0" borderId="0" xfId="12" applyFont="1"/>
    <xf numFmtId="0" fontId="47" fillId="0" borderId="0" xfId="6" applyFont="1" applyAlignment="1">
      <alignment horizontal="left" vertical="center"/>
    </xf>
    <xf numFmtId="0" fontId="48" fillId="0" borderId="0" xfId="6" applyFont="1" applyAlignment="1">
      <alignment vertical="center"/>
    </xf>
    <xf numFmtId="3" fontId="3" fillId="0" borderId="0" xfId="6" applyNumberFormat="1" applyFont="1" applyAlignment="1">
      <alignment horizontal="left" vertical="center"/>
    </xf>
    <xf numFmtId="3" fontId="3" fillId="0" borderId="0" xfId="6" applyNumberFormat="1" applyFont="1" applyAlignment="1">
      <alignment horizontal="right" vertical="center"/>
    </xf>
    <xf numFmtId="0" fontId="3" fillId="0" borderId="0" xfId="6" applyFont="1" applyAlignment="1">
      <alignment vertical="center"/>
    </xf>
    <xf numFmtId="3" fontId="3" fillId="0" borderId="0" xfId="6" applyNumberFormat="1" applyFont="1" applyAlignment="1">
      <alignment horizontal="center" vertical="center"/>
    </xf>
    <xf numFmtId="3" fontId="3" fillId="0" borderId="0" xfId="6" applyNumberFormat="1" applyFont="1" applyAlignment="1">
      <alignment vertical="center"/>
    </xf>
    <xf numFmtId="0" fontId="3" fillId="0" borderId="0" xfId="6" applyFont="1" applyAlignment="1">
      <alignment horizontal="center"/>
    </xf>
    <xf numFmtId="3" fontId="3" fillId="0" borderId="0" xfId="6" applyNumberFormat="1" applyFont="1"/>
    <xf numFmtId="0" fontId="6" fillId="0" borderId="4" xfId="6" applyFont="1" applyBorder="1" applyAlignment="1">
      <alignment horizontal="center" vertical="center"/>
    </xf>
    <xf numFmtId="3" fontId="3" fillId="0" borderId="4" xfId="6" applyNumberFormat="1" applyFont="1" applyBorder="1" applyAlignment="1">
      <alignment horizontal="center" vertical="center"/>
    </xf>
    <xf numFmtId="3" fontId="3" fillId="0" borderId="9" xfId="6" applyNumberFormat="1" applyFont="1" applyBorder="1" applyAlignment="1">
      <alignment horizontal="center" vertical="center"/>
    </xf>
    <xf numFmtId="3" fontId="3" fillId="0" borderId="9" xfId="6" applyNumberFormat="1" applyBorder="1" applyAlignment="1">
      <alignment horizontal="center" vertical="center"/>
    </xf>
    <xf numFmtId="3" fontId="3" fillId="0" borderId="6" xfId="6" applyNumberFormat="1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6" fillId="0" borderId="5" xfId="6" applyFont="1" applyBorder="1" applyAlignment="1">
      <alignment vertical="center"/>
    </xf>
    <xf numFmtId="0" fontId="6" fillId="0" borderId="12" xfId="6" applyFont="1" applyBorder="1" applyAlignment="1">
      <alignment vertical="center"/>
    </xf>
    <xf numFmtId="3" fontId="3" fillId="0" borderId="5" xfId="6" applyNumberFormat="1" applyFont="1" applyBorder="1" applyAlignment="1">
      <alignment vertical="center"/>
    </xf>
    <xf numFmtId="0" fontId="3" fillId="0" borderId="5" xfId="6" applyFont="1" applyBorder="1" applyAlignment="1">
      <alignment vertical="center"/>
    </xf>
    <xf numFmtId="164" fontId="3" fillId="0" borderId="5" xfId="4" applyNumberFormat="1" applyFont="1" applyBorder="1" applyAlignment="1">
      <alignment horizontal="center" vertical="center"/>
    </xf>
    <xf numFmtId="164" fontId="3" fillId="0" borderId="12" xfId="4" applyNumberFormat="1" applyFont="1" applyBorder="1" applyAlignment="1">
      <alignment vertical="center"/>
    </xf>
    <xf numFmtId="0" fontId="3" fillId="0" borderId="5" xfId="6" applyFont="1" applyBorder="1" applyAlignment="1">
      <alignment horizontal="left" vertical="center"/>
    </xf>
    <xf numFmtId="3" fontId="3" fillId="0" borderId="5" xfId="6" applyNumberFormat="1" applyFont="1" applyBorder="1" applyAlignment="1">
      <alignment horizontal="center" vertical="center"/>
    </xf>
    <xf numFmtId="164" fontId="3" fillId="0" borderId="12" xfId="4" applyNumberFormat="1" applyFont="1" applyBorder="1" applyAlignment="1">
      <alignment horizontal="right" vertical="center"/>
    </xf>
    <xf numFmtId="164" fontId="3" fillId="0" borderId="12" xfId="4" applyNumberFormat="1" applyFont="1" applyBorder="1" applyAlignment="1">
      <alignment horizontal="left" vertical="center"/>
    </xf>
    <xf numFmtId="0" fontId="3" fillId="0" borderId="12" xfId="6" applyFont="1" applyBorder="1" applyAlignment="1">
      <alignment horizontal="left" vertical="center"/>
    </xf>
    <xf numFmtId="41" fontId="3" fillId="0" borderId="5" xfId="6" applyNumberFormat="1" applyFont="1" applyBorder="1" applyAlignment="1">
      <alignment horizontal="left" vertical="center"/>
    </xf>
    <xf numFmtId="41" fontId="3" fillId="0" borderId="5" xfId="6" applyNumberFormat="1" applyFont="1" applyBorder="1" applyAlignment="1">
      <alignment horizontal="center" vertical="center"/>
    </xf>
    <xf numFmtId="0" fontId="3" fillId="0" borderId="0" xfId="6" applyFont="1" applyBorder="1" applyAlignment="1">
      <alignment vertical="center"/>
    </xf>
    <xf numFmtId="0" fontId="3" fillId="0" borderId="16" xfId="6" applyFont="1" applyBorder="1" applyAlignment="1">
      <alignment vertical="center"/>
    </xf>
    <xf numFmtId="3" fontId="3" fillId="0" borderId="17" xfId="6" applyNumberFormat="1" applyFont="1" applyBorder="1" applyAlignment="1">
      <alignment vertical="center"/>
    </xf>
    <xf numFmtId="3" fontId="6" fillId="0" borderId="5" xfId="6" applyNumberFormat="1" applyFont="1" applyBorder="1" applyAlignment="1">
      <alignment horizontal="center" vertical="center"/>
    </xf>
    <xf numFmtId="3" fontId="6" fillId="0" borderId="6" xfId="6" applyNumberFormat="1" applyFont="1" applyBorder="1" applyAlignment="1">
      <alignment vertical="center"/>
    </xf>
    <xf numFmtId="41" fontId="3" fillId="0" borderId="5" xfId="6" applyNumberFormat="1" applyFont="1" applyBorder="1" applyAlignment="1">
      <alignment vertical="center"/>
    </xf>
    <xf numFmtId="0" fontId="39" fillId="0" borderId="5" xfId="6" applyFont="1" applyBorder="1" applyAlignment="1">
      <alignment vertical="center"/>
    </xf>
    <xf numFmtId="3" fontId="6" fillId="0" borderId="5" xfId="6" applyNumberFormat="1" applyFont="1" applyBorder="1" applyAlignment="1">
      <alignment vertical="center"/>
    </xf>
    <xf numFmtId="0" fontId="3" fillId="0" borderId="12" xfId="6" applyFont="1" applyBorder="1" applyAlignment="1">
      <alignment vertical="center"/>
    </xf>
    <xf numFmtId="169" fontId="3" fillId="0" borderId="12" xfId="6" applyNumberFormat="1" applyFont="1" applyBorder="1" applyAlignment="1">
      <alignment vertical="center"/>
    </xf>
    <xf numFmtId="0" fontId="7" fillId="0" borderId="5" xfId="6" applyFont="1" applyBorder="1" applyAlignment="1">
      <alignment vertical="center"/>
    </xf>
    <xf numFmtId="164" fontId="3" fillId="0" borderId="5" xfId="3" applyNumberFormat="1" applyFont="1" applyBorder="1" applyAlignment="1">
      <alignment horizontal="center" vertical="center"/>
    </xf>
    <xf numFmtId="3" fontId="3" fillId="0" borderId="12" xfId="6" applyNumberFormat="1" applyFont="1" applyBorder="1" applyAlignment="1">
      <alignment vertical="center"/>
    </xf>
    <xf numFmtId="41" fontId="3" fillId="0" borderId="12" xfId="6" applyNumberFormat="1" applyFont="1" applyBorder="1" applyAlignment="1">
      <alignment vertical="center"/>
    </xf>
    <xf numFmtId="0" fontId="3" fillId="0" borderId="5" xfId="6" applyFont="1" applyBorder="1" applyAlignment="1">
      <alignment horizontal="center"/>
    </xf>
    <xf numFmtId="3" fontId="6" fillId="0" borderId="5" xfId="6" applyNumberFormat="1" applyFont="1" applyBorder="1" applyAlignment="1">
      <alignment horizontal="center"/>
    </xf>
    <xf numFmtId="3" fontId="6" fillId="0" borderId="5" xfId="6" applyNumberFormat="1" applyFont="1" applyBorder="1"/>
    <xf numFmtId="3" fontId="3" fillId="0" borderId="5" xfId="6" applyNumberFormat="1" applyFont="1" applyBorder="1" applyAlignment="1">
      <alignment horizontal="center"/>
    </xf>
    <xf numFmtId="3" fontId="3" fillId="0" borderId="12" xfId="6" applyNumberFormat="1" applyFont="1" applyBorder="1"/>
    <xf numFmtId="3" fontId="3" fillId="0" borderId="5" xfId="6" applyNumberFormat="1" applyFont="1" applyBorder="1"/>
    <xf numFmtId="0" fontId="3" fillId="0" borderId="2" xfId="14" applyBorder="1"/>
    <xf numFmtId="0" fontId="3" fillId="0" borderId="3" xfId="14" applyBorder="1"/>
    <xf numFmtId="0" fontId="3" fillId="0" borderId="4" xfId="14" applyBorder="1"/>
    <xf numFmtId="0" fontId="3" fillId="0" borderId="0" xfId="14"/>
    <xf numFmtId="0" fontId="3" fillId="0" borderId="0" xfId="14" applyAlignment="1">
      <alignment vertical="center"/>
    </xf>
    <xf numFmtId="0" fontId="41" fillId="0" borderId="33" xfId="14" applyFont="1" applyBorder="1"/>
    <xf numFmtId="0" fontId="50" fillId="0" borderId="34" xfId="14" applyFont="1" applyBorder="1" applyAlignment="1">
      <alignment horizontal="center"/>
    </xf>
    <xf numFmtId="0" fontId="41" fillId="0" borderId="35" xfId="14" applyFont="1" applyBorder="1"/>
    <xf numFmtId="0" fontId="41" fillId="0" borderId="16" xfId="14" applyFont="1" applyBorder="1"/>
    <xf numFmtId="0" fontId="41" fillId="0" borderId="0" xfId="14" applyFont="1"/>
    <xf numFmtId="0" fontId="41" fillId="0" borderId="36" xfId="14" applyFont="1" applyBorder="1"/>
    <xf numFmtId="0" fontId="41" fillId="0" borderId="37" xfId="14" applyFont="1" applyBorder="1"/>
    <xf numFmtId="0" fontId="41" fillId="0" borderId="37" xfId="14" applyFont="1" applyBorder="1" applyAlignment="1"/>
    <xf numFmtId="0" fontId="41" fillId="0" borderId="36" xfId="14" applyFont="1" applyFill="1" applyBorder="1"/>
    <xf numFmtId="0" fontId="41" fillId="0" borderId="38" xfId="14" applyFont="1" applyBorder="1"/>
    <xf numFmtId="0" fontId="41" fillId="0" borderId="39" xfId="14" applyFont="1" applyBorder="1"/>
    <xf numFmtId="0" fontId="3" fillId="0" borderId="33" xfId="14" applyBorder="1"/>
    <xf numFmtId="0" fontId="3" fillId="0" borderId="0" xfId="14" applyBorder="1"/>
    <xf numFmtId="0" fontId="3" fillId="0" borderId="16" xfId="14" applyBorder="1"/>
    <xf numFmtId="0" fontId="4" fillId="0" borderId="0" xfId="14" applyFont="1" applyBorder="1" applyAlignment="1">
      <alignment horizontal="right" vertical="center"/>
    </xf>
    <xf numFmtId="0" fontId="4" fillId="0" borderId="0" xfId="14" applyFont="1" applyBorder="1" applyAlignment="1">
      <alignment vertical="center"/>
    </xf>
    <xf numFmtId="0" fontId="41" fillId="0" borderId="0" xfId="14" applyFont="1" applyBorder="1" applyAlignment="1">
      <alignment horizontal="right" vertical="center"/>
    </xf>
    <xf numFmtId="0" fontId="3" fillId="0" borderId="0" xfId="14" applyFont="1" applyBorder="1" applyAlignment="1">
      <alignment horizontal="right"/>
    </xf>
    <xf numFmtId="0" fontId="3" fillId="0" borderId="0" xfId="14" applyFont="1" applyFill="1" applyBorder="1"/>
    <xf numFmtId="0" fontId="3" fillId="0" borderId="0" xfId="14" applyFont="1"/>
    <xf numFmtId="0" fontId="3" fillId="0" borderId="0" xfId="14" applyFont="1" applyBorder="1"/>
    <xf numFmtId="0" fontId="3" fillId="0" borderId="33" xfId="14" applyFont="1" applyBorder="1"/>
    <xf numFmtId="0" fontId="3" fillId="0" borderId="16" xfId="14" applyFont="1" applyBorder="1"/>
    <xf numFmtId="0" fontId="3" fillId="0" borderId="16" xfId="14" applyBorder="1" applyAlignment="1">
      <alignment horizontal="center"/>
    </xf>
    <xf numFmtId="0" fontId="3" fillId="0" borderId="7" xfId="14" applyBorder="1"/>
    <xf numFmtId="0" fontId="3" fillId="0" borderId="8" xfId="14" applyBorder="1"/>
    <xf numFmtId="0" fontId="3" fillId="0" borderId="9" xfId="14" applyBorder="1"/>
    <xf numFmtId="0" fontId="3" fillId="0" borderId="0" xfId="15"/>
    <xf numFmtId="0" fontId="39" fillId="0" borderId="0" xfId="15" applyFont="1" applyAlignment="1">
      <alignment horizontal="center"/>
    </xf>
    <xf numFmtId="0" fontId="7" fillId="0" borderId="0" xfId="15" applyFont="1" applyAlignment="1">
      <alignment horizontal="center"/>
    </xf>
    <xf numFmtId="0" fontId="8" fillId="0" borderId="0" xfId="16" applyFont="1" applyAlignment="1">
      <alignment horizontal="right"/>
    </xf>
    <xf numFmtId="0" fontId="8" fillId="0" borderId="0" xfId="16"/>
    <xf numFmtId="3" fontId="8" fillId="0" borderId="28" xfId="16" applyNumberFormat="1" applyBorder="1"/>
    <xf numFmtId="3" fontId="8" fillId="0" borderId="29" xfId="16" applyNumberFormat="1" applyBorder="1"/>
    <xf numFmtId="1" fontId="8" fillId="0" borderId="0" xfId="16" applyNumberFormat="1" applyFont="1" applyAlignment="1">
      <alignment horizontal="right"/>
    </xf>
    <xf numFmtId="3" fontId="8" fillId="0" borderId="24" xfId="16" applyNumberFormat="1" applyBorder="1"/>
    <xf numFmtId="3" fontId="8" fillId="0" borderId="22" xfId="16" applyNumberFormat="1" applyBorder="1"/>
    <xf numFmtId="0" fontId="8" fillId="0" borderId="0" xfId="16" applyAlignment="1">
      <alignment horizontal="right"/>
    </xf>
    <xf numFmtId="164" fontId="8" fillId="0" borderId="26" xfId="4" applyNumberFormat="1" applyFont="1" applyFill="1" applyBorder="1"/>
    <xf numFmtId="3" fontId="8" fillId="0" borderId="32" xfId="16" applyNumberFormat="1" applyBorder="1"/>
    <xf numFmtId="0" fontId="51" fillId="0" borderId="0" xfId="16" applyFont="1"/>
    <xf numFmtId="0" fontId="8" fillId="0" borderId="40" xfId="16" applyBorder="1"/>
    <xf numFmtId="0" fontId="8" fillId="0" borderId="29" xfId="16" applyBorder="1"/>
    <xf numFmtId="170" fontId="8" fillId="0" borderId="41" xfId="17" applyNumberFormat="1" applyFont="1" applyFill="1" applyBorder="1" applyAlignment="1">
      <alignment horizontal="right" vertical="top" wrapText="1"/>
    </xf>
    <xf numFmtId="170" fontId="8" fillId="0" borderId="42" xfId="17" applyNumberFormat="1" applyFont="1" applyFill="1" applyBorder="1" applyAlignment="1">
      <alignment horizontal="right" vertical="top" wrapText="1"/>
    </xf>
    <xf numFmtId="3" fontId="3" fillId="0" borderId="0" xfId="14" applyNumberFormat="1"/>
    <xf numFmtId="0" fontId="8" fillId="0" borderId="0" xfId="16" applyFont="1"/>
    <xf numFmtId="3" fontId="8" fillId="0" borderId="0" xfId="16" applyNumberFormat="1" applyBorder="1"/>
    <xf numFmtId="3" fontId="8" fillId="0" borderId="43" xfId="16" applyNumberFormat="1" applyBorder="1"/>
    <xf numFmtId="170" fontId="8" fillId="0" borderId="0" xfId="4" applyNumberFormat="1" applyFont="1" applyBorder="1"/>
    <xf numFmtId="0" fontId="8" fillId="0" borderId="0" xfId="16" applyBorder="1"/>
    <xf numFmtId="170" fontId="8" fillId="0" borderId="43" xfId="4" applyNumberFormat="1" applyFont="1" applyBorder="1"/>
    <xf numFmtId="3" fontId="8" fillId="0" borderId="40" xfId="16" applyNumberFormat="1" applyBorder="1"/>
    <xf numFmtId="3" fontId="8" fillId="0" borderId="44" xfId="16" applyNumberFormat="1" applyBorder="1"/>
    <xf numFmtId="170" fontId="8" fillId="0" borderId="0" xfId="16" applyNumberFormat="1" applyBorder="1"/>
    <xf numFmtId="170" fontId="8" fillId="0" borderId="40" xfId="16" applyNumberFormat="1" applyBorder="1"/>
    <xf numFmtId="0" fontId="8" fillId="0" borderId="44" xfId="16" applyBorder="1"/>
    <xf numFmtId="0" fontId="3" fillId="0" borderId="0" xfId="15" applyFont="1"/>
    <xf numFmtId="0" fontId="8" fillId="0" borderId="45" xfId="16" applyBorder="1"/>
    <xf numFmtId="170" fontId="3" fillId="0" borderId="45" xfId="15" applyNumberFormat="1" applyBorder="1"/>
    <xf numFmtId="0" fontId="3" fillId="0" borderId="2" xfId="6" applyFont="1" applyBorder="1"/>
    <xf numFmtId="0" fontId="3" fillId="0" borderId="3" xfId="6" applyFont="1" applyBorder="1"/>
    <xf numFmtId="0" fontId="3" fillId="0" borderId="4" xfId="6" applyFont="1" applyBorder="1"/>
    <xf numFmtId="0" fontId="53" fillId="0" borderId="33" xfId="6" applyFont="1" applyBorder="1"/>
    <xf numFmtId="0" fontId="53" fillId="0" borderId="0" xfId="6" applyFont="1" applyBorder="1"/>
    <xf numFmtId="0" fontId="54" fillId="0" borderId="8" xfId="6" applyFont="1" applyBorder="1"/>
    <xf numFmtId="0" fontId="54" fillId="0" borderId="8" xfId="6" applyFont="1" applyBorder="1" applyAlignment="1">
      <alignment horizontal="right"/>
    </xf>
    <xf numFmtId="0" fontId="54" fillId="0" borderId="8" xfId="6" applyFont="1" applyBorder="1" applyAlignment="1">
      <alignment horizontal="center"/>
    </xf>
    <xf numFmtId="0" fontId="54" fillId="0" borderId="0" xfId="6" applyFont="1" applyBorder="1"/>
    <xf numFmtId="0" fontId="54" fillId="0" borderId="16" xfId="6" applyFont="1" applyBorder="1"/>
    <xf numFmtId="0" fontId="53" fillId="0" borderId="0" xfId="6" applyFont="1"/>
    <xf numFmtId="0" fontId="54" fillId="0" borderId="3" xfId="6" applyFont="1" applyBorder="1" applyAlignment="1">
      <alignment horizontal="right"/>
    </xf>
    <xf numFmtId="0" fontId="54" fillId="0" borderId="3" xfId="6" applyFont="1" applyBorder="1" applyAlignment="1">
      <alignment horizontal="center"/>
    </xf>
    <xf numFmtId="0" fontId="54" fillId="0" borderId="3" xfId="6" applyFont="1" applyBorder="1"/>
    <xf numFmtId="0" fontId="54" fillId="0" borderId="11" xfId="6" applyFont="1" applyBorder="1"/>
    <xf numFmtId="0" fontId="54" fillId="0" borderId="11" xfId="6" applyFont="1" applyBorder="1" applyAlignment="1">
      <alignment horizontal="center"/>
    </xf>
    <xf numFmtId="14" fontId="54" fillId="0" borderId="8" xfId="6" applyNumberFormat="1" applyFont="1" applyBorder="1"/>
    <xf numFmtId="0" fontId="54" fillId="0" borderId="0" xfId="6" applyNumberFormat="1" applyFont="1" applyBorder="1" applyAlignment="1">
      <alignment horizontal="center"/>
    </xf>
    <xf numFmtId="0" fontId="54" fillId="0" borderId="0" xfId="6" applyFont="1" applyBorder="1" applyAlignment="1">
      <alignment horizontal="center"/>
    </xf>
    <xf numFmtId="0" fontId="3" fillId="0" borderId="33" xfId="6" applyFont="1" applyBorder="1"/>
    <xf numFmtId="0" fontId="6" fillId="0" borderId="16" xfId="6" applyFont="1" applyBorder="1"/>
    <xf numFmtId="0" fontId="3" fillId="0" borderId="16" xfId="6" applyFont="1" applyBorder="1"/>
    <xf numFmtId="0" fontId="56" fillId="0" borderId="0" xfId="6" applyFont="1" applyBorder="1" applyAlignment="1">
      <alignment horizontal="center"/>
    </xf>
    <xf numFmtId="0" fontId="53" fillId="0" borderId="16" xfId="6" applyFont="1" applyBorder="1"/>
    <xf numFmtId="0" fontId="40" fillId="0" borderId="33" xfId="6" applyFont="1" applyBorder="1"/>
    <xf numFmtId="0" fontId="53" fillId="0" borderId="0" xfId="6" applyFont="1" applyBorder="1" applyAlignment="1">
      <alignment horizontal="center"/>
    </xf>
    <xf numFmtId="0" fontId="40" fillId="0" borderId="0" xfId="6" applyFont="1" applyBorder="1"/>
    <xf numFmtId="0" fontId="40" fillId="0" borderId="16" xfId="6" applyFont="1" applyBorder="1"/>
    <xf numFmtId="0" fontId="40" fillId="0" borderId="0" xfId="6" applyFont="1"/>
    <xf numFmtId="0" fontId="53" fillId="0" borderId="8" xfId="6" applyFont="1" applyBorder="1"/>
    <xf numFmtId="0" fontId="3" fillId="0" borderId="7" xfId="6" applyFont="1" applyBorder="1"/>
    <xf numFmtId="0" fontId="3" fillId="0" borderId="8" xfId="6" applyFont="1" applyBorder="1"/>
    <xf numFmtId="0" fontId="3" fillId="0" borderId="9" xfId="6" applyFont="1" applyBorder="1"/>
    <xf numFmtId="164" fontId="3" fillId="0" borderId="5" xfId="1" applyNumberFormat="1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0" fontId="3" fillId="0" borderId="0" xfId="2" applyFont="1" applyFill="1"/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vertical="center"/>
    </xf>
    <xf numFmtId="164" fontId="3" fillId="0" borderId="0" xfId="2" applyNumberFormat="1" applyFont="1" applyFill="1" applyAlignment="1">
      <alignment vertical="center"/>
    </xf>
    <xf numFmtId="167" fontId="3" fillId="0" borderId="0" xfId="2" applyNumberFormat="1" applyFont="1" applyFill="1" applyAlignment="1">
      <alignment vertical="center"/>
    </xf>
    <xf numFmtId="43" fontId="3" fillId="0" borderId="0" xfId="2" applyNumberFormat="1" applyFont="1" applyFill="1" applyAlignment="1">
      <alignment vertical="center"/>
    </xf>
    <xf numFmtId="43" fontId="3" fillId="0" borderId="0" xfId="4" applyFont="1" applyFill="1" applyAlignment="1">
      <alignment vertical="center"/>
    </xf>
    <xf numFmtId="3" fontId="9" fillId="0" borderId="0" xfId="2" applyNumberFormat="1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5" fillId="0" borderId="0" xfId="6" applyFont="1" applyAlignment="1"/>
    <xf numFmtId="0" fontId="3" fillId="0" borderId="0" xfId="6" applyAlignment="1"/>
    <xf numFmtId="168" fontId="3" fillId="0" borderId="0" xfId="14" applyNumberFormat="1"/>
    <xf numFmtId="0" fontId="53" fillId="0" borderId="11" xfId="6" applyFont="1" applyBorder="1" applyAlignment="1">
      <alignment horizontal="center"/>
    </xf>
    <xf numFmtId="21" fontId="53" fillId="0" borderId="0" xfId="6" applyNumberFormat="1" applyFont="1" applyBorder="1" applyAlignment="1">
      <alignment horizontal="center"/>
    </xf>
    <xf numFmtId="0" fontId="53" fillId="0" borderId="0" xfId="6" applyFont="1" applyBorder="1" applyAlignment="1">
      <alignment horizontal="center"/>
    </xf>
    <xf numFmtId="46" fontId="53" fillId="0" borderId="0" xfId="6" applyNumberFormat="1" applyFont="1" applyBorder="1" applyAlignment="1">
      <alignment horizontal="center"/>
    </xf>
    <xf numFmtId="0" fontId="55" fillId="0" borderId="33" xfId="6" applyFont="1" applyBorder="1" applyAlignment="1">
      <alignment horizontal="center"/>
    </xf>
    <xf numFmtId="0" fontId="55" fillId="0" borderId="0" xfId="6" applyFont="1" applyBorder="1" applyAlignment="1">
      <alignment horizontal="center"/>
    </xf>
    <xf numFmtId="0" fontId="55" fillId="0" borderId="16" xfId="6" applyFont="1" applyBorder="1" applyAlignment="1">
      <alignment horizontal="center"/>
    </xf>
    <xf numFmtId="0" fontId="53" fillId="0" borderId="8" xfId="6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0" xfId="6" applyFont="1" applyAlignment="1">
      <alignment horizontal="center"/>
    </xf>
    <xf numFmtId="0" fontId="3" fillId="0" borderId="0" xfId="6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20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/>
    </xf>
    <xf numFmtId="170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22" fillId="0" borderId="0" xfId="6" applyFont="1" applyFill="1" applyAlignment="1">
      <alignment horizontal="center"/>
    </xf>
    <xf numFmtId="0" fontId="23" fillId="0" borderId="0" xfId="6" applyFont="1" applyFill="1" applyAlignment="1">
      <alignment horizontal="center"/>
    </xf>
    <xf numFmtId="0" fontId="23" fillId="0" borderId="10" xfId="6" applyFont="1" applyFill="1" applyBorder="1" applyAlignment="1">
      <alignment horizontal="center" vertical="center" wrapText="1"/>
    </xf>
    <xf numFmtId="0" fontId="23" fillId="0" borderId="12" xfId="6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wrapText="1"/>
    </xf>
    <xf numFmtId="0" fontId="26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70" fontId="14" fillId="2" borderId="0" xfId="0" applyNumberFormat="1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40" fillId="0" borderId="1" xfId="6" applyFont="1" applyBorder="1" applyAlignment="1">
      <alignment horizontal="center" vertical="center"/>
    </xf>
    <xf numFmtId="0" fontId="40" fillId="0" borderId="6" xfId="6" applyFont="1" applyBorder="1" applyAlignment="1">
      <alignment horizontal="center" vertical="center"/>
    </xf>
    <xf numFmtId="0" fontId="41" fillId="0" borderId="5" xfId="13" applyFont="1" applyFill="1" applyBorder="1" applyAlignment="1">
      <alignment horizontal="left" wrapText="1"/>
    </xf>
    <xf numFmtId="0" fontId="3" fillId="0" borderId="11" xfId="12" applyFont="1" applyBorder="1" applyAlignment="1">
      <alignment horizontal="center" wrapText="1"/>
    </xf>
    <xf numFmtId="0" fontId="3" fillId="0" borderId="12" xfId="12" applyFont="1" applyBorder="1" applyAlignment="1">
      <alignment horizontal="center" wrapText="1"/>
    </xf>
    <xf numFmtId="2" fontId="6" fillId="0" borderId="5" xfId="12" applyNumberFormat="1" applyFont="1" applyBorder="1" applyAlignment="1">
      <alignment horizontal="center" wrapText="1"/>
    </xf>
    <xf numFmtId="2" fontId="44" fillId="0" borderId="0" xfId="12" applyNumberFormat="1" applyFont="1" applyBorder="1" applyAlignment="1">
      <alignment horizontal="center" wrapText="1"/>
    </xf>
    <xf numFmtId="2" fontId="44" fillId="0" borderId="16" xfId="12" applyNumberFormat="1" applyFont="1" applyBorder="1" applyAlignment="1">
      <alignment horizontal="center" wrapText="1"/>
    </xf>
    <xf numFmtId="0" fontId="6" fillId="0" borderId="19" xfId="12" applyFont="1" applyBorder="1" applyAlignment="1">
      <alignment horizontal="left" wrapText="1"/>
    </xf>
    <xf numFmtId="0" fontId="6" fillId="0" borderId="20" xfId="12" applyFont="1" applyBorder="1" applyAlignment="1">
      <alignment horizontal="left" wrapText="1"/>
    </xf>
    <xf numFmtId="0" fontId="3" fillId="0" borderId="11" xfId="12" applyFont="1" applyBorder="1" applyAlignment="1">
      <alignment horizontal="left" wrapText="1"/>
    </xf>
    <xf numFmtId="0" fontId="3" fillId="0" borderId="12" xfId="12" applyFont="1" applyBorder="1" applyAlignment="1">
      <alignment horizontal="left" wrapText="1"/>
    </xf>
    <xf numFmtId="0" fontId="6" fillId="0" borderId="11" xfId="12" applyFont="1" applyBorder="1" applyAlignment="1">
      <alignment horizontal="left" wrapText="1"/>
    </xf>
    <xf numFmtId="0" fontId="6" fillId="0" borderId="12" xfId="12" applyFont="1" applyBorder="1" applyAlignment="1">
      <alignment horizontal="left" wrapText="1"/>
    </xf>
    <xf numFmtId="0" fontId="7" fillId="0" borderId="12" xfId="12" applyFont="1" applyBorder="1" applyAlignment="1">
      <alignment horizontal="left" wrapText="1"/>
    </xf>
    <xf numFmtId="0" fontId="7" fillId="0" borderId="5" xfId="12" applyFont="1" applyBorder="1" applyAlignment="1">
      <alignment horizontal="left" wrapText="1"/>
    </xf>
    <xf numFmtId="0" fontId="6" fillId="0" borderId="5" xfId="12" applyFont="1" applyBorder="1" applyAlignment="1">
      <alignment horizontal="left" wrapText="1"/>
    </xf>
    <xf numFmtId="0" fontId="6" fillId="0" borderId="27" xfId="12" applyFont="1" applyBorder="1" applyAlignment="1">
      <alignment horizontal="left" wrapText="1"/>
    </xf>
    <xf numFmtId="0" fontId="44" fillId="0" borderId="2" xfId="12" applyFont="1" applyBorder="1" applyAlignment="1">
      <alignment horizontal="center" wrapText="1"/>
    </xf>
    <xf numFmtId="0" fontId="44" fillId="0" borderId="3" xfId="12" applyFont="1" applyBorder="1" applyAlignment="1">
      <alignment horizontal="center" wrapText="1"/>
    </xf>
    <xf numFmtId="0" fontId="44" fillId="0" borderId="4" xfId="12" applyFont="1" applyBorder="1" applyAlignment="1">
      <alignment horizontal="center" wrapText="1"/>
    </xf>
    <xf numFmtId="0" fontId="45" fillId="0" borderId="19" xfId="12" applyFont="1" applyBorder="1" applyAlignment="1">
      <alignment horizontal="left" wrapText="1"/>
    </xf>
    <xf numFmtId="0" fontId="45" fillId="0" borderId="20" xfId="12" applyFont="1" applyBorder="1" applyAlignment="1">
      <alignment horizontal="left" wrapText="1"/>
    </xf>
    <xf numFmtId="0" fontId="45" fillId="0" borderId="5" xfId="12" applyFont="1" applyBorder="1" applyAlignment="1">
      <alignment horizontal="left" wrapText="1"/>
    </xf>
    <xf numFmtId="0" fontId="41" fillId="0" borderId="5" xfId="12" applyFont="1" applyBorder="1" applyAlignment="1">
      <alignment horizontal="left"/>
    </xf>
    <xf numFmtId="0" fontId="45" fillId="0" borderId="5" xfId="13" applyFont="1" applyFill="1" applyBorder="1" applyAlignment="1">
      <alignment horizontal="left" wrapText="1"/>
    </xf>
    <xf numFmtId="0" fontId="41" fillId="0" borderId="5" xfId="12" applyFont="1" applyBorder="1" applyAlignment="1">
      <alignment horizontal="left" wrapText="1"/>
    </xf>
    <xf numFmtId="0" fontId="45" fillId="0" borderId="5" xfId="12" applyFont="1" applyBorder="1" applyAlignment="1">
      <alignment horizontal="left"/>
    </xf>
    <xf numFmtId="0" fontId="46" fillId="0" borderId="5" xfId="12" applyFont="1" applyBorder="1" applyAlignment="1">
      <alignment horizontal="left"/>
    </xf>
    <xf numFmtId="0" fontId="46" fillId="0" borderId="27" xfId="12" applyFont="1" applyBorder="1" applyAlignment="1">
      <alignment horizontal="left"/>
    </xf>
    <xf numFmtId="0" fontId="46" fillId="0" borderId="5" xfId="13" applyFont="1" applyFill="1" applyBorder="1" applyAlignment="1">
      <alignment horizontal="left" wrapText="1"/>
    </xf>
    <xf numFmtId="0" fontId="49" fillId="0" borderId="0" xfId="6" applyFont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3" fontId="3" fillId="0" borderId="1" xfId="6" applyNumberFormat="1" applyFont="1" applyBorder="1" applyAlignment="1">
      <alignment horizontal="center" vertical="center"/>
    </xf>
    <xf numFmtId="3" fontId="3" fillId="0" borderId="6" xfId="6" applyNumberFormat="1" applyFont="1" applyBorder="1" applyAlignment="1">
      <alignment horizontal="center" vertical="center"/>
    </xf>
    <xf numFmtId="3" fontId="3" fillId="0" borderId="5" xfId="6" applyNumberFormat="1" applyFont="1" applyBorder="1" applyAlignment="1">
      <alignment horizontal="center" vertical="center"/>
    </xf>
    <xf numFmtId="3" fontId="3" fillId="0" borderId="1" xfId="6" applyNumberFormat="1" applyFont="1" applyBorder="1" applyAlignment="1">
      <alignment horizontal="right" vertical="center"/>
    </xf>
    <xf numFmtId="3" fontId="3" fillId="0" borderId="6" xfId="6" applyNumberFormat="1" applyFont="1" applyBorder="1" applyAlignment="1">
      <alignment horizontal="right" vertical="center"/>
    </xf>
    <xf numFmtId="0" fontId="20" fillId="0" borderId="33" xfId="14" applyFont="1" applyBorder="1" applyAlignment="1">
      <alignment horizontal="center" vertical="center"/>
    </xf>
    <xf numFmtId="0" fontId="20" fillId="0" borderId="0" xfId="14" applyFont="1" applyBorder="1" applyAlignment="1">
      <alignment horizontal="center" vertical="center"/>
    </xf>
    <xf numFmtId="0" fontId="20" fillId="0" borderId="16" xfId="14" applyFont="1" applyBorder="1" applyAlignment="1">
      <alignment horizontal="center" vertical="center"/>
    </xf>
    <xf numFmtId="0" fontId="52" fillId="0" borderId="0" xfId="16" applyFont="1" applyAlignment="1">
      <alignment horizontal="center"/>
    </xf>
  </cellXfs>
  <cellStyles count="28">
    <cellStyle name="Comma" xfId="1" builtinId="3"/>
    <cellStyle name="Comma 2" xfId="3"/>
    <cellStyle name="Comma 2 2" xfId="18"/>
    <cellStyle name="Comma 3" xfId="19"/>
    <cellStyle name="Comma 4" xfId="20"/>
    <cellStyle name="Comma 5" xfId="4"/>
    <cellStyle name="Comma_21.Aktivet Afatgjata Materiale  09" xfId="10"/>
    <cellStyle name="Comma_PASQYRAT FINANCIARE UPS 07" xfId="17"/>
    <cellStyle name="Comma_top sport PF" xfId="7"/>
    <cellStyle name="Comma_top sport PF 2" xfId="9"/>
    <cellStyle name="Currency 2" xfId="21"/>
    <cellStyle name="Currency 3" xfId="22"/>
    <cellStyle name="Hyperlink" xfId="5" builtinId="8"/>
    <cellStyle name="Normal" xfId="0" builtinId="0"/>
    <cellStyle name="Normal 2" xfId="23"/>
    <cellStyle name="Normal 2 2" xfId="24"/>
    <cellStyle name="Normal 2 2 2" xfId="14"/>
    <cellStyle name="Normal 3" xfId="11"/>
    <cellStyle name="Normal 3 2" xfId="25"/>
    <cellStyle name="Normal 4" xfId="26"/>
    <cellStyle name="Normal 5" xfId="6"/>
    <cellStyle name="Normal_asn_2009 Propozimet" xfId="12"/>
    <cellStyle name="Normal_Bilanci Toni 98" xfId="15"/>
    <cellStyle name="Normal_Bilanci viti 2004" xfId="16"/>
    <cellStyle name="Normal_Sheet2" xfId="13"/>
    <cellStyle name="Normal_SKK_te_formatuara" xfId="2"/>
    <cellStyle name="Percent 2" xfId="8"/>
    <cellStyle name="Percent 3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user\Documents%20and%20Settings\gezim\My%20Documents\Sales%20Ditor%202005\05%20MAJ%2005\Sales%20dit%2016%20Ma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Desktop\BILANC%20UT%202012\Documents%20and%20Settings\user\Desktop\Bilanc%202010+2011\Bilanc%20UT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LANC%20UT\Bilanci%20UT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Desktop\Union%20Travel\Union%20Travel%20Bilanc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LANC%20UT\Documents%20and%20Settings\user\Desktop\Union%20Travel\Union%20Travel%20Bilanc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LANC%20UT\gezimi\Sales%20Reports%202008\Bilanc%20Shteti%202008%20U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NION%20TRAVEL\BILANC%20UT%202013\Bilanc%20Union%20Trav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itje "/>
      <sheetName val="Ref, Sales, Arket, Usd etj"/>
      <sheetName val="Tk Vou"/>
      <sheetName val="POS"/>
      <sheetName val="Vendor"/>
    </sheetNames>
    <sheetDataSet>
      <sheetData sheetId="0"/>
      <sheetData sheetId="1"/>
      <sheetData sheetId="2"/>
      <sheetData sheetId="3"/>
      <sheetData sheetId="4">
        <row r="2">
          <cell r="A2" t="str">
            <v>6P</v>
          </cell>
        </row>
        <row r="3">
          <cell r="A3" t="str">
            <v>AD</v>
          </cell>
        </row>
        <row r="4">
          <cell r="A4" t="str">
            <v>AGO</v>
          </cell>
        </row>
        <row r="5">
          <cell r="A5" t="str">
            <v>AZ</v>
          </cell>
        </row>
        <row r="6">
          <cell r="A6" t="str">
            <v>AZ Usd</v>
          </cell>
        </row>
        <row r="7">
          <cell r="A7" t="str">
            <v>Charter</v>
          </cell>
        </row>
        <row r="8">
          <cell r="A8" t="str">
            <v>DUNI</v>
          </cell>
        </row>
        <row r="9">
          <cell r="A9" t="str">
            <v>GR</v>
          </cell>
        </row>
        <row r="10">
          <cell r="A10" t="str">
            <v>DU</v>
          </cell>
        </row>
        <row r="11">
          <cell r="A11" t="str">
            <v>JP</v>
          </cell>
        </row>
        <row r="12">
          <cell r="A12" t="str">
            <v>LV</v>
          </cell>
        </row>
        <row r="13">
          <cell r="A13" t="str">
            <v>Lv Usd</v>
          </cell>
        </row>
        <row r="14">
          <cell r="A14" t="str">
            <v>4H</v>
          </cell>
        </row>
        <row r="15">
          <cell r="A15" t="str">
            <v>LH</v>
          </cell>
        </row>
        <row r="16">
          <cell r="A16" t="str">
            <v>MA</v>
          </cell>
        </row>
        <row r="17">
          <cell r="A17" t="str">
            <v>Mar Lines</v>
          </cell>
        </row>
        <row r="18">
          <cell r="A18" t="str">
            <v>OA</v>
          </cell>
        </row>
        <row r="19">
          <cell r="A19" t="str">
            <v>OS</v>
          </cell>
        </row>
        <row r="20">
          <cell r="A20" t="str">
            <v>QL</v>
          </cell>
        </row>
        <row r="21">
          <cell r="A21" t="str">
            <v>TK</v>
          </cell>
        </row>
        <row r="22">
          <cell r="A22" t="str">
            <v>Usd LV</v>
          </cell>
        </row>
        <row r="23">
          <cell r="A23" t="str">
            <v>JU</v>
          </cell>
        </row>
        <row r="24">
          <cell r="A24" t="str">
            <v>ZY</v>
          </cell>
        </row>
        <row r="25">
          <cell r="A25" t="str">
            <v>ZY Usd</v>
          </cell>
        </row>
        <row r="26">
          <cell r="A26" t="str">
            <v>DP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olum"/>
      <sheetName val="Sheet30"/>
      <sheetName val="Sheet1 (2)"/>
      <sheetName val="Sheet1 (3)"/>
      <sheetName val="Lib.Shit"/>
      <sheetName val="Lib.Bler"/>
      <sheetName val="TVSH"/>
      <sheetName val="permbledhese"/>
      <sheetName val="E-SIG i ri"/>
      <sheetName val="Amortizim 2011"/>
      <sheetName val="604"/>
      <sheetName val="61"/>
      <sheetName val="625"/>
      <sheetName val="626"/>
      <sheetName val="638"/>
      <sheetName val="641"/>
      <sheetName val="65"/>
      <sheetName val="68"/>
      <sheetName val="668"/>
      <sheetName val="Sheet1 (4)"/>
      <sheetName val="Bankat"/>
      <sheetName val="PASH-1"/>
      <sheetName val="Aktivet"/>
      <sheetName val="Pasivet"/>
      <sheetName val="Te ardhura e shpenzime"/>
      <sheetName val="Kapitali"/>
      <sheetName val="Kop."/>
      <sheetName val="AAM"/>
      <sheetName val="Aneks Statistikor"/>
      <sheetName val="analiza (2)"/>
      <sheetName val="Fluksi 2"/>
      <sheetName val="Shen.Spjeg.faqa 1"/>
      <sheetName val="deklarata"/>
      <sheetName val="klient"/>
      <sheetName val="deklarata 2"/>
      <sheetName val="Sheet1"/>
      <sheetName val="Sheet1 (5)"/>
    </sheetNames>
    <sheetDataSet>
      <sheetData sheetId="0">
        <row r="2">
          <cell r="N2">
            <v>25030027</v>
          </cell>
        </row>
      </sheetData>
      <sheetData sheetId="1"/>
      <sheetData sheetId="2"/>
      <sheetData sheetId="3"/>
      <sheetData sheetId="4">
        <row r="54">
          <cell r="G54">
            <v>450</v>
          </cell>
        </row>
      </sheetData>
      <sheetData sheetId="5"/>
      <sheetData sheetId="6"/>
      <sheetData sheetId="7">
        <row r="16">
          <cell r="N16">
            <v>1660635.6300000001</v>
          </cell>
        </row>
      </sheetData>
      <sheetData sheetId="8">
        <row r="16">
          <cell r="D16">
            <v>215392.6516497462</v>
          </cell>
        </row>
      </sheetData>
      <sheetData sheetId="9">
        <row r="4">
          <cell r="L4">
            <v>537161.88595135487</v>
          </cell>
        </row>
      </sheetData>
      <sheetData sheetId="10">
        <row r="45">
          <cell r="F45">
            <v>195564.68</v>
          </cell>
        </row>
      </sheetData>
      <sheetData sheetId="11">
        <row r="112">
          <cell r="F112">
            <v>4494574.66</v>
          </cell>
        </row>
      </sheetData>
      <sheetData sheetId="12">
        <row r="400">
          <cell r="F400">
            <v>99999.496199999994</v>
          </cell>
        </row>
      </sheetData>
      <sheetData sheetId="13">
        <row r="100">
          <cell r="F100">
            <v>1522308.8145999997</v>
          </cell>
        </row>
      </sheetData>
      <sheetData sheetId="14">
        <row r="13">
          <cell r="F13">
            <v>129519.8297</v>
          </cell>
        </row>
      </sheetData>
      <sheetData sheetId="15">
        <row r="93">
          <cell r="H93">
            <v>56528.647499999999</v>
          </cell>
        </row>
      </sheetData>
      <sheetData sheetId="16">
        <row r="59">
          <cell r="E59">
            <v>1098173.7645</v>
          </cell>
        </row>
      </sheetData>
      <sheetData sheetId="17">
        <row r="40">
          <cell r="D40">
            <v>1595879.7097999996</v>
          </cell>
        </row>
      </sheetData>
      <sheetData sheetId="18"/>
      <sheetData sheetId="19">
        <row r="90">
          <cell r="D90">
            <v>349474.24710000004</v>
          </cell>
        </row>
      </sheetData>
      <sheetData sheetId="20">
        <row r="4">
          <cell r="D4">
            <v>-5655047.0097000003</v>
          </cell>
        </row>
      </sheetData>
      <sheetData sheetId="21">
        <row r="10">
          <cell r="E10">
            <v>89054093.310000002</v>
          </cell>
        </row>
        <row r="27">
          <cell r="C27">
            <v>1259065.3274999999</v>
          </cell>
        </row>
      </sheetData>
      <sheetData sheetId="22">
        <row r="11">
          <cell r="K11">
            <v>7407867.7338958085</v>
          </cell>
        </row>
        <row r="28">
          <cell r="K28">
            <v>681713.64749999996</v>
          </cell>
        </row>
        <row r="33">
          <cell r="K33">
            <v>531233.61094864598</v>
          </cell>
        </row>
      </sheetData>
      <sheetData sheetId="23">
        <row r="8">
          <cell r="K8">
            <v>5655047.0097000003</v>
          </cell>
        </row>
        <row r="10">
          <cell r="K10">
            <v>-3226711.3099617735</v>
          </cell>
        </row>
        <row r="27">
          <cell r="K27">
            <v>-1085156.42</v>
          </cell>
        </row>
        <row r="42">
          <cell r="H42">
            <v>11933876.371024895</v>
          </cell>
        </row>
      </sheetData>
      <sheetData sheetId="24">
        <row r="30">
          <cell r="E30">
            <v>13494867.28739378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ssets"/>
      <sheetName val="Equity &amp; Liabilities"/>
      <sheetName val="P&amp;L"/>
      <sheetName val="CF Indirekte"/>
      <sheetName val="Changes in Equity"/>
      <sheetName val="Note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601"/>
      <sheetName val="602"/>
      <sheetName val="603"/>
      <sheetName val="605"/>
      <sheetName val="607"/>
      <sheetName val="Volum"/>
      <sheetName val="Lib.Shit"/>
      <sheetName val="Lib.Bler"/>
      <sheetName val="amortizim"/>
      <sheetName val="E-SIG i ri"/>
      <sheetName val="TVSH"/>
      <sheetName val="604"/>
      <sheetName val="61"/>
      <sheetName val="62"/>
      <sheetName val="626"/>
      <sheetName val="638"/>
      <sheetName val="64"/>
      <sheetName val="65"/>
      <sheetName val="666"/>
      <sheetName val="668+68+69"/>
      <sheetName val="permbledhese"/>
      <sheetName val="Bankat"/>
      <sheetName val="Aktivet"/>
      <sheetName val="Pasivet"/>
      <sheetName val="PASH-1"/>
      <sheetName val="Te ardhura e shpenzime"/>
      <sheetName val="Kapitali"/>
      <sheetName val="Kop."/>
      <sheetName val="AAM"/>
      <sheetName val="Aneks Statistikor"/>
      <sheetName val="analiza (2)"/>
      <sheetName val="Fluksi 2"/>
      <sheetName val="furnitor"/>
      <sheetName val="klient ne fund te vitit"/>
      <sheetName val="Sheet2"/>
      <sheetName val="Sheet3"/>
      <sheetName val="Sheet1"/>
      <sheetName val="CF direkt"/>
    </sheetNames>
    <sheetDataSet>
      <sheetData sheetId="0"/>
      <sheetData sheetId="1"/>
      <sheetData sheetId="2"/>
      <sheetData sheetId="3"/>
      <sheetData sheetId="4"/>
      <sheetData sheetId="5">
        <row r="2">
          <cell r="N2">
            <v>26468582</v>
          </cell>
        </row>
        <row r="3">
          <cell r="N3">
            <v>1906702</v>
          </cell>
        </row>
        <row r="4">
          <cell r="N4">
            <v>1190490</v>
          </cell>
        </row>
        <row r="5">
          <cell r="N5">
            <v>36782791</v>
          </cell>
        </row>
        <row r="6">
          <cell r="N6">
            <v>7334499</v>
          </cell>
        </row>
        <row r="7">
          <cell r="N7">
            <v>2817618</v>
          </cell>
        </row>
        <row r="8">
          <cell r="N8">
            <v>606332</v>
          </cell>
        </row>
        <row r="9">
          <cell r="N9">
            <v>2932411.176</v>
          </cell>
        </row>
        <row r="10">
          <cell r="N10">
            <v>543690</v>
          </cell>
        </row>
        <row r="11">
          <cell r="N11">
            <v>3816158.58</v>
          </cell>
        </row>
        <row r="12">
          <cell r="N12">
            <v>586703</v>
          </cell>
        </row>
        <row r="13">
          <cell r="N13">
            <v>650</v>
          </cell>
        </row>
        <row r="14">
          <cell r="N14">
            <v>19789</v>
          </cell>
        </row>
        <row r="15">
          <cell r="N15">
            <v>165378.58000000002</v>
          </cell>
        </row>
      </sheetData>
      <sheetData sheetId="6"/>
      <sheetData sheetId="7"/>
      <sheetData sheetId="8">
        <row r="6">
          <cell r="E6">
            <v>1945848</v>
          </cell>
        </row>
      </sheetData>
      <sheetData sheetId="9">
        <row r="18">
          <cell r="I18">
            <v>192212.20983502539</v>
          </cell>
        </row>
      </sheetData>
      <sheetData sheetId="10">
        <row r="237">
          <cell r="C237">
            <v>92552.398000000016</v>
          </cell>
        </row>
      </sheetData>
      <sheetData sheetId="11">
        <row r="23">
          <cell r="H23">
            <v>154894.95490000001</v>
          </cell>
        </row>
      </sheetData>
      <sheetData sheetId="12">
        <row r="123">
          <cell r="F123">
            <v>509027.24729999993</v>
          </cell>
        </row>
      </sheetData>
      <sheetData sheetId="13">
        <row r="349">
          <cell r="F349">
            <v>149999.90280000001</v>
          </cell>
        </row>
      </sheetData>
      <sheetData sheetId="14">
        <row r="81">
          <cell r="E81">
            <v>1830073.8733000001</v>
          </cell>
        </row>
      </sheetData>
      <sheetData sheetId="15">
        <row r="4">
          <cell r="F4">
            <v>76907.573199999999</v>
          </cell>
        </row>
      </sheetData>
      <sheetData sheetId="16">
        <row r="296">
          <cell r="F296">
            <v>472621.0407999999</v>
          </cell>
        </row>
      </sheetData>
      <sheetData sheetId="17">
        <row r="38">
          <cell r="E38">
            <v>103215.4463</v>
          </cell>
        </row>
      </sheetData>
      <sheetData sheetId="18"/>
      <sheetData sheetId="19">
        <row r="50">
          <cell r="E50">
            <v>499197</v>
          </cell>
        </row>
      </sheetData>
      <sheetData sheetId="20">
        <row r="16">
          <cell r="L16">
            <v>3869247.21</v>
          </cell>
        </row>
      </sheetData>
      <sheetData sheetId="21">
        <row r="16">
          <cell r="E16">
            <v>10377600.829800002</v>
          </cell>
        </row>
      </sheetData>
      <sheetData sheetId="22">
        <row r="6">
          <cell r="H6">
            <v>6046630.9052000009</v>
          </cell>
        </row>
        <row r="11">
          <cell r="K11">
            <v>376501.55670672655</v>
          </cell>
        </row>
        <row r="31">
          <cell r="J31">
            <v>-638765.15638811933</v>
          </cell>
        </row>
      </sheetData>
      <sheetData sheetId="23">
        <row r="7">
          <cell r="J7">
            <v>-17224366.702400003</v>
          </cell>
        </row>
        <row r="10">
          <cell r="K10">
            <v>13422664.757613041</v>
          </cell>
        </row>
        <row r="27">
          <cell r="G27">
            <v>1085156.42</v>
          </cell>
          <cell r="H27">
            <v>1449100.1092000001</v>
          </cell>
        </row>
        <row r="42">
          <cell r="G42">
            <v>11933876.371024895</v>
          </cell>
        </row>
      </sheetData>
      <sheetData sheetId="24">
        <row r="13">
          <cell r="K13">
            <v>52261.952935830835</v>
          </cell>
        </row>
        <row r="21">
          <cell r="C21">
            <v>189075.49100000001</v>
          </cell>
        </row>
        <row r="22">
          <cell r="C22">
            <v>4141425</v>
          </cell>
        </row>
        <row r="23">
          <cell r="C23">
            <v>61408.621299999992</v>
          </cell>
        </row>
        <row r="24">
          <cell r="C24">
            <v>509028.5564</v>
          </cell>
        </row>
        <row r="25">
          <cell r="C25">
            <v>149999.90280000001</v>
          </cell>
        </row>
        <row r="26">
          <cell r="C26">
            <v>2581361.2081999998</v>
          </cell>
        </row>
        <row r="27">
          <cell r="C27">
            <v>914749.85730000003</v>
          </cell>
        </row>
        <row r="28">
          <cell r="C28">
            <v>780999.59490000026</v>
          </cell>
        </row>
        <row r="29">
          <cell r="C29">
            <v>1830074.45</v>
          </cell>
        </row>
        <row r="30">
          <cell r="C30">
            <v>76907.573199999999</v>
          </cell>
        </row>
        <row r="31">
          <cell r="C31">
            <v>103215.4463</v>
          </cell>
        </row>
        <row r="32">
          <cell r="C32">
            <v>255515.38798799997</v>
          </cell>
        </row>
        <row r="33">
          <cell r="C33">
            <v>1371765.0353358309</v>
          </cell>
        </row>
        <row r="34">
          <cell r="C34">
            <v>3869247.21</v>
          </cell>
        </row>
        <row r="35">
          <cell r="C35">
            <v>39483269.350000001</v>
          </cell>
        </row>
        <row r="37">
          <cell r="E37">
            <v>-11018498.095875636</v>
          </cell>
          <cell r="F37">
            <v>-9624537.6080090255</v>
          </cell>
        </row>
        <row r="38">
          <cell r="E38">
            <v>-2212933.3723688661</v>
          </cell>
          <cell r="F38">
            <v>-1488927.2413248729</v>
          </cell>
        </row>
        <row r="40">
          <cell r="E40">
            <v>-499197</v>
          </cell>
          <cell r="F40">
            <v>-636276.44488268637</v>
          </cell>
        </row>
      </sheetData>
      <sheetData sheetId="25"/>
      <sheetData sheetId="26"/>
      <sheetData sheetId="27"/>
      <sheetData sheetId="28">
        <row r="17">
          <cell r="E17">
            <v>49333</v>
          </cell>
        </row>
      </sheetData>
      <sheetData sheetId="29"/>
      <sheetData sheetId="30"/>
      <sheetData sheetId="31"/>
      <sheetData sheetId="32"/>
      <sheetData sheetId="33">
        <row r="73">
          <cell r="E73">
            <v>19609251.488900002</v>
          </cell>
        </row>
      </sheetData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mortizim"/>
      <sheetName val="E-SIG i ri"/>
      <sheetName val="Volum"/>
      <sheetName val="Lib.Shit"/>
      <sheetName val="Lib.Bler"/>
      <sheetName val="Sheet2"/>
      <sheetName val="TVSH"/>
      <sheetName val="permbledhese"/>
      <sheetName val="Sheet1 (2)"/>
      <sheetName val="Bankat"/>
      <sheetName val="furnitor"/>
      <sheetName val="klient"/>
      <sheetName val="Sheet1 (3)"/>
      <sheetName val="Aktivet"/>
      <sheetName val="Pasivet"/>
      <sheetName val="PASH-1"/>
      <sheetName val="Te ardhura e shpenzime"/>
      <sheetName val="Kapitali"/>
      <sheetName val="Kop."/>
      <sheetName val="analiza (2)"/>
      <sheetName val="Fluksi 2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1">
          <cell r="B31">
            <v>78607217.093999997</v>
          </cell>
          <cell r="C31">
            <v>602560</v>
          </cell>
          <cell r="D31">
            <v>223401.06</v>
          </cell>
          <cell r="E31">
            <v>801030</v>
          </cell>
          <cell r="F31">
            <v>91721.54</v>
          </cell>
          <cell r="G31">
            <v>1523697.33</v>
          </cell>
          <cell r="H31">
            <v>280416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1">
          <cell r="C21">
            <v>776193.44</v>
          </cell>
        </row>
        <row r="22">
          <cell r="C22">
            <v>2352497</v>
          </cell>
        </row>
        <row r="23">
          <cell r="C23">
            <v>300400.98</v>
          </cell>
        </row>
        <row r="24">
          <cell r="C24">
            <v>176734</v>
          </cell>
        </row>
        <row r="25">
          <cell r="C25">
            <v>260464.75</v>
          </cell>
        </row>
        <row r="26">
          <cell r="C26">
            <v>43624708.490000002</v>
          </cell>
        </row>
        <row r="27">
          <cell r="C27">
            <v>4299875</v>
          </cell>
        </row>
        <row r="28">
          <cell r="C28">
            <v>783655.56760000007</v>
          </cell>
        </row>
        <row r="29">
          <cell r="C29">
            <v>722706</v>
          </cell>
        </row>
        <row r="30">
          <cell r="C30">
            <v>1975562.6099999999</v>
          </cell>
        </row>
        <row r="31">
          <cell r="C31">
            <v>2402031.3990719998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mortizim"/>
      <sheetName val="E-SIG i ri"/>
      <sheetName val="Volum"/>
      <sheetName val="Lib.Shit"/>
      <sheetName val="Lib.Bler"/>
      <sheetName val="Sheet2"/>
      <sheetName val="TVSH"/>
      <sheetName val="permbledhese"/>
      <sheetName val="Sheet1 (2)"/>
      <sheetName val="Bankat"/>
      <sheetName val="furnitor"/>
      <sheetName val="klient"/>
      <sheetName val="Sheet1 (3)"/>
      <sheetName val="Aktivet"/>
      <sheetName val="Pasivet"/>
      <sheetName val="PASH-1"/>
      <sheetName val="Te ardhura e shpenzime"/>
      <sheetName val="Kapitali"/>
      <sheetName val="Kop."/>
      <sheetName val="analiza (2)"/>
      <sheetName val="Fluksi 2"/>
      <sheetName val="Sheet1"/>
      <sheetName val="Sheet3"/>
    </sheetNames>
    <sheetDataSet>
      <sheetData sheetId="0">
        <row r="4">
          <cell r="J4">
            <v>636276.44488268637</v>
          </cell>
        </row>
        <row r="8">
          <cell r="E8">
            <v>102000</v>
          </cell>
        </row>
        <row r="15">
          <cell r="E15">
            <v>60970</v>
          </cell>
        </row>
        <row r="28">
          <cell r="E28">
            <v>60000</v>
          </cell>
        </row>
        <row r="29">
          <cell r="E29">
            <v>104000</v>
          </cell>
        </row>
        <row r="30">
          <cell r="E30">
            <v>22600</v>
          </cell>
        </row>
        <row r="58">
          <cell r="E58">
            <v>81300</v>
          </cell>
        </row>
      </sheetData>
      <sheetData sheetId="1">
        <row r="19">
          <cell r="G19">
            <v>9624537.6080090255</v>
          </cell>
        </row>
      </sheetData>
      <sheetData sheetId="2">
        <row r="76">
          <cell r="M76">
            <v>59612.267999999996</v>
          </cell>
        </row>
      </sheetData>
      <sheetData sheetId="3"/>
      <sheetData sheetId="4"/>
      <sheetData sheetId="5"/>
      <sheetData sheetId="6"/>
      <sheetData sheetId="7">
        <row r="16">
          <cell r="B16">
            <v>829588.90999999992</v>
          </cell>
        </row>
      </sheetData>
      <sheetData sheetId="8">
        <row r="418">
          <cell r="H418">
            <v>531878.56760000007</v>
          </cell>
        </row>
        <row r="419">
          <cell r="H419">
            <v>251777</v>
          </cell>
        </row>
        <row r="426">
          <cell r="H426">
            <v>407736.64120000001</v>
          </cell>
        </row>
        <row r="427">
          <cell r="H427">
            <v>150435.72280000002</v>
          </cell>
        </row>
      </sheetData>
      <sheetData sheetId="9"/>
      <sheetData sheetId="10">
        <row r="20">
          <cell r="D20">
            <v>25051263.381599996</v>
          </cell>
        </row>
      </sheetData>
      <sheetData sheetId="11">
        <row r="95">
          <cell r="F95">
            <v>37381722.996399999</v>
          </cell>
        </row>
      </sheetData>
      <sheetData sheetId="12">
        <row r="4">
          <cell r="F4">
            <v>3123916.5744000003</v>
          </cell>
        </row>
      </sheetData>
      <sheetData sheetId="13">
        <row r="6">
          <cell r="H6">
            <v>18608129.635213986</v>
          </cell>
        </row>
        <row r="11">
          <cell r="G11">
            <v>75871970.813956052</v>
          </cell>
          <cell r="H11">
            <v>43541286.738276646</v>
          </cell>
        </row>
      </sheetData>
      <sheetData sheetId="14">
        <row r="7">
          <cell r="H7">
            <v>2264745.5979000237</v>
          </cell>
        </row>
        <row r="8">
          <cell r="G8">
            <v>17224366.702400003</v>
          </cell>
        </row>
        <row r="10">
          <cell r="G10">
            <v>25946706.853681214</v>
          </cell>
          <cell r="H10">
            <v>31126543.907668233</v>
          </cell>
        </row>
        <row r="27">
          <cell r="G27">
            <v>1449100.1092000001</v>
          </cell>
        </row>
      </sheetData>
      <sheetData sheetId="15">
        <row r="11">
          <cell r="J11">
            <v>246390.12907200001</v>
          </cell>
        </row>
        <row r="49">
          <cell r="E49">
            <v>-701115.11199999996</v>
          </cell>
        </row>
        <row r="63">
          <cell r="H63">
            <v>-165242.82155605871</v>
          </cell>
        </row>
      </sheetData>
      <sheetData sheetId="16">
        <row r="27">
          <cell r="J27">
            <v>11744605.129111417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Volum"/>
      <sheetName val="Lib.Shit"/>
      <sheetName val="Lib.Bler"/>
      <sheetName val="permbledhese"/>
      <sheetName val="Centra. Tip 2008"/>
      <sheetName val="analiza"/>
      <sheetName val="Aktivet"/>
      <sheetName val="Pasivet"/>
      <sheetName val="Rez.1"/>
      <sheetName val="Rez.2"/>
      <sheetName val="FLUKSI MONETAR"/>
      <sheetName val="Kapitali"/>
      <sheetName val="WU"/>
      <sheetName val="E-SIG i ri"/>
      <sheetName val="Dieta"/>
      <sheetName val="TVSH"/>
      <sheetName val="Mj-Kr"/>
      <sheetName val="Raif eur"/>
      <sheetName val="Raif lek"/>
      <sheetName val="ABA eur"/>
      <sheetName val="UB eur"/>
      <sheetName val="ABA $"/>
      <sheetName val="UB lek"/>
      <sheetName val="UB $"/>
      <sheetName val="Banka"/>
      <sheetName val="Arka lek 2008"/>
      <sheetName val="Arka eur 2008"/>
      <sheetName val="Arka $+te tjera 2008"/>
      <sheetName val="V Udsa eur"/>
      <sheetName val="Sheet1"/>
      <sheetName val="V UDSA Le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0">
          <cell r="AA70">
            <v>429459.74199999997</v>
          </cell>
        </row>
        <row r="75">
          <cell r="AA75">
            <v>339590</v>
          </cell>
        </row>
        <row r="76">
          <cell r="AA76">
            <v>209835.96799999999</v>
          </cell>
        </row>
        <row r="77">
          <cell r="AA77">
            <v>361507.14199999999</v>
          </cell>
        </row>
      </sheetData>
      <sheetData sheetId="5" refreshError="1"/>
      <sheetData sheetId="6">
        <row r="6">
          <cell r="H6">
            <v>10663381.401487354</v>
          </cell>
        </row>
        <row r="10">
          <cell r="G10">
            <v>43541413.955797866</v>
          </cell>
          <cell r="H10">
            <v>36615560.174209513</v>
          </cell>
        </row>
      </sheetData>
      <sheetData sheetId="7">
        <row r="7">
          <cell r="G7">
            <v>2264745.5979000237</v>
          </cell>
          <cell r="H7">
            <v>1835359.9638999701</v>
          </cell>
        </row>
        <row r="10">
          <cell r="G10">
            <v>31126544.407007199</v>
          </cell>
          <cell r="H10">
            <v>24776799.269995876</v>
          </cell>
        </row>
      </sheetData>
      <sheetData sheetId="8"/>
      <sheetData sheetId="9">
        <row r="25">
          <cell r="F25">
            <v>14076245.47311704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95">
          <cell r="J195">
            <v>798025.88533699256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mortizimi"/>
      <sheetName val="E-SIG i ri 2013"/>
      <sheetName val="Volum"/>
      <sheetName val="Lib.Shit"/>
      <sheetName val="liber blerje"/>
      <sheetName val="TVSH"/>
      <sheetName val="permbledhese"/>
      <sheetName val="668"/>
      <sheetName val="604"/>
      <sheetName val="61"/>
      <sheetName val="62"/>
      <sheetName val="626"/>
      <sheetName val="63"/>
      <sheetName val="64"/>
      <sheetName val="648"/>
      <sheetName val="654"/>
      <sheetName val="68"/>
      <sheetName val="69"/>
      <sheetName val="768"/>
      <sheetName val="trial"/>
      <sheetName val="BSH"/>
      <sheetName val="Bankat"/>
      <sheetName val="PASH-1"/>
      <sheetName val="Aktivet"/>
      <sheetName val="Pasivet"/>
      <sheetName val="Te ardhura e shpenzime"/>
      <sheetName val="Kapitali"/>
      <sheetName val="AAM"/>
      <sheetName val="Aneks Statistikor"/>
      <sheetName val="analiza (2)"/>
      <sheetName val="Raportet"/>
      <sheetName val="Fluksi 2"/>
      <sheetName val="Shen.Spjeg.faqa 1"/>
      <sheetName val="deklarata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7">
          <cell r="C77">
            <v>766052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3"/>
  </sheetPr>
  <dimension ref="B1:K55"/>
  <sheetViews>
    <sheetView topLeftCell="A19" workbookViewId="0">
      <selection activeCell="P31" sqref="P31"/>
    </sheetView>
  </sheetViews>
  <sheetFormatPr defaultRowHeight="12.75"/>
  <cols>
    <col min="1" max="1" width="1.5" style="167" customWidth="1"/>
    <col min="2" max="3" width="9.33203125" style="167"/>
    <col min="4" max="4" width="10.83203125" style="167" customWidth="1"/>
    <col min="5" max="5" width="13.33203125" style="167" customWidth="1"/>
    <col min="6" max="6" width="15" style="167" customWidth="1"/>
    <col min="7" max="7" width="6.33203125" style="167" customWidth="1"/>
    <col min="8" max="9" width="9.33203125" style="167"/>
    <col min="10" max="10" width="3.6640625" style="167" customWidth="1"/>
    <col min="11" max="11" width="9.33203125" style="167"/>
    <col min="12" max="12" width="2.1640625" style="167" customWidth="1"/>
    <col min="13" max="16384" width="9.33203125" style="167"/>
  </cols>
  <sheetData>
    <row r="1" spans="2:11" ht="6.75" customHeight="1"/>
    <row r="2" spans="2:11">
      <c r="B2" s="374"/>
      <c r="C2" s="375"/>
      <c r="D2" s="375"/>
      <c r="E2" s="375"/>
      <c r="F2" s="375"/>
      <c r="G2" s="375"/>
      <c r="H2" s="375"/>
      <c r="I2" s="375"/>
      <c r="J2" s="375"/>
      <c r="K2" s="376"/>
    </row>
    <row r="3" spans="2:11" s="384" customFormat="1" ht="14.1" customHeight="1">
      <c r="B3" s="377"/>
      <c r="C3" s="378" t="s">
        <v>427</v>
      </c>
      <c r="D3" s="378"/>
      <c r="E3" s="378"/>
      <c r="F3" s="379" t="s">
        <v>428</v>
      </c>
      <c r="G3" s="380"/>
      <c r="H3" s="381"/>
      <c r="I3" s="379"/>
      <c r="J3" s="382"/>
      <c r="K3" s="383"/>
    </row>
    <row r="4" spans="2:11" s="384" customFormat="1" ht="14.1" customHeight="1">
      <c r="B4" s="377"/>
      <c r="C4" s="378" t="s">
        <v>429</v>
      </c>
      <c r="D4" s="378"/>
      <c r="E4" s="378"/>
      <c r="F4" s="379" t="s">
        <v>430</v>
      </c>
      <c r="G4" s="385"/>
      <c r="H4" s="386"/>
      <c r="I4" s="387"/>
      <c r="J4" s="387"/>
      <c r="K4" s="383"/>
    </row>
    <row r="5" spans="2:11" s="384" customFormat="1" ht="14.1" customHeight="1">
      <c r="B5" s="377"/>
      <c r="C5" s="378" t="s">
        <v>431</v>
      </c>
      <c r="D5" s="378"/>
      <c r="E5" s="378"/>
      <c r="F5" s="388" t="s">
        <v>432</v>
      </c>
      <c r="G5" s="379"/>
      <c r="H5" s="379"/>
      <c r="I5" s="379"/>
      <c r="J5" s="379"/>
      <c r="K5" s="383"/>
    </row>
    <row r="6" spans="2:11" s="384" customFormat="1" ht="14.1" customHeight="1">
      <c r="B6" s="377"/>
      <c r="C6" s="378"/>
      <c r="D6" s="378"/>
      <c r="E6" s="378"/>
      <c r="F6" s="382"/>
      <c r="G6" s="382"/>
      <c r="H6" s="389" t="s">
        <v>433</v>
      </c>
      <c r="I6" s="389"/>
      <c r="J6" s="387"/>
      <c r="K6" s="383"/>
    </row>
    <row r="7" spans="2:11" s="384" customFormat="1" ht="14.1" customHeight="1">
      <c r="B7" s="377"/>
      <c r="C7" s="378" t="s">
        <v>434</v>
      </c>
      <c r="D7" s="378"/>
      <c r="E7" s="378"/>
      <c r="F7" s="390" t="s">
        <v>435</v>
      </c>
      <c r="G7" s="391"/>
      <c r="H7" s="382"/>
      <c r="I7" s="382"/>
      <c r="J7" s="382"/>
      <c r="K7" s="383"/>
    </row>
    <row r="8" spans="2:11" s="384" customFormat="1" ht="14.1" customHeight="1">
      <c r="B8" s="377"/>
      <c r="C8" s="378" t="s">
        <v>436</v>
      </c>
      <c r="D8" s="378"/>
      <c r="E8" s="378"/>
      <c r="F8" s="388">
        <v>30778</v>
      </c>
      <c r="G8" s="392"/>
      <c r="H8" s="382"/>
      <c r="I8" s="382"/>
      <c r="J8" s="382"/>
      <c r="K8" s="383"/>
    </row>
    <row r="9" spans="2:11" s="384" customFormat="1" ht="14.1" customHeight="1">
      <c r="B9" s="377"/>
      <c r="C9" s="378"/>
      <c r="D9" s="378"/>
      <c r="E9" s="378"/>
      <c r="F9" s="382"/>
      <c r="G9" s="382"/>
      <c r="H9" s="382"/>
      <c r="I9" s="382"/>
      <c r="J9" s="382"/>
      <c r="K9" s="383"/>
    </row>
    <row r="10" spans="2:11" s="384" customFormat="1" ht="14.1" customHeight="1">
      <c r="B10" s="377"/>
      <c r="C10" s="378" t="s">
        <v>437</v>
      </c>
      <c r="D10" s="378"/>
      <c r="E10" s="378"/>
      <c r="F10" s="379" t="s">
        <v>438</v>
      </c>
      <c r="G10" s="379"/>
      <c r="H10" s="379"/>
      <c r="I10" s="379"/>
      <c r="J10" s="379"/>
      <c r="K10" s="383"/>
    </row>
    <row r="11" spans="2:11" s="384" customFormat="1" ht="14.1" customHeight="1">
      <c r="B11" s="377"/>
      <c r="C11" s="378"/>
      <c r="D11" s="378"/>
      <c r="E11" s="378"/>
      <c r="F11" s="388"/>
      <c r="G11" s="388"/>
      <c r="H11" s="388"/>
      <c r="I11" s="388"/>
      <c r="J11" s="388"/>
      <c r="K11" s="383"/>
    </row>
    <row r="12" spans="2:11" s="384" customFormat="1" ht="14.1" customHeight="1">
      <c r="B12" s="377"/>
      <c r="C12" s="378"/>
      <c r="D12" s="378"/>
      <c r="E12" s="378"/>
      <c r="F12" s="388"/>
      <c r="G12" s="388"/>
      <c r="H12" s="388"/>
      <c r="I12" s="388"/>
      <c r="J12" s="388"/>
      <c r="K12" s="383"/>
    </row>
    <row r="13" spans="2:11">
      <c r="B13" s="393"/>
      <c r="C13" s="169"/>
      <c r="D13" s="169"/>
      <c r="E13" s="169"/>
      <c r="F13" s="165"/>
      <c r="G13" s="165"/>
      <c r="H13" s="165"/>
      <c r="I13" s="165"/>
      <c r="J13" s="165"/>
      <c r="K13" s="394"/>
    </row>
    <row r="14" spans="2:11">
      <c r="B14" s="393"/>
      <c r="C14" s="169"/>
      <c r="D14" s="169"/>
      <c r="E14" s="169"/>
      <c r="F14" s="169"/>
      <c r="G14" s="169"/>
      <c r="H14" s="169"/>
      <c r="I14" s="169"/>
      <c r="J14" s="169"/>
      <c r="K14" s="395"/>
    </row>
    <row r="15" spans="2:11">
      <c r="B15" s="393"/>
      <c r="C15" s="169"/>
      <c r="D15" s="169"/>
      <c r="E15" s="169"/>
      <c r="F15" s="169"/>
      <c r="G15" s="169"/>
      <c r="H15" s="169"/>
      <c r="I15" s="169"/>
      <c r="J15" s="169"/>
      <c r="K15" s="395"/>
    </row>
    <row r="16" spans="2:11">
      <c r="B16" s="393"/>
      <c r="C16" s="169"/>
      <c r="D16" s="169"/>
      <c r="E16" s="169"/>
      <c r="F16" s="169"/>
      <c r="G16" s="169"/>
      <c r="H16" s="169"/>
      <c r="I16" s="169"/>
      <c r="J16" s="169"/>
      <c r="K16" s="395"/>
    </row>
    <row r="17" spans="2:11">
      <c r="B17" s="393"/>
      <c r="C17" s="169"/>
      <c r="D17" s="169"/>
      <c r="E17" s="169"/>
      <c r="F17" s="169"/>
      <c r="G17" s="169"/>
      <c r="H17" s="169"/>
      <c r="I17" s="169"/>
      <c r="J17" s="169"/>
      <c r="K17" s="395"/>
    </row>
    <row r="18" spans="2:11">
      <c r="B18" s="393"/>
      <c r="C18" s="169"/>
      <c r="D18" s="169"/>
      <c r="E18" s="169"/>
      <c r="F18" s="169"/>
      <c r="G18" s="169"/>
      <c r="H18" s="169"/>
      <c r="I18" s="169"/>
      <c r="J18" s="169"/>
      <c r="K18" s="395"/>
    </row>
    <row r="19" spans="2:11">
      <c r="B19" s="393"/>
      <c r="C19" s="169"/>
      <c r="D19" s="169"/>
      <c r="E19" s="169"/>
      <c r="F19" s="169"/>
      <c r="G19" s="169"/>
      <c r="H19" s="169"/>
      <c r="I19" s="169"/>
      <c r="J19" s="169"/>
      <c r="K19" s="395"/>
    </row>
    <row r="20" spans="2:11">
      <c r="B20" s="393"/>
      <c r="C20" s="169"/>
      <c r="D20" s="169"/>
      <c r="E20" s="169"/>
      <c r="F20" s="169"/>
      <c r="G20" s="169"/>
      <c r="H20" s="169"/>
      <c r="I20" s="169"/>
      <c r="J20" s="169"/>
      <c r="K20" s="395"/>
    </row>
    <row r="21" spans="2:11">
      <c r="B21" s="393"/>
      <c r="D21" s="169"/>
      <c r="E21" s="169"/>
      <c r="F21" s="169"/>
      <c r="G21" s="169"/>
      <c r="H21" s="169"/>
      <c r="I21" s="169"/>
      <c r="J21" s="169"/>
      <c r="K21" s="395"/>
    </row>
    <row r="22" spans="2:11">
      <c r="B22" s="393"/>
      <c r="C22" s="169"/>
      <c r="D22" s="169"/>
      <c r="E22" s="169"/>
      <c r="F22" s="169"/>
      <c r="G22" s="169"/>
      <c r="H22" s="169"/>
      <c r="I22" s="169"/>
      <c r="J22" s="169"/>
      <c r="K22" s="395"/>
    </row>
    <row r="23" spans="2:11">
      <c r="B23" s="393"/>
      <c r="C23" s="169"/>
      <c r="D23" s="169"/>
      <c r="E23" s="169"/>
      <c r="F23" s="169"/>
      <c r="G23" s="169"/>
      <c r="H23" s="169"/>
      <c r="I23" s="169"/>
      <c r="J23" s="169"/>
      <c r="K23" s="395"/>
    </row>
    <row r="24" spans="2:11">
      <c r="B24" s="393"/>
      <c r="C24" s="169"/>
      <c r="D24" s="169"/>
      <c r="E24" s="169"/>
      <c r="F24" s="169"/>
      <c r="G24" s="169"/>
      <c r="H24" s="169"/>
      <c r="I24" s="169"/>
      <c r="J24" s="169"/>
      <c r="K24" s="395"/>
    </row>
    <row r="25" spans="2:11" ht="33.75">
      <c r="B25" s="425" t="s">
        <v>439</v>
      </c>
      <c r="C25" s="426"/>
      <c r="D25" s="426"/>
      <c r="E25" s="426"/>
      <c r="F25" s="426"/>
      <c r="G25" s="426"/>
      <c r="H25" s="426"/>
      <c r="I25" s="426"/>
      <c r="J25" s="426"/>
      <c r="K25" s="427"/>
    </row>
    <row r="26" spans="2:11">
      <c r="B26" s="393"/>
      <c r="C26" s="423" t="s">
        <v>440</v>
      </c>
      <c r="D26" s="423"/>
      <c r="E26" s="423"/>
      <c r="F26" s="423"/>
      <c r="G26" s="423"/>
      <c r="H26" s="423"/>
      <c r="I26" s="423"/>
      <c r="J26" s="423"/>
      <c r="K26" s="395"/>
    </row>
    <row r="27" spans="2:11">
      <c r="B27" s="393"/>
      <c r="C27" s="423" t="s">
        <v>441</v>
      </c>
      <c r="D27" s="423"/>
      <c r="E27" s="423"/>
      <c r="F27" s="423"/>
      <c r="G27" s="423"/>
      <c r="H27" s="423"/>
      <c r="I27" s="423"/>
      <c r="J27" s="423"/>
      <c r="K27" s="395"/>
    </row>
    <row r="28" spans="2:11">
      <c r="B28" s="393"/>
      <c r="C28" s="169"/>
      <c r="D28" s="169"/>
      <c r="E28" s="169"/>
      <c r="F28" s="169"/>
      <c r="G28" s="169"/>
      <c r="H28" s="169"/>
      <c r="I28" s="169"/>
      <c r="J28" s="169"/>
      <c r="K28" s="395"/>
    </row>
    <row r="29" spans="2:11">
      <c r="B29" s="393"/>
      <c r="C29" s="169"/>
      <c r="D29" s="169"/>
      <c r="E29" s="169"/>
      <c r="F29" s="169"/>
      <c r="G29" s="169"/>
      <c r="H29" s="169"/>
      <c r="I29" s="169"/>
      <c r="J29" s="169"/>
      <c r="K29" s="395"/>
    </row>
    <row r="30" spans="2:11" ht="33.75">
      <c r="B30" s="393"/>
      <c r="C30" s="169"/>
      <c r="D30" s="169"/>
      <c r="E30" s="169"/>
      <c r="F30" s="396" t="s">
        <v>456</v>
      </c>
      <c r="G30" s="169"/>
      <c r="H30" s="169"/>
      <c r="I30" s="169"/>
      <c r="J30" s="169"/>
      <c r="K30" s="395"/>
    </row>
    <row r="31" spans="2:11">
      <c r="B31" s="393"/>
      <c r="C31" s="169"/>
      <c r="D31" s="169"/>
      <c r="E31" s="169"/>
      <c r="F31" s="169"/>
      <c r="G31" s="169"/>
      <c r="H31" s="169"/>
      <c r="I31" s="169"/>
      <c r="J31" s="169"/>
      <c r="K31" s="395"/>
    </row>
    <row r="32" spans="2:11">
      <c r="B32" s="393"/>
      <c r="C32" s="169"/>
      <c r="D32" s="169"/>
      <c r="E32" s="169"/>
      <c r="F32" s="169"/>
      <c r="G32" s="169"/>
      <c r="H32" s="169"/>
      <c r="I32" s="169"/>
      <c r="J32" s="169"/>
      <c r="K32" s="395"/>
    </row>
    <row r="33" spans="2:11">
      <c r="B33" s="393"/>
      <c r="C33" s="169"/>
      <c r="D33" s="169"/>
      <c r="E33" s="169"/>
      <c r="F33" s="169"/>
      <c r="G33" s="169"/>
      <c r="H33" s="169"/>
      <c r="I33" s="169"/>
      <c r="J33" s="169"/>
      <c r="K33" s="395"/>
    </row>
    <row r="34" spans="2:11">
      <c r="B34" s="393"/>
      <c r="C34" s="169"/>
      <c r="D34" s="169"/>
      <c r="E34" s="169"/>
      <c r="F34" s="169"/>
      <c r="G34" s="169"/>
      <c r="H34" s="169"/>
      <c r="I34" s="169"/>
      <c r="J34" s="169"/>
      <c r="K34" s="395"/>
    </row>
    <row r="35" spans="2:11">
      <c r="B35" s="393"/>
      <c r="C35" s="169"/>
      <c r="D35" s="169"/>
      <c r="E35" s="169"/>
      <c r="F35" s="169"/>
      <c r="G35" s="169"/>
      <c r="H35" s="169"/>
      <c r="I35" s="169"/>
      <c r="J35" s="169"/>
      <c r="K35" s="395"/>
    </row>
    <row r="36" spans="2:11">
      <c r="B36" s="393"/>
      <c r="C36" s="169"/>
      <c r="D36" s="169"/>
      <c r="E36" s="169"/>
      <c r="F36" s="169"/>
      <c r="G36" s="169"/>
      <c r="H36" s="169"/>
      <c r="I36" s="169"/>
      <c r="J36" s="169"/>
      <c r="K36" s="395"/>
    </row>
    <row r="37" spans="2:11">
      <c r="B37" s="393"/>
      <c r="C37" s="169"/>
      <c r="D37" s="169"/>
      <c r="E37" s="169"/>
      <c r="F37" s="169"/>
      <c r="G37" s="169"/>
      <c r="H37" s="169"/>
      <c r="I37" s="169"/>
      <c r="J37" s="169"/>
      <c r="K37" s="395"/>
    </row>
    <row r="38" spans="2:11">
      <c r="B38" s="393"/>
      <c r="C38" s="169"/>
      <c r="D38" s="169"/>
      <c r="E38" s="169"/>
      <c r="F38" s="169"/>
      <c r="G38" s="169"/>
      <c r="H38" s="169"/>
      <c r="I38" s="169"/>
      <c r="J38" s="169"/>
      <c r="K38" s="395"/>
    </row>
    <row r="39" spans="2:11">
      <c r="B39" s="393"/>
      <c r="C39" s="169"/>
      <c r="D39" s="169"/>
      <c r="E39" s="169"/>
      <c r="F39" s="169"/>
      <c r="G39" s="169"/>
      <c r="H39" s="169"/>
      <c r="I39" s="169"/>
      <c r="J39" s="169"/>
      <c r="K39" s="395"/>
    </row>
    <row r="40" spans="2:11">
      <c r="B40" s="393"/>
      <c r="C40" s="169"/>
      <c r="D40" s="169"/>
      <c r="E40" s="169"/>
      <c r="F40" s="169"/>
      <c r="G40" s="169"/>
      <c r="H40" s="169"/>
      <c r="I40" s="169"/>
      <c r="J40" s="169"/>
      <c r="K40" s="395"/>
    </row>
    <row r="41" spans="2:11">
      <c r="B41" s="393"/>
      <c r="C41" s="169"/>
      <c r="D41" s="169"/>
      <c r="E41" s="169"/>
      <c r="F41" s="169"/>
      <c r="G41" s="169"/>
      <c r="H41" s="169"/>
      <c r="I41" s="169"/>
      <c r="J41" s="169"/>
      <c r="K41" s="395"/>
    </row>
    <row r="42" spans="2:11" ht="9" customHeight="1">
      <c r="B42" s="393"/>
      <c r="C42" s="169"/>
      <c r="D42" s="169"/>
      <c r="E42" s="169"/>
      <c r="F42" s="169"/>
      <c r="G42" s="169"/>
      <c r="H42" s="169"/>
      <c r="I42" s="169"/>
      <c r="J42" s="169"/>
      <c r="K42" s="395"/>
    </row>
    <row r="43" spans="2:11">
      <c r="B43" s="393"/>
      <c r="C43" s="169"/>
      <c r="D43" s="169"/>
      <c r="E43" s="169"/>
      <c r="F43" s="169"/>
      <c r="G43" s="169"/>
      <c r="H43" s="169"/>
      <c r="I43" s="169"/>
      <c r="J43" s="169"/>
      <c r="K43" s="395"/>
    </row>
    <row r="44" spans="2:11">
      <c r="B44" s="393"/>
      <c r="C44" s="169"/>
      <c r="D44" s="169"/>
      <c r="E44" s="169"/>
      <c r="F44" s="169"/>
      <c r="G44" s="169"/>
      <c r="H44" s="169"/>
      <c r="I44" s="169"/>
      <c r="J44" s="169"/>
      <c r="K44" s="395"/>
    </row>
    <row r="45" spans="2:11" s="384" customFormat="1" ht="12.95" customHeight="1">
      <c r="B45" s="377"/>
      <c r="C45" s="378" t="s">
        <v>442</v>
      </c>
      <c r="D45" s="378"/>
      <c r="E45" s="378"/>
      <c r="F45" s="378"/>
      <c r="G45" s="378"/>
      <c r="H45" s="428" t="s">
        <v>443</v>
      </c>
      <c r="I45" s="428"/>
      <c r="J45" s="378"/>
      <c r="K45" s="397"/>
    </row>
    <row r="46" spans="2:11" s="384" customFormat="1" ht="12.95" customHeight="1">
      <c r="B46" s="377"/>
      <c r="C46" s="378" t="s">
        <v>444</v>
      </c>
      <c r="D46" s="378"/>
      <c r="E46" s="378"/>
      <c r="F46" s="378"/>
      <c r="G46" s="378"/>
      <c r="H46" s="421" t="s">
        <v>445</v>
      </c>
      <c r="I46" s="421"/>
      <c r="J46" s="378"/>
      <c r="K46" s="397"/>
    </row>
    <row r="47" spans="2:11" s="384" customFormat="1" ht="12.95" customHeight="1">
      <c r="B47" s="377"/>
      <c r="C47" s="378" t="s">
        <v>446</v>
      </c>
      <c r="D47" s="378"/>
      <c r="E47" s="378"/>
      <c r="F47" s="378"/>
      <c r="G47" s="378"/>
      <c r="H47" s="421" t="s">
        <v>447</v>
      </c>
      <c r="I47" s="421"/>
      <c r="J47" s="378"/>
      <c r="K47" s="397"/>
    </row>
    <row r="48" spans="2:11" s="384" customFormat="1" ht="12.95" customHeight="1">
      <c r="B48" s="377"/>
      <c r="C48" s="378" t="s">
        <v>448</v>
      </c>
      <c r="D48" s="378"/>
      <c r="E48" s="378"/>
      <c r="F48" s="378"/>
      <c r="G48" s="378"/>
      <c r="H48" s="421" t="s">
        <v>445</v>
      </c>
      <c r="I48" s="421"/>
      <c r="J48" s="378"/>
      <c r="K48" s="397"/>
    </row>
    <row r="49" spans="2:11">
      <c r="B49" s="393"/>
      <c r="C49" s="169"/>
      <c r="D49" s="169"/>
      <c r="E49" s="169"/>
      <c r="F49" s="169"/>
      <c r="G49" s="169"/>
      <c r="H49" s="169"/>
      <c r="I49" s="169"/>
      <c r="J49" s="169"/>
      <c r="K49" s="395"/>
    </row>
    <row r="50" spans="2:11" s="402" customFormat="1" ht="12.95" customHeight="1">
      <c r="B50" s="398"/>
      <c r="C50" s="378" t="s">
        <v>449</v>
      </c>
      <c r="D50" s="378"/>
      <c r="E50" s="378"/>
      <c r="F50" s="378"/>
      <c r="G50" s="399" t="s">
        <v>450</v>
      </c>
      <c r="H50" s="422" t="s">
        <v>454</v>
      </c>
      <c r="I50" s="423"/>
      <c r="J50" s="400"/>
      <c r="K50" s="401"/>
    </row>
    <row r="51" spans="2:11" s="402" customFormat="1" ht="12.95" customHeight="1">
      <c r="B51" s="398"/>
      <c r="C51" s="378"/>
      <c r="D51" s="378"/>
      <c r="E51" s="378"/>
      <c r="F51" s="378"/>
      <c r="G51" s="399" t="s">
        <v>451</v>
      </c>
      <c r="H51" s="424" t="s">
        <v>455</v>
      </c>
      <c r="I51" s="423"/>
      <c r="J51" s="400"/>
      <c r="K51" s="401"/>
    </row>
    <row r="52" spans="2:11" s="402" customFormat="1" ht="7.5" customHeight="1">
      <c r="B52" s="398"/>
      <c r="C52" s="378"/>
      <c r="D52" s="378"/>
      <c r="E52" s="378"/>
      <c r="F52" s="378"/>
      <c r="G52" s="399"/>
      <c r="H52" s="399"/>
      <c r="I52" s="399"/>
      <c r="J52" s="400"/>
      <c r="K52" s="401"/>
    </row>
    <row r="53" spans="2:11" s="402" customFormat="1" ht="12.95" customHeight="1">
      <c r="B53" s="398"/>
      <c r="C53" s="378" t="s">
        <v>452</v>
      </c>
      <c r="D53" s="378"/>
      <c r="E53" s="378"/>
      <c r="F53" s="399"/>
      <c r="G53" s="378"/>
      <c r="H53" s="403" t="s">
        <v>453</v>
      </c>
      <c r="I53" s="403"/>
      <c r="J53" s="400"/>
      <c r="K53" s="401"/>
    </row>
    <row r="54" spans="2:11" ht="22.5" customHeight="1">
      <c r="B54" s="404"/>
      <c r="C54" s="405"/>
      <c r="D54" s="405"/>
      <c r="E54" s="405"/>
      <c r="F54" s="405"/>
      <c r="G54" s="405"/>
      <c r="H54" s="405"/>
      <c r="I54" s="405"/>
      <c r="J54" s="405"/>
      <c r="K54" s="406"/>
    </row>
    <row r="55" spans="2:11" ht="6.75" customHeight="1"/>
  </sheetData>
  <mergeCells count="9">
    <mergeCell ref="H48:I48"/>
    <mergeCell ref="H50:I50"/>
    <mergeCell ref="H51:I51"/>
    <mergeCell ref="B25:K25"/>
    <mergeCell ref="C26:J26"/>
    <mergeCell ref="C27:J27"/>
    <mergeCell ref="H45:I45"/>
    <mergeCell ref="H46:I46"/>
    <mergeCell ref="H47:I47"/>
  </mergeCells>
  <printOptions horizontalCentered="1" verticalCentered="1"/>
  <pageMargins left="0" right="0" top="0" bottom="0" header="0.25" footer="0.22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4"/>
  </sheetPr>
  <dimension ref="A3:G25"/>
  <sheetViews>
    <sheetView workbookViewId="0">
      <selection activeCell="A2" sqref="A2:D30"/>
    </sheetView>
  </sheetViews>
  <sheetFormatPr defaultRowHeight="12.75"/>
  <cols>
    <col min="1" max="1" width="6" style="312" customWidth="1"/>
    <col min="2" max="2" width="44.5" style="312" customWidth="1"/>
    <col min="3" max="3" width="21.33203125" style="312" customWidth="1"/>
    <col min="4" max="4" width="24.33203125" style="312" customWidth="1"/>
    <col min="5" max="6" width="9.33203125" style="312"/>
    <col min="7" max="7" width="20.33203125" style="312" bestFit="1" customWidth="1"/>
    <col min="8" max="16384" width="9.33203125" style="312"/>
  </cols>
  <sheetData>
    <row r="3" spans="1:7" ht="15.75" customHeight="1">
      <c r="A3" s="341"/>
      <c r="B3" s="342" t="s">
        <v>401</v>
      </c>
      <c r="C3" s="343"/>
      <c r="D3" s="343"/>
    </row>
    <row r="4" spans="1:7" ht="18" customHeight="1" thickBot="1">
      <c r="A4" s="341"/>
      <c r="B4" s="343"/>
      <c r="C4" s="342" t="s">
        <v>402</v>
      </c>
      <c r="D4" s="342" t="s">
        <v>403</v>
      </c>
    </row>
    <row r="5" spans="1:7" ht="15" customHeight="1">
      <c r="A5" s="344" t="s">
        <v>404</v>
      </c>
      <c r="B5" s="345" t="s">
        <v>405</v>
      </c>
      <c r="C5" s="346">
        <f>+'Te ardhura e shpenzime'!E7+'Te ardhura e shpenzime'!E8</f>
        <v>68635273.598200008</v>
      </c>
      <c r="D5" s="347">
        <f>+C5</f>
        <v>68635273.598200008</v>
      </c>
    </row>
    <row r="6" spans="1:7" ht="15" customHeight="1">
      <c r="A6" s="348" t="s">
        <v>406</v>
      </c>
      <c r="B6" s="345" t="s">
        <v>407</v>
      </c>
      <c r="C6" s="349">
        <f>+D6</f>
        <v>53455943.589776918</v>
      </c>
      <c r="D6" s="350">
        <f>+'Te ardhura e shpenzime'!E17-'Te ardhura e shpenzime'!E21</f>
        <v>53455943.589776918</v>
      </c>
    </row>
    <row r="7" spans="1:7" ht="15" customHeight="1" thickBot="1">
      <c r="A7" s="351">
        <v>12</v>
      </c>
      <c r="B7" s="345" t="s">
        <v>408</v>
      </c>
      <c r="C7" s="352"/>
      <c r="D7" s="353">
        <f>+'Te ardhura e shpenzime'!E28</f>
        <v>1337379.6898000001</v>
      </c>
    </row>
    <row r="8" spans="1:7" ht="14.25" customHeight="1" thickBot="1">
      <c r="A8" s="351"/>
      <c r="B8" s="354" t="s">
        <v>409</v>
      </c>
      <c r="C8" s="345"/>
      <c r="D8" s="345"/>
    </row>
    <row r="9" spans="1:7" ht="16.5" customHeight="1">
      <c r="A9" s="344" t="s">
        <v>410</v>
      </c>
      <c r="B9" s="345" t="s">
        <v>411</v>
      </c>
      <c r="C9" s="355">
        <f>IF(C6&gt;C5,C6-C5,0)</f>
        <v>0</v>
      </c>
      <c r="D9" s="356"/>
    </row>
    <row r="10" spans="1:7" ht="15.75" customHeight="1" thickBot="1">
      <c r="A10" s="344" t="s">
        <v>412</v>
      </c>
      <c r="B10" s="345" t="s">
        <v>413</v>
      </c>
      <c r="C10" s="357">
        <f>IF(C5&gt;C6,C5-C6,0)</f>
        <v>15179330.00842309</v>
      </c>
      <c r="D10" s="358">
        <f>D5-D6+D7</f>
        <v>16516709.69822309</v>
      </c>
      <c r="F10" s="359"/>
    </row>
    <row r="11" spans="1:7" ht="14.25" customHeight="1" thickBot="1">
      <c r="A11" s="345">
        <v>17</v>
      </c>
      <c r="B11" s="345" t="s">
        <v>228</v>
      </c>
      <c r="G11" s="359"/>
    </row>
    <row r="12" spans="1:7" ht="16.5" customHeight="1" thickBot="1">
      <c r="A12" s="345">
        <v>18</v>
      </c>
      <c r="B12" s="360" t="s">
        <v>414</v>
      </c>
      <c r="C12" s="361"/>
      <c r="D12" s="362">
        <f>+D10-D11</f>
        <v>16516709.69822309</v>
      </c>
    </row>
    <row r="13" spans="1:7" ht="14.25" customHeight="1" thickBot="1">
      <c r="A13" s="345"/>
      <c r="B13" s="503" t="s">
        <v>415</v>
      </c>
      <c r="C13" s="503"/>
      <c r="D13" s="503"/>
    </row>
    <row r="14" spans="1:7" ht="18" customHeight="1" thickBot="1">
      <c r="A14" s="345">
        <v>19</v>
      </c>
      <c r="B14" s="360" t="s">
        <v>416</v>
      </c>
      <c r="C14" s="363"/>
      <c r="D14" s="362">
        <f>+D12*0.1</f>
        <v>1651670.969822309</v>
      </c>
    </row>
    <row r="15" spans="1:7" ht="14.25" customHeight="1" thickBot="1">
      <c r="A15" s="345">
        <v>20</v>
      </c>
      <c r="B15" s="345" t="s">
        <v>417</v>
      </c>
    </row>
    <row r="16" spans="1:7" ht="18.75" customHeight="1" thickBot="1">
      <c r="A16" s="345">
        <v>21</v>
      </c>
      <c r="B16" s="360" t="s">
        <v>418</v>
      </c>
      <c r="C16" s="364"/>
      <c r="D16" s="365">
        <f>+D14+D15</f>
        <v>1651670.969822309</v>
      </c>
    </row>
    <row r="17" spans="1:7" ht="14.25" customHeight="1">
      <c r="A17" s="345">
        <v>22</v>
      </c>
      <c r="B17" s="345" t="s">
        <v>419</v>
      </c>
      <c r="C17" s="366"/>
      <c r="D17" s="363"/>
    </row>
    <row r="18" spans="1:7" ht="16.5" customHeight="1">
      <c r="A18" s="345">
        <v>23</v>
      </c>
      <c r="B18" s="345" t="s">
        <v>420</v>
      </c>
      <c r="C18" s="367">
        <f>+'[9]PASH-1'!C77</f>
        <v>766052</v>
      </c>
      <c r="D18" s="364"/>
    </row>
    <row r="19" spans="1:7" ht="15" customHeight="1">
      <c r="A19" s="345">
        <v>24</v>
      </c>
      <c r="B19" s="360" t="s">
        <v>421</v>
      </c>
      <c r="C19" s="367">
        <f>999479</f>
        <v>999479</v>
      </c>
      <c r="D19" s="364"/>
      <c r="G19" s="420"/>
    </row>
    <row r="20" spans="1:7" ht="14.25" customHeight="1">
      <c r="A20" s="345">
        <v>25</v>
      </c>
      <c r="B20" s="360" t="s">
        <v>422</v>
      </c>
      <c r="C20" s="367"/>
      <c r="D20" s="364"/>
    </row>
    <row r="21" spans="1:7" ht="14.25" customHeight="1" thickBot="1">
      <c r="A21" s="345">
        <v>26</v>
      </c>
      <c r="B21" s="345" t="s">
        <v>423</v>
      </c>
      <c r="C21" s="367">
        <f>+D16-C18-C19</f>
        <v>-113860.03017769102</v>
      </c>
      <c r="D21" s="368"/>
    </row>
    <row r="22" spans="1:7" ht="14.25" customHeight="1">
      <c r="A22" s="345">
        <v>27</v>
      </c>
      <c r="B22" s="345" t="s">
        <v>424</v>
      </c>
      <c r="C22" s="367"/>
      <c r="D22" s="369"/>
    </row>
    <row r="23" spans="1:7">
      <c r="A23" s="345">
        <v>28</v>
      </c>
      <c r="B23" s="345" t="s">
        <v>425</v>
      </c>
      <c r="C23" s="367"/>
      <c r="D23" s="370"/>
    </row>
    <row r="24" spans="1:7" ht="13.5" thickBot="1">
      <c r="A24" s="2">
        <v>29</v>
      </c>
      <c r="B24" s="371" t="s">
        <v>426</v>
      </c>
      <c r="C24" s="372"/>
      <c r="D24" s="373"/>
    </row>
    <row r="25" spans="1:7">
      <c r="A25" s="2"/>
      <c r="B25" s="3"/>
      <c r="C25" s="364"/>
      <c r="D25" s="341"/>
    </row>
  </sheetData>
  <mergeCells count="1">
    <mergeCell ref="B13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3"/>
  </sheetPr>
  <dimension ref="B1:P43"/>
  <sheetViews>
    <sheetView tabSelected="1" workbookViewId="0">
      <selection sqref="A1:XFD1048576"/>
    </sheetView>
  </sheetViews>
  <sheetFormatPr defaultRowHeight="12.75"/>
  <cols>
    <col min="1" max="1" width="2" style="2" customWidth="1"/>
    <col min="2" max="2" width="5.6640625" style="1" customWidth="1"/>
    <col min="3" max="3" width="7.5" style="1" customWidth="1"/>
    <col min="4" max="4" width="8.83203125" style="1" customWidth="1"/>
    <col min="5" max="5" width="39.33203125" style="2" customWidth="1"/>
    <col min="6" max="6" width="11.5" style="2" customWidth="1"/>
    <col min="7" max="8" width="14.83203125" style="2" customWidth="1"/>
    <col min="9" max="9" width="17.33203125" style="2" hidden="1" customWidth="1"/>
    <col min="10" max="10" width="15.83203125" style="2" hidden="1" customWidth="1"/>
    <col min="11" max="11" width="20.33203125" style="3" hidden="1" customWidth="1"/>
    <col min="12" max="12" width="18.33203125" style="3" hidden="1" customWidth="1"/>
    <col min="13" max="13" width="18.33203125" style="3" customWidth="1"/>
    <col min="14" max="14" width="17" style="2" customWidth="1"/>
    <col min="15" max="15" width="20.33203125" style="2" bestFit="1" customWidth="1"/>
    <col min="16" max="16" width="11.33203125" style="2" bestFit="1" customWidth="1"/>
    <col min="17" max="16384" width="9.33203125" style="2"/>
  </cols>
  <sheetData>
    <row r="1" spans="2:16" ht="17.25" customHeight="1">
      <c r="D1" s="434" t="s">
        <v>0</v>
      </c>
      <c r="E1" s="434"/>
      <c r="F1" s="434"/>
      <c r="G1" s="434"/>
      <c r="H1" s="434"/>
      <c r="I1" s="434"/>
    </row>
    <row r="2" spans="2:16" s="5" customFormat="1" ht="18" customHeight="1">
      <c r="B2" s="435" t="s">
        <v>1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"/>
    </row>
    <row r="3" spans="2:16" ht="22.5" customHeight="1">
      <c r="B3" s="436" t="s">
        <v>2</v>
      </c>
      <c r="C3" s="438" t="s">
        <v>3</v>
      </c>
      <c r="D3" s="439"/>
      <c r="E3" s="440"/>
      <c r="F3" s="436" t="s">
        <v>4</v>
      </c>
      <c r="G3" s="6" t="s">
        <v>5</v>
      </c>
      <c r="H3" s="7" t="s">
        <v>5</v>
      </c>
      <c r="I3" s="7" t="s">
        <v>5</v>
      </c>
      <c r="J3" s="6" t="s">
        <v>5</v>
      </c>
      <c r="K3" s="6" t="s">
        <v>5</v>
      </c>
      <c r="L3" s="6" t="s">
        <v>5</v>
      </c>
      <c r="M3" s="8"/>
    </row>
    <row r="4" spans="2:16" ht="22.5" customHeight="1">
      <c r="B4" s="437"/>
      <c r="C4" s="441"/>
      <c r="D4" s="442"/>
      <c r="E4" s="443"/>
      <c r="F4" s="437"/>
      <c r="G4" s="9" t="s">
        <v>6</v>
      </c>
      <c r="H4" s="7" t="s">
        <v>7</v>
      </c>
      <c r="I4" s="7" t="s">
        <v>7</v>
      </c>
      <c r="J4" s="9" t="s">
        <v>7</v>
      </c>
      <c r="K4" s="10" t="s">
        <v>7</v>
      </c>
      <c r="L4" s="10" t="s">
        <v>7</v>
      </c>
      <c r="M4" s="8"/>
    </row>
    <row r="5" spans="2:16" s="5" customFormat="1" ht="24.95" customHeight="1">
      <c r="B5" s="11" t="s">
        <v>8</v>
      </c>
      <c r="C5" s="429" t="s">
        <v>9</v>
      </c>
      <c r="D5" s="430"/>
      <c r="E5" s="431"/>
      <c r="F5" s="12"/>
      <c r="G5" s="13">
        <v>102669253.18017769</v>
      </c>
      <c r="H5" s="13">
        <v>98584086.867300004</v>
      </c>
      <c r="I5" s="13">
        <v>97632411.718745127</v>
      </c>
      <c r="J5" s="13">
        <v>88542513.567849323</v>
      </c>
      <c r="K5" s="13">
        <v>81918601.719156057</v>
      </c>
      <c r="L5" s="13">
        <v>62149416.373490632</v>
      </c>
      <c r="M5" s="14"/>
    </row>
    <row r="6" spans="2:16" s="5" customFormat="1" ht="17.100000000000001" customHeight="1">
      <c r="B6" s="15"/>
      <c r="C6" s="16">
        <v>1</v>
      </c>
      <c r="D6" s="17" t="s">
        <v>10</v>
      </c>
      <c r="E6" s="18"/>
      <c r="F6" s="19"/>
      <c r="G6" s="13">
        <v>8465556.3999999985</v>
      </c>
      <c r="H6" s="13">
        <v>19081891.4573</v>
      </c>
      <c r="I6" s="13">
        <v>14047361.080099998</v>
      </c>
      <c r="J6" s="13">
        <v>14830129.310600001</v>
      </c>
      <c r="K6" s="13">
        <v>6046630.9052000009</v>
      </c>
      <c r="L6" s="13">
        <v>18608129.635213986</v>
      </c>
      <c r="M6" s="14"/>
      <c r="O6" s="2"/>
      <c r="P6" s="2"/>
    </row>
    <row r="7" spans="2:16" s="5" customFormat="1" ht="17.100000000000001" customHeight="1">
      <c r="B7" s="15"/>
      <c r="C7" s="16"/>
      <c r="D7" s="20" t="s">
        <v>11</v>
      </c>
      <c r="E7" s="21" t="s">
        <v>12</v>
      </c>
      <c r="F7" s="19"/>
      <c r="G7" s="22">
        <v>7035507.9879999999</v>
      </c>
      <c r="H7" s="23">
        <v>2560377</v>
      </c>
      <c r="I7" s="24">
        <v>12558708.069199998</v>
      </c>
      <c r="J7" s="25">
        <v>10377600.829800002</v>
      </c>
      <c r="K7" s="26">
        <v>3421446.6288000005</v>
      </c>
      <c r="L7" s="26">
        <v>6772424.4026559871</v>
      </c>
      <c r="M7" s="14"/>
      <c r="O7" s="2"/>
      <c r="P7" s="2"/>
    </row>
    <row r="8" spans="2:16" s="5" customFormat="1" ht="17.100000000000001" customHeight="1">
      <c r="B8" s="15"/>
      <c r="C8" s="16"/>
      <c r="D8" s="20" t="s">
        <v>11</v>
      </c>
      <c r="E8" s="21" t="s">
        <v>13</v>
      </c>
      <c r="F8" s="19"/>
      <c r="G8" s="27">
        <v>1149648.4119999998</v>
      </c>
      <c r="H8" s="27">
        <v>16170380</v>
      </c>
      <c r="I8" s="24">
        <v>1139178.7638000001</v>
      </c>
      <c r="J8" s="25">
        <v>3242166.7719999999</v>
      </c>
      <c r="K8" s="26">
        <v>1414822.5676</v>
      </c>
      <c r="L8" s="26">
        <v>11835705.232557997</v>
      </c>
      <c r="M8" s="14"/>
    </row>
    <row r="9" spans="2:16" s="5" customFormat="1" ht="17.100000000000001" customHeight="1">
      <c r="B9" s="15"/>
      <c r="C9" s="16"/>
      <c r="D9" s="20" t="s">
        <v>11</v>
      </c>
      <c r="E9" s="5" t="s">
        <v>14</v>
      </c>
      <c r="F9" s="19"/>
      <c r="G9" s="22">
        <v>280400</v>
      </c>
      <c r="H9" s="23">
        <v>351134.45730000001</v>
      </c>
      <c r="I9" s="26">
        <v>349474.24710000004</v>
      </c>
      <c r="J9" s="28">
        <v>1210361.7088000001</v>
      </c>
      <c r="K9" s="26">
        <v>1210361.7088000001</v>
      </c>
      <c r="M9" s="14"/>
      <c r="O9" s="2"/>
      <c r="P9" s="2"/>
    </row>
    <row r="10" spans="2:16" s="5" customFormat="1" ht="17.100000000000001" customHeight="1">
      <c r="B10" s="15"/>
      <c r="C10" s="16">
        <v>2</v>
      </c>
      <c r="D10" s="17" t="s">
        <v>15</v>
      </c>
      <c r="E10" s="18"/>
      <c r="F10" s="19"/>
      <c r="G10" s="19"/>
      <c r="H10" s="19"/>
      <c r="I10" s="19"/>
      <c r="J10" s="19"/>
      <c r="K10" s="13">
        <v>0</v>
      </c>
      <c r="L10" s="13">
        <v>0</v>
      </c>
      <c r="M10" s="14"/>
      <c r="O10" s="2"/>
      <c r="P10" s="2"/>
    </row>
    <row r="11" spans="2:16" s="5" customFormat="1" ht="17.100000000000001" customHeight="1">
      <c r="B11" s="15"/>
      <c r="C11" s="16">
        <v>3</v>
      </c>
      <c r="D11" s="17" t="s">
        <v>16</v>
      </c>
      <c r="E11" s="18"/>
      <c r="F11" s="19"/>
      <c r="G11" s="13">
        <v>94203696.780177683</v>
      </c>
      <c r="H11" s="13">
        <v>78877012.409999996</v>
      </c>
      <c r="I11" s="13">
        <v>82903336.991145134</v>
      </c>
      <c r="J11" s="13">
        <v>73712384.257249326</v>
      </c>
      <c r="K11" s="13">
        <v>75871970.813956052</v>
      </c>
      <c r="L11" s="13">
        <v>43541286.738276646</v>
      </c>
      <c r="M11" s="14"/>
      <c r="N11" s="29"/>
    </row>
    <row r="12" spans="2:16" s="5" customFormat="1" ht="17.100000000000001" customHeight="1">
      <c r="B12" s="15"/>
      <c r="C12" s="30"/>
      <c r="D12" s="20" t="s">
        <v>11</v>
      </c>
      <c r="E12" s="21" t="s">
        <v>17</v>
      </c>
      <c r="F12" s="19"/>
      <c r="G12" s="407">
        <v>24726197.749999993</v>
      </c>
      <c r="H12" s="27">
        <v>27385977</v>
      </c>
      <c r="I12" s="25">
        <v>44178901.268199995</v>
      </c>
      <c r="J12" s="25">
        <v>36225158.488900006</v>
      </c>
      <c r="K12" s="26">
        <v>38207841.272399999</v>
      </c>
      <c r="L12" s="26">
        <v>27863715.21494332</v>
      </c>
      <c r="M12" s="14"/>
      <c r="N12" s="31"/>
      <c r="O12" s="2"/>
      <c r="P12" s="2"/>
    </row>
    <row r="13" spans="2:16" s="5" customFormat="1" ht="17.100000000000001" customHeight="1">
      <c r="B13" s="15"/>
      <c r="C13" s="30"/>
      <c r="D13" s="20" t="s">
        <v>11</v>
      </c>
      <c r="E13" s="21" t="s">
        <v>18</v>
      </c>
      <c r="F13" s="19"/>
      <c r="G13" s="27">
        <v>34035941</v>
      </c>
      <c r="H13" s="27">
        <v>15194870.41</v>
      </c>
      <c r="I13" s="25">
        <v>1204666.8</v>
      </c>
      <c r="J13" s="25">
        <v>1473659.6888000001</v>
      </c>
      <c r="K13" s="26">
        <v>59612.267999999996</v>
      </c>
      <c r="L13" s="26">
        <v>11032043.9364</v>
      </c>
      <c r="M13" s="14"/>
      <c r="N13" s="32"/>
    </row>
    <row r="14" spans="2:16" s="5" customFormat="1" ht="17.100000000000001" customHeight="1">
      <c r="B14" s="15"/>
      <c r="C14" s="30"/>
      <c r="D14" s="20" t="s">
        <v>11</v>
      </c>
      <c r="E14" s="21" t="s">
        <v>19</v>
      </c>
      <c r="F14" s="19"/>
      <c r="G14" s="407">
        <v>113860.03017769102</v>
      </c>
      <c r="H14" s="27">
        <v>999479</v>
      </c>
      <c r="I14" s="25">
        <v>152739.92294513504</v>
      </c>
      <c r="J14" s="25">
        <v>637743.68154931092</v>
      </c>
      <c r="K14" s="26">
        <v>574800.82155605871</v>
      </c>
      <c r="L14" s="26">
        <v>493553</v>
      </c>
      <c r="M14" s="14"/>
      <c r="N14" s="32"/>
      <c r="O14" s="33"/>
    </row>
    <row r="15" spans="2:16" s="5" customFormat="1" ht="17.100000000000001" customHeight="1">
      <c r="B15" s="15"/>
      <c r="C15" s="30"/>
      <c r="D15" s="20" t="s">
        <v>11</v>
      </c>
      <c r="E15" s="21" t="s">
        <v>20</v>
      </c>
      <c r="F15" s="19"/>
      <c r="G15" s="58">
        <v>44428</v>
      </c>
      <c r="H15" s="58">
        <v>13416</v>
      </c>
      <c r="I15" s="25">
        <v>2083759</v>
      </c>
      <c r="J15" s="25">
        <v>92552.398000000016</v>
      </c>
      <c r="K15" s="26">
        <v>1746446.4519999996</v>
      </c>
      <c r="L15" s="26">
        <v>2035444.5869333334</v>
      </c>
      <c r="M15" s="14"/>
      <c r="P15" s="34"/>
    </row>
    <row r="16" spans="2:16" s="5" customFormat="1" ht="17.100000000000001" customHeight="1">
      <c r="B16" s="15"/>
      <c r="C16" s="30"/>
      <c r="D16" s="20" t="s">
        <v>11</v>
      </c>
      <c r="E16" s="21" t="s">
        <v>21</v>
      </c>
      <c r="F16" s="19"/>
      <c r="G16" s="28">
        <v>35283270</v>
      </c>
      <c r="H16" s="28">
        <v>35283270</v>
      </c>
      <c r="I16" s="26">
        <v>35283270</v>
      </c>
      <c r="J16" s="26">
        <v>35283270</v>
      </c>
      <c r="K16" s="26">
        <v>35283270</v>
      </c>
      <c r="L16" s="26">
        <v>2116530</v>
      </c>
      <c r="M16" s="14"/>
    </row>
    <row r="17" spans="2:15" s="5" customFormat="1" ht="17.100000000000001" customHeight="1">
      <c r="B17" s="15"/>
      <c r="C17" s="16">
        <v>4</v>
      </c>
      <c r="D17" s="17" t="s">
        <v>22</v>
      </c>
      <c r="E17" s="18"/>
      <c r="F17" s="19"/>
      <c r="G17" s="408"/>
      <c r="H17" s="408"/>
      <c r="I17" s="19"/>
      <c r="J17" s="19"/>
      <c r="K17" s="13">
        <v>0</v>
      </c>
      <c r="L17" s="13">
        <v>0</v>
      </c>
      <c r="M17" s="14"/>
    </row>
    <row r="18" spans="2:15" s="5" customFormat="1" ht="17.100000000000001" customHeight="1">
      <c r="B18" s="15"/>
      <c r="C18" s="30"/>
      <c r="D18" s="20" t="s">
        <v>11</v>
      </c>
      <c r="E18" s="21" t="s">
        <v>23</v>
      </c>
      <c r="F18" s="19"/>
      <c r="G18" s="19"/>
      <c r="H18" s="19"/>
      <c r="I18" s="19"/>
      <c r="J18" s="19"/>
      <c r="K18" s="26"/>
      <c r="L18" s="26"/>
      <c r="M18" s="14"/>
    </row>
    <row r="19" spans="2:15" s="5" customFormat="1" ht="17.100000000000001" customHeight="1">
      <c r="B19" s="15"/>
      <c r="C19" s="30"/>
      <c r="D19" s="20" t="s">
        <v>11</v>
      </c>
      <c r="E19" s="21" t="s">
        <v>24</v>
      </c>
      <c r="F19" s="19"/>
      <c r="G19" s="19"/>
      <c r="H19" s="19"/>
      <c r="I19" s="19"/>
      <c r="J19" s="19"/>
      <c r="K19" s="26"/>
      <c r="L19" s="26"/>
      <c r="M19" s="14"/>
    </row>
    <row r="20" spans="2:15" s="5" customFormat="1" ht="17.100000000000001" customHeight="1">
      <c r="B20" s="15"/>
      <c r="C20" s="30"/>
      <c r="D20" s="20" t="s">
        <v>11</v>
      </c>
      <c r="E20" s="21" t="s">
        <v>25</v>
      </c>
      <c r="F20" s="19"/>
      <c r="G20" s="19"/>
      <c r="H20" s="19"/>
      <c r="I20" s="19"/>
      <c r="J20" s="19"/>
      <c r="K20" s="26"/>
      <c r="L20" s="26"/>
      <c r="M20" s="14"/>
    </row>
    <row r="21" spans="2:15" s="5" customFormat="1" ht="17.100000000000001" customHeight="1">
      <c r="B21" s="15"/>
      <c r="C21" s="30"/>
      <c r="D21" s="20" t="s">
        <v>11</v>
      </c>
      <c r="E21" s="21" t="s">
        <v>26</v>
      </c>
      <c r="F21" s="19"/>
      <c r="G21" s="19"/>
      <c r="H21" s="19"/>
      <c r="I21" s="19"/>
      <c r="J21" s="19"/>
      <c r="K21" s="26"/>
      <c r="L21" s="26"/>
      <c r="M21" s="14"/>
    </row>
    <row r="22" spans="2:15" s="5" customFormat="1" ht="17.100000000000001" customHeight="1">
      <c r="B22" s="15"/>
      <c r="C22" s="30"/>
      <c r="D22" s="20" t="s">
        <v>11</v>
      </c>
      <c r="E22" s="21" t="s">
        <v>27</v>
      </c>
      <c r="F22" s="19"/>
      <c r="G22" s="19"/>
      <c r="H22" s="19"/>
      <c r="I22" s="19"/>
      <c r="J22" s="19"/>
      <c r="K22" s="26"/>
      <c r="L22" s="26"/>
      <c r="M22" s="14"/>
    </row>
    <row r="23" spans="2:15" s="5" customFormat="1" ht="17.100000000000001" customHeight="1">
      <c r="B23" s="15"/>
      <c r="C23" s="30"/>
      <c r="D23" s="20" t="s">
        <v>11</v>
      </c>
      <c r="E23" s="21" t="s">
        <v>28</v>
      </c>
      <c r="F23" s="19"/>
      <c r="G23" s="19"/>
      <c r="H23" s="19"/>
      <c r="I23" s="19"/>
      <c r="J23" s="19"/>
      <c r="K23" s="26"/>
      <c r="L23" s="26"/>
      <c r="M23" s="14"/>
    </row>
    <row r="24" spans="2:15" s="5" customFormat="1" ht="17.100000000000001" customHeight="1">
      <c r="B24" s="15"/>
      <c r="C24" s="16">
        <v>5</v>
      </c>
      <c r="D24" s="17" t="s">
        <v>29</v>
      </c>
      <c r="E24" s="18"/>
      <c r="F24" s="19"/>
      <c r="G24" s="19"/>
      <c r="H24" s="19"/>
      <c r="I24" s="19"/>
      <c r="J24" s="19"/>
      <c r="K24" s="13">
        <v>0</v>
      </c>
      <c r="L24" s="13"/>
      <c r="M24" s="14"/>
    </row>
    <row r="25" spans="2:15" s="5" customFormat="1" ht="17.100000000000001" customHeight="1">
      <c r="B25" s="15"/>
      <c r="C25" s="16">
        <v>6</v>
      </c>
      <c r="D25" s="17" t="s">
        <v>30</v>
      </c>
      <c r="E25" s="18"/>
      <c r="F25" s="19"/>
      <c r="G25" s="19"/>
      <c r="H25" s="19"/>
      <c r="I25" s="19"/>
      <c r="J25" s="19"/>
      <c r="K25" s="13">
        <v>0</v>
      </c>
      <c r="L25" s="13"/>
      <c r="M25" s="14"/>
    </row>
    <row r="26" spans="2:15" s="5" customFormat="1" ht="17.100000000000001" customHeight="1">
      <c r="B26" s="15"/>
      <c r="C26" s="16">
        <v>7</v>
      </c>
      <c r="D26" s="17" t="s">
        <v>31</v>
      </c>
      <c r="E26" s="18"/>
      <c r="F26" s="19"/>
      <c r="G26" s="13">
        <v>0</v>
      </c>
      <c r="H26" s="13">
        <v>625185</v>
      </c>
      <c r="I26" s="13">
        <v>681713.64749999996</v>
      </c>
      <c r="J26" s="13">
        <v>0</v>
      </c>
      <c r="K26" s="13">
        <v>0</v>
      </c>
      <c r="L26" s="13">
        <v>0</v>
      </c>
      <c r="M26" s="14"/>
    </row>
    <row r="27" spans="2:15" s="5" customFormat="1" ht="17.100000000000001" customHeight="1">
      <c r="B27" s="15"/>
      <c r="C27" s="16"/>
      <c r="D27" s="20" t="s">
        <v>11</v>
      </c>
      <c r="E27" s="18" t="s">
        <v>32</v>
      </c>
      <c r="F27" s="19"/>
      <c r="G27" s="19"/>
      <c r="H27" s="19"/>
      <c r="I27" s="25">
        <v>56528.647499999999</v>
      </c>
      <c r="J27" s="19"/>
      <c r="K27" s="26"/>
      <c r="L27" s="26"/>
      <c r="M27" s="14"/>
    </row>
    <row r="28" spans="2:15" s="5" customFormat="1" ht="17.100000000000001" customHeight="1">
      <c r="B28" s="15"/>
      <c r="C28" s="16"/>
      <c r="D28" s="20" t="s">
        <v>11</v>
      </c>
      <c r="E28" s="18" t="s">
        <v>33</v>
      </c>
      <c r="F28" s="19"/>
      <c r="G28" s="19"/>
      <c r="H28" s="24">
        <v>625185</v>
      </c>
      <c r="I28" s="25">
        <v>625185</v>
      </c>
      <c r="J28" s="19"/>
      <c r="K28" s="26"/>
      <c r="L28" s="26"/>
      <c r="M28" s="14"/>
    </row>
    <row r="29" spans="2:15" s="5" customFormat="1" ht="24.95" customHeight="1">
      <c r="B29" s="35" t="s">
        <v>34</v>
      </c>
      <c r="C29" s="429" t="s">
        <v>35</v>
      </c>
      <c r="D29" s="430"/>
      <c r="E29" s="431"/>
      <c r="F29" s="19"/>
      <c r="G29" s="13">
        <v>2470827.3651770349</v>
      </c>
      <c r="H29" s="13">
        <v>2865123.0435270336</v>
      </c>
      <c r="I29" s="13">
        <v>3316063.6751211546</v>
      </c>
      <c r="J29" s="13">
        <v>2784830.0641725087</v>
      </c>
      <c r="K29" s="13">
        <v>3423595.220560628</v>
      </c>
      <c r="L29" s="13">
        <v>7165469.3415430291</v>
      </c>
      <c r="M29" s="14"/>
    </row>
    <row r="30" spans="2:15" s="5" customFormat="1" ht="17.100000000000001" customHeight="1">
      <c r="B30" s="15"/>
      <c r="C30" s="16">
        <v>1</v>
      </c>
      <c r="D30" s="17" t="s">
        <v>36</v>
      </c>
      <c r="E30" s="18"/>
      <c r="F30" s="19"/>
      <c r="G30" s="19"/>
      <c r="H30" s="19"/>
      <c r="I30" s="26"/>
      <c r="J30" s="19"/>
      <c r="K30" s="13">
        <v>0</v>
      </c>
      <c r="L30" s="13">
        <v>0</v>
      </c>
      <c r="M30" s="14"/>
    </row>
    <row r="31" spans="2:15" s="5" customFormat="1" ht="17.100000000000001" customHeight="1">
      <c r="B31" s="15"/>
      <c r="C31" s="16">
        <v>2</v>
      </c>
      <c r="D31" s="17" t="s">
        <v>37</v>
      </c>
      <c r="E31" s="36"/>
      <c r="F31" s="19"/>
      <c r="G31" s="13">
        <v>2470827.3651770349</v>
      </c>
      <c r="H31" s="13">
        <v>2865123.0435270336</v>
      </c>
      <c r="I31" s="13">
        <v>3316063.6751211546</v>
      </c>
      <c r="J31" s="13">
        <v>2784830.0641725087</v>
      </c>
      <c r="K31" s="13">
        <v>3423595.220560628</v>
      </c>
      <c r="L31" s="13">
        <v>7165469.3415430291</v>
      </c>
      <c r="M31" s="14"/>
      <c r="N31" s="29"/>
      <c r="O31" s="29"/>
    </row>
    <row r="32" spans="2:15" s="5" customFormat="1" ht="17.100000000000001" customHeight="1">
      <c r="B32" s="15"/>
      <c r="C32" s="30"/>
      <c r="D32" s="20" t="s">
        <v>11</v>
      </c>
      <c r="E32" s="21" t="s">
        <v>38</v>
      </c>
      <c r="F32" s="19"/>
      <c r="G32" s="19"/>
      <c r="H32" s="19"/>
      <c r="I32" s="19"/>
      <c r="J32" s="19"/>
      <c r="K32" s="26"/>
      <c r="L32" s="26"/>
      <c r="M32" s="14"/>
      <c r="N32" s="29"/>
    </row>
    <row r="33" spans="2:15" s="5" customFormat="1" ht="17.100000000000001" customHeight="1">
      <c r="B33" s="15"/>
      <c r="C33" s="30"/>
      <c r="D33" s="20" t="s">
        <v>11</v>
      </c>
      <c r="E33" s="21" t="s">
        <v>39</v>
      </c>
      <c r="F33" s="19"/>
      <c r="G33" s="26">
        <v>1167141.7579180729</v>
      </c>
      <c r="H33" s="26">
        <v>1228570.271492708</v>
      </c>
      <c r="I33" s="26">
        <v>1293231.8647291665</v>
      </c>
      <c r="J33" s="26">
        <v>1209170.759736896</v>
      </c>
      <c r="K33" s="26">
        <v>1109808.2249999999</v>
      </c>
      <c r="L33" s="26">
        <v>1800410.618</v>
      </c>
      <c r="M33" s="14"/>
    </row>
    <row r="34" spans="2:15" s="5" customFormat="1" ht="17.100000000000001" customHeight="1">
      <c r="B34" s="15"/>
      <c r="C34" s="30"/>
      <c r="D34" s="20" t="s">
        <v>11</v>
      </c>
      <c r="E34" s="21" t="s">
        <v>40</v>
      </c>
      <c r="F34" s="19"/>
      <c r="G34" s="26">
        <v>1024436.4096786241</v>
      </c>
      <c r="H34" s="26">
        <v>1280545.2180982803</v>
      </c>
      <c r="I34" s="26">
        <v>1600681.4718561843</v>
      </c>
      <c r="J34" s="26">
        <v>1116787.456</v>
      </c>
      <c r="K34" s="26">
        <v>1634820.0880883338</v>
      </c>
      <c r="L34" s="26">
        <v>3473018.1435430287</v>
      </c>
      <c r="M34" s="14"/>
    </row>
    <row r="35" spans="2:15" s="5" customFormat="1" ht="17.100000000000001" customHeight="1">
      <c r="B35" s="15"/>
      <c r="C35" s="30"/>
      <c r="D35" s="20" t="s">
        <v>11</v>
      </c>
      <c r="E35" s="21" t="s">
        <v>41</v>
      </c>
      <c r="F35" s="19"/>
      <c r="G35" s="26">
        <v>279249.19758033799</v>
      </c>
      <c r="H35" s="26">
        <v>356007.55393604527</v>
      </c>
      <c r="I35" s="26">
        <v>422150.33853580401</v>
      </c>
      <c r="J35" s="26">
        <v>458871.84843561286</v>
      </c>
      <c r="K35" s="26">
        <v>678966.90747229441</v>
      </c>
      <c r="L35" s="26">
        <v>1892040.58</v>
      </c>
      <c r="M35" s="14"/>
    </row>
    <row r="36" spans="2:15" s="5" customFormat="1" ht="17.100000000000001" customHeight="1">
      <c r="B36" s="15"/>
      <c r="C36" s="16">
        <v>3</v>
      </c>
      <c r="D36" s="17" t="s">
        <v>42</v>
      </c>
      <c r="E36" s="18"/>
      <c r="F36" s="19"/>
      <c r="G36" s="19"/>
      <c r="H36" s="19"/>
      <c r="I36" s="19"/>
      <c r="J36" s="19"/>
      <c r="K36" s="13">
        <v>0</v>
      </c>
      <c r="L36" s="13">
        <v>0</v>
      </c>
      <c r="M36" s="14"/>
    </row>
    <row r="37" spans="2:15" s="5" customFormat="1" ht="17.100000000000001" customHeight="1">
      <c r="B37" s="15"/>
      <c r="C37" s="16">
        <v>4</v>
      </c>
      <c r="D37" s="17" t="s">
        <v>43</v>
      </c>
      <c r="E37" s="18"/>
      <c r="F37" s="19"/>
      <c r="G37" s="19"/>
      <c r="H37" s="19"/>
      <c r="I37" s="19"/>
      <c r="J37" s="19"/>
      <c r="K37" s="13">
        <v>0</v>
      </c>
      <c r="L37" s="13">
        <v>0</v>
      </c>
      <c r="M37" s="14"/>
    </row>
    <row r="38" spans="2:15" s="5" customFormat="1" ht="17.100000000000001" customHeight="1">
      <c r="B38" s="15"/>
      <c r="C38" s="16">
        <v>5</v>
      </c>
      <c r="D38" s="17" t="s">
        <v>44</v>
      </c>
      <c r="E38" s="18"/>
      <c r="F38" s="19"/>
      <c r="G38" s="19"/>
      <c r="H38" s="19"/>
      <c r="I38" s="19"/>
      <c r="J38" s="19"/>
      <c r="K38" s="13">
        <v>0</v>
      </c>
      <c r="L38" s="13">
        <v>0</v>
      </c>
      <c r="M38" s="14"/>
    </row>
    <row r="39" spans="2:15" s="5" customFormat="1" ht="17.100000000000001" customHeight="1">
      <c r="B39" s="15"/>
      <c r="C39" s="16">
        <v>6</v>
      </c>
      <c r="D39" s="17" t="s">
        <v>45</v>
      </c>
      <c r="E39" s="18"/>
      <c r="F39" s="19"/>
      <c r="G39" s="19"/>
      <c r="H39" s="19"/>
      <c r="I39" s="19"/>
      <c r="J39" s="19"/>
      <c r="K39" s="13">
        <v>0</v>
      </c>
      <c r="L39" s="13">
        <v>0</v>
      </c>
      <c r="M39" s="14"/>
    </row>
    <row r="40" spans="2:15" s="5" customFormat="1" ht="30" customHeight="1">
      <c r="B40" s="19"/>
      <c r="C40" s="429" t="s">
        <v>46</v>
      </c>
      <c r="D40" s="430"/>
      <c r="E40" s="431"/>
      <c r="F40" s="19"/>
      <c r="G40" s="13">
        <v>105140080.54535472</v>
      </c>
      <c r="H40" s="13">
        <v>101449209.91082704</v>
      </c>
      <c r="I40" s="13">
        <v>100948475.39386629</v>
      </c>
      <c r="J40" s="13">
        <v>91327343.632021829</v>
      </c>
      <c r="K40" s="13">
        <v>85342196.939716682</v>
      </c>
      <c r="L40" s="13">
        <v>69314885.715033665</v>
      </c>
      <c r="M40" s="14"/>
      <c r="N40" s="29"/>
      <c r="O40" s="29"/>
    </row>
    <row r="42" spans="2:15" ht="15.75">
      <c r="G42" s="432" t="s">
        <v>226</v>
      </c>
      <c r="H42" s="432"/>
      <c r="I42" s="432"/>
    </row>
    <row r="43" spans="2:15">
      <c r="G43" s="433" t="s">
        <v>227</v>
      </c>
      <c r="H43" s="433"/>
      <c r="I43" s="433"/>
    </row>
  </sheetData>
  <mergeCells count="10">
    <mergeCell ref="C29:E29"/>
    <mergeCell ref="C40:E40"/>
    <mergeCell ref="G42:I42"/>
    <mergeCell ref="G43:I43"/>
    <mergeCell ref="D1:I1"/>
    <mergeCell ref="B2:L2"/>
    <mergeCell ref="B3:B4"/>
    <mergeCell ref="C3:E4"/>
    <mergeCell ref="F3:F4"/>
    <mergeCell ref="C5:E5"/>
  </mergeCells>
  <printOptions horizontalCentered="1" verticalCentered="1"/>
  <pageMargins left="0" right="0" top="0" bottom="0" header="0.25" footer="0.2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3"/>
  </sheetPr>
  <dimension ref="B1:O44"/>
  <sheetViews>
    <sheetView workbookViewId="0">
      <selection sqref="A1:XFD1048576"/>
    </sheetView>
  </sheetViews>
  <sheetFormatPr defaultRowHeight="12.75"/>
  <cols>
    <col min="1" max="1" width="2.33203125" style="2" customWidth="1"/>
    <col min="2" max="2" width="5.6640625" style="1" customWidth="1"/>
    <col min="3" max="3" width="7.5" style="1" customWidth="1"/>
    <col min="4" max="4" width="9.83203125" style="1" customWidth="1"/>
    <col min="5" max="5" width="41.5" style="2" customWidth="1"/>
    <col min="6" max="6" width="10" style="2" customWidth="1"/>
    <col min="7" max="7" width="16.1640625" style="2" customWidth="1"/>
    <col min="8" max="8" width="18" style="2" customWidth="1"/>
    <col min="9" max="9" width="19.6640625" style="2" hidden="1" customWidth="1"/>
    <col min="10" max="10" width="17.1640625" style="2" hidden="1" customWidth="1"/>
    <col min="11" max="12" width="18.33203125" style="3" hidden="1" customWidth="1"/>
    <col min="13" max="13" width="23.5" style="2" customWidth="1"/>
    <col min="14" max="14" width="20.33203125" style="2" bestFit="1" customWidth="1"/>
    <col min="15" max="15" width="17.5" style="2" bestFit="1" customWidth="1"/>
    <col min="16" max="16384" width="9.33203125" style="2"/>
  </cols>
  <sheetData>
    <row r="1" spans="2:15" ht="18">
      <c r="B1" s="444" t="s">
        <v>0</v>
      </c>
      <c r="C1" s="444"/>
      <c r="D1" s="444"/>
      <c r="E1" s="444"/>
      <c r="F1" s="444"/>
      <c r="G1" s="444"/>
      <c r="H1" s="444"/>
      <c r="I1" s="444"/>
      <c r="M1" s="409"/>
      <c r="N1" s="409"/>
      <c r="O1" s="409"/>
    </row>
    <row r="2" spans="2:15" s="5" customFormat="1" ht="24.75" customHeight="1">
      <c r="B2" s="435" t="s">
        <v>1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10"/>
      <c r="N2" s="409"/>
      <c r="O2" s="410"/>
    </row>
    <row r="3" spans="2:15" s="5" customFormat="1" ht="15.95" customHeight="1">
      <c r="B3" s="445" t="s">
        <v>2</v>
      </c>
      <c r="C3" s="445" t="s">
        <v>51</v>
      </c>
      <c r="D3" s="445"/>
      <c r="E3" s="445"/>
      <c r="F3" s="445" t="s">
        <v>4</v>
      </c>
      <c r="G3" s="56" t="s">
        <v>5</v>
      </c>
      <c r="H3" s="7" t="s">
        <v>5</v>
      </c>
      <c r="I3" s="7" t="s">
        <v>5</v>
      </c>
      <c r="J3" s="56" t="s">
        <v>5</v>
      </c>
      <c r="K3" s="19"/>
      <c r="L3" s="6" t="s">
        <v>5</v>
      </c>
      <c r="M3" s="410"/>
      <c r="N3" s="409"/>
      <c r="O3" s="410"/>
    </row>
    <row r="4" spans="2:15" s="5" customFormat="1" ht="15.95" customHeight="1">
      <c r="B4" s="445"/>
      <c r="C4" s="445"/>
      <c r="D4" s="445"/>
      <c r="E4" s="445"/>
      <c r="F4" s="445"/>
      <c r="G4" s="56" t="s">
        <v>6</v>
      </c>
      <c r="H4" s="7" t="s">
        <v>7</v>
      </c>
      <c r="I4" s="7" t="s">
        <v>7</v>
      </c>
      <c r="J4" s="56">
        <v>2010</v>
      </c>
      <c r="K4" s="19">
        <v>2009</v>
      </c>
      <c r="L4" s="9">
        <v>2008</v>
      </c>
      <c r="M4" s="410"/>
      <c r="N4" s="410"/>
      <c r="O4" s="410"/>
    </row>
    <row r="5" spans="2:15" s="5" customFormat="1" ht="24.95" customHeight="1">
      <c r="B5" s="35" t="s">
        <v>8</v>
      </c>
      <c r="C5" s="429" t="s">
        <v>52</v>
      </c>
      <c r="D5" s="430"/>
      <c r="E5" s="431"/>
      <c r="F5" s="19"/>
      <c r="G5" s="13">
        <v>33515004.747999996</v>
      </c>
      <c r="H5" s="13">
        <v>40351793.018007949</v>
      </c>
      <c r="I5" s="13">
        <v>41797707.311032481</v>
      </c>
      <c r="J5" s="13">
        <v>39369371.611294255</v>
      </c>
      <c r="K5" s="13">
        <v>43171073.556081221</v>
      </c>
      <c r="L5" s="13">
        <v>33391289.505568258</v>
      </c>
      <c r="M5" s="411"/>
      <c r="N5" s="410"/>
      <c r="O5" s="410"/>
    </row>
    <row r="6" spans="2:15" s="5" customFormat="1" ht="15.95" customHeight="1">
      <c r="B6" s="15"/>
      <c r="C6" s="16">
        <v>1</v>
      </c>
      <c r="D6" s="17" t="s">
        <v>50</v>
      </c>
      <c r="E6" s="18"/>
      <c r="F6" s="19"/>
      <c r="G6" s="19"/>
      <c r="H6" s="19"/>
      <c r="I6" s="19"/>
      <c r="J6" s="19"/>
      <c r="K6" s="13">
        <v>0</v>
      </c>
      <c r="L6" s="13">
        <v>0</v>
      </c>
      <c r="M6" s="411"/>
      <c r="N6" s="410"/>
      <c r="O6" s="410"/>
    </row>
    <row r="7" spans="2:15" s="5" customFormat="1" ht="15.95" customHeight="1">
      <c r="B7" s="15"/>
      <c r="C7" s="16">
        <v>2</v>
      </c>
      <c r="D7" s="17" t="s">
        <v>53</v>
      </c>
      <c r="E7" s="18"/>
      <c r="F7" s="19"/>
      <c r="G7" s="13">
        <v>675068.60799999989</v>
      </c>
      <c r="H7" s="13">
        <v>8375400</v>
      </c>
      <c r="I7" s="13">
        <v>5655047.0097000003</v>
      </c>
      <c r="J7" s="13">
        <v>0</v>
      </c>
      <c r="K7" s="13">
        <v>17224366.702400003</v>
      </c>
      <c r="L7" s="13">
        <v>2264745.5979000237</v>
      </c>
      <c r="M7" s="411"/>
      <c r="N7" s="410"/>
      <c r="O7" s="410"/>
    </row>
    <row r="8" spans="2:15" s="5" customFormat="1" ht="15.95" customHeight="1">
      <c r="B8" s="15"/>
      <c r="C8" s="30"/>
      <c r="D8" s="20" t="s">
        <v>11</v>
      </c>
      <c r="E8" s="21" t="s">
        <v>54</v>
      </c>
      <c r="F8" s="19"/>
      <c r="G8" s="19"/>
      <c r="H8" s="23">
        <v>8375400</v>
      </c>
      <c r="I8" s="25">
        <v>5655047.0097000003</v>
      </c>
      <c r="J8" s="19"/>
      <c r="K8" s="26">
        <v>17224366.702400003</v>
      </c>
      <c r="L8" s="26">
        <v>660264.55600005388</v>
      </c>
      <c r="M8" s="411"/>
      <c r="N8" s="410"/>
      <c r="O8" s="410"/>
    </row>
    <row r="9" spans="2:15" s="5" customFormat="1" ht="15.95" customHeight="1">
      <c r="B9" s="15"/>
      <c r="C9" s="30"/>
      <c r="D9" s="20" t="s">
        <v>11</v>
      </c>
      <c r="E9" s="21" t="s">
        <v>55</v>
      </c>
      <c r="F9" s="19"/>
      <c r="G9" s="22">
        <v>675068.60799999989</v>
      </c>
      <c r="H9" s="19"/>
      <c r="I9" s="19"/>
      <c r="J9" s="19"/>
      <c r="K9" s="26"/>
      <c r="L9" s="26">
        <v>1604481.04189997</v>
      </c>
      <c r="M9" s="411"/>
      <c r="N9" s="410"/>
      <c r="O9" s="410"/>
    </row>
    <row r="10" spans="2:15" s="5" customFormat="1" ht="15.95" customHeight="1">
      <c r="B10" s="15"/>
      <c r="C10" s="16">
        <v>3</v>
      </c>
      <c r="D10" s="17" t="s">
        <v>56</v>
      </c>
      <c r="E10" s="18"/>
      <c r="F10" s="19"/>
      <c r="G10" s="13">
        <v>32839936.139999997</v>
      </c>
      <c r="H10" s="13">
        <v>31976393.018007953</v>
      </c>
      <c r="I10" s="13">
        <v>36142660.301332481</v>
      </c>
      <c r="J10" s="13">
        <v>39369371.611294255</v>
      </c>
      <c r="K10" s="13">
        <v>25946706.853681214</v>
      </c>
      <c r="L10" s="13">
        <v>31126543.907668233</v>
      </c>
      <c r="M10" s="411"/>
      <c r="N10" s="411"/>
      <c r="O10" s="410"/>
    </row>
    <row r="11" spans="2:15" s="5" customFormat="1" ht="15.95" customHeight="1">
      <c r="B11" s="15"/>
      <c r="C11" s="30"/>
      <c r="D11" s="20" t="s">
        <v>11</v>
      </c>
      <c r="E11" s="21" t="s">
        <v>57</v>
      </c>
      <c r="F11" s="19"/>
      <c r="G11" s="23">
        <v>30379666.139999997</v>
      </c>
      <c r="H11" s="23">
        <v>29841868</v>
      </c>
      <c r="I11" s="25">
        <v>28120873.417899996</v>
      </c>
      <c r="J11" s="57">
        <v>38157885.703000002</v>
      </c>
      <c r="K11" s="26">
        <v>25051263.381599996</v>
      </c>
      <c r="L11" s="26">
        <v>30886964.476962239</v>
      </c>
      <c r="M11" s="411"/>
      <c r="N11" s="412"/>
      <c r="O11" s="410"/>
    </row>
    <row r="12" spans="2:15" s="5" customFormat="1" ht="15.95" customHeight="1">
      <c r="B12" s="15"/>
      <c r="C12" s="30"/>
      <c r="D12" s="20" t="s">
        <v>11</v>
      </c>
      <c r="E12" s="21" t="s">
        <v>58</v>
      </c>
      <c r="F12" s="19"/>
      <c r="G12" s="19"/>
      <c r="H12" s="19"/>
      <c r="I12" s="25">
        <v>263967</v>
      </c>
      <c r="J12" s="19"/>
      <c r="K12" s="26"/>
      <c r="L12" s="26"/>
      <c r="M12" s="411"/>
      <c r="N12" s="410"/>
      <c r="O12" s="410"/>
    </row>
    <row r="13" spans="2:15" s="5" customFormat="1" ht="15.95" customHeight="1">
      <c r="B13" s="15"/>
      <c r="C13" s="30"/>
      <c r="D13" s="20" t="s">
        <v>11</v>
      </c>
      <c r="E13" s="21" t="s">
        <v>59</v>
      </c>
      <c r="F13" s="19"/>
      <c r="G13" s="22">
        <v>263472</v>
      </c>
      <c r="H13" s="23">
        <v>258739.32449238581</v>
      </c>
      <c r="I13" s="25">
        <v>245283.87677664976</v>
      </c>
      <c r="J13" s="25">
        <v>218886.55732233505</v>
      </c>
      <c r="K13" s="28">
        <v>215481.47208121826</v>
      </c>
      <c r="L13" s="28">
        <v>177876.89870330878</v>
      </c>
      <c r="M13" s="411"/>
      <c r="N13" s="413"/>
      <c r="O13" s="410"/>
    </row>
    <row r="14" spans="2:15" s="5" customFormat="1" ht="15.95" customHeight="1">
      <c r="B14" s="15"/>
      <c r="C14" s="30"/>
      <c r="D14" s="20" t="s">
        <v>11</v>
      </c>
      <c r="E14" s="21" t="s">
        <v>60</v>
      </c>
      <c r="F14" s="19"/>
      <c r="G14" s="22">
        <v>145714</v>
      </c>
      <c r="H14" s="23">
        <v>135786.69351556685</v>
      </c>
      <c r="I14" s="25">
        <v>143725.48215583758</v>
      </c>
      <c r="J14" s="25">
        <v>132996.03257191204</v>
      </c>
      <c r="K14" s="28">
        <v>90394</v>
      </c>
      <c r="L14" s="28">
        <v>61702.532002689317</v>
      </c>
      <c r="M14" s="411"/>
      <c r="N14" s="410"/>
      <c r="O14" s="410"/>
    </row>
    <row r="15" spans="2:15" s="5" customFormat="1" ht="15.95" customHeight="1">
      <c r="B15" s="15"/>
      <c r="C15" s="30"/>
      <c r="D15" s="20" t="s">
        <v>11</v>
      </c>
      <c r="E15" s="21" t="s">
        <v>61</v>
      </c>
      <c r="F15" s="19"/>
      <c r="G15" s="22"/>
      <c r="H15" s="19"/>
      <c r="I15" s="19"/>
      <c r="J15" s="19"/>
      <c r="K15" s="26"/>
      <c r="L15" s="26"/>
      <c r="M15" s="411"/>
      <c r="N15" s="410"/>
      <c r="O15" s="410"/>
    </row>
    <row r="16" spans="2:15" s="5" customFormat="1" ht="15.95" customHeight="1">
      <c r="B16" s="15"/>
      <c r="C16" s="30"/>
      <c r="D16" s="20" t="s">
        <v>11</v>
      </c>
      <c r="E16" s="21" t="s">
        <v>62</v>
      </c>
      <c r="F16" s="19"/>
      <c r="G16" s="19"/>
      <c r="H16" s="23">
        <v>49030</v>
      </c>
      <c r="I16" s="19"/>
      <c r="J16" s="28">
        <v>589568</v>
      </c>
      <c r="K16" s="26">
        <v>589568</v>
      </c>
      <c r="L16" s="26"/>
      <c r="M16" s="411"/>
      <c r="N16" s="410"/>
      <c r="O16" s="410"/>
    </row>
    <row r="17" spans="2:15" s="5" customFormat="1" ht="15.95" customHeight="1">
      <c r="B17" s="15"/>
      <c r="C17" s="30"/>
      <c r="D17" s="20" t="s">
        <v>11</v>
      </c>
      <c r="E17" s="21" t="s">
        <v>63</v>
      </c>
      <c r="F17" s="19"/>
      <c r="G17" s="58">
        <v>2051084</v>
      </c>
      <c r="H17" s="24">
        <v>1208200</v>
      </c>
      <c r="I17" s="25">
        <v>7000000</v>
      </c>
      <c r="J17" s="19"/>
      <c r="K17" s="26"/>
      <c r="L17" s="26"/>
      <c r="M17" s="411"/>
      <c r="N17" s="411"/>
      <c r="O17" s="415"/>
    </row>
    <row r="18" spans="2:15" s="5" customFormat="1" ht="15.95" customHeight="1">
      <c r="B18" s="15"/>
      <c r="C18" s="30"/>
      <c r="D18" s="20" t="s">
        <v>11</v>
      </c>
      <c r="E18" s="21" t="s">
        <v>64</v>
      </c>
      <c r="F18" s="19"/>
      <c r="G18" s="59"/>
      <c r="H18" s="23">
        <v>482769</v>
      </c>
      <c r="I18" s="25">
        <v>368810.52449999994</v>
      </c>
      <c r="J18" s="26">
        <v>270035.31840000005</v>
      </c>
      <c r="K18" s="26"/>
      <c r="L18" s="26"/>
      <c r="M18" s="411"/>
      <c r="N18" s="411"/>
      <c r="O18" s="414"/>
    </row>
    <row r="19" spans="2:15" s="5" customFormat="1" ht="15.95" customHeight="1">
      <c r="B19" s="15"/>
      <c r="C19" s="16">
        <v>4</v>
      </c>
      <c r="D19" s="17" t="s">
        <v>65</v>
      </c>
      <c r="E19" s="18"/>
      <c r="F19" s="19"/>
      <c r="G19" s="19"/>
      <c r="H19" s="19"/>
      <c r="I19" s="19"/>
      <c r="J19" s="13">
        <v>0</v>
      </c>
      <c r="K19" s="13">
        <v>0</v>
      </c>
      <c r="L19" s="13">
        <v>0</v>
      </c>
      <c r="M19" s="411"/>
      <c r="N19" s="410"/>
      <c r="O19" s="410"/>
    </row>
    <row r="20" spans="2:15" s="5" customFormat="1" ht="15.95" customHeight="1">
      <c r="B20" s="15"/>
      <c r="C20" s="16">
        <v>5</v>
      </c>
      <c r="D20" s="17" t="s">
        <v>66</v>
      </c>
      <c r="E20" s="18"/>
      <c r="F20" s="19"/>
      <c r="G20" s="19"/>
      <c r="H20" s="19"/>
      <c r="I20" s="19"/>
      <c r="J20" s="13">
        <v>0</v>
      </c>
      <c r="K20" s="13">
        <v>0</v>
      </c>
      <c r="L20" s="13">
        <v>0</v>
      </c>
      <c r="M20" s="411"/>
      <c r="N20" s="410"/>
      <c r="O20" s="410"/>
    </row>
    <row r="21" spans="2:15" s="5" customFormat="1" ht="24.75" customHeight="1">
      <c r="B21" s="35" t="s">
        <v>34</v>
      </c>
      <c r="C21" s="429" t="s">
        <v>67</v>
      </c>
      <c r="D21" s="430"/>
      <c r="E21" s="431"/>
      <c r="F21" s="19"/>
      <c r="G21" s="19"/>
      <c r="H21" s="19"/>
      <c r="I21" s="13">
        <v>0</v>
      </c>
      <c r="J21" s="13">
        <v>1085156.42</v>
      </c>
      <c r="K21" s="13">
        <v>1449100.1092000001</v>
      </c>
      <c r="L21" s="13">
        <v>3208621</v>
      </c>
      <c r="M21" s="411"/>
      <c r="N21" s="410"/>
      <c r="O21" s="410"/>
    </row>
    <row r="22" spans="2:15" s="5" customFormat="1" ht="15.95" customHeight="1">
      <c r="B22" s="15"/>
      <c r="C22" s="16">
        <v>1</v>
      </c>
      <c r="D22" s="17" t="s">
        <v>68</v>
      </c>
      <c r="E22" s="36"/>
      <c r="F22" s="19"/>
      <c r="G22" s="19"/>
      <c r="H22" s="19"/>
      <c r="I22" s="13">
        <v>0</v>
      </c>
      <c r="J22" s="13">
        <v>1085156.42</v>
      </c>
      <c r="K22" s="13">
        <v>1449100.1092000001</v>
      </c>
      <c r="L22" s="13">
        <v>0</v>
      </c>
      <c r="M22" s="411"/>
      <c r="N22" s="410"/>
      <c r="O22" s="410"/>
    </row>
    <row r="23" spans="2:15" s="5" customFormat="1" ht="15.95" customHeight="1">
      <c r="B23" s="15"/>
      <c r="C23" s="30"/>
      <c r="D23" s="20" t="s">
        <v>11</v>
      </c>
      <c r="E23" s="21" t="s">
        <v>69</v>
      </c>
      <c r="F23" s="19"/>
      <c r="G23" s="19"/>
      <c r="H23" s="19"/>
      <c r="I23" s="19"/>
      <c r="J23" s="19"/>
      <c r="K23" s="26"/>
      <c r="L23" s="26"/>
      <c r="M23" s="411"/>
      <c r="N23" s="410"/>
      <c r="O23" s="410"/>
    </row>
    <row r="24" spans="2:15" s="5" customFormat="1" ht="15.95" customHeight="1">
      <c r="B24" s="15"/>
      <c r="C24" s="30"/>
      <c r="D24" s="20" t="s">
        <v>11</v>
      </c>
      <c r="E24" s="21" t="s">
        <v>70</v>
      </c>
      <c r="F24" s="19"/>
      <c r="G24" s="19"/>
      <c r="H24" s="19"/>
      <c r="I24" s="19"/>
      <c r="J24" s="19"/>
      <c r="K24" s="26"/>
      <c r="L24" s="26"/>
      <c r="M24" s="411"/>
      <c r="N24" s="410"/>
      <c r="O24" s="410"/>
    </row>
    <row r="25" spans="2:15" s="5" customFormat="1" ht="15.95" customHeight="1">
      <c r="B25" s="15"/>
      <c r="C25" s="30"/>
      <c r="D25" s="20" t="s">
        <v>11</v>
      </c>
      <c r="E25" s="21" t="s">
        <v>71</v>
      </c>
      <c r="F25" s="19"/>
      <c r="G25" s="19"/>
      <c r="H25" s="19"/>
      <c r="I25" s="19"/>
      <c r="J25" s="25">
        <v>1085156.42</v>
      </c>
      <c r="K25" s="26">
        <v>1449100.1092000001</v>
      </c>
      <c r="L25" s="26"/>
      <c r="M25" s="411"/>
      <c r="N25" s="415"/>
      <c r="O25" s="410"/>
    </row>
    <row r="26" spans="2:15" s="5" customFormat="1" ht="15.95" customHeight="1">
      <c r="B26" s="15"/>
      <c r="C26" s="16">
        <v>2</v>
      </c>
      <c r="D26" s="17" t="s">
        <v>72</v>
      </c>
      <c r="E26" s="18"/>
      <c r="F26" s="19"/>
      <c r="G26" s="19"/>
      <c r="H26" s="19"/>
      <c r="I26" s="19"/>
      <c r="J26" s="19"/>
      <c r="K26" s="13">
        <v>0</v>
      </c>
      <c r="L26" s="13">
        <v>0</v>
      </c>
      <c r="M26" s="411"/>
      <c r="N26" s="410"/>
      <c r="O26" s="410"/>
    </row>
    <row r="27" spans="2:15" s="5" customFormat="1" ht="15.95" customHeight="1">
      <c r="B27" s="15"/>
      <c r="C27" s="16">
        <v>3</v>
      </c>
      <c r="D27" s="17" t="s">
        <v>65</v>
      </c>
      <c r="E27" s="18"/>
      <c r="F27" s="19"/>
      <c r="G27" s="19"/>
      <c r="H27" s="19"/>
      <c r="I27" s="19"/>
      <c r="J27" s="19"/>
      <c r="K27" s="13">
        <v>0</v>
      </c>
      <c r="L27" s="13">
        <v>0</v>
      </c>
      <c r="M27" s="411"/>
      <c r="N27" s="410"/>
      <c r="O27" s="410"/>
    </row>
    <row r="28" spans="2:15" s="5" customFormat="1" ht="15.95" customHeight="1">
      <c r="B28" s="15"/>
      <c r="C28" s="16">
        <v>4</v>
      </c>
      <c r="D28" s="17" t="s">
        <v>73</v>
      </c>
      <c r="E28" s="18"/>
      <c r="F28" s="19"/>
      <c r="G28" s="19"/>
      <c r="H28" s="19"/>
      <c r="I28" s="19"/>
      <c r="J28" s="19"/>
      <c r="K28" s="26">
        <v>0</v>
      </c>
      <c r="L28" s="26">
        <v>3208621</v>
      </c>
      <c r="M28" s="411"/>
      <c r="N28" s="410"/>
      <c r="O28" s="410"/>
    </row>
    <row r="29" spans="2:15" s="5" customFormat="1" ht="24.75" customHeight="1">
      <c r="B29" s="15"/>
      <c r="C29" s="429" t="s">
        <v>74</v>
      </c>
      <c r="D29" s="430"/>
      <c r="E29" s="431"/>
      <c r="F29" s="19"/>
      <c r="G29" s="13">
        <v>33515004.747999996</v>
      </c>
      <c r="H29" s="13">
        <v>40351793.018007949</v>
      </c>
      <c r="I29" s="13">
        <v>41797707.311032481</v>
      </c>
      <c r="J29" s="13">
        <v>40454528.031294256</v>
      </c>
      <c r="K29" s="13">
        <v>44620173.665281221</v>
      </c>
      <c r="L29" s="13">
        <v>36599910.505568258</v>
      </c>
      <c r="M29" s="411"/>
      <c r="N29" s="410"/>
      <c r="O29" s="410"/>
    </row>
    <row r="30" spans="2:15" s="5" customFormat="1" ht="24.75" customHeight="1">
      <c r="B30" s="35" t="s">
        <v>75</v>
      </c>
      <c r="C30" s="429" t="s">
        <v>76</v>
      </c>
      <c r="D30" s="430"/>
      <c r="E30" s="431"/>
      <c r="F30" s="19"/>
      <c r="G30" s="13">
        <v>71625076.325994551</v>
      </c>
      <c r="H30" s="13">
        <v>61097417.287393779</v>
      </c>
      <c r="I30" s="13">
        <v>59150768.287393779</v>
      </c>
      <c r="J30" s="13">
        <v>52655901.106092364</v>
      </c>
      <c r="K30" s="13">
        <v>40722023.735067472</v>
      </c>
      <c r="L30" s="13">
        <v>29178508</v>
      </c>
      <c r="M30" s="411"/>
      <c r="N30" s="411"/>
      <c r="O30" s="412"/>
    </row>
    <row r="31" spans="2:15" s="5" customFormat="1" ht="15.95" customHeight="1">
      <c r="B31" s="15"/>
      <c r="C31" s="16">
        <v>1</v>
      </c>
      <c r="D31" s="17" t="s">
        <v>77</v>
      </c>
      <c r="E31" s="18"/>
      <c r="F31" s="19"/>
      <c r="G31" s="19"/>
      <c r="H31" s="19"/>
      <c r="I31" s="19"/>
      <c r="J31" s="19"/>
      <c r="K31" s="26"/>
      <c r="L31" s="26"/>
      <c r="M31" s="411"/>
      <c r="N31" s="411"/>
      <c r="O31" s="410"/>
    </row>
    <row r="32" spans="2:15" s="5" customFormat="1" ht="15.95" customHeight="1">
      <c r="B32" s="15"/>
      <c r="C32" s="60">
        <v>2</v>
      </c>
      <c r="D32" s="17" t="s">
        <v>78</v>
      </c>
      <c r="E32" s="18"/>
      <c r="F32" s="19"/>
      <c r="G32" s="19"/>
      <c r="H32" s="19"/>
      <c r="I32" s="19"/>
      <c r="J32" s="19"/>
      <c r="K32" s="26"/>
      <c r="L32" s="26"/>
      <c r="M32" s="411"/>
      <c r="N32" s="410"/>
      <c r="O32" s="410"/>
    </row>
    <row r="33" spans="2:15" s="5" customFormat="1" ht="15.95" customHeight="1">
      <c r="B33" s="15"/>
      <c r="C33" s="16">
        <v>3</v>
      </c>
      <c r="D33" s="17" t="s">
        <v>79</v>
      </c>
      <c r="E33" s="18"/>
      <c r="F33" s="19"/>
      <c r="G33" s="26">
        <v>10000000</v>
      </c>
      <c r="H33" s="26">
        <v>10000000</v>
      </c>
      <c r="I33" s="26">
        <v>10000000</v>
      </c>
      <c r="J33" s="26">
        <v>10000000</v>
      </c>
      <c r="K33" s="26">
        <v>10000000</v>
      </c>
      <c r="L33" s="26">
        <v>10000000</v>
      </c>
      <c r="M33" s="411"/>
      <c r="N33" s="411"/>
      <c r="O33" s="410"/>
    </row>
    <row r="34" spans="2:15" s="5" customFormat="1" ht="15.95" customHeight="1">
      <c r="B34" s="15"/>
      <c r="C34" s="60">
        <v>4</v>
      </c>
      <c r="D34" s="17" t="s">
        <v>80</v>
      </c>
      <c r="E34" s="18"/>
      <c r="F34" s="19"/>
      <c r="G34" s="19"/>
      <c r="H34" s="19"/>
      <c r="I34" s="19"/>
      <c r="J34" s="19"/>
      <c r="K34" s="26"/>
      <c r="L34" s="26"/>
      <c r="M34" s="411"/>
      <c r="N34" s="410"/>
      <c r="O34" s="410"/>
    </row>
    <row r="35" spans="2:15" s="5" customFormat="1" ht="15.95" customHeight="1">
      <c r="B35" s="15"/>
      <c r="C35" s="16">
        <v>5</v>
      </c>
      <c r="D35" s="17" t="s">
        <v>81</v>
      </c>
      <c r="E35" s="18"/>
      <c r="F35" s="19"/>
      <c r="G35" s="19"/>
      <c r="H35" s="19"/>
      <c r="I35" s="19"/>
      <c r="J35" s="19"/>
      <c r="K35" s="26"/>
      <c r="L35" s="26"/>
      <c r="M35" s="411"/>
      <c r="N35" s="410"/>
      <c r="O35" s="410"/>
    </row>
    <row r="36" spans="2:15" s="5" customFormat="1" ht="15.95" customHeight="1">
      <c r="B36" s="15"/>
      <c r="C36" s="60">
        <v>6</v>
      </c>
      <c r="D36" s="17" t="s">
        <v>82</v>
      </c>
      <c r="E36" s="18"/>
      <c r="F36" s="19"/>
      <c r="G36" s="26">
        <v>506848</v>
      </c>
      <c r="H36" s="26">
        <v>506848</v>
      </c>
      <c r="I36" s="26">
        <v>506848</v>
      </c>
      <c r="J36" s="26">
        <v>506848</v>
      </c>
      <c r="K36" s="26">
        <v>506848</v>
      </c>
      <c r="L36" s="26"/>
      <c r="M36" s="411"/>
      <c r="N36" s="415"/>
      <c r="O36" s="410"/>
    </row>
    <row r="37" spans="2:15" s="5" customFormat="1" ht="15.95" customHeight="1">
      <c r="B37" s="15"/>
      <c r="C37" s="16">
        <v>7</v>
      </c>
      <c r="D37" s="17" t="s">
        <v>83</v>
      </c>
      <c r="E37" s="18"/>
      <c r="F37" s="19"/>
      <c r="G37" s="26">
        <v>644051</v>
      </c>
      <c r="H37" s="26">
        <v>644051</v>
      </c>
      <c r="I37" s="26">
        <v>644051</v>
      </c>
      <c r="J37" s="26">
        <v>644051</v>
      </c>
      <c r="K37" s="28">
        <v>644051</v>
      </c>
      <c r="L37" s="26">
        <v>6581698</v>
      </c>
      <c r="M37" s="411"/>
      <c r="N37" s="415"/>
      <c r="O37" s="410"/>
    </row>
    <row r="38" spans="2:15" s="5" customFormat="1" ht="15.95" customHeight="1">
      <c r="B38" s="15"/>
      <c r="C38" s="60">
        <v>8</v>
      </c>
      <c r="D38" s="17" t="s">
        <v>84</v>
      </c>
      <c r="E38" s="18"/>
      <c r="F38" s="19"/>
      <c r="G38" s="26">
        <v>46946518.287393779</v>
      </c>
      <c r="H38" s="26">
        <v>43999869.287393779</v>
      </c>
      <c r="I38" s="25">
        <v>34505002</v>
      </c>
      <c r="J38" s="26">
        <v>29571125.735067468</v>
      </c>
      <c r="K38" s="26">
        <v>19236231</v>
      </c>
      <c r="L38" s="26"/>
      <c r="M38" s="416"/>
      <c r="N38" s="416"/>
      <c r="O38" s="411"/>
    </row>
    <row r="39" spans="2:15" s="5" customFormat="1" ht="15.95" customHeight="1">
      <c r="B39" s="15"/>
      <c r="C39" s="60">
        <v>10</v>
      </c>
      <c r="D39" s="17" t="s">
        <v>85</v>
      </c>
      <c r="E39" s="18"/>
      <c r="F39" s="19"/>
      <c r="G39" s="19"/>
      <c r="H39" s="19"/>
      <c r="I39" s="19"/>
      <c r="J39" s="19"/>
      <c r="K39" s="28"/>
      <c r="L39" s="26"/>
      <c r="M39" s="416"/>
      <c r="N39" s="417"/>
      <c r="O39" s="410"/>
    </row>
    <row r="40" spans="2:15" s="5" customFormat="1" ht="15.95" customHeight="1">
      <c r="B40" s="15"/>
      <c r="C40" s="16">
        <v>11</v>
      </c>
      <c r="D40" s="17" t="s">
        <v>86</v>
      </c>
      <c r="E40" s="18"/>
      <c r="F40" s="19"/>
      <c r="G40" s="26">
        <v>13527659.03860078</v>
      </c>
      <c r="H40" s="23">
        <v>5946649</v>
      </c>
      <c r="I40" s="25">
        <v>13494867.28739378</v>
      </c>
      <c r="J40" s="25">
        <v>11933876.371024895</v>
      </c>
      <c r="K40" s="26">
        <v>10334894.735067468</v>
      </c>
      <c r="L40" s="26">
        <v>12596810</v>
      </c>
      <c r="M40" s="416"/>
      <c r="N40" s="416"/>
      <c r="O40" s="410"/>
    </row>
    <row r="41" spans="2:15" s="5" customFormat="1" ht="24.75" customHeight="1">
      <c r="B41" s="15"/>
      <c r="C41" s="429" t="s">
        <v>87</v>
      </c>
      <c r="D41" s="430"/>
      <c r="E41" s="431"/>
      <c r="F41" s="19"/>
      <c r="G41" s="13">
        <v>105140081.07399455</v>
      </c>
      <c r="H41" s="13">
        <v>101449210.30540173</v>
      </c>
      <c r="I41" s="61">
        <v>100948475.59842625</v>
      </c>
      <c r="J41" s="13">
        <v>93110429.13738662</v>
      </c>
      <c r="K41" s="13">
        <v>85342197.400348693</v>
      </c>
      <c r="L41" s="13">
        <v>65778418.505568258</v>
      </c>
      <c r="M41" s="411"/>
      <c r="N41" s="411"/>
      <c r="O41" s="410"/>
    </row>
    <row r="43" spans="2:15" ht="15.75">
      <c r="G43" s="432" t="s">
        <v>226</v>
      </c>
      <c r="H43" s="432"/>
      <c r="I43" s="432"/>
    </row>
    <row r="44" spans="2:15">
      <c r="G44" s="433" t="s">
        <v>227</v>
      </c>
      <c r="H44" s="433"/>
      <c r="I44" s="433"/>
    </row>
  </sheetData>
  <mergeCells count="12">
    <mergeCell ref="G44:I44"/>
    <mergeCell ref="C21:E21"/>
    <mergeCell ref="C29:E29"/>
    <mergeCell ref="C30:E30"/>
    <mergeCell ref="C41:E41"/>
    <mergeCell ref="G43:I43"/>
    <mergeCell ref="C5:E5"/>
    <mergeCell ref="B1:I1"/>
    <mergeCell ref="B2:L2"/>
    <mergeCell ref="B3:B4"/>
    <mergeCell ref="C3:E4"/>
    <mergeCell ref="F3:F4"/>
  </mergeCells>
  <printOptions horizontalCentered="1" verticalCentered="1"/>
  <pageMargins left="0" right="0" top="0" bottom="0" header="0.27" footer="0.26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3"/>
    <pageSetUpPr fitToPage="1"/>
  </sheetPr>
  <dimension ref="A1:O98"/>
  <sheetViews>
    <sheetView workbookViewId="0">
      <selection sqref="A1:XFD1048576"/>
    </sheetView>
  </sheetViews>
  <sheetFormatPr defaultRowHeight="12.75"/>
  <cols>
    <col min="1" max="1" width="0.33203125" style="69" customWidth="1"/>
    <col min="2" max="2" width="5.6640625" style="69" customWidth="1"/>
    <col min="3" max="3" width="53.5" style="69" customWidth="1"/>
    <col min="4" max="4" width="6.5" style="69" hidden="1" customWidth="1"/>
    <col min="5" max="5" width="19" style="69" customWidth="1"/>
    <col min="6" max="6" width="15.5" style="70" customWidth="1"/>
    <col min="7" max="7" width="14" style="69" hidden="1" customWidth="1"/>
    <col min="8" max="8" width="19.1640625" style="69" hidden="1" customWidth="1"/>
    <col min="9" max="9" width="23" style="69" hidden="1" customWidth="1"/>
    <col min="10" max="10" width="18.1640625" style="69" hidden="1" customWidth="1"/>
    <col min="11" max="11" width="12.5" style="69" customWidth="1"/>
    <col min="12" max="12" width="13.83203125" style="69" customWidth="1"/>
    <col min="13" max="13" width="11.6640625" style="69" bestFit="1" customWidth="1"/>
    <col min="14" max="15" width="12.83203125" style="69" bestFit="1" customWidth="1"/>
    <col min="16" max="16384" width="9.33203125" style="69"/>
  </cols>
  <sheetData>
    <row r="1" spans="2:15" ht="15.75" customHeight="1">
      <c r="G1" s="71"/>
      <c r="H1" s="71" t="s">
        <v>89</v>
      </c>
      <c r="I1" s="71"/>
      <c r="J1" s="71"/>
    </row>
    <row r="2" spans="2:15" ht="12.75" customHeight="1">
      <c r="B2" s="448" t="s">
        <v>90</v>
      </c>
      <c r="C2" s="448"/>
      <c r="D2" s="448"/>
      <c r="E2" s="448"/>
      <c r="F2" s="448"/>
      <c r="G2" s="448"/>
      <c r="I2" s="72"/>
      <c r="J2" s="72"/>
    </row>
    <row r="3" spans="2:15" ht="12.75" customHeight="1">
      <c r="B3" s="449" t="s">
        <v>91</v>
      </c>
      <c r="C3" s="449"/>
      <c r="D3" s="449"/>
      <c r="E3" s="449"/>
      <c r="F3" s="449"/>
      <c r="G3" s="449"/>
      <c r="H3" s="449"/>
      <c r="I3" s="449"/>
      <c r="J3" s="72" t="s">
        <v>92</v>
      </c>
    </row>
    <row r="4" spans="2:15" ht="12.75" customHeight="1">
      <c r="B4" s="72"/>
      <c r="C4" s="72"/>
      <c r="D4" s="72"/>
      <c r="E4" s="72"/>
      <c r="F4" s="72"/>
      <c r="G4" s="72"/>
      <c r="H4" s="72"/>
      <c r="I4" s="72"/>
      <c r="J4" s="72"/>
    </row>
    <row r="5" spans="2:15" ht="33.75" customHeight="1">
      <c r="B5" s="450" t="s">
        <v>93</v>
      </c>
      <c r="C5" s="451"/>
      <c r="D5" s="73" t="s">
        <v>94</v>
      </c>
      <c r="E5" s="73" t="s">
        <v>48</v>
      </c>
      <c r="F5" s="74" t="s">
        <v>49</v>
      </c>
      <c r="G5" s="73" t="s">
        <v>95</v>
      </c>
      <c r="H5" s="73" t="s">
        <v>96</v>
      </c>
      <c r="I5" s="73" t="s">
        <v>92</v>
      </c>
      <c r="J5" s="73" t="s">
        <v>97</v>
      </c>
      <c r="K5" s="75"/>
      <c r="L5" s="75"/>
      <c r="M5" s="75"/>
      <c r="N5" s="75"/>
      <c r="O5" s="75"/>
    </row>
    <row r="6" spans="2:15" ht="12.75" customHeight="1">
      <c r="B6" s="76"/>
      <c r="C6" s="76"/>
      <c r="D6" s="77"/>
      <c r="E6" s="77"/>
      <c r="F6" s="77"/>
      <c r="G6" s="77"/>
      <c r="H6" s="77"/>
      <c r="I6" s="78"/>
      <c r="J6" s="78"/>
      <c r="K6" s="75"/>
      <c r="L6" s="75"/>
      <c r="M6" s="75"/>
      <c r="N6" s="75"/>
      <c r="O6" s="75"/>
    </row>
    <row r="7" spans="2:15" ht="20.100000000000001" customHeight="1">
      <c r="B7" s="79">
        <v>1</v>
      </c>
      <c r="C7" s="76" t="s">
        <v>98</v>
      </c>
      <c r="D7" s="77" t="s">
        <v>99</v>
      </c>
      <c r="E7" s="77">
        <v>66921597.750000007</v>
      </c>
      <c r="F7" s="77">
        <v>61475821.82</v>
      </c>
      <c r="G7" s="77">
        <v>89054093.310000002</v>
      </c>
      <c r="H7" s="77">
        <v>84399275.415999994</v>
      </c>
      <c r="I7" s="77">
        <v>78607217.093999997</v>
      </c>
      <c r="J7" s="77">
        <v>72270851.400800005</v>
      </c>
      <c r="K7" s="75"/>
      <c r="L7" s="75"/>
      <c r="M7" s="75"/>
      <c r="N7" s="75"/>
      <c r="O7" s="75"/>
    </row>
    <row r="8" spans="2:15" ht="20.100000000000001" customHeight="1">
      <c r="B8" s="79">
        <v>2</v>
      </c>
      <c r="C8" s="76" t="s">
        <v>100</v>
      </c>
      <c r="D8" s="77" t="s">
        <v>101</v>
      </c>
      <c r="E8" s="77">
        <v>1713675.8481999999</v>
      </c>
      <c r="F8" s="77">
        <v>1401284.95</v>
      </c>
      <c r="G8" s="77">
        <v>1073616.6700000002</v>
      </c>
      <c r="H8" s="77">
        <v>772520.58000000007</v>
      </c>
      <c r="I8" s="77">
        <v>3522825.93</v>
      </c>
      <c r="J8" s="77">
        <v>2551822.0417666663</v>
      </c>
      <c r="K8" s="75"/>
      <c r="L8" s="75"/>
      <c r="M8" s="75"/>
      <c r="N8" s="75"/>
      <c r="O8" s="75"/>
    </row>
    <row r="9" spans="2:15" ht="28.5" customHeight="1">
      <c r="B9" s="79">
        <v>3</v>
      </c>
      <c r="C9" s="80" t="s">
        <v>102</v>
      </c>
      <c r="D9" s="81">
        <v>71</v>
      </c>
      <c r="E9" s="81"/>
      <c r="F9" s="82"/>
      <c r="G9" s="81"/>
      <c r="H9" s="81"/>
      <c r="I9" s="78">
        <v>0</v>
      </c>
      <c r="J9" s="78">
        <v>0</v>
      </c>
      <c r="K9" s="75"/>
      <c r="L9" s="75"/>
      <c r="M9" s="75"/>
      <c r="N9" s="75"/>
      <c r="O9" s="75"/>
    </row>
    <row r="10" spans="2:15" s="87" customFormat="1" ht="28.5" customHeight="1">
      <c r="B10" s="79"/>
      <c r="C10" s="79" t="s">
        <v>103</v>
      </c>
      <c r="D10" s="83"/>
      <c r="E10" s="84">
        <v>68635273.598200008</v>
      </c>
      <c r="F10" s="85">
        <v>62877106.770000003</v>
      </c>
      <c r="G10" s="84">
        <v>90127709.980000004</v>
      </c>
      <c r="H10" s="84">
        <v>85171795.995999992</v>
      </c>
      <c r="I10" s="84">
        <v>82130043.024000004</v>
      </c>
      <c r="J10" s="84">
        <v>74822673.442566678</v>
      </c>
      <c r="K10" s="86"/>
      <c r="M10" s="88"/>
      <c r="N10" s="89"/>
      <c r="O10" s="89"/>
    </row>
    <row r="11" spans="2:15" ht="20.100000000000001" customHeight="1">
      <c r="B11" s="79">
        <v>4</v>
      </c>
      <c r="C11" s="76" t="s">
        <v>104</v>
      </c>
      <c r="D11" s="77" t="s">
        <v>105</v>
      </c>
      <c r="E11" s="77"/>
      <c r="F11" s="77"/>
      <c r="G11" s="77"/>
      <c r="H11" s="77"/>
      <c r="I11" s="90"/>
      <c r="J11" s="78"/>
      <c r="K11" s="88"/>
      <c r="M11" s="75"/>
      <c r="N11" s="75"/>
      <c r="O11" s="75"/>
    </row>
    <row r="12" spans="2:15" ht="20.100000000000001" customHeight="1">
      <c r="B12" s="79">
        <v>5</v>
      </c>
      <c r="C12" s="80" t="s">
        <v>106</v>
      </c>
      <c r="D12" s="77" t="s">
        <v>107</v>
      </c>
      <c r="E12" s="85">
        <v>15334011.980126921</v>
      </c>
      <c r="F12" s="85">
        <v>15075877.831686972</v>
      </c>
      <c r="G12" s="85">
        <v>14260148.1938</v>
      </c>
      <c r="H12" s="85">
        <v>13231431.468244502</v>
      </c>
      <c r="I12" s="85">
        <v>11113464.849333899</v>
      </c>
      <c r="J12" s="77">
        <v>8158075.4801126365</v>
      </c>
      <c r="K12" s="86"/>
      <c r="M12" s="75"/>
      <c r="N12" s="75"/>
      <c r="O12" s="75"/>
    </row>
    <row r="13" spans="2:15" ht="20.100000000000001" customHeight="1">
      <c r="B13" s="79"/>
      <c r="C13" s="76" t="s">
        <v>108</v>
      </c>
      <c r="D13" s="78">
        <v>641</v>
      </c>
      <c r="E13" s="78">
        <v>12749831.602098139</v>
      </c>
      <c r="F13" s="77">
        <v>12541117.018543655</v>
      </c>
      <c r="G13" s="78">
        <v>11903829.345700001</v>
      </c>
      <c r="H13" s="78">
        <v>11018498.095875636</v>
      </c>
      <c r="I13" s="78">
        <v>9624537.6080090255</v>
      </c>
      <c r="J13" s="78">
        <v>6903826.192422281</v>
      </c>
      <c r="K13" s="86"/>
      <c r="M13" s="75"/>
      <c r="N13" s="75"/>
      <c r="O13" s="75"/>
    </row>
    <row r="14" spans="2:15" ht="20.100000000000001" customHeight="1">
      <c r="B14" s="79"/>
      <c r="C14" s="76" t="s">
        <v>109</v>
      </c>
      <c r="D14" s="78">
        <v>644</v>
      </c>
      <c r="E14" s="78">
        <v>2584180.3780287816</v>
      </c>
      <c r="F14" s="77">
        <v>2534760.8131433167</v>
      </c>
      <c r="G14" s="78">
        <v>2356318.8480999996</v>
      </c>
      <c r="H14" s="78">
        <v>2212933.3723688661</v>
      </c>
      <c r="I14" s="78">
        <v>1488927.2413248729</v>
      </c>
      <c r="J14" s="78">
        <v>1254249.2876903552</v>
      </c>
      <c r="K14" s="86"/>
      <c r="M14" s="75"/>
      <c r="N14" s="75"/>
      <c r="O14" s="75"/>
    </row>
    <row r="15" spans="2:15" ht="20.100000000000001" customHeight="1">
      <c r="B15" s="79">
        <v>6</v>
      </c>
      <c r="C15" s="76" t="s">
        <v>110</v>
      </c>
      <c r="D15" s="78" t="s">
        <v>111</v>
      </c>
      <c r="E15" s="78">
        <v>401879.97234999895</v>
      </c>
      <c r="F15" s="77">
        <v>481356.75586078706</v>
      </c>
      <c r="G15" s="78">
        <v>537161.88595135487</v>
      </c>
      <c r="H15" s="78">
        <v>499197</v>
      </c>
      <c r="I15" s="77">
        <v>636276.44488268637</v>
      </c>
      <c r="J15" s="78">
        <v>796759.07985754055</v>
      </c>
      <c r="K15" s="86"/>
      <c r="M15" s="75"/>
      <c r="N15" s="75"/>
      <c r="O15" s="75"/>
    </row>
    <row r="16" spans="2:15" ht="20.100000000000001" customHeight="1">
      <c r="B16" s="79">
        <v>7</v>
      </c>
      <c r="C16" s="76" t="s">
        <v>112</v>
      </c>
      <c r="D16" s="77" t="s">
        <v>113</v>
      </c>
      <c r="E16" s="77">
        <v>36856722.6193</v>
      </c>
      <c r="F16" s="77">
        <v>40156998.968400009</v>
      </c>
      <c r="G16" s="77">
        <v>59813127.611000001</v>
      </c>
      <c r="H16" s="77">
        <v>56318042.798923828</v>
      </c>
      <c r="I16" s="77">
        <v>57674829.236671999</v>
      </c>
      <c r="J16" s="77">
        <v>51115516.412000008</v>
      </c>
      <c r="K16" s="86"/>
      <c r="M16" s="91"/>
      <c r="N16" s="75"/>
      <c r="O16" s="75"/>
    </row>
    <row r="17" spans="2:15" s="87" customFormat="1" ht="20.100000000000001" customHeight="1">
      <c r="B17" s="79">
        <v>8</v>
      </c>
      <c r="C17" s="79" t="s">
        <v>114</v>
      </c>
      <c r="D17" s="84"/>
      <c r="E17" s="84">
        <v>52592614.571776919</v>
      </c>
      <c r="F17" s="85">
        <v>55714233.555947766</v>
      </c>
      <c r="G17" s="84">
        <v>74610437.690751359</v>
      </c>
      <c r="H17" s="84">
        <v>70048671.267168328</v>
      </c>
      <c r="I17" s="84">
        <v>69424570.530888587</v>
      </c>
      <c r="J17" s="84">
        <v>60070350.971970186</v>
      </c>
      <c r="K17" s="86"/>
      <c r="M17" s="89"/>
      <c r="N17" s="88"/>
      <c r="O17" s="88"/>
    </row>
    <row r="18" spans="2:15" s="87" customFormat="1" ht="20.100000000000001" customHeight="1">
      <c r="B18" s="79">
        <v>9</v>
      </c>
      <c r="C18" s="79" t="s">
        <v>115</v>
      </c>
      <c r="D18" s="84"/>
      <c r="E18" s="84">
        <v>16042659.026423089</v>
      </c>
      <c r="F18" s="85">
        <v>7162873.2140522376</v>
      </c>
      <c r="G18" s="84">
        <v>15517272.289248645</v>
      </c>
      <c r="H18" s="84">
        <v>15123124.728831664</v>
      </c>
      <c r="I18" s="84">
        <v>12705472.493111417</v>
      </c>
      <c r="J18" s="84">
        <v>14752322.470596492</v>
      </c>
      <c r="K18" s="86"/>
      <c r="M18" s="88"/>
      <c r="N18" s="88"/>
      <c r="O18" s="88"/>
    </row>
    <row r="19" spans="2:15" ht="24.75" customHeight="1">
      <c r="B19" s="79">
        <v>10</v>
      </c>
      <c r="C19" s="80" t="s">
        <v>116</v>
      </c>
      <c r="D19" s="78" t="s">
        <v>117</v>
      </c>
      <c r="E19" s="78"/>
      <c r="F19" s="77"/>
      <c r="G19" s="78"/>
      <c r="H19" s="78"/>
      <c r="I19" s="77"/>
      <c r="J19" s="78">
        <v>0</v>
      </c>
      <c r="K19" s="86"/>
      <c r="M19" s="75"/>
      <c r="N19" s="75"/>
      <c r="O19" s="75"/>
    </row>
    <row r="20" spans="2:15" ht="26.25" customHeight="1">
      <c r="B20" s="79">
        <v>11</v>
      </c>
      <c r="C20" s="80" t="s">
        <v>118</v>
      </c>
      <c r="D20" s="78" t="s">
        <v>119</v>
      </c>
      <c r="E20" s="78"/>
      <c r="F20" s="77"/>
      <c r="G20" s="78"/>
      <c r="H20" s="78"/>
      <c r="I20" s="78">
        <v>0</v>
      </c>
      <c r="J20" s="78">
        <v>0</v>
      </c>
      <c r="K20" s="86"/>
      <c r="M20" s="75"/>
      <c r="N20" s="75"/>
      <c r="O20" s="75"/>
    </row>
    <row r="21" spans="2:15" ht="20.100000000000001" customHeight="1">
      <c r="B21" s="79">
        <v>12</v>
      </c>
      <c r="C21" s="80" t="s">
        <v>120</v>
      </c>
      <c r="D21" s="77"/>
      <c r="E21" s="85">
        <v>-863329.01799999992</v>
      </c>
      <c r="F21" s="85">
        <v>-347546.37750000006</v>
      </c>
      <c r="G21" s="85">
        <v>-430190.21499999997</v>
      </c>
      <c r="H21" s="85">
        <v>-1710843.8713</v>
      </c>
      <c r="I21" s="85">
        <v>-960867.36400000006</v>
      </c>
      <c r="J21" s="77">
        <v>-674810.19200000004</v>
      </c>
      <c r="K21" s="86"/>
      <c r="M21" s="75"/>
      <c r="N21" s="75"/>
      <c r="O21" s="75"/>
    </row>
    <row r="22" spans="2:15" ht="30" customHeight="1">
      <c r="B22" s="79">
        <v>12.1</v>
      </c>
      <c r="C22" s="80" t="s">
        <v>121</v>
      </c>
      <c r="D22" s="92" t="s">
        <v>122</v>
      </c>
      <c r="E22" s="92">
        <v>-459146.35799999995</v>
      </c>
      <c r="F22" s="93"/>
      <c r="G22" s="92"/>
      <c r="H22" s="92"/>
      <c r="I22" s="78">
        <v>0</v>
      </c>
      <c r="J22" s="78">
        <v>0</v>
      </c>
      <c r="K22" s="86"/>
      <c r="M22" s="75"/>
      <c r="N22" s="75"/>
      <c r="O22" s="75"/>
    </row>
    <row r="23" spans="2:15" ht="20.100000000000001" customHeight="1">
      <c r="B23" s="79">
        <v>12.2</v>
      </c>
      <c r="C23" s="80" t="s">
        <v>123</v>
      </c>
      <c r="D23" s="78" t="s">
        <v>124</v>
      </c>
      <c r="E23" s="78">
        <v>3504.9999999999995</v>
      </c>
      <c r="F23" s="77">
        <v>-345611.66010000004</v>
      </c>
      <c r="G23" s="78">
        <v>-425706.00989999995</v>
      </c>
      <c r="H23" s="78">
        <v>-1175706.7169999999</v>
      </c>
      <c r="I23" s="78">
        <v>-558172.36400000006</v>
      </c>
      <c r="J23" s="78">
        <v>-361507.14199999999</v>
      </c>
      <c r="K23" s="86"/>
      <c r="M23" s="75"/>
      <c r="N23" s="75"/>
      <c r="O23" s="75"/>
    </row>
    <row r="24" spans="2:15" ht="20.100000000000001" customHeight="1">
      <c r="B24" s="79">
        <v>12.3</v>
      </c>
      <c r="C24" s="76" t="s">
        <v>125</v>
      </c>
      <c r="D24" s="78" t="s">
        <v>126</v>
      </c>
      <c r="E24" s="78">
        <v>-407687.66000000003</v>
      </c>
      <c r="F24" s="77">
        <v>-1934.7174000000523</v>
      </c>
      <c r="G24" s="78">
        <v>-594052.20510000002</v>
      </c>
      <c r="H24" s="78">
        <v>-535137.15430000005</v>
      </c>
      <c r="I24" s="78">
        <v>-402695</v>
      </c>
      <c r="J24" s="78">
        <v>26286.950000000012</v>
      </c>
      <c r="K24" s="86"/>
      <c r="M24" s="75"/>
      <c r="N24" s="75"/>
      <c r="O24" s="75"/>
    </row>
    <row r="25" spans="2:15" ht="20.100000000000001" customHeight="1">
      <c r="B25" s="79">
        <v>12.4</v>
      </c>
      <c r="C25" s="76" t="s">
        <v>127</v>
      </c>
      <c r="D25" s="77" t="s">
        <v>128</v>
      </c>
      <c r="E25" s="77"/>
      <c r="F25" s="77"/>
      <c r="G25" s="77">
        <v>589568</v>
      </c>
      <c r="H25" s="77">
        <v>0</v>
      </c>
      <c r="I25" s="77">
        <v>0</v>
      </c>
      <c r="J25" s="77">
        <v>-339590</v>
      </c>
      <c r="K25" s="86"/>
      <c r="M25" s="75"/>
      <c r="N25" s="75"/>
      <c r="O25" s="75"/>
    </row>
    <row r="26" spans="2:15" ht="26.25" customHeight="1">
      <c r="B26" s="79">
        <v>13</v>
      </c>
      <c r="C26" s="94" t="s">
        <v>129</v>
      </c>
      <c r="D26" s="78"/>
      <c r="E26" s="84">
        <v>-863329.01799999992</v>
      </c>
      <c r="F26" s="85">
        <v>-347546.37750000006</v>
      </c>
      <c r="G26" s="84">
        <v>-430190.21499999997</v>
      </c>
      <c r="H26" s="84">
        <v>-1710843.8713</v>
      </c>
      <c r="I26" s="84">
        <v>-960867.36400000006</v>
      </c>
      <c r="J26" s="78">
        <v>-674810.19200000004</v>
      </c>
      <c r="K26" s="86"/>
      <c r="M26" s="75"/>
      <c r="N26" s="75"/>
      <c r="O26" s="75"/>
    </row>
    <row r="27" spans="2:15" s="87" customFormat="1" ht="20.100000000000001" customHeight="1">
      <c r="B27" s="79">
        <v>14</v>
      </c>
      <c r="C27" s="79" t="s">
        <v>130</v>
      </c>
      <c r="D27" s="84"/>
      <c r="E27" s="84">
        <v>15179330.00842309</v>
      </c>
      <c r="F27" s="85">
        <v>6815326.8365522372</v>
      </c>
      <c r="G27" s="84">
        <v>15087082.074248645</v>
      </c>
      <c r="H27" s="84">
        <v>13412280.857531663</v>
      </c>
      <c r="I27" s="84">
        <v>11744605.129111417</v>
      </c>
      <c r="J27" s="84">
        <v>14077512.278596492</v>
      </c>
      <c r="K27" s="86"/>
      <c r="M27" s="88"/>
      <c r="N27" s="88"/>
      <c r="O27" s="88"/>
    </row>
    <row r="28" spans="2:15" s="95" customFormat="1" ht="20.100000000000001" customHeight="1">
      <c r="B28" s="76">
        <v>14.1</v>
      </c>
      <c r="C28" s="76" t="s">
        <v>131</v>
      </c>
      <c r="D28" s="78"/>
      <c r="E28" s="78">
        <v>1337379.6898000001</v>
      </c>
      <c r="F28" s="77">
        <v>1871455.2420999999</v>
      </c>
      <c r="G28" s="78">
        <v>835065.79430000007</v>
      </c>
      <c r="H28" s="78">
        <v>1371765.0353358309</v>
      </c>
      <c r="I28" s="78">
        <v>2352496.8709279997</v>
      </c>
      <c r="J28" s="78">
        <v>729510.33199999994</v>
      </c>
      <c r="K28" s="86"/>
      <c r="M28" s="96"/>
      <c r="N28" s="96"/>
      <c r="O28" s="96"/>
    </row>
    <row r="29" spans="2:15" s="87" customFormat="1" ht="20.100000000000001" customHeight="1">
      <c r="B29" s="79">
        <v>15</v>
      </c>
      <c r="C29" s="79" t="s">
        <v>132</v>
      </c>
      <c r="D29" s="84">
        <v>69</v>
      </c>
      <c r="E29" s="84">
        <v>1651670.969822309</v>
      </c>
      <c r="F29" s="85">
        <v>868678.20786522375</v>
      </c>
      <c r="G29" s="84">
        <v>1592214.7868548646</v>
      </c>
      <c r="H29" s="84">
        <v>1478404.5892867495</v>
      </c>
      <c r="I29" s="84">
        <v>1409710.2000039418</v>
      </c>
      <c r="J29" s="84">
        <v>1480702.2610596493</v>
      </c>
      <c r="K29" s="86"/>
      <c r="M29" s="88"/>
      <c r="N29" s="88"/>
      <c r="O29" s="88"/>
    </row>
    <row r="30" spans="2:15" s="87" customFormat="1" ht="20.100000000000001" customHeight="1">
      <c r="B30" s="79">
        <v>16</v>
      </c>
      <c r="C30" s="79" t="s">
        <v>133</v>
      </c>
      <c r="D30" s="84"/>
      <c r="E30" s="84">
        <v>13527659.03860078</v>
      </c>
      <c r="F30" s="85">
        <v>5946648.6286870129</v>
      </c>
      <c r="G30" s="84">
        <v>13494867.28739378</v>
      </c>
      <c r="H30" s="84">
        <v>11933876.268244913</v>
      </c>
      <c r="I30" s="84">
        <v>10334894.929107474</v>
      </c>
      <c r="J30" s="84">
        <v>12596810.017536843</v>
      </c>
      <c r="K30" s="86"/>
      <c r="M30" s="89"/>
      <c r="N30" s="88"/>
      <c r="O30" s="88"/>
    </row>
    <row r="31" spans="2:15" ht="12.75" customHeight="1">
      <c r="B31" s="97"/>
      <c r="C31" s="97"/>
      <c r="D31" s="98"/>
      <c r="E31" s="98"/>
      <c r="F31" s="98"/>
      <c r="G31" s="98"/>
      <c r="H31" s="98"/>
      <c r="I31" s="99"/>
      <c r="J31" s="100"/>
      <c r="K31" s="75"/>
      <c r="L31" s="75"/>
      <c r="M31" s="75"/>
      <c r="N31" s="75"/>
      <c r="O31" s="75"/>
    </row>
    <row r="32" spans="2:15" ht="12.75" customHeight="1">
      <c r="B32" s="97"/>
      <c r="C32" s="97"/>
      <c r="D32" s="98"/>
      <c r="E32" s="432" t="s">
        <v>226</v>
      </c>
      <c r="F32" s="432"/>
      <c r="G32" s="432"/>
      <c r="H32" s="98"/>
      <c r="I32" s="99"/>
      <c r="J32" s="101"/>
      <c r="K32" s="75"/>
      <c r="L32" s="75"/>
      <c r="M32" s="75"/>
      <c r="N32" s="75"/>
      <c r="O32" s="75"/>
    </row>
    <row r="33" spans="1:8">
      <c r="E33" s="433" t="s">
        <v>227</v>
      </c>
      <c r="F33" s="433"/>
      <c r="G33" s="433"/>
    </row>
    <row r="34" spans="1:8">
      <c r="E34" s="102"/>
    </row>
    <row r="44" spans="1:8" hidden="1"/>
    <row r="45" spans="1:8" hidden="1"/>
    <row r="46" spans="1:8" s="63" customFormat="1" ht="15" hidden="1">
      <c r="A46" s="103"/>
      <c r="B46" s="37"/>
      <c r="C46" s="38"/>
      <c r="D46" s="38"/>
      <c r="E46" s="38"/>
      <c r="F46" s="38"/>
      <c r="G46" s="39" t="s">
        <v>47</v>
      </c>
    </row>
    <row r="47" spans="1:8" s="63" customFormat="1" ht="15" hidden="1" customHeight="1">
      <c r="A47" s="103"/>
      <c r="B47" s="40"/>
      <c r="C47" s="452" t="s">
        <v>134</v>
      </c>
      <c r="D47" s="452"/>
      <c r="E47" s="452"/>
      <c r="F47" s="452"/>
      <c r="G47" s="452"/>
    </row>
    <row r="48" spans="1:8" s="63" customFormat="1" ht="15" hidden="1" customHeight="1">
      <c r="B48" s="103"/>
      <c r="C48" s="40"/>
      <c r="D48" s="452" t="s">
        <v>135</v>
      </c>
      <c r="E48" s="452"/>
      <c r="F48" s="452"/>
      <c r="G48" s="452"/>
      <c r="H48" s="452"/>
    </row>
    <row r="49" spans="2:13" s="63" customFormat="1" ht="15" hidden="1">
      <c r="B49" s="103"/>
      <c r="C49" s="40"/>
      <c r="D49" s="44"/>
      <c r="E49" s="44"/>
      <c r="F49" s="44"/>
      <c r="G49" s="44"/>
      <c r="H49" s="44"/>
    </row>
    <row r="50" spans="2:13" s="63" customFormat="1" ht="15" hidden="1">
      <c r="B50" s="453" t="s">
        <v>136</v>
      </c>
      <c r="C50" s="454" t="s">
        <v>2</v>
      </c>
      <c r="D50" s="454" t="s">
        <v>137</v>
      </c>
      <c r="E50" s="455" t="s">
        <v>4</v>
      </c>
      <c r="F50" s="456">
        <v>0</v>
      </c>
      <c r="G50" s="41"/>
      <c r="H50" s="446">
        <v>0</v>
      </c>
    </row>
    <row r="51" spans="2:13" s="63" customFormat="1" ht="15" hidden="1">
      <c r="B51" s="453"/>
      <c r="C51" s="454"/>
      <c r="D51" s="454"/>
      <c r="E51" s="455"/>
      <c r="F51" s="455"/>
      <c r="G51" s="41"/>
      <c r="H51" s="447"/>
      <c r="M51" s="65"/>
    </row>
    <row r="52" spans="2:13" s="63" customFormat="1" ht="15" hidden="1">
      <c r="B52" s="67">
        <v>4001</v>
      </c>
      <c r="C52" s="40">
        <v>1</v>
      </c>
      <c r="D52" s="44" t="s">
        <v>98</v>
      </c>
      <c r="E52" s="46"/>
      <c r="F52" s="48"/>
      <c r="G52" s="48"/>
      <c r="H52" s="64">
        <v>0</v>
      </c>
    </row>
    <row r="53" spans="2:13" s="63" customFormat="1" ht="165" hidden="1">
      <c r="B53" s="67">
        <v>4002</v>
      </c>
      <c r="C53" s="52">
        <v>2</v>
      </c>
      <c r="D53" s="104" t="s">
        <v>100</v>
      </c>
      <c r="E53" s="46"/>
      <c r="F53" s="48"/>
      <c r="G53" s="48"/>
      <c r="H53" s="64"/>
    </row>
    <row r="54" spans="2:13" s="63" customFormat="1" ht="255" hidden="1">
      <c r="B54" s="67">
        <v>3001</v>
      </c>
      <c r="C54" s="52">
        <v>3</v>
      </c>
      <c r="D54" s="104" t="s">
        <v>102</v>
      </c>
      <c r="E54" s="46"/>
      <c r="F54" s="48">
        <v>0</v>
      </c>
      <c r="G54" s="48"/>
      <c r="H54" s="48">
        <v>0</v>
      </c>
    </row>
    <row r="55" spans="2:13" s="63" customFormat="1" ht="15" hidden="1">
      <c r="B55" s="67">
        <v>3002</v>
      </c>
      <c r="C55" s="40">
        <v>4</v>
      </c>
      <c r="D55" s="44" t="s">
        <v>104</v>
      </c>
      <c r="E55" s="46"/>
      <c r="F55" s="48" t="e">
        <v>#REF!</v>
      </c>
      <c r="G55" s="48"/>
      <c r="H55" s="64"/>
    </row>
    <row r="56" spans="2:13" s="63" customFormat="1" ht="15" hidden="1">
      <c r="B56" s="67"/>
      <c r="C56" s="52">
        <v>5</v>
      </c>
      <c r="D56" s="44" t="s">
        <v>106</v>
      </c>
      <c r="E56" s="46">
        <v>9</v>
      </c>
      <c r="F56" s="51">
        <v>14260148.1938</v>
      </c>
      <c r="G56" s="51" t="e">
        <v>#REF!</v>
      </c>
      <c r="H56" s="66">
        <v>13231431.468244502</v>
      </c>
      <c r="M56" s="65"/>
    </row>
    <row r="57" spans="2:13" s="63" customFormat="1" ht="15" hidden="1">
      <c r="B57" s="67">
        <v>3003</v>
      </c>
      <c r="C57" s="105"/>
      <c r="D57" s="44" t="s">
        <v>138</v>
      </c>
      <c r="E57" s="46"/>
      <c r="F57" s="48">
        <v>11903829.345700001</v>
      </c>
      <c r="G57" s="48" t="e">
        <v>#REF!</v>
      </c>
      <c r="H57" s="64">
        <v>11018498.095875636</v>
      </c>
    </row>
    <row r="58" spans="2:13" s="63" customFormat="1" ht="15.75" hidden="1" customHeight="1">
      <c r="B58" s="67">
        <v>3004</v>
      </c>
      <c r="C58" s="105"/>
      <c r="D58" s="104" t="s">
        <v>139</v>
      </c>
      <c r="E58" s="46"/>
      <c r="F58" s="48"/>
      <c r="G58" s="48"/>
      <c r="H58" s="64"/>
    </row>
    <row r="59" spans="2:13" s="63" customFormat="1" ht="105" hidden="1">
      <c r="B59" s="62">
        <v>3005</v>
      </c>
      <c r="C59" s="40">
        <v>6</v>
      </c>
      <c r="D59" s="104" t="s">
        <v>110</v>
      </c>
      <c r="E59" s="46">
        <v>10</v>
      </c>
      <c r="F59" s="48">
        <v>537161.88595135487</v>
      </c>
      <c r="G59" s="48"/>
      <c r="H59" s="64">
        <v>2712130.3723688661</v>
      </c>
    </row>
    <row r="60" spans="2:13" s="63" customFormat="1" ht="60" hidden="1">
      <c r="B60" s="62">
        <v>3006</v>
      </c>
      <c r="C60" s="40">
        <v>7</v>
      </c>
      <c r="D60" s="104" t="s">
        <v>140</v>
      </c>
      <c r="E60" s="46">
        <v>11</v>
      </c>
      <c r="F60" s="48">
        <v>26701139.425451357</v>
      </c>
      <c r="G60" s="48"/>
      <c r="H60" s="48">
        <v>26962059.936489001</v>
      </c>
    </row>
    <row r="61" spans="2:13" s="63" customFormat="1" ht="120" hidden="1">
      <c r="B61" s="62"/>
      <c r="C61" s="42">
        <v>8</v>
      </c>
      <c r="D61" s="106" t="s">
        <v>141</v>
      </c>
      <c r="E61" s="46"/>
      <c r="F61" s="51" t="e">
        <v>#REF!</v>
      </c>
      <c r="G61" s="47"/>
      <c r="H61" s="66"/>
    </row>
    <row r="62" spans="2:13" s="63" customFormat="1" ht="19.5" hidden="1" customHeight="1">
      <c r="B62" s="67"/>
      <c r="C62" s="107">
        <v>9</v>
      </c>
      <c r="D62" s="106" t="s">
        <v>142</v>
      </c>
      <c r="E62" s="46"/>
      <c r="F62" s="51"/>
      <c r="G62" s="47"/>
      <c r="H62" s="66"/>
    </row>
    <row r="63" spans="2:13" s="63" customFormat="1" ht="15" hidden="1" customHeight="1">
      <c r="B63" s="67">
        <v>3007</v>
      </c>
      <c r="C63" s="52">
        <v>10</v>
      </c>
      <c r="D63" s="104" t="s">
        <v>143</v>
      </c>
      <c r="E63" s="46"/>
      <c r="F63" s="48"/>
      <c r="G63" s="48"/>
      <c r="H63" s="64"/>
    </row>
    <row r="64" spans="2:13" s="63" customFormat="1" ht="15.75" hidden="1" customHeight="1">
      <c r="B64" s="67">
        <v>3008</v>
      </c>
      <c r="C64" s="52">
        <v>11</v>
      </c>
      <c r="D64" s="104" t="s">
        <v>118</v>
      </c>
      <c r="E64" s="46"/>
      <c r="F64" s="48"/>
      <c r="G64" s="48"/>
      <c r="H64" s="64"/>
    </row>
    <row r="65" spans="2:8" s="63" customFormat="1" ht="15" hidden="1">
      <c r="B65" s="67">
        <v>3009</v>
      </c>
      <c r="C65" s="52">
        <v>12</v>
      </c>
      <c r="D65" s="44" t="s">
        <v>144</v>
      </c>
      <c r="E65" s="38"/>
      <c r="F65" s="47"/>
      <c r="G65" s="48"/>
      <c r="H65" s="68"/>
    </row>
    <row r="66" spans="2:8" s="63" customFormat="1" ht="270" hidden="1">
      <c r="B66" s="67">
        <v>3010</v>
      </c>
      <c r="C66" s="52">
        <v>12.1</v>
      </c>
      <c r="D66" s="104" t="s">
        <v>121</v>
      </c>
      <c r="E66" s="46"/>
      <c r="F66" s="48"/>
      <c r="G66" s="48"/>
      <c r="H66" s="64"/>
    </row>
    <row r="67" spans="2:8" s="63" customFormat="1" ht="150" hidden="1">
      <c r="B67" s="67">
        <v>3011</v>
      </c>
      <c r="C67" s="52">
        <v>12.2</v>
      </c>
      <c r="D67" s="104" t="s">
        <v>145</v>
      </c>
      <c r="E67" s="46"/>
      <c r="F67" s="48" t="e">
        <v>#REF!</v>
      </c>
      <c r="G67" s="48"/>
      <c r="H67" s="48" t="e">
        <v>#REF!</v>
      </c>
    </row>
    <row r="68" spans="2:8" s="63" customFormat="1" ht="135" hidden="1">
      <c r="B68" s="67">
        <v>3012</v>
      </c>
      <c r="C68" s="52">
        <v>12.3</v>
      </c>
      <c r="D68" s="104" t="s">
        <v>146</v>
      </c>
      <c r="E68" s="46">
        <v>12</v>
      </c>
      <c r="F68" s="48"/>
      <c r="G68" s="48"/>
      <c r="H68" s="64"/>
    </row>
    <row r="69" spans="2:8" s="63" customFormat="1" ht="16.5" hidden="1" customHeight="1">
      <c r="B69" s="67">
        <v>3013</v>
      </c>
      <c r="C69" s="52">
        <v>12.4</v>
      </c>
      <c r="D69" s="108" t="s">
        <v>127</v>
      </c>
      <c r="E69" s="46"/>
      <c r="F69" s="48"/>
      <c r="G69" s="48"/>
      <c r="H69" s="64"/>
    </row>
    <row r="70" spans="2:8" s="63" customFormat="1" ht="21" hidden="1" customHeight="1">
      <c r="B70" s="67"/>
      <c r="C70" s="107">
        <v>13</v>
      </c>
      <c r="D70" s="109" t="s">
        <v>147</v>
      </c>
      <c r="E70" s="42"/>
      <c r="F70" s="47"/>
      <c r="G70" s="47"/>
      <c r="H70" s="68">
        <v>11933876.268244913</v>
      </c>
    </row>
    <row r="71" spans="2:8" s="63" customFormat="1" ht="150" hidden="1">
      <c r="B71" s="67"/>
      <c r="C71" s="107">
        <v>14</v>
      </c>
      <c r="D71" s="110" t="s">
        <v>148</v>
      </c>
      <c r="E71" s="46">
        <v>13</v>
      </c>
      <c r="F71" s="51">
        <v>0</v>
      </c>
      <c r="G71" s="47"/>
      <c r="H71" s="51">
        <v>11933876.268244913</v>
      </c>
    </row>
    <row r="72" spans="2:8" s="63" customFormat="1" ht="105" hidden="1">
      <c r="B72" s="67">
        <v>3014</v>
      </c>
      <c r="C72" s="52">
        <v>15</v>
      </c>
      <c r="D72" s="104" t="s">
        <v>149</v>
      </c>
      <c r="E72" s="46"/>
      <c r="F72" s="48">
        <v>0</v>
      </c>
      <c r="G72" s="48"/>
      <c r="H72" s="64"/>
    </row>
    <row r="73" spans="2:8" s="63" customFormat="1" ht="180" hidden="1">
      <c r="B73" s="67">
        <v>3015</v>
      </c>
      <c r="C73" s="107">
        <v>16</v>
      </c>
      <c r="D73" s="106" t="s">
        <v>150</v>
      </c>
      <c r="E73" s="46"/>
      <c r="F73" s="51">
        <v>0</v>
      </c>
      <c r="G73" s="47"/>
      <c r="H73" s="66"/>
    </row>
    <row r="74" spans="2:8" s="63" customFormat="1" ht="58.5" hidden="1" customHeight="1">
      <c r="B74" s="67"/>
      <c r="C74" s="111"/>
      <c r="D74" s="112"/>
      <c r="E74" s="54"/>
      <c r="F74" s="113">
        <v>74610437.690751359</v>
      </c>
      <c r="G74" s="113"/>
      <c r="H74" s="114">
        <v>70048671.267168328</v>
      </c>
    </row>
    <row r="75" spans="2:8" s="63" customFormat="1" ht="15" hidden="1">
      <c r="B75" s="103"/>
      <c r="C75" s="37"/>
      <c r="D75" s="38"/>
      <c r="E75" s="54"/>
      <c r="F75" s="50"/>
      <c r="G75" s="50"/>
      <c r="H75" s="38"/>
    </row>
    <row r="76" spans="2:8" s="63" customFormat="1" ht="15" hidden="1">
      <c r="B76" s="103"/>
      <c r="C76" s="37"/>
      <c r="D76" s="38"/>
      <c r="E76" s="54"/>
      <c r="F76" s="50"/>
      <c r="G76" s="50"/>
      <c r="H76" s="38"/>
    </row>
    <row r="77" spans="2:8" s="63" customFormat="1" ht="15" hidden="1">
      <c r="B77" s="103"/>
      <c r="C77" s="37"/>
      <c r="D77" s="38"/>
      <c r="E77" s="54"/>
      <c r="F77" s="50"/>
      <c r="G77" s="50"/>
      <c r="H77" s="38"/>
    </row>
    <row r="78" spans="2:8" s="63" customFormat="1" ht="15" hidden="1">
      <c r="B78" s="103"/>
      <c r="C78" s="37"/>
      <c r="D78" s="38"/>
      <c r="E78" s="54"/>
      <c r="F78" s="50"/>
      <c r="G78" s="50"/>
      <c r="H78" s="50"/>
    </row>
    <row r="79" spans="2:8" s="63" customFormat="1" ht="15" hidden="1">
      <c r="B79" s="103"/>
      <c r="C79" s="37"/>
      <c r="D79" s="38"/>
      <c r="E79" s="38"/>
      <c r="F79" s="50"/>
      <c r="G79" s="50"/>
      <c r="H79" s="38"/>
    </row>
    <row r="80" spans="2:8" s="63" customFormat="1" ht="15" hidden="1">
      <c r="B80" s="103"/>
      <c r="C80" s="37"/>
      <c r="D80" s="38"/>
      <c r="E80" s="38"/>
      <c r="F80" s="38"/>
      <c r="G80" s="38"/>
      <c r="H80" s="38"/>
    </row>
    <row r="81" spans="1:8" s="63" customFormat="1" ht="15" hidden="1">
      <c r="B81" s="103"/>
      <c r="C81" s="37"/>
      <c r="D81" s="38"/>
      <c r="E81" s="38"/>
      <c r="F81" s="38">
        <v>0</v>
      </c>
      <c r="G81" s="38"/>
      <c r="H81" s="38">
        <v>0</v>
      </c>
    </row>
    <row r="82" spans="1:8" s="63" customFormat="1" ht="15" hidden="1">
      <c r="B82" s="103"/>
      <c r="C82" s="37"/>
      <c r="D82" s="38"/>
      <c r="E82" s="38"/>
      <c r="F82" s="38">
        <v>0</v>
      </c>
      <c r="G82" s="38"/>
      <c r="H82" s="38">
        <v>0</v>
      </c>
    </row>
    <row r="83" spans="1:8" s="63" customFormat="1" ht="15" hidden="1">
      <c r="B83" s="103"/>
      <c r="C83" s="37"/>
      <c r="D83" s="38"/>
      <c r="E83" s="38"/>
      <c r="F83" s="38">
        <v>0</v>
      </c>
      <c r="G83" s="38"/>
      <c r="H83" s="38">
        <v>0</v>
      </c>
    </row>
    <row r="84" spans="1:8" s="63" customFormat="1" ht="15" hidden="1">
      <c r="B84" s="103"/>
      <c r="C84" s="37"/>
      <c r="D84" s="38"/>
      <c r="E84" s="38"/>
      <c r="F84" s="38"/>
      <c r="G84" s="38"/>
      <c r="H84" s="38"/>
    </row>
    <row r="85" spans="1:8" s="63" customFormat="1" ht="15" hidden="1">
      <c r="B85" s="103"/>
      <c r="C85" s="37"/>
      <c r="D85" s="38"/>
      <c r="E85" s="38"/>
      <c r="F85" s="38"/>
      <c r="G85" s="38"/>
      <c r="H85" s="38"/>
    </row>
    <row r="86" spans="1:8" s="63" customFormat="1" ht="15" hidden="1">
      <c r="B86" s="103"/>
      <c r="C86" s="37"/>
      <c r="D86" s="38"/>
      <c r="E86" s="38"/>
      <c r="F86" s="38"/>
      <c r="G86" s="38"/>
      <c r="H86" s="38"/>
    </row>
    <row r="87" spans="1:8" s="63" customFormat="1" ht="15" hidden="1">
      <c r="B87" s="103"/>
      <c r="C87" s="37"/>
      <c r="D87" s="38"/>
      <c r="E87" s="38"/>
      <c r="F87" s="38"/>
      <c r="G87" s="38"/>
      <c r="H87" s="38"/>
    </row>
    <row r="88" spans="1:8" s="63" customFormat="1" ht="15" hidden="1">
      <c r="B88" s="103"/>
      <c r="C88" s="37"/>
      <c r="D88" s="38"/>
      <c r="E88" s="38"/>
      <c r="F88" s="38"/>
      <c r="G88" s="38"/>
      <c r="H88" s="38"/>
    </row>
    <row r="89" spans="1:8" s="63" customFormat="1" ht="15" hidden="1">
      <c r="B89" s="103"/>
      <c r="C89" s="37"/>
      <c r="D89" s="38"/>
      <c r="E89" s="38"/>
      <c r="F89" s="38"/>
      <c r="G89" s="38"/>
      <c r="H89" s="38"/>
    </row>
    <row r="90" spans="1:8" s="63" customFormat="1" ht="15" hidden="1">
      <c r="B90" s="103"/>
      <c r="C90" s="37"/>
      <c r="D90" s="38"/>
      <c r="E90" s="38"/>
      <c r="F90" s="38"/>
      <c r="G90" s="38"/>
      <c r="H90" s="38"/>
    </row>
    <row r="91" spans="1:8" s="63" customFormat="1" ht="15" hidden="1">
      <c r="B91" s="103"/>
      <c r="C91" s="37"/>
      <c r="D91" s="38"/>
      <c r="E91" s="38"/>
      <c r="F91" s="38"/>
      <c r="G91" s="38"/>
      <c r="H91" s="38"/>
    </row>
    <row r="92" spans="1:8" s="63" customFormat="1" ht="15" hidden="1">
      <c r="B92" s="103"/>
      <c r="C92" s="37"/>
      <c r="D92" s="38"/>
      <c r="E92" s="38"/>
      <c r="F92" s="38"/>
      <c r="G92" s="38"/>
      <c r="H92" s="38"/>
    </row>
    <row r="93" spans="1:8" s="63" customFormat="1" ht="15" hidden="1">
      <c r="B93" s="103"/>
      <c r="C93" s="37"/>
      <c r="D93" s="38"/>
      <c r="E93" s="38"/>
      <c r="F93" s="38"/>
      <c r="G93" s="38"/>
      <c r="H93" s="38"/>
    </row>
    <row r="94" spans="1:8" s="63" customFormat="1" ht="15" hidden="1">
      <c r="B94" s="103"/>
      <c r="C94" s="37"/>
      <c r="D94" s="38"/>
      <c r="E94" s="38"/>
      <c r="F94" s="38"/>
      <c r="G94" s="38"/>
      <c r="H94" s="38"/>
    </row>
    <row r="95" spans="1:8" s="63" customFormat="1" ht="15" hidden="1">
      <c r="A95" s="103"/>
      <c r="B95" s="37"/>
      <c r="C95" s="38"/>
      <c r="D95" s="38"/>
      <c r="E95" s="38"/>
      <c r="F95" s="38"/>
      <c r="G95" s="38"/>
      <c r="H95" s="63">
        <v>0</v>
      </c>
    </row>
    <row r="96" spans="1:8" hidden="1">
      <c r="H96" s="115">
        <v>0</v>
      </c>
    </row>
    <row r="97" hidden="1"/>
    <row r="98" hidden="1"/>
  </sheetData>
  <mergeCells count="13">
    <mergeCell ref="H50:H51"/>
    <mergeCell ref="E32:G32"/>
    <mergeCell ref="E33:G33"/>
    <mergeCell ref="B2:G2"/>
    <mergeCell ref="B3:I3"/>
    <mergeCell ref="B5:C5"/>
    <mergeCell ref="C47:G47"/>
    <mergeCell ref="D48:H48"/>
    <mergeCell ref="B50:B51"/>
    <mergeCell ref="C50:C51"/>
    <mergeCell ref="D50:D51"/>
    <mergeCell ref="E50:E51"/>
    <mergeCell ref="F50:F51"/>
  </mergeCells>
  <hyperlinks>
    <hyperlink ref="G46" location="INDEX!A1" display="&lt;------- Go back"/>
  </hyperlinks>
  <printOptions horizontalCentered="1" verticalCentered="1"/>
  <pageMargins left="0.17" right="0.17" top="0.45" bottom="0.37" header="0.22" footer="0.24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33"/>
  </sheetPr>
  <dimension ref="A1:L100"/>
  <sheetViews>
    <sheetView workbookViewId="0">
      <selection activeCell="J44" sqref="J44"/>
    </sheetView>
  </sheetViews>
  <sheetFormatPr defaultRowHeight="12.75"/>
  <cols>
    <col min="1" max="1" width="7.1640625" style="116" customWidth="1"/>
    <col min="2" max="2" width="43.6640625" style="116" customWidth="1"/>
    <col min="3" max="3" width="11.5" style="116" customWidth="1"/>
    <col min="4" max="4" width="12.83203125" style="116" customWidth="1"/>
    <col min="5" max="5" width="15.1640625" style="116" customWidth="1"/>
    <col min="6" max="6" width="12.33203125" style="116" customWidth="1"/>
    <col min="7" max="7" width="10" style="116" customWidth="1"/>
    <col min="8" max="8" width="11.33203125" style="116" customWidth="1"/>
    <col min="9" max="9" width="13.5" style="116" customWidth="1"/>
    <col min="10" max="10" width="14.5" style="116" customWidth="1"/>
    <col min="11" max="11" width="11.83203125" style="116" bestFit="1" customWidth="1"/>
    <col min="12" max="12" width="13.1640625" style="116" bestFit="1" customWidth="1"/>
    <col min="13" max="16384" width="9.33203125" style="116"/>
  </cols>
  <sheetData>
    <row r="1" spans="1:10">
      <c r="B1" s="117" t="s">
        <v>151</v>
      </c>
    </row>
    <row r="2" spans="1:10">
      <c r="B2" s="117" t="s">
        <v>152</v>
      </c>
    </row>
    <row r="3" spans="1:10" ht="16.5">
      <c r="A3" s="118"/>
      <c r="B3" s="118"/>
      <c r="C3" s="119" t="s">
        <v>153</v>
      </c>
      <c r="D3" s="119"/>
      <c r="E3" s="119"/>
      <c r="F3" s="119"/>
      <c r="G3" s="119"/>
      <c r="H3" s="119"/>
      <c r="I3" s="119" t="s">
        <v>48</v>
      </c>
      <c r="J3" s="118"/>
    </row>
    <row r="4" spans="1:10" ht="40.5" customHeight="1">
      <c r="A4" s="120"/>
      <c r="B4" s="120"/>
      <c r="C4" s="121" t="s">
        <v>79</v>
      </c>
      <c r="D4" s="122" t="s">
        <v>154</v>
      </c>
      <c r="E4" s="122" t="s">
        <v>155</v>
      </c>
      <c r="F4" s="122" t="s">
        <v>156</v>
      </c>
      <c r="G4" s="122" t="s">
        <v>88</v>
      </c>
      <c r="H4" s="122" t="s">
        <v>157</v>
      </c>
      <c r="I4" s="122" t="s">
        <v>158</v>
      </c>
      <c r="J4" s="122" t="s">
        <v>159</v>
      </c>
    </row>
    <row r="5" spans="1:10" ht="15.95" hidden="1" customHeight="1">
      <c r="A5" s="123" t="s">
        <v>34</v>
      </c>
      <c r="B5" s="124" t="s">
        <v>160</v>
      </c>
      <c r="C5" s="125">
        <v>10000000</v>
      </c>
      <c r="D5" s="125"/>
      <c r="E5" s="125">
        <v>19236231</v>
      </c>
      <c r="F5" s="125">
        <v>506848</v>
      </c>
      <c r="G5" s="125">
        <v>644051</v>
      </c>
      <c r="H5" s="125"/>
      <c r="I5" s="125">
        <v>10334895</v>
      </c>
      <c r="J5" s="125">
        <f>SUM(C5:I5)</f>
        <v>40722025</v>
      </c>
    </row>
    <row r="6" spans="1:10" hidden="1">
      <c r="A6" s="126">
        <v>1</v>
      </c>
      <c r="B6" s="127"/>
      <c r="C6" s="125"/>
      <c r="D6" s="125"/>
      <c r="E6" s="125"/>
      <c r="F6" s="125"/>
      <c r="G6" s="125"/>
      <c r="H6" s="125"/>
      <c r="I6" s="125"/>
      <c r="J6" s="125">
        <f t="shared" ref="J6:J14" si="0">SUM(C6:I6)</f>
        <v>0</v>
      </c>
    </row>
    <row r="7" spans="1:10" ht="25.5" hidden="1">
      <c r="A7" s="126">
        <v>2</v>
      </c>
      <c r="B7" s="128" t="s">
        <v>161</v>
      </c>
      <c r="C7" s="125"/>
      <c r="D7" s="125"/>
      <c r="E7" s="125"/>
      <c r="F7" s="125"/>
      <c r="G7" s="125"/>
      <c r="H7" s="125"/>
      <c r="I7" s="125"/>
      <c r="J7" s="125">
        <f t="shared" si="0"/>
        <v>0</v>
      </c>
    </row>
    <row r="8" spans="1:10" ht="41.25" hidden="1" customHeight="1">
      <c r="A8" s="126">
        <v>3</v>
      </c>
      <c r="B8" s="128" t="s">
        <v>162</v>
      </c>
      <c r="C8" s="125"/>
      <c r="D8" s="125"/>
      <c r="E8" s="125"/>
      <c r="F8" s="125"/>
      <c r="G8" s="125"/>
      <c r="H8" s="125"/>
      <c r="I8" s="125"/>
      <c r="J8" s="125">
        <f t="shared" si="0"/>
        <v>0</v>
      </c>
    </row>
    <row r="9" spans="1:10" hidden="1">
      <c r="A9" s="126">
        <v>5</v>
      </c>
      <c r="B9" s="128" t="s">
        <v>163</v>
      </c>
      <c r="C9" s="125"/>
      <c r="D9" s="125"/>
      <c r="E9" s="125"/>
      <c r="F9" s="125"/>
      <c r="G9" s="125"/>
      <c r="H9" s="125"/>
      <c r="I9" s="125"/>
      <c r="J9" s="125">
        <f t="shared" si="0"/>
        <v>0</v>
      </c>
    </row>
    <row r="10" spans="1:10" hidden="1">
      <c r="A10" s="126">
        <v>6</v>
      </c>
      <c r="B10" s="128" t="s">
        <v>164</v>
      </c>
      <c r="C10" s="125"/>
      <c r="D10" s="125"/>
      <c r="E10" s="129">
        <v>10334895</v>
      </c>
      <c r="F10" s="125"/>
      <c r="G10" s="125"/>
      <c r="H10" s="125"/>
      <c r="I10" s="125">
        <v>-10334895</v>
      </c>
      <c r="J10" s="125">
        <f t="shared" si="0"/>
        <v>0</v>
      </c>
    </row>
    <row r="11" spans="1:10" ht="15" hidden="1" customHeight="1">
      <c r="A11" s="126">
        <v>7</v>
      </c>
      <c r="B11" s="128" t="s">
        <v>165</v>
      </c>
      <c r="C11" s="125"/>
      <c r="D11" s="125"/>
      <c r="E11" s="125"/>
      <c r="F11" s="125"/>
      <c r="G11" s="125"/>
      <c r="H11" s="125"/>
      <c r="I11" s="125"/>
      <c r="J11" s="125">
        <f t="shared" si="0"/>
        <v>0</v>
      </c>
    </row>
    <row r="12" spans="1:10" ht="15" hidden="1" customHeight="1">
      <c r="A12" s="126">
        <v>8</v>
      </c>
      <c r="B12" s="130" t="s">
        <v>166</v>
      </c>
      <c r="C12" s="125"/>
      <c r="D12" s="125"/>
      <c r="E12" s="125"/>
      <c r="F12" s="125"/>
      <c r="G12" s="125"/>
      <c r="H12" s="125"/>
      <c r="I12" s="125"/>
      <c r="J12" s="125">
        <f t="shared" si="0"/>
        <v>0</v>
      </c>
    </row>
    <row r="13" spans="1:10" ht="15" hidden="1" customHeight="1">
      <c r="A13" s="126">
        <v>9</v>
      </c>
      <c r="B13" s="128" t="s">
        <v>167</v>
      </c>
      <c r="C13" s="125"/>
      <c r="D13" s="125"/>
      <c r="E13" s="125"/>
      <c r="F13" s="125"/>
      <c r="G13" s="125"/>
      <c r="H13" s="125"/>
      <c r="I13" s="125"/>
      <c r="J13" s="125">
        <f t="shared" si="0"/>
        <v>0</v>
      </c>
    </row>
    <row r="14" spans="1:10" ht="15" hidden="1" customHeight="1">
      <c r="A14" s="123" t="s">
        <v>75</v>
      </c>
      <c r="B14" s="124" t="s">
        <v>168</v>
      </c>
      <c r="C14" s="125">
        <f t="shared" ref="C14:H14" si="1">SUM(C5:C13)</f>
        <v>10000000</v>
      </c>
      <c r="D14" s="125">
        <f t="shared" si="1"/>
        <v>0</v>
      </c>
      <c r="E14" s="125">
        <f t="shared" si="1"/>
        <v>29571126</v>
      </c>
      <c r="F14" s="125">
        <f t="shared" si="1"/>
        <v>506848</v>
      </c>
      <c r="G14" s="125">
        <f t="shared" si="1"/>
        <v>644051</v>
      </c>
      <c r="H14" s="125">
        <f t="shared" si="1"/>
        <v>0</v>
      </c>
      <c r="I14" s="125">
        <f>+[3]Pasivet!H42</f>
        <v>11933876.371024895</v>
      </c>
      <c r="J14" s="125">
        <f t="shared" si="0"/>
        <v>52655901.371024892</v>
      </c>
    </row>
    <row r="15" spans="1:10" ht="26.25" hidden="1" customHeight="1">
      <c r="A15" s="126">
        <v>1</v>
      </c>
      <c r="B15" s="128" t="s">
        <v>169</v>
      </c>
      <c r="C15" s="125"/>
      <c r="D15" s="125"/>
      <c r="E15" s="125"/>
      <c r="F15" s="125"/>
      <c r="G15" s="125"/>
      <c r="H15" s="125"/>
      <c r="I15" s="125"/>
      <c r="J15" s="125">
        <f>C15+D15+F15+G15+H15+I15</f>
        <v>0</v>
      </c>
    </row>
    <row r="16" spans="1:10" ht="22.5" hidden="1" customHeight="1">
      <c r="A16" s="126">
        <v>2</v>
      </c>
      <c r="B16" s="127" t="s">
        <v>170</v>
      </c>
      <c r="C16" s="125"/>
      <c r="D16" s="125"/>
      <c r="E16" s="125"/>
      <c r="F16" s="125"/>
      <c r="G16" s="125"/>
      <c r="H16" s="125"/>
      <c r="I16" s="125"/>
      <c r="J16" s="125">
        <f>C16+D16+F16+G16+H16+I16</f>
        <v>0</v>
      </c>
    </row>
    <row r="17" spans="1:12" ht="25.5" hidden="1">
      <c r="A17" s="126">
        <v>3</v>
      </c>
      <c r="B17" s="128" t="s">
        <v>161</v>
      </c>
      <c r="C17" s="125"/>
      <c r="D17" s="125"/>
      <c r="E17" s="125"/>
      <c r="F17" s="125"/>
      <c r="G17" s="125"/>
      <c r="H17" s="125"/>
      <c r="I17" s="125"/>
      <c r="J17" s="125">
        <f>C17+D17+F17+G17+H17+I17</f>
        <v>0</v>
      </c>
    </row>
    <row r="18" spans="1:12" ht="45.75" hidden="1" customHeight="1">
      <c r="A18" s="126">
        <v>4</v>
      </c>
      <c r="B18" s="128" t="s">
        <v>162</v>
      </c>
      <c r="C18" s="125"/>
      <c r="D18" s="125"/>
      <c r="E18" s="125"/>
      <c r="F18" s="125"/>
      <c r="G18" s="125"/>
      <c r="H18" s="125"/>
      <c r="I18" s="125"/>
      <c r="J18" s="125">
        <f>C18+D18+F18+G18+H18+I18</f>
        <v>0</v>
      </c>
    </row>
    <row r="19" spans="1:12" ht="15" hidden="1" customHeight="1">
      <c r="A19" s="126">
        <v>5</v>
      </c>
      <c r="B19" s="128" t="s">
        <v>171</v>
      </c>
      <c r="C19" s="125"/>
      <c r="D19" s="125"/>
      <c r="E19" s="125"/>
      <c r="F19" s="125"/>
      <c r="G19" s="125"/>
      <c r="H19" s="125"/>
      <c r="I19" s="125">
        <f>+'[3]Te ardhura e shpenzime'!E30</f>
        <v>13494867.28739378</v>
      </c>
      <c r="J19" s="125">
        <f>C19+D19+F19+G19+H19+I19</f>
        <v>13494867.28739378</v>
      </c>
    </row>
    <row r="20" spans="1:12" ht="15" hidden="1" customHeight="1">
      <c r="A20" s="126">
        <v>6</v>
      </c>
      <c r="B20" s="128" t="s">
        <v>172</v>
      </c>
      <c r="C20" s="125"/>
      <c r="D20" s="125"/>
      <c r="E20" s="125">
        <f>+I14-7000000</f>
        <v>4933876.3710248955</v>
      </c>
      <c r="F20" s="125"/>
      <c r="G20" s="125"/>
      <c r="H20" s="125"/>
      <c r="I20" s="125">
        <v>-4933876</v>
      </c>
      <c r="J20" s="125">
        <f>C20+D20+F20+G20+H20+I20+E20</f>
        <v>0.37102489545941353</v>
      </c>
    </row>
    <row r="21" spans="1:12" ht="15" hidden="1" customHeight="1">
      <c r="A21" s="126">
        <v>7</v>
      </c>
      <c r="B21" s="128" t="s">
        <v>165</v>
      </c>
      <c r="C21" s="125"/>
      <c r="D21" s="125"/>
      <c r="E21" s="125"/>
      <c r="F21" s="125"/>
      <c r="G21" s="125"/>
      <c r="H21" s="125"/>
      <c r="I21" s="125">
        <v>-7000000</v>
      </c>
      <c r="J21" s="125">
        <f>C21+D21+F21+G21+H21+I21</f>
        <v>-7000000</v>
      </c>
    </row>
    <row r="22" spans="1:12" hidden="1">
      <c r="A22" s="126">
        <v>8</v>
      </c>
      <c r="B22" s="128" t="s">
        <v>173</v>
      </c>
      <c r="C22" s="125"/>
      <c r="D22" s="125"/>
      <c r="E22" s="125"/>
      <c r="F22" s="125"/>
      <c r="G22" s="125"/>
      <c r="H22" s="125"/>
      <c r="I22" s="125"/>
      <c r="J22" s="125">
        <f>C22+D22+F22+G22+H22+I22</f>
        <v>0</v>
      </c>
    </row>
    <row r="23" spans="1:12" ht="15.95" hidden="1" customHeight="1">
      <c r="A23" s="126">
        <v>9</v>
      </c>
      <c r="B23" s="128" t="s">
        <v>174</v>
      </c>
      <c r="C23" s="125"/>
      <c r="D23" s="125"/>
      <c r="E23" s="125"/>
      <c r="F23" s="125"/>
      <c r="G23" s="125"/>
      <c r="H23" s="125"/>
      <c r="I23" s="125"/>
      <c r="J23" s="125">
        <f>C23+D23+F23+G23+H23+I23</f>
        <v>0</v>
      </c>
    </row>
    <row r="24" spans="1:12" ht="23.25" customHeight="1">
      <c r="A24" s="123" t="s">
        <v>8</v>
      </c>
      <c r="B24" s="124" t="s">
        <v>175</v>
      </c>
      <c r="C24" s="125">
        <v>10000000</v>
      </c>
      <c r="D24" s="125">
        <v>0</v>
      </c>
      <c r="E24" s="125">
        <v>34505002.371024892</v>
      </c>
      <c r="F24" s="125">
        <v>506848</v>
      </c>
      <c r="G24" s="125">
        <v>644051</v>
      </c>
      <c r="H24" s="125">
        <v>0</v>
      </c>
      <c r="I24" s="125">
        <v>13494866.658418678</v>
      </c>
      <c r="J24" s="125">
        <v>59150768.029443562</v>
      </c>
      <c r="K24" s="131"/>
      <c r="L24" s="132"/>
    </row>
    <row r="25" spans="1:12" ht="20.25" customHeight="1">
      <c r="A25" s="126">
        <v>1</v>
      </c>
      <c r="B25" s="128" t="s">
        <v>169</v>
      </c>
      <c r="C25" s="125"/>
      <c r="D25" s="125"/>
      <c r="E25" s="125"/>
      <c r="F25" s="125"/>
      <c r="G25" s="125"/>
      <c r="H25" s="125"/>
      <c r="I25" s="125"/>
      <c r="J25" s="125"/>
    </row>
    <row r="26" spans="1:12" ht="20.25" customHeight="1">
      <c r="A26" s="126">
        <v>2</v>
      </c>
      <c r="B26" s="127" t="s">
        <v>170</v>
      </c>
      <c r="C26" s="125"/>
      <c r="D26" s="125"/>
      <c r="E26" s="125"/>
      <c r="F26" s="125"/>
      <c r="G26" s="125"/>
      <c r="H26" s="125"/>
      <c r="I26" s="125"/>
      <c r="J26" s="125"/>
    </row>
    <row r="27" spans="1:12" ht="20.25" customHeight="1">
      <c r="A27" s="126">
        <v>3</v>
      </c>
      <c r="B27" s="128" t="s">
        <v>161</v>
      </c>
      <c r="C27" s="125"/>
      <c r="D27" s="125"/>
      <c r="E27" s="125"/>
      <c r="F27" s="125"/>
      <c r="G27" s="125"/>
      <c r="H27" s="125"/>
      <c r="I27" s="125"/>
      <c r="J27" s="125"/>
    </row>
    <row r="28" spans="1:12" ht="24" customHeight="1">
      <c r="A28" s="126">
        <v>4</v>
      </c>
      <c r="B28" s="128" t="s">
        <v>162</v>
      </c>
      <c r="C28" s="125"/>
      <c r="D28" s="125"/>
      <c r="E28" s="125"/>
      <c r="F28" s="125"/>
      <c r="G28" s="125"/>
      <c r="H28" s="125"/>
      <c r="I28" s="125"/>
      <c r="J28" s="125"/>
    </row>
    <row r="29" spans="1:12" ht="15.75" customHeight="1">
      <c r="A29" s="126">
        <v>5</v>
      </c>
      <c r="B29" s="128" t="s">
        <v>171</v>
      </c>
      <c r="C29" s="125"/>
      <c r="D29" s="125"/>
      <c r="E29" s="125"/>
      <c r="F29" s="125"/>
      <c r="G29" s="125"/>
      <c r="H29" s="125"/>
      <c r="I29" s="125">
        <v>5946648.9187570149</v>
      </c>
      <c r="J29" s="125">
        <v>5946648.9187570149</v>
      </c>
    </row>
    <row r="30" spans="1:12" ht="15.75" customHeight="1">
      <c r="A30" s="126">
        <v>6</v>
      </c>
      <c r="B30" s="128" t="s">
        <v>172</v>
      </c>
      <c r="C30" s="125"/>
      <c r="D30" s="125"/>
      <c r="E30" s="125">
        <v>9494867</v>
      </c>
      <c r="F30" s="125"/>
      <c r="G30" s="125"/>
      <c r="H30" s="125"/>
      <c r="I30" s="125">
        <v>-9494867</v>
      </c>
      <c r="J30" s="125">
        <v>0</v>
      </c>
    </row>
    <row r="31" spans="1:12" ht="15.75" customHeight="1">
      <c r="A31" s="126">
        <v>7</v>
      </c>
      <c r="B31" s="128" t="s">
        <v>165</v>
      </c>
      <c r="C31" s="125"/>
      <c r="D31" s="125"/>
      <c r="E31" s="125"/>
      <c r="F31" s="125"/>
      <c r="G31" s="125"/>
      <c r="H31" s="125"/>
      <c r="I31" s="125">
        <v>-4000000</v>
      </c>
      <c r="J31" s="125">
        <v>-4000000</v>
      </c>
    </row>
    <row r="32" spans="1:12" ht="15.75" customHeight="1">
      <c r="A32" s="126">
        <v>8</v>
      </c>
      <c r="B32" s="128" t="s">
        <v>173</v>
      </c>
      <c r="C32" s="125"/>
      <c r="D32" s="125"/>
      <c r="E32" s="125"/>
      <c r="F32" s="125"/>
      <c r="G32" s="125"/>
      <c r="H32" s="125"/>
      <c r="I32" s="125"/>
      <c r="J32" s="125"/>
    </row>
    <row r="33" spans="1:10" ht="15.75" customHeight="1">
      <c r="A33" s="126">
        <v>9</v>
      </c>
      <c r="B33" s="128" t="s">
        <v>174</v>
      </c>
      <c r="C33" s="125"/>
      <c r="D33" s="125"/>
      <c r="E33" s="125"/>
      <c r="F33" s="125"/>
      <c r="G33" s="125"/>
      <c r="H33" s="125"/>
      <c r="I33" s="125"/>
      <c r="J33" s="125"/>
    </row>
    <row r="34" spans="1:10" ht="15.75" customHeight="1">
      <c r="A34" s="123" t="s">
        <v>8</v>
      </c>
      <c r="B34" s="124" t="s">
        <v>176</v>
      </c>
      <c r="C34" s="125">
        <v>10000000</v>
      </c>
      <c r="D34" s="125">
        <v>0</v>
      </c>
      <c r="E34" s="125">
        <v>43999869.371024892</v>
      </c>
      <c r="F34" s="125">
        <v>506848</v>
      </c>
      <c r="G34" s="125">
        <v>644051</v>
      </c>
      <c r="H34" s="125">
        <v>0</v>
      </c>
      <c r="I34" s="125">
        <v>5946648.5771756917</v>
      </c>
      <c r="J34" s="125">
        <v>61097416.948200576</v>
      </c>
    </row>
    <row r="35" spans="1:10" ht="15.75" customHeight="1">
      <c r="A35" s="126">
        <v>1</v>
      </c>
      <c r="B35" s="128" t="s">
        <v>169</v>
      </c>
      <c r="C35" s="125"/>
      <c r="D35" s="125"/>
      <c r="E35" s="125"/>
      <c r="F35" s="125"/>
      <c r="G35" s="125"/>
      <c r="H35" s="125"/>
      <c r="I35" s="125"/>
      <c r="J35" s="125"/>
    </row>
    <row r="36" spans="1:10" ht="15.75" customHeight="1">
      <c r="A36" s="126">
        <v>2</v>
      </c>
      <c r="B36" s="127" t="s">
        <v>170</v>
      </c>
      <c r="C36" s="125"/>
      <c r="D36" s="125"/>
      <c r="E36" s="125"/>
      <c r="F36" s="125"/>
      <c r="G36" s="125"/>
      <c r="H36" s="125"/>
      <c r="I36" s="125"/>
      <c r="J36" s="125"/>
    </row>
    <row r="37" spans="1:10" ht="15.75" customHeight="1">
      <c r="A37" s="126">
        <v>3</v>
      </c>
      <c r="B37" s="128" t="s">
        <v>161</v>
      </c>
      <c r="C37" s="125"/>
      <c r="D37" s="125"/>
      <c r="E37" s="125"/>
      <c r="F37" s="125"/>
      <c r="G37" s="125"/>
      <c r="H37" s="125"/>
      <c r="I37" s="125"/>
      <c r="J37" s="125"/>
    </row>
    <row r="38" spans="1:10" ht="15.75" customHeight="1">
      <c r="A38" s="126">
        <v>4</v>
      </c>
      <c r="B38" s="128" t="s">
        <v>162</v>
      </c>
      <c r="C38" s="125"/>
      <c r="D38" s="125"/>
      <c r="E38" s="125"/>
      <c r="F38" s="125"/>
      <c r="G38" s="125"/>
      <c r="H38" s="125"/>
      <c r="I38" s="125"/>
      <c r="J38" s="125"/>
    </row>
    <row r="39" spans="1:10" ht="15.75" customHeight="1">
      <c r="A39" s="126">
        <v>5</v>
      </c>
      <c r="B39" s="128" t="s">
        <v>171</v>
      </c>
      <c r="C39" s="125"/>
      <c r="D39" s="125"/>
      <c r="E39" s="125"/>
      <c r="F39" s="125"/>
      <c r="G39" s="125"/>
      <c r="H39" s="125"/>
      <c r="I39" s="125">
        <v>13527659.03860078</v>
      </c>
      <c r="J39" s="125">
        <v>13527659.03860078</v>
      </c>
    </row>
    <row r="40" spans="1:10" ht="15.75" customHeight="1">
      <c r="A40" s="126">
        <v>6</v>
      </c>
      <c r="B40" s="128" t="s">
        <v>172</v>
      </c>
      <c r="C40" s="125"/>
      <c r="D40" s="125"/>
      <c r="E40" s="125">
        <v>2946648.5771756917</v>
      </c>
      <c r="F40" s="125"/>
      <c r="G40" s="125"/>
      <c r="H40" s="125"/>
      <c r="I40" s="125">
        <v>-2946649</v>
      </c>
      <c r="J40" s="125">
        <v>-0.42282430827617645</v>
      </c>
    </row>
    <row r="41" spans="1:10" ht="15.75" customHeight="1">
      <c r="A41" s="126">
        <v>7</v>
      </c>
      <c r="B41" s="128" t="s">
        <v>165</v>
      </c>
      <c r="C41" s="125"/>
      <c r="D41" s="125"/>
      <c r="E41" s="125"/>
      <c r="F41" s="125"/>
      <c r="G41" s="125"/>
      <c r="H41" s="125"/>
      <c r="I41" s="125">
        <v>-3000000</v>
      </c>
      <c r="J41" s="125">
        <v>-3000000</v>
      </c>
    </row>
    <row r="42" spans="1:10" ht="15.75" customHeight="1">
      <c r="A42" s="126">
        <v>8</v>
      </c>
      <c r="B42" s="128" t="s">
        <v>173</v>
      </c>
      <c r="C42" s="125"/>
      <c r="D42" s="125"/>
      <c r="E42" s="125"/>
      <c r="F42" s="125"/>
      <c r="G42" s="125"/>
      <c r="H42" s="125"/>
      <c r="I42" s="125"/>
      <c r="J42" s="125"/>
    </row>
    <row r="43" spans="1:10" ht="15.75" customHeight="1">
      <c r="A43" s="126">
        <v>9</v>
      </c>
      <c r="B43" s="128" t="s">
        <v>174</v>
      </c>
      <c r="C43" s="125"/>
      <c r="D43" s="125"/>
      <c r="E43" s="125"/>
      <c r="F43" s="125"/>
      <c r="G43" s="125"/>
      <c r="H43" s="125"/>
      <c r="I43" s="125"/>
      <c r="J43" s="125"/>
    </row>
    <row r="44" spans="1:10" ht="15.75" customHeight="1">
      <c r="A44" s="123" t="s">
        <v>75</v>
      </c>
      <c r="B44" s="124" t="s">
        <v>177</v>
      </c>
      <c r="C44" s="125">
        <v>10000000</v>
      </c>
      <c r="D44" s="125">
        <v>0</v>
      </c>
      <c r="E44" s="125">
        <v>46946517.948200583</v>
      </c>
      <c r="F44" s="125">
        <v>506848</v>
      </c>
      <c r="G44" s="125">
        <v>644051</v>
      </c>
      <c r="H44" s="125">
        <v>0</v>
      </c>
      <c r="I44" s="125">
        <v>13527658.615776472</v>
      </c>
      <c r="J44" s="125">
        <v>71625075.563977048</v>
      </c>
    </row>
    <row r="45" spans="1:10">
      <c r="J45" s="131"/>
    </row>
    <row r="46" spans="1:10" s="133" customFormat="1" ht="15" hidden="1">
      <c r="B46" s="134"/>
      <c r="E46" s="39"/>
    </row>
    <row r="47" spans="1:10" s="133" customFormat="1" ht="15" hidden="1" customHeight="1">
      <c r="B47" s="46"/>
      <c r="C47" s="107" t="s">
        <v>178</v>
      </c>
      <c r="D47" s="135" t="s">
        <v>179</v>
      </c>
      <c r="E47" s="135" t="s">
        <v>49</v>
      </c>
    </row>
    <row r="48" spans="1:10" s="133" customFormat="1" ht="15" hidden="1">
      <c r="C48" s="46"/>
      <c r="D48" s="107"/>
      <c r="E48" s="135"/>
      <c r="F48" s="135"/>
    </row>
    <row r="49" spans="3:8" s="133" customFormat="1" ht="15" hidden="1">
      <c r="C49" s="46" t="s">
        <v>8</v>
      </c>
      <c r="D49" s="43" t="s">
        <v>180</v>
      </c>
      <c r="E49" s="45"/>
      <c r="F49" s="45"/>
    </row>
    <row r="50" spans="3:8" s="133" customFormat="1" ht="15" hidden="1">
      <c r="C50" s="46"/>
      <c r="D50" s="44" t="s">
        <v>181</v>
      </c>
      <c r="E50" s="136">
        <f>'[4]P&amp;L'!E71</f>
        <v>0</v>
      </c>
      <c r="F50" s="137">
        <f>+G6</f>
        <v>0</v>
      </c>
      <c r="H50" s="138">
        <f>+H6</f>
        <v>0</v>
      </c>
    </row>
    <row r="51" spans="3:8" s="133" customFormat="1" ht="15" hidden="1">
      <c r="C51" s="46"/>
      <c r="D51" s="44" t="s">
        <v>182</v>
      </c>
      <c r="E51" s="136"/>
      <c r="F51" s="136"/>
    </row>
    <row r="52" spans="3:8" s="133" customFormat="1" ht="15" hidden="1">
      <c r="C52" s="46"/>
      <c r="D52" s="44" t="s">
        <v>183</v>
      </c>
      <c r="E52" s="136">
        <f>-'[4]P&amp;L'!E59</f>
        <v>0</v>
      </c>
      <c r="F52" s="136"/>
      <c r="H52" s="138"/>
    </row>
    <row r="53" spans="3:8" s="133" customFormat="1" ht="15" hidden="1">
      <c r="C53" s="46"/>
      <c r="D53" s="44" t="s">
        <v>184</v>
      </c>
      <c r="E53" s="136">
        <f>-'[4]P&amp;L'!E68</f>
        <v>0</v>
      </c>
      <c r="F53" s="136"/>
    </row>
    <row r="54" spans="3:8" s="133" customFormat="1" ht="15" hidden="1">
      <c r="C54" s="46"/>
      <c r="D54" s="44" t="s">
        <v>185</v>
      </c>
      <c r="E54" s="136">
        <f>-'[4]P&amp;L'!E69</f>
        <v>0</v>
      </c>
      <c r="F54" s="136">
        <f>SUM(F51:F53)</f>
        <v>0</v>
      </c>
      <c r="H54" s="136">
        <f>SUM(H51:H53)</f>
        <v>0</v>
      </c>
    </row>
    <row r="55" spans="3:8" s="133" customFormat="1" ht="15" hidden="1">
      <c r="C55" s="46"/>
      <c r="D55" s="44" t="s">
        <v>186</v>
      </c>
      <c r="E55" s="136">
        <f>-'[4]P&amp;L'!E67</f>
        <v>0</v>
      </c>
      <c r="F55" s="136"/>
    </row>
    <row r="56" spans="3:8" s="133" customFormat="1" ht="165" hidden="1">
      <c r="C56" s="46"/>
      <c r="D56" s="104" t="s">
        <v>187</v>
      </c>
      <c r="E56" s="136">
        <f>[4]Assets!G60-[4]Assets!E60-E54</f>
        <v>0</v>
      </c>
      <c r="F56" s="136">
        <f>+G12</f>
        <v>0</v>
      </c>
      <c r="H56" s="138">
        <f>+H12</f>
        <v>0</v>
      </c>
    </row>
    <row r="57" spans="3:8" s="133" customFormat="1" ht="15" hidden="1">
      <c r="C57" s="46"/>
      <c r="D57" s="44" t="s">
        <v>188</v>
      </c>
      <c r="E57" s="136">
        <f>[4]Assets!G67-[4]Assets!E67</f>
        <v>0</v>
      </c>
      <c r="F57" s="136">
        <f>+G13</f>
        <v>0</v>
      </c>
      <c r="H57" s="138">
        <f>+H13</f>
        <v>0</v>
      </c>
    </row>
    <row r="58" spans="3:8" s="133" customFormat="1" ht="14.25" hidden="1" customHeight="1">
      <c r="C58" s="46"/>
      <c r="D58" s="104" t="s">
        <v>189</v>
      </c>
      <c r="E58" s="136">
        <f>'[4]Equity &amp; Liabilities'!E61-'[4]Equity &amp; Liabilities'!G61-E53</f>
        <v>0</v>
      </c>
      <c r="F58" s="136"/>
      <c r="H58" s="138"/>
    </row>
    <row r="59" spans="3:8" s="133" customFormat="1" ht="15" hidden="1">
      <c r="C59" s="46"/>
      <c r="D59" s="44" t="s">
        <v>190</v>
      </c>
      <c r="E59" s="136">
        <f>'[4]Equity &amp; Liabilities'!E63-'[4]Equity &amp; Liabilities'!G63</f>
        <v>0</v>
      </c>
      <c r="F59" s="136">
        <f>+G15</f>
        <v>0</v>
      </c>
      <c r="H59" s="139">
        <f>+H14+H15</f>
        <v>0</v>
      </c>
    </row>
    <row r="60" spans="3:8" s="133" customFormat="1" ht="30" hidden="1">
      <c r="C60" s="46"/>
      <c r="D60" s="104" t="s">
        <v>191</v>
      </c>
      <c r="E60" s="136">
        <f>-E55</f>
        <v>0</v>
      </c>
      <c r="F60" s="136">
        <f>SUM(F56:F59)</f>
        <v>0</v>
      </c>
      <c r="H60" s="136">
        <f>SUM(H56:H59)</f>
        <v>0</v>
      </c>
    </row>
    <row r="61" spans="3:8" s="133" customFormat="1" ht="15" hidden="1">
      <c r="C61" s="46"/>
      <c r="D61" s="44" t="s">
        <v>192</v>
      </c>
      <c r="E61" s="136">
        <f>'[4]P&amp;L'!E72</f>
        <v>0</v>
      </c>
      <c r="F61" s="136"/>
    </row>
    <row r="62" spans="3:8" s="133" customFormat="1" ht="45" hidden="1">
      <c r="C62" s="46"/>
      <c r="D62" s="53" t="s">
        <v>193</v>
      </c>
      <c r="E62" s="140">
        <f>SUM(E50:E61)</f>
        <v>0</v>
      </c>
      <c r="F62" s="140"/>
      <c r="H62" s="138"/>
    </row>
    <row r="63" spans="3:8" s="133" customFormat="1" ht="15" hidden="1">
      <c r="C63" s="46"/>
      <c r="D63" s="44"/>
      <c r="E63" s="136"/>
      <c r="F63" s="136"/>
    </row>
    <row r="64" spans="3:8" s="133" customFormat="1" ht="15" hidden="1">
      <c r="C64" s="46" t="s">
        <v>34</v>
      </c>
      <c r="D64" s="43" t="s">
        <v>194</v>
      </c>
      <c r="E64" s="136"/>
      <c r="F64" s="136"/>
    </row>
    <row r="65" spans="3:8" s="133" customFormat="1" ht="15" hidden="1">
      <c r="C65" s="46"/>
      <c r="D65" s="44" t="s">
        <v>195</v>
      </c>
      <c r="E65" s="136">
        <f>[4]Assets!G78-[4]Assets!E78</f>
        <v>0</v>
      </c>
      <c r="F65" s="136"/>
    </row>
    <row r="66" spans="3:8" s="133" customFormat="1" ht="15" hidden="1">
      <c r="C66" s="46"/>
      <c r="D66" s="44" t="s">
        <v>196</v>
      </c>
      <c r="E66" s="136">
        <v>0</v>
      </c>
      <c r="F66" s="136"/>
    </row>
    <row r="67" spans="3:8" s="133" customFormat="1" ht="15" hidden="1">
      <c r="C67" s="46"/>
      <c r="D67" s="44" t="s">
        <v>197</v>
      </c>
      <c r="E67" s="136">
        <v>0</v>
      </c>
      <c r="F67" s="136"/>
      <c r="H67" s="136"/>
    </row>
    <row r="68" spans="3:8" s="133" customFormat="1" ht="15" hidden="1">
      <c r="C68" s="46"/>
      <c r="D68" s="44" t="s">
        <v>198</v>
      </c>
      <c r="E68" s="136">
        <v>0</v>
      </c>
      <c r="F68" s="136"/>
    </row>
    <row r="69" spans="3:8" s="133" customFormat="1" ht="15" hidden="1">
      <c r="C69" s="46"/>
      <c r="D69" s="44" t="s">
        <v>199</v>
      </c>
      <c r="E69" s="136">
        <v>0</v>
      </c>
      <c r="F69" s="136"/>
    </row>
    <row r="70" spans="3:8" s="133" customFormat="1" ht="15" hidden="1">
      <c r="C70" s="46"/>
      <c r="D70" s="49" t="s">
        <v>200</v>
      </c>
      <c r="E70" s="140">
        <f>SUM(E65:E69)</f>
        <v>0</v>
      </c>
      <c r="F70" s="140"/>
      <c r="H70" s="139">
        <f>+H30</f>
        <v>0</v>
      </c>
    </row>
    <row r="71" spans="3:8" s="133" customFormat="1" ht="15" hidden="1">
      <c r="C71" s="46"/>
      <c r="D71" s="44"/>
      <c r="E71" s="136"/>
      <c r="F71" s="136"/>
      <c r="H71" s="136"/>
    </row>
    <row r="72" spans="3:8" s="133" customFormat="1" ht="15" hidden="1">
      <c r="C72" s="46" t="s">
        <v>75</v>
      </c>
      <c r="D72" s="43" t="s">
        <v>201</v>
      </c>
      <c r="E72" s="136"/>
      <c r="F72" s="136"/>
    </row>
    <row r="73" spans="3:8" s="133" customFormat="1" ht="15" hidden="1">
      <c r="C73" s="46"/>
      <c r="D73" s="44" t="s">
        <v>202</v>
      </c>
      <c r="E73" s="136"/>
      <c r="F73" s="136"/>
    </row>
    <row r="74" spans="3:8" s="133" customFormat="1" ht="58.5" hidden="1" customHeight="1">
      <c r="C74" s="46"/>
      <c r="D74" s="44" t="s">
        <v>203</v>
      </c>
      <c r="E74" s="136">
        <f>'[4]Equity &amp; Liabilities'!E76-'[4]Equity &amp; Liabilities'!G76</f>
        <v>0</v>
      </c>
      <c r="F74" s="136">
        <f>+G17</f>
        <v>0</v>
      </c>
      <c r="H74" s="139">
        <f>+H17</f>
        <v>0</v>
      </c>
    </row>
    <row r="75" spans="3:8" s="133" customFormat="1" ht="15" hidden="1">
      <c r="C75" s="46"/>
      <c r="D75" s="44" t="s">
        <v>204</v>
      </c>
      <c r="E75" s="136">
        <f>'[4]Equity &amp; Liabilities'!E51-'[4]Equity &amp; Liabilities'!G51</f>
        <v>0</v>
      </c>
      <c r="F75" s="136"/>
    </row>
    <row r="76" spans="3:8" s="133" customFormat="1" ht="15" hidden="1">
      <c r="C76" s="46"/>
      <c r="D76" s="44" t="s">
        <v>165</v>
      </c>
      <c r="E76" s="136">
        <v>0</v>
      </c>
      <c r="F76" s="136"/>
    </row>
    <row r="77" spans="3:8" s="133" customFormat="1" ht="15" hidden="1">
      <c r="C77" s="46"/>
      <c r="D77" s="44" t="s">
        <v>205</v>
      </c>
      <c r="E77" s="140">
        <f>SUM(E73:E76)</f>
        <v>0</v>
      </c>
      <c r="F77" s="140"/>
    </row>
    <row r="78" spans="3:8" s="133" customFormat="1" ht="15" hidden="1">
      <c r="C78" s="46"/>
      <c r="D78" s="44"/>
      <c r="E78" s="136"/>
      <c r="F78" s="136"/>
      <c r="H78" s="136"/>
    </row>
    <row r="79" spans="3:8" s="133" customFormat="1" ht="15" hidden="1">
      <c r="C79" s="46"/>
      <c r="D79" s="43" t="s">
        <v>206</v>
      </c>
      <c r="E79" s="136">
        <f>E62+E70+E77</f>
        <v>0</v>
      </c>
      <c r="F79" s="136"/>
    </row>
    <row r="80" spans="3:8" s="133" customFormat="1" ht="15" hidden="1">
      <c r="C80" s="46"/>
      <c r="D80" s="43" t="s">
        <v>207</v>
      </c>
      <c r="E80" s="141">
        <f>F81</f>
        <v>0</v>
      </c>
      <c r="F80" s="141"/>
    </row>
    <row r="81" spans="2:8" s="133" customFormat="1" ht="15" hidden="1">
      <c r="C81" s="46"/>
      <c r="D81" s="43" t="s">
        <v>208</v>
      </c>
      <c r="E81" s="142">
        <f>[4]Assets!E50</f>
        <v>0</v>
      </c>
      <c r="F81" s="142">
        <f>+G35</f>
        <v>0</v>
      </c>
      <c r="H81" s="139">
        <f>+H35</f>
        <v>0</v>
      </c>
    </row>
    <row r="82" spans="2:8" s="133" customFormat="1" ht="15" hidden="1">
      <c r="C82" s="134"/>
      <c r="E82" s="138"/>
      <c r="F82" s="142">
        <f>+G36</f>
        <v>0</v>
      </c>
      <c r="H82" s="139">
        <f>+H36</f>
        <v>0</v>
      </c>
    </row>
    <row r="83" spans="2:8" s="133" customFormat="1" ht="15" hidden="1">
      <c r="C83" s="134"/>
      <c r="E83" s="143" t="str">
        <f>IF(E81-E80=E79, "correct", E81-E80-E79)</f>
        <v>correct</v>
      </c>
      <c r="F83" s="142">
        <f>+G37</f>
        <v>0</v>
      </c>
      <c r="H83" s="139">
        <f>+H37</f>
        <v>0</v>
      </c>
    </row>
    <row r="84" spans="2:8" s="133" customFormat="1" ht="15" hidden="1">
      <c r="C84" s="134"/>
      <c r="E84" s="138"/>
    </row>
    <row r="85" spans="2:8" s="133" customFormat="1" ht="15" hidden="1">
      <c r="C85" s="134"/>
    </row>
    <row r="86" spans="2:8" s="133" customFormat="1" ht="15" hidden="1">
      <c r="C86" s="134"/>
    </row>
    <row r="87" spans="2:8" s="133" customFormat="1" ht="15" hidden="1">
      <c r="C87" s="134"/>
    </row>
    <row r="88" spans="2:8" s="133" customFormat="1" ht="15" hidden="1">
      <c r="C88" s="134"/>
    </row>
    <row r="89" spans="2:8" s="133" customFormat="1" ht="15" hidden="1">
      <c r="C89" s="134"/>
    </row>
    <row r="90" spans="2:8" s="133" customFormat="1" ht="15" hidden="1">
      <c r="C90" s="134"/>
    </row>
    <row r="91" spans="2:8" s="133" customFormat="1" ht="15" hidden="1">
      <c r="C91" s="134"/>
    </row>
    <row r="92" spans="2:8" s="133" customFormat="1" ht="15" hidden="1">
      <c r="C92" s="134"/>
    </row>
    <row r="93" spans="2:8" s="133" customFormat="1" ht="15" hidden="1">
      <c r="C93" s="134"/>
    </row>
    <row r="94" spans="2:8" s="133" customFormat="1" ht="15" hidden="1">
      <c r="C94" s="134"/>
    </row>
    <row r="95" spans="2:8" s="133" customFormat="1" ht="15" hidden="1">
      <c r="B95" s="134"/>
      <c r="H95" s="139">
        <f>+H43</f>
        <v>0</v>
      </c>
    </row>
    <row r="96" spans="2:8" hidden="1">
      <c r="H96" s="55">
        <f>+H94-H95</f>
        <v>0</v>
      </c>
    </row>
    <row r="97" spans="8:11" hidden="1"/>
    <row r="98" spans="8:11" hidden="1"/>
    <row r="99" spans="8:11" ht="15.75">
      <c r="H99" s="432" t="s">
        <v>226</v>
      </c>
      <c r="I99" s="432"/>
      <c r="J99" s="432"/>
      <c r="K99" s="418"/>
    </row>
    <row r="100" spans="8:11">
      <c r="H100" s="433" t="s">
        <v>227</v>
      </c>
      <c r="I100" s="433"/>
      <c r="J100" s="433"/>
      <c r="K100" s="419"/>
    </row>
  </sheetData>
  <mergeCells count="2">
    <mergeCell ref="H99:J99"/>
    <mergeCell ref="H100:J100"/>
  </mergeCells>
  <pageMargins left="0.09" right="0.14000000000000001" top="0.5" bottom="0.41" header="0.5" footer="0.2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4"/>
  </sheetPr>
  <dimension ref="A1:N51"/>
  <sheetViews>
    <sheetView workbookViewId="0">
      <selection activeCell="G30" sqref="G30"/>
    </sheetView>
  </sheetViews>
  <sheetFormatPr defaultRowHeight="12.75"/>
  <cols>
    <col min="1" max="1" width="6" style="116" customWidth="1"/>
    <col min="2" max="2" width="19.83203125" style="116" customWidth="1"/>
    <col min="3" max="3" width="7.5" style="116" customWidth="1"/>
    <col min="4" max="5" width="17.1640625" style="116" customWidth="1"/>
    <col min="6" max="6" width="13.5" style="116" customWidth="1"/>
    <col min="7" max="7" width="15.6640625" style="116" customWidth="1"/>
    <col min="8" max="8" width="11.33203125" style="116" bestFit="1" customWidth="1"/>
    <col min="9" max="10" width="11.83203125" style="116" bestFit="1" customWidth="1"/>
    <col min="11" max="12" width="9.33203125" style="116"/>
    <col min="13" max="13" width="14.33203125" style="116" customWidth="1"/>
    <col min="14" max="16384" width="9.33203125" style="116"/>
  </cols>
  <sheetData>
    <row r="1" spans="1:9" ht="15">
      <c r="B1" s="144" t="s">
        <v>209</v>
      </c>
    </row>
    <row r="2" spans="1:9">
      <c r="B2" s="145" t="s">
        <v>210</v>
      </c>
    </row>
    <row r="3" spans="1:9">
      <c r="B3" s="145"/>
    </row>
    <row r="4" spans="1:9" ht="15.75">
      <c r="B4" s="457" t="s">
        <v>211</v>
      </c>
      <c r="C4" s="457"/>
      <c r="D4" s="457"/>
      <c r="E4" s="457"/>
      <c r="F4" s="457"/>
      <c r="G4" s="457"/>
    </row>
    <row r="6" spans="1:9">
      <c r="A6" s="458" t="s">
        <v>2</v>
      </c>
      <c r="B6" s="460" t="s">
        <v>212</v>
      </c>
      <c r="C6" s="458" t="s">
        <v>213</v>
      </c>
      <c r="D6" s="146" t="s">
        <v>214</v>
      </c>
      <c r="E6" s="458" t="s">
        <v>215</v>
      </c>
      <c r="F6" s="458" t="s">
        <v>216</v>
      </c>
      <c r="G6" s="146" t="s">
        <v>214</v>
      </c>
    </row>
    <row r="7" spans="1:9">
      <c r="A7" s="459"/>
      <c r="B7" s="461"/>
      <c r="C7" s="459"/>
      <c r="D7" s="147">
        <v>41275</v>
      </c>
      <c r="E7" s="459"/>
      <c r="F7" s="459"/>
      <c r="G7" s="147">
        <v>41639</v>
      </c>
      <c r="H7" s="148"/>
    </row>
    <row r="8" spans="1:9">
      <c r="A8" s="149">
        <v>1</v>
      </c>
      <c r="B8" s="150" t="s">
        <v>38</v>
      </c>
      <c r="C8" s="149"/>
      <c r="D8" s="151"/>
      <c r="E8" s="151"/>
      <c r="F8" s="151"/>
      <c r="G8" s="151"/>
      <c r="H8" s="148"/>
    </row>
    <row r="9" spans="1:9">
      <c r="A9" s="149">
        <v>2</v>
      </c>
      <c r="B9" s="150" t="s">
        <v>217</v>
      </c>
      <c r="C9" s="149"/>
      <c r="D9" s="151">
        <v>2261002</v>
      </c>
      <c r="E9" s="151"/>
      <c r="F9" s="151"/>
      <c r="G9" s="151">
        <f t="shared" ref="G9:G15" si="0">D9+E9-F9</f>
        <v>2261002</v>
      </c>
      <c r="H9" s="152"/>
    </row>
    <row r="10" spans="1:9">
      <c r="A10" s="149">
        <v>3</v>
      </c>
      <c r="B10" s="150" t="s">
        <v>218</v>
      </c>
      <c r="C10" s="149"/>
      <c r="D10" s="151">
        <v>1045875</v>
      </c>
      <c r="E10" s="151"/>
      <c r="F10" s="151"/>
      <c r="G10" s="151">
        <f t="shared" si="0"/>
        <v>1045875</v>
      </c>
      <c r="H10" s="152"/>
    </row>
    <row r="11" spans="1:9">
      <c r="A11" s="149">
        <v>4</v>
      </c>
      <c r="B11" s="150" t="s">
        <v>219</v>
      </c>
      <c r="C11" s="149"/>
      <c r="D11" s="151">
        <v>1728375</v>
      </c>
      <c r="E11" s="151"/>
      <c r="F11" s="151"/>
      <c r="G11" s="151">
        <f t="shared" si="0"/>
        <v>1728375</v>
      </c>
      <c r="H11" s="152"/>
    </row>
    <row r="12" spans="1:9">
      <c r="A12" s="149">
        <v>5</v>
      </c>
      <c r="B12" s="150" t="s">
        <v>220</v>
      </c>
      <c r="C12" s="149"/>
      <c r="D12" s="151">
        <v>1187100.3768999998</v>
      </c>
      <c r="E12" s="151">
        <v>7584</v>
      </c>
      <c r="F12" s="151"/>
      <c r="G12" s="151">
        <f t="shared" si="0"/>
        <v>1194684.3768999998</v>
      </c>
      <c r="H12" s="152"/>
    </row>
    <row r="13" spans="1:9">
      <c r="A13" s="149">
        <v>6</v>
      </c>
      <c r="B13" s="150" t="s">
        <v>221</v>
      </c>
      <c r="C13" s="149"/>
      <c r="D13" s="151">
        <v>760090</v>
      </c>
      <c r="E13" s="151"/>
      <c r="F13" s="151"/>
      <c r="G13" s="151">
        <f t="shared" si="0"/>
        <v>760090</v>
      </c>
      <c r="H13" s="152"/>
    </row>
    <row r="14" spans="1:9">
      <c r="A14" s="149"/>
      <c r="B14" s="153"/>
      <c r="C14" s="149"/>
      <c r="D14" s="151"/>
      <c r="E14" s="151"/>
      <c r="F14" s="151"/>
      <c r="G14" s="151">
        <f t="shared" si="0"/>
        <v>0</v>
      </c>
      <c r="H14" s="148"/>
    </row>
    <row r="15" spans="1:9" ht="13.5" thickBot="1">
      <c r="A15" s="154"/>
      <c r="B15" s="155"/>
      <c r="C15" s="154"/>
      <c r="D15" s="156"/>
      <c r="E15" s="156"/>
      <c r="F15" s="156"/>
      <c r="G15" s="156">
        <f t="shared" si="0"/>
        <v>0</v>
      </c>
      <c r="H15" s="148"/>
    </row>
    <row r="16" spans="1:9" ht="13.5" thickBot="1">
      <c r="A16" s="157"/>
      <c r="B16" s="158" t="s">
        <v>222</v>
      </c>
      <c r="C16" s="159"/>
      <c r="D16" s="160">
        <f>SUM(D8:D15)</f>
        <v>6982442.3768999996</v>
      </c>
      <c r="E16" s="160">
        <f>SUM(E8:E15)</f>
        <v>7584</v>
      </c>
      <c r="F16" s="161">
        <f>SUM(F8:F15)</f>
        <v>0</v>
      </c>
      <c r="G16" s="162">
        <f>SUM(G8:G15)</f>
        <v>6990026.3768999996</v>
      </c>
      <c r="I16" s="163"/>
    </row>
    <row r="17" spans="1:10">
      <c r="I17" s="163"/>
    </row>
    <row r="18" spans="1:10">
      <c r="I18" s="163"/>
    </row>
    <row r="19" spans="1:10" ht="15.75">
      <c r="B19" s="457" t="s">
        <v>223</v>
      </c>
      <c r="C19" s="457"/>
      <c r="D19" s="457"/>
      <c r="E19" s="457"/>
      <c r="F19" s="457"/>
      <c r="G19" s="457"/>
      <c r="I19" s="163"/>
    </row>
    <row r="21" spans="1:10">
      <c r="A21" s="458" t="s">
        <v>2</v>
      </c>
      <c r="B21" s="460" t="s">
        <v>212</v>
      </c>
      <c r="C21" s="458" t="s">
        <v>213</v>
      </c>
      <c r="D21" s="146" t="s">
        <v>214</v>
      </c>
      <c r="E21" s="458" t="s">
        <v>215</v>
      </c>
      <c r="F21" s="458" t="s">
        <v>216</v>
      </c>
      <c r="G21" s="146" t="s">
        <v>214</v>
      </c>
    </row>
    <row r="22" spans="1:10">
      <c r="A22" s="459"/>
      <c r="B22" s="461"/>
      <c r="C22" s="459"/>
      <c r="D22" s="147">
        <v>41275</v>
      </c>
      <c r="E22" s="459"/>
      <c r="F22" s="459"/>
      <c r="G22" s="147">
        <v>41639</v>
      </c>
    </row>
    <row r="23" spans="1:10">
      <c r="A23" s="149">
        <v>1</v>
      </c>
      <c r="B23" s="150" t="s">
        <v>38</v>
      </c>
      <c r="C23" s="149"/>
      <c r="D23" s="151"/>
      <c r="E23" s="151"/>
      <c r="F23" s="151"/>
      <c r="G23" s="151"/>
      <c r="H23" s="148"/>
    </row>
    <row r="24" spans="1:10">
      <c r="A24" s="149">
        <v>2</v>
      </c>
      <c r="B24" s="150" t="s">
        <v>217</v>
      </c>
      <c r="C24" s="149"/>
      <c r="D24" s="151">
        <v>1032431.7285072918</v>
      </c>
      <c r="E24" s="151">
        <v>61428.513574635406</v>
      </c>
      <c r="F24" s="151"/>
      <c r="G24" s="151">
        <v>1093860.2420819271</v>
      </c>
      <c r="H24" s="152"/>
    </row>
    <row r="25" spans="1:10">
      <c r="A25" s="149">
        <v>3</v>
      </c>
      <c r="B25" s="150" t="s">
        <v>224</v>
      </c>
      <c r="C25" s="149"/>
      <c r="D25" s="151">
        <v>894535.08790171961</v>
      </c>
      <c r="E25" s="151">
        <v>30267.98241965608</v>
      </c>
      <c r="F25" s="151"/>
      <c r="G25" s="151">
        <v>924803.07032137574</v>
      </c>
      <c r="H25" s="152"/>
    </row>
    <row r="26" spans="1:10">
      <c r="A26" s="149">
        <v>4</v>
      </c>
      <c r="B26" s="150" t="s">
        <v>219</v>
      </c>
      <c r="C26" s="149"/>
      <c r="D26" s="151">
        <v>599169.40000000014</v>
      </c>
      <c r="E26" s="151">
        <v>225841.12000000002</v>
      </c>
      <c r="F26" s="151"/>
      <c r="G26" s="151">
        <v>825010.52000000014</v>
      </c>
      <c r="H26" s="152"/>
    </row>
    <row r="27" spans="1:10">
      <c r="A27" s="149">
        <v>5</v>
      </c>
      <c r="B27" s="150" t="s">
        <v>220</v>
      </c>
      <c r="C27" s="149"/>
      <c r="D27" s="151">
        <v>965041.9751603615</v>
      </c>
      <c r="E27" s="151">
        <v>57552.525916426013</v>
      </c>
      <c r="F27" s="151"/>
      <c r="G27" s="151">
        <v>1022594.5010767875</v>
      </c>
      <c r="H27" s="152"/>
    </row>
    <row r="28" spans="1:10">
      <c r="A28" s="149">
        <v>6</v>
      </c>
      <c r="B28" s="150" t="s">
        <v>221</v>
      </c>
      <c r="C28" s="149"/>
      <c r="D28" s="151">
        <v>626140.84780359291</v>
      </c>
      <c r="E28" s="151">
        <v>26789.830439281403</v>
      </c>
      <c r="F28" s="151"/>
      <c r="G28" s="151">
        <v>652930.67824287433</v>
      </c>
      <c r="H28" s="152"/>
    </row>
    <row r="29" spans="1:10">
      <c r="A29" s="149"/>
      <c r="B29" s="153"/>
      <c r="C29" s="149"/>
      <c r="D29" s="151"/>
      <c r="E29" s="151"/>
      <c r="F29" s="151"/>
      <c r="G29" s="151">
        <f>D29+E29-F29</f>
        <v>0</v>
      </c>
    </row>
    <row r="30" spans="1:10" ht="13.5" thickBot="1">
      <c r="A30" s="154"/>
      <c r="B30" s="155"/>
      <c r="C30" s="154"/>
      <c r="D30" s="156"/>
      <c r="E30" s="156"/>
      <c r="F30" s="156"/>
      <c r="G30" s="156">
        <f>D30+E30-F30</f>
        <v>0</v>
      </c>
    </row>
    <row r="31" spans="1:10" ht="13.5" thickBot="1">
      <c r="A31" s="157"/>
      <c r="B31" s="158" t="s">
        <v>222</v>
      </c>
      <c r="C31" s="159"/>
      <c r="D31" s="160">
        <f>SUM(D23:D30)</f>
        <v>4117319.0393729657</v>
      </c>
      <c r="E31" s="160">
        <f>SUM(E23:E30)</f>
        <v>401879.97234999895</v>
      </c>
      <c r="F31" s="160">
        <f>SUM(F23:F30)</f>
        <v>0</v>
      </c>
      <c r="G31" s="162">
        <f>SUM(G23:G30)</f>
        <v>4519199.0117229652</v>
      </c>
      <c r="H31" s="164"/>
      <c r="I31" s="131"/>
      <c r="J31" s="131"/>
    </row>
    <row r="32" spans="1:10">
      <c r="G32" s="164"/>
    </row>
    <row r="34" spans="1:14" ht="15.75">
      <c r="B34" s="457" t="s">
        <v>225</v>
      </c>
      <c r="C34" s="457"/>
      <c r="D34" s="457"/>
      <c r="E34" s="457"/>
      <c r="F34" s="457"/>
      <c r="G34" s="457"/>
    </row>
    <row r="36" spans="1:14">
      <c r="A36" s="458" t="s">
        <v>2</v>
      </c>
      <c r="B36" s="460" t="s">
        <v>212</v>
      </c>
      <c r="C36" s="458" t="s">
        <v>213</v>
      </c>
      <c r="D36" s="146" t="s">
        <v>214</v>
      </c>
      <c r="E36" s="458" t="s">
        <v>215</v>
      </c>
      <c r="F36" s="458" t="s">
        <v>216</v>
      </c>
      <c r="G36" s="146" t="s">
        <v>214</v>
      </c>
      <c r="H36" s="164"/>
      <c r="I36" s="131"/>
      <c r="J36" s="131"/>
    </row>
    <row r="37" spans="1:14">
      <c r="A37" s="459"/>
      <c r="B37" s="461"/>
      <c r="C37" s="459"/>
      <c r="D37" s="147">
        <v>41275</v>
      </c>
      <c r="E37" s="459"/>
      <c r="F37" s="459"/>
      <c r="G37" s="147">
        <v>41639</v>
      </c>
    </row>
    <row r="38" spans="1:14">
      <c r="A38" s="149">
        <v>1</v>
      </c>
      <c r="B38" s="150" t="s">
        <v>38</v>
      </c>
      <c r="C38" s="149"/>
      <c r="D38" s="151"/>
      <c r="E38" s="151"/>
      <c r="F38" s="151"/>
      <c r="G38" s="151"/>
      <c r="H38" s="148"/>
    </row>
    <row r="39" spans="1:14">
      <c r="A39" s="149">
        <v>2</v>
      </c>
      <c r="B39" s="150" t="s">
        <v>217</v>
      </c>
      <c r="C39" s="149"/>
      <c r="D39" s="151">
        <v>1228570.2714927082</v>
      </c>
      <c r="E39" s="151"/>
      <c r="F39" s="151"/>
      <c r="G39" s="151">
        <v>1167141.7579180729</v>
      </c>
      <c r="H39" s="152"/>
    </row>
    <row r="40" spans="1:14">
      <c r="A40" s="149">
        <v>3</v>
      </c>
      <c r="B40" s="150" t="s">
        <v>224</v>
      </c>
      <c r="C40" s="149"/>
      <c r="D40" s="151">
        <v>151339.91209828039</v>
      </c>
      <c r="E40" s="151"/>
      <c r="F40" s="151"/>
      <c r="G40" s="151">
        <v>121071.92967862426</v>
      </c>
      <c r="H40" s="152"/>
    </row>
    <row r="41" spans="1:14">
      <c r="A41" s="149">
        <v>4</v>
      </c>
      <c r="B41" s="150" t="s">
        <v>219</v>
      </c>
      <c r="C41" s="149"/>
      <c r="D41" s="151">
        <v>1129205.5999999999</v>
      </c>
      <c r="E41" s="151"/>
      <c r="F41" s="151"/>
      <c r="G41" s="151">
        <v>903364.47999999986</v>
      </c>
      <c r="H41" s="152"/>
    </row>
    <row r="42" spans="1:14">
      <c r="A42" s="149">
        <v>5</v>
      </c>
      <c r="B42" s="150" t="s">
        <v>220</v>
      </c>
      <c r="C42" s="149"/>
      <c r="D42" s="151">
        <v>222058.4017396383</v>
      </c>
      <c r="E42" s="151"/>
      <c r="F42" s="151"/>
      <c r="G42" s="151">
        <v>172089.87582321232</v>
      </c>
      <c r="H42" s="152"/>
    </row>
    <row r="43" spans="1:14">
      <c r="A43" s="149">
        <v>6</v>
      </c>
      <c r="B43" s="150" t="s">
        <v>221</v>
      </c>
      <c r="C43" s="149"/>
      <c r="D43" s="151">
        <v>133949.15219640709</v>
      </c>
      <c r="E43" s="151"/>
      <c r="F43" s="151"/>
      <c r="G43" s="151">
        <v>107159.32175712567</v>
      </c>
      <c r="H43" s="152"/>
    </row>
    <row r="44" spans="1:14">
      <c r="A44" s="149"/>
      <c r="B44" s="153"/>
      <c r="C44" s="149"/>
      <c r="D44" s="151"/>
      <c r="E44" s="151"/>
      <c r="F44" s="151"/>
      <c r="G44" s="151"/>
      <c r="M44" s="148"/>
      <c r="N44" s="148"/>
    </row>
    <row r="45" spans="1:14" ht="13.5" thickBot="1">
      <c r="A45" s="154"/>
      <c r="B45" s="155"/>
      <c r="C45" s="154"/>
      <c r="D45" s="156"/>
      <c r="E45" s="156"/>
      <c r="F45" s="156"/>
      <c r="G45" s="156"/>
      <c r="H45" s="164"/>
      <c r="I45" s="131"/>
      <c r="J45" s="131"/>
      <c r="M45" s="148"/>
      <c r="N45" s="148"/>
    </row>
    <row r="46" spans="1:14" ht="13.5" thickBot="1">
      <c r="A46" s="157"/>
      <c r="B46" s="158" t="s">
        <v>222</v>
      </c>
      <c r="C46" s="159"/>
      <c r="D46" s="160">
        <f>SUM(D39:D45)</f>
        <v>2865123.3375270339</v>
      </c>
      <c r="E46" s="160">
        <f>SUM(E37:E45)</f>
        <v>0</v>
      </c>
      <c r="F46" s="160">
        <f>SUM(F37:F45)</f>
        <v>0</v>
      </c>
      <c r="G46" s="162">
        <f>SUM(G39:G45)</f>
        <v>2470827.3651770349</v>
      </c>
      <c r="I46" s="131"/>
      <c r="M46" s="165"/>
      <c r="N46" s="148"/>
    </row>
    <row r="47" spans="1:14" s="148" customFormat="1">
      <c r="F47" s="163"/>
      <c r="G47" s="166"/>
      <c r="H47" s="163"/>
      <c r="I47" s="163"/>
      <c r="J47" s="163"/>
    </row>
    <row r="48" spans="1:14">
      <c r="D48" s="131"/>
      <c r="G48" s="131"/>
      <c r="I48" s="164"/>
      <c r="M48" s="148"/>
      <c r="N48" s="148"/>
    </row>
    <row r="49" spans="4:14">
      <c r="D49" s="131"/>
      <c r="G49" s="131"/>
      <c r="I49" s="131"/>
      <c r="M49" s="148"/>
      <c r="N49" s="148"/>
    </row>
    <row r="50" spans="4:14" ht="15.75">
      <c r="D50" s="131"/>
      <c r="E50" s="432" t="s">
        <v>226</v>
      </c>
      <c r="F50" s="432"/>
      <c r="G50" s="432"/>
      <c r="M50" s="148"/>
      <c r="N50" s="148"/>
    </row>
    <row r="51" spans="4:14">
      <c r="E51" s="433" t="s">
        <v>227</v>
      </c>
      <c r="F51" s="433"/>
      <c r="G51" s="433"/>
    </row>
  </sheetData>
  <mergeCells count="20">
    <mergeCell ref="E50:G50"/>
    <mergeCell ref="E51:G51"/>
    <mergeCell ref="B34:G34"/>
    <mergeCell ref="A36:A37"/>
    <mergeCell ref="B36:B37"/>
    <mergeCell ref="C36:C37"/>
    <mergeCell ref="E36:E37"/>
    <mergeCell ref="F36:F37"/>
    <mergeCell ref="B19:G19"/>
    <mergeCell ref="A21:A22"/>
    <mergeCell ref="B21:B22"/>
    <mergeCell ref="C21:C22"/>
    <mergeCell ref="E21:E22"/>
    <mergeCell ref="F21:F22"/>
    <mergeCell ref="B4:G4"/>
    <mergeCell ref="A6:A7"/>
    <mergeCell ref="B6:B7"/>
    <mergeCell ref="C6:C7"/>
    <mergeCell ref="E6:E7"/>
    <mergeCell ref="F6:F7"/>
  </mergeCells>
  <pageMargins left="0.55000000000000004" right="0.75" top="1" bottom="1" header="0.5" footer="0.5"/>
  <pageSetup paperSize="9" orientation="portrait" r:id="rId1"/>
  <headerFooter alignWithMargins="0"/>
  <ignoredErrors>
    <ignoredError sqref="D16 D46 D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3"/>
  </sheetPr>
  <dimension ref="A1:S166"/>
  <sheetViews>
    <sheetView zoomScaleSheetLayoutView="100" workbookViewId="0">
      <selection activeCell="P23" sqref="P23"/>
    </sheetView>
  </sheetViews>
  <sheetFormatPr defaultRowHeight="12.75"/>
  <cols>
    <col min="1" max="1" width="3.33203125" style="116" customWidth="1"/>
    <col min="2" max="2" width="9.33203125" style="116"/>
    <col min="3" max="3" width="13.1640625" style="116" customWidth="1"/>
    <col min="4" max="4" width="17.1640625" style="116" customWidth="1"/>
    <col min="5" max="5" width="10.5" style="116" customWidth="1"/>
    <col min="6" max="6" width="9.5" style="116" customWidth="1"/>
    <col min="7" max="7" width="12.6640625" style="116" customWidth="1"/>
    <col min="8" max="8" width="11.6640625" style="116" customWidth="1"/>
    <col min="9" max="9" width="16.1640625" style="116" customWidth="1"/>
    <col min="10" max="10" width="14.5" style="116" customWidth="1"/>
    <col min="11" max="11" width="14.6640625" style="116" hidden="1" customWidth="1"/>
    <col min="12" max="12" width="18" style="116" hidden="1" customWidth="1"/>
    <col min="13" max="13" width="17" style="116" hidden="1" customWidth="1"/>
    <col min="14" max="14" width="5.5" style="116" customWidth="1"/>
    <col min="15" max="15" width="11.1640625" style="116" bestFit="1" customWidth="1"/>
    <col min="16" max="16" width="14.33203125" style="116" bestFit="1" customWidth="1"/>
    <col min="17" max="18" width="9.33203125" style="116"/>
    <col min="19" max="19" width="62.33203125" style="116" customWidth="1"/>
    <col min="20" max="16384" width="9.33203125" style="116"/>
  </cols>
  <sheetData>
    <row r="1" spans="1:19">
      <c r="A1" s="167"/>
      <c r="B1" s="145" t="s">
        <v>231</v>
      </c>
      <c r="C1" s="168"/>
      <c r="D1" s="168"/>
      <c r="E1" s="167"/>
      <c r="F1" s="167"/>
      <c r="G1" s="167"/>
      <c r="H1" s="167"/>
      <c r="I1" s="167"/>
      <c r="J1" s="167"/>
      <c r="K1" s="167"/>
      <c r="L1" s="167"/>
      <c r="M1" s="167"/>
    </row>
    <row r="2" spans="1:19">
      <c r="A2" s="167"/>
      <c r="B2" s="145" t="s">
        <v>232</v>
      </c>
      <c r="C2" s="168"/>
      <c r="D2" s="168"/>
      <c r="E2" s="167"/>
      <c r="F2" s="167"/>
      <c r="G2" s="167"/>
      <c r="H2" s="167"/>
      <c r="I2" s="167"/>
      <c r="J2" s="167"/>
      <c r="K2" s="167"/>
      <c r="L2" s="167"/>
      <c r="M2" s="167"/>
    </row>
    <row r="3" spans="1:19">
      <c r="A3" s="167"/>
      <c r="B3" s="117"/>
      <c r="C3" s="167"/>
      <c r="D3" s="167"/>
      <c r="E3" s="167"/>
      <c r="F3" s="167"/>
      <c r="G3" s="167"/>
      <c r="H3" s="167"/>
      <c r="I3" s="167"/>
      <c r="J3" s="167"/>
      <c r="K3" s="167"/>
      <c r="L3" s="117" t="s">
        <v>233</v>
      </c>
      <c r="M3" s="167"/>
    </row>
    <row r="4" spans="1:19">
      <c r="A4" s="167"/>
      <c r="B4" s="11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19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70"/>
      <c r="M5" s="171" t="s">
        <v>234</v>
      </c>
      <c r="N5" s="148"/>
      <c r="O5" s="148"/>
      <c r="P5" s="148"/>
      <c r="Q5" s="148"/>
      <c r="R5" s="148"/>
      <c r="S5" s="148"/>
    </row>
    <row r="6" spans="1:19" ht="15.75" customHeight="1">
      <c r="A6" s="465" t="s">
        <v>235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172"/>
      <c r="O6" s="172"/>
      <c r="P6" s="172"/>
      <c r="Q6" s="172"/>
      <c r="R6" s="172"/>
      <c r="S6" s="172"/>
    </row>
    <row r="7" spans="1:19" ht="26.25" customHeight="1" thickBot="1">
      <c r="A7" s="173"/>
      <c r="B7" s="466" t="s">
        <v>236</v>
      </c>
      <c r="C7" s="466"/>
      <c r="D7" s="466"/>
      <c r="E7" s="466"/>
      <c r="F7" s="467"/>
      <c r="G7" s="174" t="s">
        <v>237</v>
      </c>
      <c r="H7" s="174" t="s">
        <v>238</v>
      </c>
      <c r="I7" s="175" t="s">
        <v>48</v>
      </c>
      <c r="J7" s="175" t="s">
        <v>49</v>
      </c>
      <c r="K7" s="175" t="s">
        <v>95</v>
      </c>
      <c r="L7" s="175" t="s">
        <v>96</v>
      </c>
      <c r="M7" s="175" t="s">
        <v>92</v>
      </c>
    </row>
    <row r="8" spans="1:19" ht="16.5" customHeight="1">
      <c r="A8" s="176">
        <v>1</v>
      </c>
      <c r="B8" s="468" t="s">
        <v>239</v>
      </c>
      <c r="C8" s="469"/>
      <c r="D8" s="469"/>
      <c r="E8" s="469"/>
      <c r="F8" s="469"/>
      <c r="G8" s="177">
        <v>70</v>
      </c>
      <c r="H8" s="177">
        <v>11100</v>
      </c>
      <c r="I8" s="178">
        <f>SUM(I9:I11)</f>
        <v>68635273.598200008</v>
      </c>
      <c r="J8" s="178">
        <v>62877106.770000003</v>
      </c>
      <c r="K8" s="178">
        <v>89206042.980000004</v>
      </c>
      <c r="L8" s="178">
        <f>SUM(L9:L11)</f>
        <v>85136478.995999992</v>
      </c>
      <c r="M8" s="178">
        <f>SUM(M9:M11)</f>
        <v>82130043.024000004</v>
      </c>
    </row>
    <row r="9" spans="1:19" ht="16.5" customHeight="1">
      <c r="A9" s="179" t="s">
        <v>240</v>
      </c>
      <c r="B9" s="470" t="s">
        <v>241</v>
      </c>
      <c r="C9" s="470"/>
      <c r="D9" s="470"/>
      <c r="E9" s="470"/>
      <c r="F9" s="471"/>
      <c r="G9" s="180" t="s">
        <v>242</v>
      </c>
      <c r="H9" s="180">
        <v>11101</v>
      </c>
      <c r="I9" s="181">
        <v>66921597.750000007</v>
      </c>
      <c r="J9" s="181">
        <v>61475821.82</v>
      </c>
      <c r="K9" s="181">
        <v>88132426.310000002</v>
      </c>
      <c r="L9" s="181">
        <f>+[5]Volum!N2+[5]Volum!N3+[5]Volum!N4+[5]Volum!N5+[5]Volum!N6+[5]Volum!N7+[5]Volum!N8+[5]Volum!N9+[5]Volum!N10+[5]Volum!N11-35317+1.66</f>
        <v>84363958.415999994</v>
      </c>
      <c r="M9" s="182">
        <f>+[6]permbledhese!$B$31</f>
        <v>78607217.093999997</v>
      </c>
    </row>
    <row r="10" spans="1:19" ht="16.5" customHeight="1">
      <c r="A10" s="183" t="s">
        <v>243</v>
      </c>
      <c r="B10" s="470" t="s">
        <v>244</v>
      </c>
      <c r="C10" s="470"/>
      <c r="D10" s="470"/>
      <c r="E10" s="470"/>
      <c r="F10" s="471"/>
      <c r="G10" s="180">
        <v>704</v>
      </c>
      <c r="H10" s="180">
        <v>11102</v>
      </c>
      <c r="I10" s="181">
        <v>1713675.8481999999</v>
      </c>
      <c r="J10" s="181">
        <v>1401284.95</v>
      </c>
      <c r="K10" s="181">
        <v>1073616.6700000002</v>
      </c>
      <c r="L10" s="181">
        <f>+[5]Volum!N12+[5]Volum!N13+[5]Volum!N14+[5]Volum!N15</f>
        <v>772520.58000000007</v>
      </c>
      <c r="M10" s="182">
        <f>+[6]permbledhese!$C$31+[6]permbledhese!$D$31+[6]permbledhese!$E$31+[6]permbledhese!$F$31+[6]permbledhese!$G$31+[6]permbledhese!$H$31</f>
        <v>3522825.93</v>
      </c>
    </row>
    <row r="11" spans="1:19" ht="16.5" customHeight="1">
      <c r="A11" s="183" t="s">
        <v>245</v>
      </c>
      <c r="B11" s="470" t="s">
        <v>246</v>
      </c>
      <c r="C11" s="470"/>
      <c r="D11" s="470"/>
      <c r="E11" s="470"/>
      <c r="F11" s="471"/>
      <c r="G11" s="184">
        <v>705</v>
      </c>
      <c r="H11" s="180">
        <v>11103</v>
      </c>
      <c r="I11" s="180"/>
      <c r="J11" s="180"/>
      <c r="K11" s="180"/>
      <c r="L11" s="181"/>
      <c r="M11" s="185"/>
    </row>
    <row r="12" spans="1:19" ht="16.5" customHeight="1">
      <c r="A12" s="186">
        <v>2</v>
      </c>
      <c r="B12" s="472" t="s">
        <v>247</v>
      </c>
      <c r="C12" s="472"/>
      <c r="D12" s="472"/>
      <c r="E12" s="472"/>
      <c r="F12" s="473"/>
      <c r="G12" s="187">
        <v>708</v>
      </c>
      <c r="H12" s="188">
        <v>11104</v>
      </c>
      <c r="I12" s="188"/>
      <c r="J12" s="188"/>
      <c r="K12" s="188"/>
      <c r="L12" s="181"/>
      <c r="M12" s="185"/>
    </row>
    <row r="13" spans="1:19" ht="16.5" customHeight="1">
      <c r="A13" s="189" t="s">
        <v>240</v>
      </c>
      <c r="B13" s="470" t="s">
        <v>248</v>
      </c>
      <c r="C13" s="470"/>
      <c r="D13" s="470"/>
      <c r="E13" s="470"/>
      <c r="F13" s="471"/>
      <c r="G13" s="180">
        <v>7081</v>
      </c>
      <c r="H13" s="190">
        <v>111041</v>
      </c>
      <c r="I13" s="190"/>
      <c r="J13" s="190"/>
      <c r="K13" s="190"/>
      <c r="L13" s="191"/>
      <c r="M13" s="185"/>
    </row>
    <row r="14" spans="1:19" ht="16.5" customHeight="1">
      <c r="A14" s="189" t="s">
        <v>249</v>
      </c>
      <c r="B14" s="470" t="s">
        <v>250</v>
      </c>
      <c r="C14" s="470"/>
      <c r="D14" s="470"/>
      <c r="E14" s="470"/>
      <c r="F14" s="471"/>
      <c r="G14" s="180">
        <v>7082</v>
      </c>
      <c r="H14" s="190">
        <v>111042</v>
      </c>
      <c r="I14" s="190"/>
      <c r="J14" s="190"/>
      <c r="K14" s="190"/>
      <c r="L14" s="191"/>
      <c r="M14" s="185"/>
    </row>
    <row r="15" spans="1:19" ht="16.5" customHeight="1">
      <c r="A15" s="189" t="s">
        <v>251</v>
      </c>
      <c r="B15" s="470" t="s">
        <v>252</v>
      </c>
      <c r="C15" s="470"/>
      <c r="D15" s="470"/>
      <c r="E15" s="470"/>
      <c r="F15" s="471"/>
      <c r="G15" s="180">
        <v>7083</v>
      </c>
      <c r="H15" s="190">
        <v>111043</v>
      </c>
      <c r="I15" s="190"/>
      <c r="J15" s="190"/>
      <c r="K15" s="190"/>
      <c r="L15" s="191"/>
      <c r="M15" s="185"/>
    </row>
    <row r="16" spans="1:19" ht="26.25" customHeight="1">
      <c r="A16" s="192">
        <v>3</v>
      </c>
      <c r="B16" s="472" t="s">
        <v>253</v>
      </c>
      <c r="C16" s="472"/>
      <c r="D16" s="472"/>
      <c r="E16" s="472"/>
      <c r="F16" s="473"/>
      <c r="G16" s="187">
        <v>71</v>
      </c>
      <c r="H16" s="188">
        <v>11201</v>
      </c>
      <c r="I16" s="188"/>
      <c r="J16" s="188"/>
      <c r="K16" s="188"/>
      <c r="L16" s="191"/>
      <c r="M16" s="185"/>
    </row>
    <row r="17" spans="1:19" ht="26.25" customHeight="1">
      <c r="A17" s="193"/>
      <c r="B17" s="463" t="s">
        <v>254</v>
      </c>
      <c r="C17" s="463"/>
      <c r="D17" s="463"/>
      <c r="E17" s="463"/>
      <c r="F17" s="464"/>
      <c r="G17" s="194"/>
      <c r="H17" s="180">
        <v>112011</v>
      </c>
      <c r="I17" s="180"/>
      <c r="J17" s="180"/>
      <c r="K17" s="180"/>
      <c r="L17" s="191"/>
      <c r="M17" s="185"/>
    </row>
    <row r="18" spans="1:19" ht="26.25" customHeight="1">
      <c r="A18" s="193"/>
      <c r="B18" s="463" t="s">
        <v>255</v>
      </c>
      <c r="C18" s="463"/>
      <c r="D18" s="463"/>
      <c r="E18" s="463"/>
      <c r="F18" s="464"/>
      <c r="G18" s="194"/>
      <c r="H18" s="180">
        <v>112012</v>
      </c>
      <c r="I18" s="180"/>
      <c r="J18" s="180"/>
      <c r="K18" s="180"/>
      <c r="L18" s="191"/>
      <c r="M18" s="185"/>
    </row>
    <row r="19" spans="1:19" ht="26.25" customHeight="1">
      <c r="A19" s="195">
        <v>4</v>
      </c>
      <c r="B19" s="472" t="s">
        <v>256</v>
      </c>
      <c r="C19" s="472"/>
      <c r="D19" s="472"/>
      <c r="E19" s="472"/>
      <c r="F19" s="473"/>
      <c r="G19" s="196">
        <v>72</v>
      </c>
      <c r="H19" s="197">
        <v>11300</v>
      </c>
      <c r="I19" s="197"/>
      <c r="J19" s="197"/>
      <c r="K19" s="197"/>
      <c r="L19" s="191"/>
      <c r="M19" s="185"/>
    </row>
    <row r="20" spans="1:19" ht="26.25" customHeight="1">
      <c r="A20" s="183"/>
      <c r="B20" s="474" t="s">
        <v>257</v>
      </c>
      <c r="C20" s="475"/>
      <c r="D20" s="475"/>
      <c r="E20" s="475"/>
      <c r="F20" s="475"/>
      <c r="G20" s="198"/>
      <c r="H20" s="199">
        <v>11301</v>
      </c>
      <c r="I20" s="199"/>
      <c r="J20" s="199"/>
      <c r="K20" s="199"/>
      <c r="L20" s="191"/>
      <c r="M20" s="185"/>
    </row>
    <row r="21" spans="1:19" ht="16.5" customHeight="1">
      <c r="A21" s="200">
        <v>5</v>
      </c>
      <c r="B21" s="473" t="s">
        <v>258</v>
      </c>
      <c r="C21" s="476"/>
      <c r="D21" s="476"/>
      <c r="E21" s="476"/>
      <c r="F21" s="476"/>
      <c r="G21" s="201">
        <v>73</v>
      </c>
      <c r="H21" s="201">
        <v>11400</v>
      </c>
      <c r="I21" s="201"/>
      <c r="J21" s="201"/>
      <c r="K21" s="201"/>
      <c r="L21" s="191"/>
      <c r="M21" s="185"/>
    </row>
    <row r="22" spans="1:19" ht="16.5" customHeight="1">
      <c r="A22" s="202">
        <v>6</v>
      </c>
      <c r="B22" s="473" t="s">
        <v>259</v>
      </c>
      <c r="C22" s="476"/>
      <c r="D22" s="476"/>
      <c r="E22" s="476"/>
      <c r="F22" s="476"/>
      <c r="G22" s="201">
        <v>75</v>
      </c>
      <c r="H22" s="203">
        <v>11500</v>
      </c>
      <c r="I22" s="204"/>
      <c r="J22" s="204"/>
      <c r="K22" s="205">
        <v>589568</v>
      </c>
      <c r="L22" s="191"/>
      <c r="M22" s="185"/>
    </row>
    <row r="23" spans="1:19" ht="16.5" customHeight="1">
      <c r="A23" s="200">
        <v>7</v>
      </c>
      <c r="B23" s="472" t="s">
        <v>260</v>
      </c>
      <c r="C23" s="472"/>
      <c r="D23" s="472"/>
      <c r="E23" s="472"/>
      <c r="F23" s="473"/>
      <c r="G23" s="187">
        <v>77</v>
      </c>
      <c r="H23" s="187">
        <v>11600</v>
      </c>
      <c r="I23" s="187"/>
      <c r="J23" s="187"/>
      <c r="K23" s="205">
        <v>921667</v>
      </c>
      <c r="L23" s="181">
        <v>35317</v>
      </c>
      <c r="M23" s="185"/>
    </row>
    <row r="24" spans="1:19" ht="16.5" customHeight="1" thickBot="1">
      <c r="A24" s="206" t="s">
        <v>261</v>
      </c>
      <c r="B24" s="477" t="s">
        <v>262</v>
      </c>
      <c r="C24" s="477"/>
      <c r="D24" s="477"/>
      <c r="E24" s="477"/>
      <c r="F24" s="477"/>
      <c r="G24" s="207"/>
      <c r="H24" s="207">
        <v>11800</v>
      </c>
      <c r="I24" s="208">
        <f>+I8+I12+I16+I19+I21+I22+I23</f>
        <v>68635273.598200008</v>
      </c>
      <c r="J24" s="208">
        <v>62877106.770000003</v>
      </c>
      <c r="K24" s="208">
        <v>90717277.980000004</v>
      </c>
      <c r="L24" s="208">
        <f>+L8+L12+L16+L19+L21+L22+L23</f>
        <v>85171795.995999992</v>
      </c>
      <c r="M24" s="208">
        <f>+M8+M12+M16+M19+M21+M22+M23</f>
        <v>82130043.024000004</v>
      </c>
    </row>
    <row r="25" spans="1:19" ht="16.5" customHeight="1">
      <c r="A25" s="209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1"/>
      <c r="M25" s="211"/>
    </row>
    <row r="26" spans="1:19" ht="16.5" customHeight="1">
      <c r="A26" s="209"/>
      <c r="B26" s="210"/>
      <c r="C26" s="210"/>
      <c r="D26" s="210"/>
      <c r="E26" s="210"/>
      <c r="F26" s="210"/>
      <c r="G26" s="210"/>
      <c r="H26" s="210"/>
      <c r="I26" s="432" t="s">
        <v>226</v>
      </c>
      <c r="J26" s="432"/>
      <c r="K26" s="432"/>
      <c r="L26" s="211" t="s">
        <v>226</v>
      </c>
      <c r="M26" s="211"/>
    </row>
    <row r="27" spans="1:19" ht="16.5" customHeight="1">
      <c r="A27" s="209"/>
      <c r="B27" s="210"/>
      <c r="C27" s="210"/>
      <c r="D27" s="210"/>
      <c r="E27" s="210"/>
      <c r="F27" s="210"/>
      <c r="G27" s="210"/>
      <c r="H27" s="210"/>
      <c r="I27" s="433" t="s">
        <v>227</v>
      </c>
      <c r="J27" s="433"/>
      <c r="K27" s="433"/>
      <c r="L27" s="211" t="s">
        <v>227</v>
      </c>
      <c r="M27" s="211"/>
    </row>
    <row r="28" spans="1:19" ht="16.5" customHeight="1">
      <c r="A28" s="209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1"/>
      <c r="M28" s="211"/>
    </row>
    <row r="29" spans="1:19">
      <c r="A29" s="167"/>
      <c r="B29" s="145" t="s">
        <v>263</v>
      </c>
      <c r="C29" s="168"/>
      <c r="D29" s="168"/>
      <c r="E29" s="167"/>
      <c r="F29" s="167"/>
      <c r="G29" s="167"/>
      <c r="H29" s="167"/>
      <c r="I29" s="167"/>
      <c r="J29" s="167"/>
      <c r="K29" s="167"/>
      <c r="L29" s="167"/>
      <c r="M29" s="167"/>
    </row>
    <row r="30" spans="1:19">
      <c r="A30" s="167"/>
      <c r="B30" s="145" t="s">
        <v>232</v>
      </c>
      <c r="C30" s="168"/>
      <c r="D30" s="168"/>
      <c r="E30" s="167"/>
      <c r="F30" s="167"/>
      <c r="G30" s="167"/>
      <c r="H30" s="167"/>
      <c r="I30" s="167"/>
      <c r="J30" s="167"/>
      <c r="K30" s="167"/>
      <c r="L30" s="167"/>
      <c r="M30" s="167"/>
    </row>
    <row r="31" spans="1:19">
      <c r="A31" s="167"/>
      <c r="B31" s="117"/>
      <c r="C31" s="167"/>
      <c r="D31" s="167"/>
      <c r="E31" s="167"/>
      <c r="F31" s="167"/>
      <c r="G31" s="167"/>
      <c r="H31" s="167"/>
      <c r="I31" s="167"/>
      <c r="J31" s="167"/>
      <c r="K31" s="167"/>
      <c r="L31" s="117" t="s">
        <v>264</v>
      </c>
      <c r="M31" s="167"/>
    </row>
    <row r="32" spans="1:19" ht="12.75" customHeight="1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70"/>
      <c r="M32" s="171" t="s">
        <v>234</v>
      </c>
      <c r="N32" s="148"/>
      <c r="O32" s="148"/>
      <c r="P32" s="148"/>
      <c r="Q32" s="148"/>
      <c r="R32" s="148"/>
      <c r="S32" s="148"/>
    </row>
    <row r="33" spans="1:13">
      <c r="A33" s="465" t="s">
        <v>235</v>
      </c>
      <c r="B33" s="465"/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</row>
    <row r="34" spans="1:13" ht="24.75" customHeight="1" thickBot="1">
      <c r="A34" s="212"/>
      <c r="B34" s="478" t="s">
        <v>265</v>
      </c>
      <c r="C34" s="479"/>
      <c r="D34" s="479"/>
      <c r="E34" s="479"/>
      <c r="F34" s="480"/>
      <c r="G34" s="213" t="s">
        <v>237</v>
      </c>
      <c r="H34" s="213" t="s">
        <v>238</v>
      </c>
      <c r="I34" s="175" t="s">
        <v>48</v>
      </c>
      <c r="J34" s="175" t="s">
        <v>49</v>
      </c>
      <c r="K34" s="175" t="s">
        <v>95</v>
      </c>
      <c r="L34" s="214" t="s">
        <v>96</v>
      </c>
      <c r="M34" s="214" t="s">
        <v>92</v>
      </c>
    </row>
    <row r="35" spans="1:13" ht="16.5" customHeight="1">
      <c r="A35" s="215">
        <v>1</v>
      </c>
      <c r="B35" s="481" t="s">
        <v>266</v>
      </c>
      <c r="C35" s="482"/>
      <c r="D35" s="482"/>
      <c r="E35" s="482"/>
      <c r="F35" s="482"/>
      <c r="G35" s="216">
        <v>60</v>
      </c>
      <c r="H35" s="216">
        <v>12100</v>
      </c>
      <c r="I35" s="216"/>
      <c r="J35" s="216"/>
      <c r="K35" s="216"/>
      <c r="L35" s="217">
        <f>SUM(L36:L40)</f>
        <v>0</v>
      </c>
      <c r="M35" s="218"/>
    </row>
    <row r="36" spans="1:13" ht="16.5" customHeight="1">
      <c r="A36" s="219" t="s">
        <v>267</v>
      </c>
      <c r="B36" s="462" t="s">
        <v>268</v>
      </c>
      <c r="C36" s="462" t="s">
        <v>269</v>
      </c>
      <c r="D36" s="462"/>
      <c r="E36" s="462"/>
      <c r="F36" s="462"/>
      <c r="G36" s="220" t="s">
        <v>270</v>
      </c>
      <c r="H36" s="220">
        <v>12101</v>
      </c>
      <c r="I36" s="220"/>
      <c r="J36" s="220"/>
      <c r="K36" s="220"/>
      <c r="L36" s="221"/>
      <c r="M36" s="222"/>
    </row>
    <row r="37" spans="1:13" ht="12" customHeight="1">
      <c r="A37" s="219" t="s">
        <v>243</v>
      </c>
      <c r="B37" s="462" t="s">
        <v>271</v>
      </c>
      <c r="C37" s="462" t="s">
        <v>269</v>
      </c>
      <c r="D37" s="462"/>
      <c r="E37" s="462"/>
      <c r="F37" s="462"/>
      <c r="G37" s="220"/>
      <c r="H37" s="223">
        <v>12102</v>
      </c>
      <c r="I37" s="223"/>
      <c r="J37" s="223"/>
      <c r="K37" s="223"/>
      <c r="L37" s="221"/>
      <c r="M37" s="222"/>
    </row>
    <row r="38" spans="1:13" ht="16.5" customHeight="1">
      <c r="A38" s="219" t="s">
        <v>245</v>
      </c>
      <c r="B38" s="462" t="s">
        <v>272</v>
      </c>
      <c r="C38" s="462" t="s">
        <v>269</v>
      </c>
      <c r="D38" s="462"/>
      <c r="E38" s="462"/>
      <c r="F38" s="462"/>
      <c r="G38" s="220" t="s">
        <v>273</v>
      </c>
      <c r="H38" s="220">
        <v>12103</v>
      </c>
      <c r="I38" s="220"/>
      <c r="J38" s="220"/>
      <c r="K38" s="220"/>
      <c r="L38" s="221"/>
      <c r="M38" s="222"/>
    </row>
    <row r="39" spans="1:13" ht="16.5" customHeight="1">
      <c r="A39" s="219" t="s">
        <v>274</v>
      </c>
      <c r="B39" s="485" t="s">
        <v>275</v>
      </c>
      <c r="C39" s="462" t="s">
        <v>269</v>
      </c>
      <c r="D39" s="462"/>
      <c r="E39" s="462"/>
      <c r="F39" s="462"/>
      <c r="G39" s="220"/>
      <c r="H39" s="223">
        <v>12104</v>
      </c>
      <c r="I39" s="223"/>
      <c r="J39" s="223"/>
      <c r="K39" s="223"/>
      <c r="L39" s="221"/>
      <c r="M39" s="222"/>
    </row>
    <row r="40" spans="1:13" ht="16.5" customHeight="1">
      <c r="A40" s="219" t="s">
        <v>276</v>
      </c>
      <c r="B40" s="462" t="s">
        <v>277</v>
      </c>
      <c r="C40" s="462" t="s">
        <v>269</v>
      </c>
      <c r="D40" s="462"/>
      <c r="E40" s="462"/>
      <c r="F40" s="462"/>
      <c r="G40" s="220" t="s">
        <v>278</v>
      </c>
      <c r="H40" s="223">
        <v>12105</v>
      </c>
      <c r="I40" s="223"/>
      <c r="J40" s="223"/>
      <c r="K40" s="223"/>
      <c r="L40" s="221"/>
      <c r="M40" s="222"/>
    </row>
    <row r="41" spans="1:13" ht="16.5" customHeight="1">
      <c r="A41" s="224">
        <v>2</v>
      </c>
      <c r="B41" s="483" t="s">
        <v>279</v>
      </c>
      <c r="C41" s="483"/>
      <c r="D41" s="483"/>
      <c r="E41" s="483"/>
      <c r="F41" s="483"/>
      <c r="G41" s="225">
        <v>64</v>
      </c>
      <c r="H41" s="225">
        <v>12200</v>
      </c>
      <c r="I41" s="226">
        <v>15334011.980126921</v>
      </c>
      <c r="J41" s="226">
        <v>15075877.831686972</v>
      </c>
      <c r="K41" s="226">
        <v>14260148.1938</v>
      </c>
      <c r="L41" s="226">
        <f>SUM(L42:L43)</f>
        <v>13231431.468244502</v>
      </c>
      <c r="M41" s="226">
        <f>SUM(M42:M43)</f>
        <v>11113464.849333899</v>
      </c>
    </row>
    <row r="42" spans="1:13" ht="16.5" customHeight="1">
      <c r="A42" s="227" t="s">
        <v>280</v>
      </c>
      <c r="B42" s="483" t="s">
        <v>281</v>
      </c>
      <c r="C42" s="486"/>
      <c r="D42" s="486"/>
      <c r="E42" s="486"/>
      <c r="F42" s="486"/>
      <c r="G42" s="223">
        <v>641</v>
      </c>
      <c r="H42" s="223">
        <v>12201</v>
      </c>
      <c r="I42" s="226">
        <v>12749831.602098139</v>
      </c>
      <c r="J42" s="226">
        <v>12541117.018543655</v>
      </c>
      <c r="K42" s="226">
        <v>11903829.345700001</v>
      </c>
      <c r="L42" s="226">
        <f>-'[5]PASH-1'!E37</f>
        <v>11018498.095875636</v>
      </c>
      <c r="M42" s="228">
        <f>-'[5]PASH-1'!F37</f>
        <v>9624537.6080090255</v>
      </c>
    </row>
    <row r="43" spans="1:13" ht="16.5" customHeight="1">
      <c r="A43" s="227" t="s">
        <v>282</v>
      </c>
      <c r="B43" s="486" t="s">
        <v>283</v>
      </c>
      <c r="C43" s="486"/>
      <c r="D43" s="486"/>
      <c r="E43" s="486"/>
      <c r="F43" s="486"/>
      <c r="G43" s="223">
        <v>644</v>
      </c>
      <c r="H43" s="223">
        <v>12202</v>
      </c>
      <c r="I43" s="226">
        <v>2584180.3780287816</v>
      </c>
      <c r="J43" s="226">
        <v>2534760.8131433167</v>
      </c>
      <c r="K43" s="226">
        <v>2356318.8480999996</v>
      </c>
      <c r="L43" s="226">
        <f>-'[5]PASH-1'!E38</f>
        <v>2212933.3723688661</v>
      </c>
      <c r="M43" s="228">
        <f>-'[5]PASH-1'!F38</f>
        <v>1488927.2413248729</v>
      </c>
    </row>
    <row r="44" spans="1:13" ht="16.5" customHeight="1">
      <c r="A44" s="224">
        <v>3</v>
      </c>
      <c r="B44" s="483" t="s">
        <v>284</v>
      </c>
      <c r="C44" s="483"/>
      <c r="D44" s="483"/>
      <c r="E44" s="483"/>
      <c r="F44" s="483"/>
      <c r="G44" s="225">
        <v>68</v>
      </c>
      <c r="H44" s="225">
        <v>12300</v>
      </c>
      <c r="I44" s="229">
        <v>401879.97234999895</v>
      </c>
      <c r="J44" s="229">
        <v>481356.75586078706</v>
      </c>
      <c r="K44" s="226">
        <v>537161.88595135487</v>
      </c>
      <c r="L44" s="226">
        <f>-'[5]PASH-1'!E40</f>
        <v>499197</v>
      </c>
      <c r="M44" s="230">
        <f>-'[5]PASH-1'!F40</f>
        <v>636276.44488268637</v>
      </c>
    </row>
    <row r="45" spans="1:13" ht="16.5" customHeight="1">
      <c r="A45" s="224">
        <v>4</v>
      </c>
      <c r="B45" s="483" t="s">
        <v>285</v>
      </c>
      <c r="C45" s="483"/>
      <c r="D45" s="483"/>
      <c r="E45" s="483"/>
      <c r="F45" s="483"/>
      <c r="G45" s="225">
        <v>61</v>
      </c>
      <c r="H45" s="225">
        <v>12400</v>
      </c>
      <c r="I45" s="226">
        <v>36820019.004000001</v>
      </c>
      <c r="J45" s="226">
        <v>40122598.535799995</v>
      </c>
      <c r="K45" s="226">
        <v>59683607.781300001</v>
      </c>
      <c r="L45" s="226">
        <f>SUM(L46:L60)</f>
        <v>56241135.111523829</v>
      </c>
      <c r="M45" s="226">
        <f>SUM(M46:M60)</f>
        <v>57600829.236671999</v>
      </c>
    </row>
    <row r="46" spans="1:13" ht="16.5" customHeight="1">
      <c r="A46" s="227" t="s">
        <v>240</v>
      </c>
      <c r="B46" s="484" t="s">
        <v>286</v>
      </c>
      <c r="C46" s="484"/>
      <c r="D46" s="484"/>
      <c r="E46" s="484"/>
      <c r="F46" s="484"/>
      <c r="G46" s="220"/>
      <c r="H46" s="220">
        <v>12401</v>
      </c>
      <c r="I46" s="231">
        <v>27711041.43</v>
      </c>
      <c r="J46" s="231">
        <v>27067201.814200003</v>
      </c>
      <c r="K46" s="232">
        <v>42232763.052500002</v>
      </c>
      <c r="L46" s="232">
        <f>+'[5]PASH-1'!C35</f>
        <v>39483269.350000001</v>
      </c>
      <c r="M46" s="230">
        <f>+'[6]PASH-1'!$C$26</f>
        <v>43624708.490000002</v>
      </c>
    </row>
    <row r="47" spans="1:13" ht="16.5" customHeight="1">
      <c r="A47" s="227" t="s">
        <v>249</v>
      </c>
      <c r="B47" s="484" t="s">
        <v>287</v>
      </c>
      <c r="C47" s="484"/>
      <c r="D47" s="484"/>
      <c r="E47" s="484"/>
      <c r="F47" s="484"/>
      <c r="G47" s="233">
        <v>611</v>
      </c>
      <c r="H47" s="220">
        <v>12402</v>
      </c>
      <c r="I47" s="231">
        <v>361055.4852</v>
      </c>
      <c r="J47" s="231">
        <v>360161.12</v>
      </c>
      <c r="K47" s="232">
        <v>208761.1899</v>
      </c>
      <c r="L47" s="232">
        <f>+'[5]PASH-1'!C21</f>
        <v>189075.49100000001</v>
      </c>
      <c r="M47" s="230">
        <f>+'[6]PASH-1'!$C$24</f>
        <v>176734</v>
      </c>
    </row>
    <row r="48" spans="1:13" ht="16.5" customHeight="1">
      <c r="A48" s="227" t="s">
        <v>251</v>
      </c>
      <c r="B48" s="484" t="s">
        <v>288</v>
      </c>
      <c r="C48" s="484"/>
      <c r="D48" s="484"/>
      <c r="E48" s="484"/>
      <c r="F48" s="484"/>
      <c r="G48" s="220">
        <v>613</v>
      </c>
      <c r="H48" s="220">
        <v>12403</v>
      </c>
      <c r="I48" s="231">
        <v>2194477.4</v>
      </c>
      <c r="J48" s="231">
        <v>3788616.04</v>
      </c>
      <c r="K48" s="232">
        <v>4494574.66</v>
      </c>
      <c r="L48" s="232">
        <f>+'[5]PASH-1'!C22</f>
        <v>4141425</v>
      </c>
      <c r="M48" s="230">
        <f>+'[6]PASH-1'!$C$27</f>
        <v>4299875</v>
      </c>
    </row>
    <row r="49" spans="1:13" ht="16.5" customHeight="1">
      <c r="A49" s="227" t="s">
        <v>289</v>
      </c>
      <c r="B49" s="484" t="s">
        <v>290</v>
      </c>
      <c r="C49" s="484"/>
      <c r="D49" s="484"/>
      <c r="E49" s="484"/>
      <c r="F49" s="484"/>
      <c r="G49" s="233">
        <v>615</v>
      </c>
      <c r="H49" s="220">
        <v>12404</v>
      </c>
      <c r="I49" s="231">
        <v>398840.97500000003</v>
      </c>
      <c r="J49" s="231">
        <v>697966.60999999987</v>
      </c>
      <c r="K49" s="232">
        <v>386050.64230000001</v>
      </c>
      <c r="L49" s="234">
        <f>+'[5]PASH-1'!C24</f>
        <v>509028.5564</v>
      </c>
      <c r="M49" s="235">
        <f>+'[6]PASH-1'!$C$21+'[6]PASH-1'!$C$23</f>
        <v>1076594.42</v>
      </c>
    </row>
    <row r="50" spans="1:13" ht="16.5" customHeight="1">
      <c r="A50" s="227" t="s">
        <v>291</v>
      </c>
      <c r="B50" s="484" t="s">
        <v>292</v>
      </c>
      <c r="C50" s="484"/>
      <c r="D50" s="484"/>
      <c r="E50" s="484"/>
      <c r="F50" s="484"/>
      <c r="G50" s="233">
        <v>616</v>
      </c>
      <c r="H50" s="220">
        <v>12405</v>
      </c>
      <c r="I50" s="220"/>
      <c r="J50" s="220"/>
      <c r="K50" s="232"/>
      <c r="L50" s="221"/>
      <c r="M50" s="222"/>
    </row>
    <row r="51" spans="1:13" ht="16.5" customHeight="1">
      <c r="A51" s="227" t="s">
        <v>293</v>
      </c>
      <c r="B51" s="484" t="s">
        <v>294</v>
      </c>
      <c r="C51" s="484"/>
      <c r="D51" s="484"/>
      <c r="E51" s="484"/>
      <c r="F51" s="484"/>
      <c r="G51" s="233">
        <v>617</v>
      </c>
      <c r="H51" s="220">
        <v>12406</v>
      </c>
      <c r="I51" s="220"/>
      <c r="J51" s="220"/>
      <c r="K51" s="232"/>
      <c r="L51" s="221"/>
      <c r="M51" s="222"/>
    </row>
    <row r="52" spans="1:13" ht="16.5" customHeight="1">
      <c r="A52" s="227" t="s">
        <v>295</v>
      </c>
      <c r="B52" s="462" t="s">
        <v>296</v>
      </c>
      <c r="C52" s="462" t="s">
        <v>269</v>
      </c>
      <c r="D52" s="462"/>
      <c r="E52" s="462"/>
      <c r="F52" s="462"/>
      <c r="G52" s="233">
        <v>618</v>
      </c>
      <c r="H52" s="220">
        <v>12407</v>
      </c>
      <c r="I52" s="231">
        <v>2202814.9398000003</v>
      </c>
      <c r="J52" s="231">
        <v>4819283.6996999998</v>
      </c>
      <c r="K52" s="232">
        <v>4644063.4924999997</v>
      </c>
      <c r="L52" s="232">
        <f>+'[5]PASH-1'!C23+'[5]PASH-1'!C25+'[5]PASH-1'!C31+'[5]PASH-1'!C32+'[5]PASH-1'!C33+'[5]PASH-1'!C34</f>
        <v>5811151.6037238305</v>
      </c>
      <c r="M52" s="230">
        <f>+'[6]PASH-1'!$C$22+'[6]PASH-1'!$C$31</f>
        <v>4754528.3990719998</v>
      </c>
    </row>
    <row r="53" spans="1:13" ht="16.5" customHeight="1">
      <c r="A53" s="227" t="s">
        <v>297</v>
      </c>
      <c r="B53" s="462" t="s">
        <v>298</v>
      </c>
      <c r="C53" s="462"/>
      <c r="D53" s="462"/>
      <c r="E53" s="462"/>
      <c r="F53" s="462"/>
      <c r="G53" s="233">
        <v>623</v>
      </c>
      <c r="H53" s="220">
        <v>12408</v>
      </c>
      <c r="I53" s="220"/>
      <c r="J53" s="220"/>
      <c r="K53" s="232"/>
      <c r="L53" s="221"/>
      <c r="M53" s="222"/>
    </row>
    <row r="54" spans="1:13" ht="16.5" customHeight="1">
      <c r="A54" s="227" t="s">
        <v>299</v>
      </c>
      <c r="B54" s="462" t="s">
        <v>300</v>
      </c>
      <c r="C54" s="462"/>
      <c r="D54" s="462"/>
      <c r="E54" s="462"/>
      <c r="F54" s="462"/>
      <c r="G54" s="233">
        <v>624</v>
      </c>
      <c r="H54" s="220">
        <v>12409</v>
      </c>
      <c r="I54" s="231">
        <v>1232812.3322000001</v>
      </c>
      <c r="J54" s="231">
        <v>667510.86</v>
      </c>
      <c r="K54" s="232">
        <v>4417849.8019999992</v>
      </c>
      <c r="L54" s="232">
        <f>+'[5]PASH-1'!C26</f>
        <v>2581361.2081999998</v>
      </c>
      <c r="M54" s="230">
        <f>+'[6]PASH-1'!$C$25</f>
        <v>260464.75</v>
      </c>
    </row>
    <row r="55" spans="1:13" ht="16.5" customHeight="1">
      <c r="A55" s="227" t="s">
        <v>301</v>
      </c>
      <c r="B55" s="462" t="s">
        <v>302</v>
      </c>
      <c r="C55" s="462"/>
      <c r="D55" s="462"/>
      <c r="E55" s="462"/>
      <c r="F55" s="462"/>
      <c r="G55" s="233">
        <v>625</v>
      </c>
      <c r="H55" s="220">
        <v>12410</v>
      </c>
      <c r="I55" s="231">
        <v>897828.22199999995</v>
      </c>
      <c r="J55" s="231">
        <v>445626.85960000003</v>
      </c>
      <c r="K55" s="232">
        <v>518170.8</v>
      </c>
      <c r="L55" s="232">
        <f>+'[5]PASH-1'!C27</f>
        <v>914749.85730000003</v>
      </c>
      <c r="M55" s="236">
        <f>+'[6]PASH-1'!$C$29-74000</f>
        <v>648706</v>
      </c>
    </row>
    <row r="56" spans="1:13" ht="16.5" customHeight="1">
      <c r="A56" s="227" t="s">
        <v>303</v>
      </c>
      <c r="B56" s="462" t="s">
        <v>304</v>
      </c>
      <c r="C56" s="462"/>
      <c r="D56" s="462"/>
      <c r="E56" s="462"/>
      <c r="F56" s="462"/>
      <c r="G56" s="233">
        <v>626</v>
      </c>
      <c r="H56" s="220">
        <v>12411</v>
      </c>
      <c r="I56" s="231">
        <v>1126841.0448000003</v>
      </c>
      <c r="J56" s="231">
        <v>1297507.7900000003</v>
      </c>
      <c r="K56" s="232">
        <v>1522308.8145999997</v>
      </c>
      <c r="L56" s="226">
        <f>+'[5]PASH-1'!C29</f>
        <v>1830074.45</v>
      </c>
      <c r="M56" s="228">
        <f>+'[6]PASH-1'!$C$30</f>
        <v>1975562.6099999999</v>
      </c>
    </row>
    <row r="57" spans="1:13" ht="16.5" customHeight="1">
      <c r="A57" s="237" t="s">
        <v>305</v>
      </c>
      <c r="B57" s="462" t="s">
        <v>306</v>
      </c>
      <c r="C57" s="462"/>
      <c r="D57" s="462"/>
      <c r="E57" s="462"/>
      <c r="F57" s="462"/>
      <c r="G57" s="233">
        <v>627</v>
      </c>
      <c r="H57" s="220">
        <v>12412</v>
      </c>
      <c r="I57" s="220"/>
      <c r="J57" s="220"/>
      <c r="K57" s="220"/>
      <c r="L57" s="221"/>
      <c r="M57" s="222"/>
    </row>
    <row r="58" spans="1:13" ht="16.5" customHeight="1">
      <c r="A58" s="227"/>
      <c r="B58" s="490" t="s">
        <v>307</v>
      </c>
      <c r="C58" s="490"/>
      <c r="D58" s="490"/>
      <c r="E58" s="490"/>
      <c r="F58" s="490"/>
      <c r="G58" s="233">
        <v>6271</v>
      </c>
      <c r="H58" s="233">
        <v>124121</v>
      </c>
      <c r="I58" s="233"/>
      <c r="J58" s="233"/>
      <c r="K58" s="233"/>
      <c r="L58" s="221"/>
      <c r="M58" s="222"/>
    </row>
    <row r="59" spans="1:13" ht="16.5" customHeight="1">
      <c r="A59" s="227"/>
      <c r="B59" s="490" t="s">
        <v>308</v>
      </c>
      <c r="C59" s="490"/>
      <c r="D59" s="490"/>
      <c r="E59" s="490"/>
      <c r="F59" s="490"/>
      <c r="G59" s="233">
        <v>6272</v>
      </c>
      <c r="H59" s="233">
        <v>124122</v>
      </c>
      <c r="I59" s="233"/>
      <c r="J59" s="233"/>
      <c r="K59" s="233"/>
      <c r="L59" s="221"/>
      <c r="M59" s="222"/>
    </row>
    <row r="60" spans="1:13" ht="16.5" customHeight="1">
      <c r="A60" s="227" t="s">
        <v>309</v>
      </c>
      <c r="B60" s="462" t="s">
        <v>310</v>
      </c>
      <c r="C60" s="462"/>
      <c r="D60" s="462"/>
      <c r="E60" s="462"/>
      <c r="F60" s="462"/>
      <c r="G60" s="233">
        <v>628</v>
      </c>
      <c r="H60" s="233">
        <v>12413</v>
      </c>
      <c r="I60" s="238">
        <v>694307.17500000005</v>
      </c>
      <c r="J60" s="238">
        <v>978723.74230000004</v>
      </c>
      <c r="K60" s="232">
        <v>1259065.3274999999</v>
      </c>
      <c r="L60" s="232">
        <f>+'[5]PASH-1'!C28</f>
        <v>780999.59490000026</v>
      </c>
      <c r="M60" s="230">
        <f>+'[6]PASH-1'!$C$28</f>
        <v>783655.56760000007</v>
      </c>
    </row>
    <row r="61" spans="1:13" ht="16.5" customHeight="1">
      <c r="A61" s="224">
        <v>5</v>
      </c>
      <c r="B61" s="485" t="s">
        <v>311</v>
      </c>
      <c r="C61" s="462"/>
      <c r="D61" s="462"/>
      <c r="E61" s="462"/>
      <c r="F61" s="462"/>
      <c r="G61" s="221">
        <v>63</v>
      </c>
      <c r="H61" s="221">
        <v>12500</v>
      </c>
      <c r="I61" s="226">
        <v>36703.615300000005</v>
      </c>
      <c r="J61" s="226">
        <v>34400.1103</v>
      </c>
      <c r="K61" s="226">
        <v>129519.8297</v>
      </c>
      <c r="L61" s="226">
        <f>SUM(L62:L65)</f>
        <v>76907.573199999999</v>
      </c>
      <c r="M61" s="226">
        <f>SUM(M62:M65)</f>
        <v>74000</v>
      </c>
    </row>
    <row r="62" spans="1:13" ht="16.5" customHeight="1">
      <c r="A62" s="227" t="s">
        <v>240</v>
      </c>
      <c r="B62" s="462" t="s">
        <v>312</v>
      </c>
      <c r="C62" s="462"/>
      <c r="D62" s="462"/>
      <c r="E62" s="462"/>
      <c r="F62" s="462"/>
      <c r="G62" s="233">
        <v>632</v>
      </c>
      <c r="H62" s="233">
        <v>12501</v>
      </c>
      <c r="I62" s="233"/>
      <c r="J62" s="233"/>
      <c r="K62" s="233"/>
      <c r="L62" s="221"/>
      <c r="M62" s="222"/>
    </row>
    <row r="63" spans="1:13" ht="16.5" customHeight="1">
      <c r="A63" s="227" t="s">
        <v>249</v>
      </c>
      <c r="B63" s="462" t="s">
        <v>313</v>
      </c>
      <c r="C63" s="462"/>
      <c r="D63" s="462"/>
      <c r="E63" s="462"/>
      <c r="F63" s="462"/>
      <c r="G63" s="233">
        <v>633</v>
      </c>
      <c r="H63" s="233">
        <v>12502</v>
      </c>
      <c r="I63" s="233"/>
      <c r="J63" s="233"/>
      <c r="K63" s="233"/>
      <c r="L63" s="221"/>
      <c r="M63" s="222"/>
    </row>
    <row r="64" spans="1:13" ht="16.5" customHeight="1">
      <c r="A64" s="227" t="s">
        <v>251</v>
      </c>
      <c r="B64" s="462" t="s">
        <v>229</v>
      </c>
      <c r="C64" s="462"/>
      <c r="D64" s="462"/>
      <c r="E64" s="462"/>
      <c r="F64" s="462"/>
      <c r="G64" s="233">
        <v>634</v>
      </c>
      <c r="H64" s="233">
        <v>12503</v>
      </c>
      <c r="I64" s="233"/>
      <c r="J64" s="233"/>
      <c r="K64" s="233"/>
      <c r="L64" s="221"/>
      <c r="M64" s="222"/>
    </row>
    <row r="65" spans="1:16" ht="16.5" customHeight="1">
      <c r="A65" s="227" t="s">
        <v>289</v>
      </c>
      <c r="B65" s="462" t="s">
        <v>314</v>
      </c>
      <c r="C65" s="462"/>
      <c r="D65" s="462"/>
      <c r="E65" s="462"/>
      <c r="F65" s="462"/>
      <c r="G65" s="233" t="s">
        <v>315</v>
      </c>
      <c r="H65" s="233">
        <v>12504</v>
      </c>
      <c r="I65" s="226">
        <v>36703.615300000005</v>
      </c>
      <c r="J65" s="226">
        <v>34400.1103</v>
      </c>
      <c r="K65" s="226">
        <v>129519.8297</v>
      </c>
      <c r="L65" s="226">
        <f>+'[5]PASH-1'!C30</f>
        <v>76907.573199999999</v>
      </c>
      <c r="M65" s="226">
        <v>74000</v>
      </c>
    </row>
    <row r="66" spans="1:16" ht="12.75" customHeight="1">
      <c r="A66" s="224" t="s">
        <v>316</v>
      </c>
      <c r="B66" s="483" t="s">
        <v>317</v>
      </c>
      <c r="C66" s="483"/>
      <c r="D66" s="483"/>
      <c r="E66" s="483"/>
      <c r="F66" s="483"/>
      <c r="G66" s="233"/>
      <c r="H66" s="233">
        <v>12600</v>
      </c>
      <c r="I66" s="226">
        <v>52592614.571776927</v>
      </c>
      <c r="J66" s="226">
        <v>55714233.233647756</v>
      </c>
      <c r="K66" s="226">
        <v>74610437.690751359</v>
      </c>
      <c r="L66" s="226">
        <f>+L61+L45+L44+L41+L35</f>
        <v>70048671.152968332</v>
      </c>
      <c r="M66" s="226">
        <f>+M61+M45+M44+M41+M35</f>
        <v>69424570.530888587</v>
      </c>
      <c r="P66" s="239"/>
    </row>
    <row r="67" spans="1:16" ht="16.5" customHeight="1">
      <c r="A67" s="240"/>
      <c r="B67" s="241" t="s">
        <v>318</v>
      </c>
      <c r="C67" s="242"/>
      <c r="D67" s="242"/>
      <c r="E67" s="242"/>
      <c r="F67" s="242"/>
      <c r="G67" s="242"/>
      <c r="H67" s="242"/>
      <c r="I67" s="242"/>
      <c r="J67" s="242"/>
      <c r="K67" s="175" t="s">
        <v>95</v>
      </c>
      <c r="L67" s="243" t="s">
        <v>96</v>
      </c>
      <c r="M67" s="244" t="s">
        <v>92</v>
      </c>
    </row>
    <row r="68" spans="1:16" ht="16.5" customHeight="1">
      <c r="A68" s="245">
        <v>1</v>
      </c>
      <c r="B68" s="487" t="s">
        <v>319</v>
      </c>
      <c r="C68" s="487"/>
      <c r="D68" s="487"/>
      <c r="E68" s="487"/>
      <c r="F68" s="487"/>
      <c r="G68" s="221"/>
      <c r="H68" s="221">
        <v>14000</v>
      </c>
      <c r="I68" s="221">
        <v>13</v>
      </c>
      <c r="J68" s="246">
        <v>13</v>
      </c>
      <c r="K68" s="246">
        <v>12</v>
      </c>
      <c r="L68" s="246">
        <v>11</v>
      </c>
      <c r="M68" s="247">
        <v>11</v>
      </c>
    </row>
    <row r="69" spans="1:16" ht="16.5" customHeight="1">
      <c r="A69" s="245">
        <v>2</v>
      </c>
      <c r="B69" s="487" t="s">
        <v>320</v>
      </c>
      <c r="C69" s="487"/>
      <c r="D69" s="487"/>
      <c r="E69" s="487"/>
      <c r="F69" s="487"/>
      <c r="G69" s="221"/>
      <c r="H69" s="221">
        <v>15000</v>
      </c>
      <c r="I69" s="248">
        <v>7584</v>
      </c>
      <c r="J69" s="248">
        <v>30416</v>
      </c>
      <c r="K69" s="248">
        <v>-248417.50309999986</v>
      </c>
      <c r="L69" s="248">
        <f>+L71+L73</f>
        <v>14016</v>
      </c>
      <c r="M69" s="248">
        <f>+M71+M73</f>
        <v>430870</v>
      </c>
    </row>
    <row r="70" spans="1:16" ht="16.5" customHeight="1">
      <c r="A70" s="249" t="s">
        <v>240</v>
      </c>
      <c r="B70" s="484" t="s">
        <v>321</v>
      </c>
      <c r="C70" s="484"/>
      <c r="D70" s="484"/>
      <c r="E70" s="484"/>
      <c r="F70" s="484"/>
      <c r="G70" s="221"/>
      <c r="H70" s="233">
        <v>15001</v>
      </c>
      <c r="I70" s="233"/>
      <c r="J70" s="233"/>
      <c r="K70" s="233"/>
      <c r="L70" s="221"/>
      <c r="M70" s="222"/>
    </row>
    <row r="71" spans="1:16" ht="16.5" customHeight="1">
      <c r="A71" s="249"/>
      <c r="B71" s="488" t="s">
        <v>322</v>
      </c>
      <c r="C71" s="488"/>
      <c r="D71" s="488"/>
      <c r="E71" s="488"/>
      <c r="F71" s="488"/>
      <c r="G71" s="221"/>
      <c r="H71" s="233">
        <v>150011</v>
      </c>
      <c r="I71" s="226">
        <v>7584</v>
      </c>
      <c r="J71" s="226">
        <v>30416</v>
      </c>
      <c r="K71" s="226">
        <v>2185182.4969000001</v>
      </c>
      <c r="L71" s="226">
        <f>+[5]AAM!E17</f>
        <v>49333</v>
      </c>
      <c r="M71" s="228">
        <v>430870</v>
      </c>
    </row>
    <row r="72" spans="1:16" ht="16.5" customHeight="1">
      <c r="A72" s="250" t="s">
        <v>249</v>
      </c>
      <c r="B72" s="484" t="s">
        <v>323</v>
      </c>
      <c r="C72" s="484"/>
      <c r="D72" s="484"/>
      <c r="E72" s="484"/>
      <c r="F72" s="484"/>
      <c r="G72" s="221"/>
      <c r="H72" s="233">
        <v>15002</v>
      </c>
      <c r="I72" s="233"/>
      <c r="J72" s="233"/>
      <c r="K72" s="233"/>
      <c r="L72" s="221"/>
      <c r="M72" s="222"/>
    </row>
    <row r="73" spans="1:16" ht="13.5" thickBot="1">
      <c r="A73" s="251"/>
      <c r="B73" s="489" t="s">
        <v>324</v>
      </c>
      <c r="C73" s="489"/>
      <c r="D73" s="489"/>
      <c r="E73" s="489"/>
      <c r="F73" s="489"/>
      <c r="G73" s="252"/>
      <c r="H73" s="253">
        <v>150021</v>
      </c>
      <c r="I73" s="253"/>
      <c r="J73" s="253"/>
      <c r="K73" s="254">
        <v>-2433600</v>
      </c>
      <c r="L73" s="255">
        <v>-35317</v>
      </c>
      <c r="M73" s="256"/>
    </row>
    <row r="74" spans="1:16">
      <c r="A74" s="257"/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8" t="s">
        <v>226</v>
      </c>
      <c r="M74" s="258"/>
    </row>
    <row r="75" spans="1:16" ht="15.75">
      <c r="A75" s="167"/>
      <c r="B75" s="167"/>
      <c r="C75" s="167"/>
      <c r="D75" s="167"/>
      <c r="E75" s="167"/>
      <c r="F75" s="167"/>
      <c r="G75" s="167"/>
      <c r="H75" s="167"/>
      <c r="I75" s="432" t="s">
        <v>226</v>
      </c>
      <c r="J75" s="432"/>
      <c r="K75" s="432"/>
      <c r="L75" s="211" t="s">
        <v>227</v>
      </c>
      <c r="M75" s="259"/>
    </row>
    <row r="76" spans="1:16" ht="15.75">
      <c r="A76" s="167"/>
      <c r="B76" s="167"/>
      <c r="C76" s="167"/>
      <c r="D76" s="167"/>
      <c r="E76" s="167"/>
      <c r="F76" s="167"/>
      <c r="G76" s="167"/>
      <c r="H76" s="167"/>
      <c r="I76" s="433" t="s">
        <v>227</v>
      </c>
      <c r="J76" s="433"/>
      <c r="K76" s="433"/>
      <c r="L76" s="167"/>
      <c r="M76" s="259"/>
    </row>
    <row r="77" spans="1:16" ht="15.75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259"/>
    </row>
    <row r="78" spans="1:16" ht="15.75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259"/>
    </row>
    <row r="79" spans="1:16" ht="15.75">
      <c r="A79" s="167"/>
      <c r="B79" s="260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259"/>
    </row>
    <row r="80" spans="1:16">
      <c r="A80" s="167"/>
      <c r="B80" s="260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</row>
    <row r="81" spans="1:13">
      <c r="A81" s="167"/>
      <c r="B81" s="260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</row>
    <row r="82" spans="1:13">
      <c r="A82" s="167"/>
      <c r="B82" s="260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</row>
    <row r="83" spans="1:13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</row>
    <row r="84" spans="1:13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</row>
    <row r="85" spans="1:13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</row>
    <row r="86" spans="1:13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</row>
    <row r="87" spans="1:13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</row>
    <row r="88" spans="1:13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</row>
    <row r="89" spans="1:13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</row>
    <row r="90" spans="1:13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</row>
    <row r="91" spans="1:13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</row>
    <row r="92" spans="1:13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</row>
    <row r="93" spans="1:13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</row>
    <row r="94" spans="1:13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</row>
    <row r="95" spans="1:13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</row>
    <row r="96" spans="1:13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</row>
    <row r="97" spans="1:13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</row>
    <row r="98" spans="1:13">
      <c r="A98" s="167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</row>
    <row r="99" spans="1:13">
      <c r="A99" s="167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</row>
    <row r="100" spans="1:13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</row>
    <row r="101" spans="1:13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</row>
    <row r="102" spans="1:13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</row>
    <row r="103" spans="1:13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</row>
    <row r="104" spans="1:13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</row>
    <row r="105" spans="1:13">
      <c r="A105" s="167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</row>
    <row r="106" spans="1:13">
      <c r="A106" s="167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</row>
    <row r="107" spans="1:13">
      <c r="A107" s="167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</row>
    <row r="108" spans="1:13">
      <c r="A108" s="167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</row>
    <row r="109" spans="1:13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</row>
    <row r="110" spans="1:13">
      <c r="A110" s="167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</row>
    <row r="111" spans="1:13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</row>
    <row r="112" spans="1:13">
      <c r="A112" s="167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</row>
    <row r="113" spans="1:13">
      <c r="A113" s="167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</row>
    <row r="114" spans="1:13">
      <c r="A114" s="167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</row>
    <row r="115" spans="1:13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</row>
    <row r="116" spans="1:13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</row>
    <row r="117" spans="1:13">
      <c r="A117" s="167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</row>
    <row r="118" spans="1:13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</row>
    <row r="119" spans="1:13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</row>
    <row r="120" spans="1:13">
      <c r="A120" s="167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</row>
    <row r="121" spans="1:13">
      <c r="A121" s="16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</row>
    <row r="122" spans="1:13">
      <c r="A122" s="167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</row>
    <row r="123" spans="1:13">
      <c r="A123" s="16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</row>
    <row r="124" spans="1:13">
      <c r="A124" s="167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</row>
    <row r="125" spans="1:13">
      <c r="A125" s="167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</row>
    <row r="126" spans="1:13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</row>
    <row r="127" spans="1:13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</row>
    <row r="128" spans="1:13">
      <c r="A128" s="167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</row>
    <row r="129" spans="1:13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</row>
    <row r="130" spans="1:13">
      <c r="A130" s="167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</row>
    <row r="131" spans="1:13">
      <c r="A131" s="167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</row>
    <row r="132" spans="1:13">
      <c r="A132" s="167"/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</row>
    <row r="133" spans="1:13">
      <c r="A133" s="167"/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</row>
    <row r="134" spans="1:13">
      <c r="A134" s="167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</row>
    <row r="135" spans="1:13">
      <c r="A135" s="167"/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</row>
    <row r="136" spans="1:13">
      <c r="A136" s="167"/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</row>
    <row r="137" spans="1:13">
      <c r="A137" s="167"/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</row>
    <row r="138" spans="1:13">
      <c r="A138" s="167"/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</row>
    <row r="139" spans="1:13">
      <c r="A139" s="167"/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</row>
    <row r="140" spans="1:13">
      <c r="A140" s="167"/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</row>
    <row r="141" spans="1:13">
      <c r="A141" s="167"/>
      <c r="B141" s="167"/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</row>
    <row r="142" spans="1:13">
      <c r="A142" s="167"/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</row>
    <row r="143" spans="1:13">
      <c r="A143" s="167"/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</row>
    <row r="144" spans="1:13">
      <c r="A144" s="167"/>
      <c r="B144" s="167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</row>
    <row r="145" spans="1:13">
      <c r="A145" s="167"/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</row>
    <row r="146" spans="1:13">
      <c r="A146" s="167"/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</row>
    <row r="147" spans="1:13">
      <c r="A147" s="167"/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</row>
    <row r="148" spans="1:13">
      <c r="A148" s="167"/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</row>
    <row r="149" spans="1:13">
      <c r="A149" s="167"/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</row>
    <row r="150" spans="1:13">
      <c r="A150" s="167"/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</row>
    <row r="151" spans="1:13">
      <c r="A151" s="167"/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</row>
    <row r="152" spans="1:13">
      <c r="A152" s="167"/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</row>
    <row r="153" spans="1:13">
      <c r="A153" s="167"/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</row>
    <row r="154" spans="1:13">
      <c r="A154" s="167"/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</row>
    <row r="155" spans="1:13">
      <c r="A155" s="167"/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</row>
    <row r="156" spans="1:13">
      <c r="A156" s="167"/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</row>
    <row r="157" spans="1:13">
      <c r="A157" s="167"/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</row>
    <row r="158" spans="1:13">
      <c r="A158" s="167"/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</row>
    <row r="159" spans="1:13">
      <c r="A159" s="167"/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</row>
    <row r="160" spans="1:13">
      <c r="A160" s="167"/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</row>
    <row r="161" spans="1:13">
      <c r="A161" s="167"/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</row>
    <row r="162" spans="1:13">
      <c r="A162" s="167"/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</row>
    <row r="163" spans="1:13">
      <c r="A163" s="167"/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</row>
    <row r="164" spans="1:13">
      <c r="A164" s="167"/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</row>
    <row r="165" spans="1:13">
      <c r="A165" s="167"/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</row>
    <row r="166" spans="1:13">
      <c r="A166" s="167"/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</row>
  </sheetData>
  <mergeCells count="63">
    <mergeCell ref="B66:F66"/>
    <mergeCell ref="B68:F68"/>
    <mergeCell ref="B56:F56"/>
    <mergeCell ref="B57:F57"/>
    <mergeCell ref="B58:F58"/>
    <mergeCell ref="B59:F59"/>
    <mergeCell ref="B60:F60"/>
    <mergeCell ref="B61:F61"/>
    <mergeCell ref="I75:K75"/>
    <mergeCell ref="I76:K76"/>
    <mergeCell ref="B69:F69"/>
    <mergeCell ref="B70:F70"/>
    <mergeCell ref="B71:F71"/>
    <mergeCell ref="B72:F72"/>
    <mergeCell ref="B73:F73"/>
    <mergeCell ref="B39:F39"/>
    <mergeCell ref="B40:F40"/>
    <mergeCell ref="B41:F41"/>
    <mergeCell ref="B42:F42"/>
    <mergeCell ref="B43:F43"/>
    <mergeCell ref="B65:F65"/>
    <mergeCell ref="B55:F55"/>
    <mergeCell ref="B44:F44"/>
    <mergeCell ref="B45:F45"/>
    <mergeCell ref="B46:F46"/>
    <mergeCell ref="B47:F47"/>
    <mergeCell ref="B48:F48"/>
    <mergeCell ref="B50:F50"/>
    <mergeCell ref="B51:F51"/>
    <mergeCell ref="B52:F52"/>
    <mergeCell ref="B53:F53"/>
    <mergeCell ref="B54:F54"/>
    <mergeCell ref="B62:F62"/>
    <mergeCell ref="B63:F63"/>
    <mergeCell ref="B64:F64"/>
    <mergeCell ref="B49:F49"/>
    <mergeCell ref="A33:M33"/>
    <mergeCell ref="B34:F34"/>
    <mergeCell ref="B35:F35"/>
    <mergeCell ref="B36:F36"/>
    <mergeCell ref="I26:K26"/>
    <mergeCell ref="I27:K27"/>
    <mergeCell ref="B20:F20"/>
    <mergeCell ref="B21:F21"/>
    <mergeCell ref="B22:F22"/>
    <mergeCell ref="B23:F23"/>
    <mergeCell ref="B24:F24"/>
    <mergeCell ref="B38:F38"/>
    <mergeCell ref="B17:F17"/>
    <mergeCell ref="A6:M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37:F37"/>
    <mergeCell ref="B18:F18"/>
    <mergeCell ref="B19:F19"/>
  </mergeCells>
  <pageMargins left="0.33" right="0.17" top="0.5" bottom="0.35" header="0.24" footer="0.24"/>
  <pageSetup scale="89" orientation="portrait" r:id="rId1"/>
  <headerFooter alignWithMargins="0">
    <oddFooter>Page &amp;P</oddFooter>
  </headerFooter>
  <rowBreaks count="1" manualBreakCount="1">
    <brk id="28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3"/>
  </sheetPr>
  <dimension ref="B1:L46"/>
  <sheetViews>
    <sheetView topLeftCell="A16" workbookViewId="0">
      <selection activeCell="D39" sqref="D39"/>
    </sheetView>
  </sheetViews>
  <sheetFormatPr defaultRowHeight="12.75"/>
  <cols>
    <col min="1" max="1" width="5.5" style="167" customWidth="1"/>
    <col min="2" max="2" width="4.33203125" style="268" customWidth="1"/>
    <col min="3" max="3" width="54" style="167" customWidth="1"/>
    <col min="4" max="4" width="29.33203125" style="167" customWidth="1"/>
    <col min="5" max="5" width="23.83203125" style="167" customWidth="1"/>
    <col min="6" max="6" width="25.5" style="167" hidden="1" customWidth="1"/>
    <col min="7" max="7" width="19.5" style="167" hidden="1" customWidth="1"/>
    <col min="8" max="9" width="18" style="269" hidden="1" customWidth="1"/>
    <col min="10" max="10" width="5.33203125" style="167" customWidth="1"/>
    <col min="11" max="16384" width="9.33203125" style="167"/>
  </cols>
  <sheetData>
    <row r="1" spans="2:9" s="265" customFormat="1" ht="12" customHeight="1">
      <c r="B1" s="261"/>
      <c r="C1" s="262"/>
      <c r="D1" s="262"/>
      <c r="E1" s="262"/>
      <c r="F1" s="262"/>
      <c r="G1" s="262"/>
      <c r="H1" s="263"/>
      <c r="I1" s="264"/>
    </row>
    <row r="2" spans="2:9" s="265" customFormat="1" ht="8.25" customHeight="1">
      <c r="B2" s="261"/>
      <c r="C2" s="262"/>
      <c r="D2" s="262"/>
      <c r="E2" s="262"/>
      <c r="F2" s="262"/>
      <c r="G2" s="262"/>
      <c r="H2" s="266"/>
      <c r="I2" s="267"/>
    </row>
    <row r="3" spans="2:9" s="265" customFormat="1" ht="18" customHeight="1">
      <c r="B3" s="491" t="s">
        <v>325</v>
      </c>
      <c r="C3" s="491"/>
      <c r="D3" s="491"/>
      <c r="E3" s="491"/>
      <c r="F3" s="491"/>
      <c r="G3" s="491"/>
      <c r="H3" s="491"/>
      <c r="I3" s="491"/>
    </row>
    <row r="4" spans="2:9" ht="6.75" customHeight="1"/>
    <row r="5" spans="2:9" s="265" customFormat="1" ht="15.95" customHeight="1">
      <c r="B5" s="458" t="s">
        <v>2</v>
      </c>
      <c r="C5" s="492"/>
      <c r="D5" s="270" t="s">
        <v>5</v>
      </c>
      <c r="E5" s="270" t="s">
        <v>5</v>
      </c>
      <c r="F5" s="270" t="s">
        <v>5</v>
      </c>
      <c r="G5" s="271" t="s">
        <v>5</v>
      </c>
      <c r="H5" s="271" t="s">
        <v>5</v>
      </c>
      <c r="I5" s="271" t="s">
        <v>5</v>
      </c>
    </row>
    <row r="6" spans="2:9" s="265" customFormat="1" ht="15.95" customHeight="1">
      <c r="B6" s="459"/>
      <c r="C6" s="493"/>
      <c r="D6" s="272" t="s">
        <v>6</v>
      </c>
      <c r="E6" s="273" t="s">
        <v>326</v>
      </c>
      <c r="F6" s="273" t="s">
        <v>326</v>
      </c>
      <c r="G6" s="273" t="s">
        <v>326</v>
      </c>
      <c r="H6" s="274" t="s">
        <v>7</v>
      </c>
      <c r="I6" s="274">
        <v>2008</v>
      </c>
    </row>
    <row r="7" spans="2:9" s="265" customFormat="1" ht="24.95" customHeight="1">
      <c r="B7" s="275"/>
      <c r="C7" s="276" t="s">
        <v>327</v>
      </c>
      <c r="D7" s="276"/>
      <c r="E7" s="276"/>
      <c r="F7" s="276"/>
      <c r="G7" s="277"/>
      <c r="H7" s="278"/>
      <c r="I7" s="278"/>
    </row>
    <row r="8" spans="2:9" s="265" customFormat="1" ht="20.100000000000001" customHeight="1">
      <c r="B8" s="275"/>
      <c r="C8" s="279" t="s">
        <v>181</v>
      </c>
      <c r="D8" s="22">
        <v>15179330.00842309</v>
      </c>
      <c r="E8" s="57">
        <v>5946648.6286870129</v>
      </c>
      <c r="F8" s="280">
        <f>+'[3]Te ardhura e shpenzime'!E30</f>
        <v>13494867.28739378</v>
      </c>
      <c r="G8" s="281">
        <f>+[5]Pasivet!G42</f>
        <v>11933876.371024895</v>
      </c>
      <c r="H8" s="278">
        <f>+'[7]Te ardhura e shpenzime'!J27</f>
        <v>11744605.129111417</v>
      </c>
      <c r="I8" s="278">
        <f>+[8]Rez.2!$F$25</f>
        <v>14076245.47311704</v>
      </c>
    </row>
    <row r="9" spans="2:9" s="265" customFormat="1" ht="20.100000000000001" customHeight="1">
      <c r="B9" s="275"/>
      <c r="C9" s="279" t="s">
        <v>328</v>
      </c>
      <c r="D9" s="279"/>
      <c r="E9" s="279"/>
      <c r="F9" s="275"/>
      <c r="G9" s="279"/>
      <c r="H9" s="278"/>
      <c r="I9" s="278"/>
    </row>
    <row r="10" spans="2:9" s="265" customFormat="1" ht="20.100000000000001" customHeight="1">
      <c r="B10" s="275"/>
      <c r="C10" s="282" t="s">
        <v>329</v>
      </c>
      <c r="D10" s="283">
        <v>401879.97234999895</v>
      </c>
      <c r="E10" s="283">
        <v>481356.75586078706</v>
      </c>
      <c r="F10" s="283">
        <f>+'[3]Amortizim 2011'!L4</f>
        <v>537161.88595135487</v>
      </c>
      <c r="G10" s="284">
        <f>+'[5]668+68+69'!E50</f>
        <v>499197</v>
      </c>
      <c r="H10" s="278">
        <f>+[7]Amortizim!J4</f>
        <v>636276.44488268637</v>
      </c>
      <c r="I10" s="278">
        <f>+'[8]Mj-Kr'!$J$195</f>
        <v>798025.88533699256</v>
      </c>
    </row>
    <row r="11" spans="2:9" s="265" customFormat="1" ht="18.75" customHeight="1">
      <c r="B11" s="275"/>
      <c r="C11" s="282" t="s">
        <v>330</v>
      </c>
      <c r="D11" s="282"/>
      <c r="E11" s="282"/>
      <c r="F11" s="275"/>
      <c r="G11" s="285"/>
      <c r="H11" s="278">
        <f>+'[7]PASH-1'!E49</f>
        <v>-701115.11199999996</v>
      </c>
      <c r="I11" s="278">
        <f>-'[8]Centra. Tip 2008'!$AA$76</f>
        <v>-209835.96799999999</v>
      </c>
    </row>
    <row r="12" spans="2:9" s="265" customFormat="1" ht="20.100000000000001" customHeight="1">
      <c r="B12" s="275"/>
      <c r="C12" s="282" t="s">
        <v>331</v>
      </c>
      <c r="D12" s="282"/>
      <c r="E12" s="282"/>
      <c r="F12" s="275"/>
      <c r="G12" s="286"/>
      <c r="H12" s="278"/>
      <c r="I12" s="278"/>
    </row>
    <row r="13" spans="2:9" s="265" customFormat="1" ht="20.100000000000001" customHeight="1">
      <c r="B13" s="275"/>
      <c r="C13" s="282" t="s">
        <v>230</v>
      </c>
      <c r="D13" s="287">
        <v>694307.17500000005</v>
      </c>
      <c r="E13" s="287">
        <v>978723.74230000004</v>
      </c>
      <c r="F13" s="288">
        <f>+'[3]PASH-1'!C27</f>
        <v>1259065.3274999999</v>
      </c>
      <c r="G13" s="285">
        <f>+'[5]PASH-1'!C28</f>
        <v>780999.59490000026</v>
      </c>
      <c r="H13" s="278">
        <f>-'[7]Sheet1 (2)'!H418+'[7]Sheet1 (2)'!H419</f>
        <v>-280101.56760000007</v>
      </c>
      <c r="I13" s="278">
        <f>-'[8]Centra. Tip 2008'!$AA$70</f>
        <v>-429459.74199999997</v>
      </c>
    </row>
    <row r="14" spans="2:9" s="289" customFormat="1" ht="20.100000000000001" customHeight="1">
      <c r="B14" s="494"/>
      <c r="C14" s="279" t="s">
        <v>332</v>
      </c>
      <c r="D14" s="495">
        <v>-15326684.370177686</v>
      </c>
      <c r="E14" s="495">
        <v>4026324.5811451375</v>
      </c>
      <c r="F14" s="497">
        <f>-[3]Aktivet!K11</f>
        <v>-7407867.7338958085</v>
      </c>
      <c r="G14" s="495">
        <f>+[5]Aktivet!K11</f>
        <v>376501.55670672655</v>
      </c>
      <c r="H14" s="498">
        <f>+[7]Aktivet!H11-[7]Aktivet!G11</f>
        <v>-32330684.075679407</v>
      </c>
      <c r="I14" s="498">
        <f>+[8]Aktivet!$H$10-[8]Aktivet!$G$10</f>
        <v>-6925853.7815883532</v>
      </c>
    </row>
    <row r="15" spans="2:9" s="289" customFormat="1" ht="15.75" customHeight="1">
      <c r="B15" s="494"/>
      <c r="C15" s="279" t="s">
        <v>333</v>
      </c>
      <c r="D15" s="496"/>
      <c r="E15" s="459"/>
      <c r="F15" s="494"/>
      <c r="G15" s="496"/>
      <c r="H15" s="499"/>
      <c r="I15" s="499"/>
    </row>
    <row r="16" spans="2:9" s="265" customFormat="1" ht="20.100000000000001" customHeight="1">
      <c r="B16" s="275"/>
      <c r="C16" s="279" t="s">
        <v>334</v>
      </c>
      <c r="D16" s="279"/>
      <c r="E16" s="279"/>
      <c r="F16" s="275"/>
      <c r="G16" s="290"/>
      <c r="H16" s="291">
        <v>0</v>
      </c>
      <c r="I16" s="291"/>
    </row>
    <row r="17" spans="2:9" s="265" customFormat="1" ht="20.100000000000001" customHeight="1">
      <c r="B17" s="494"/>
      <c r="C17" s="279" t="s">
        <v>335</v>
      </c>
      <c r="D17" s="495">
        <v>863543.12199204415</v>
      </c>
      <c r="E17" s="495">
        <v>-4166267.2833245285</v>
      </c>
      <c r="F17" s="497">
        <f>+[3]Pasivet!K10</f>
        <v>-3226711.3099617735</v>
      </c>
      <c r="G17" s="495">
        <f>+[5]Pasivet!K10</f>
        <v>13422664.757613041</v>
      </c>
      <c r="H17" s="498">
        <f>+[7]Pasivet!G10-[7]Pasivet!H10+[7]Pasivet!G27</f>
        <v>-3730736.9447870189</v>
      </c>
      <c r="I17" s="498">
        <f>+[8]Pasivet!$G$10-[8]Pasivet!$H$10</f>
        <v>6349745.1370113231</v>
      </c>
    </row>
    <row r="18" spans="2:9" s="265" customFormat="1" ht="16.5" customHeight="1">
      <c r="B18" s="494"/>
      <c r="C18" s="279" t="s">
        <v>336</v>
      </c>
      <c r="D18" s="496"/>
      <c r="E18" s="459"/>
      <c r="F18" s="494"/>
      <c r="G18" s="496"/>
      <c r="H18" s="499"/>
      <c r="I18" s="499"/>
    </row>
    <row r="19" spans="2:9" s="265" customFormat="1" ht="20.100000000000001" customHeight="1">
      <c r="B19" s="275"/>
      <c r="C19" s="276" t="s">
        <v>337</v>
      </c>
      <c r="D19" s="292">
        <v>1812375.9075874481</v>
      </c>
      <c r="E19" s="292">
        <v>7266786.4246684089</v>
      </c>
      <c r="F19" s="292">
        <f>SUM(F8:F18)</f>
        <v>4656515.4569875542</v>
      </c>
      <c r="G19" s="293">
        <f>SUM(G8:G18)</f>
        <v>27013239.280244663</v>
      </c>
      <c r="H19" s="293">
        <f>SUM(H8:H18)</f>
        <v>-24661756.126072321</v>
      </c>
      <c r="I19" s="293">
        <f>SUM(I8:I18)</f>
        <v>13658867.003877003</v>
      </c>
    </row>
    <row r="20" spans="2:9" s="265" customFormat="1" ht="20.100000000000001" customHeight="1">
      <c r="B20" s="275"/>
      <c r="C20" s="279" t="s">
        <v>191</v>
      </c>
      <c r="D20" s="294">
        <v>-694307.17500000005</v>
      </c>
      <c r="E20" s="288">
        <v>-978723.74230000004</v>
      </c>
      <c r="F20" s="288">
        <f>-F13</f>
        <v>-1259065.3274999999</v>
      </c>
      <c r="G20" s="281">
        <f>-G13</f>
        <v>-780999.59490000026</v>
      </c>
      <c r="H20" s="278">
        <f>-'[7]Sheet1 (2)'!H426+'[7]Sheet1 (2)'!H427</f>
        <v>-257300.9184</v>
      </c>
      <c r="I20" s="278">
        <f>-'[8]Centra. Tip 2008'!$AA$77</f>
        <v>-361507.14199999999</v>
      </c>
    </row>
    <row r="21" spans="2:9" s="265" customFormat="1" ht="20.100000000000001" customHeight="1">
      <c r="B21" s="275"/>
      <c r="C21" s="279" t="s">
        <v>192</v>
      </c>
      <c r="D21" s="294">
        <v>-1651670.969822309</v>
      </c>
      <c r="E21" s="279"/>
      <c r="F21" s="275"/>
      <c r="G21" s="281"/>
      <c r="H21" s="278">
        <f>+'[7]PASH-1'!H63</f>
        <v>-165242.82155605871</v>
      </c>
      <c r="I21" s="278">
        <v>-409684</v>
      </c>
    </row>
    <row r="22" spans="2:9" s="265" customFormat="1" ht="20.100000000000001" customHeight="1">
      <c r="B22" s="275"/>
      <c r="C22" s="295" t="s">
        <v>193</v>
      </c>
      <c r="D22" s="292">
        <v>-533602.23723486089</v>
      </c>
      <c r="E22" s="292">
        <v>6288062.6823684089</v>
      </c>
      <c r="F22" s="292">
        <f t="shared" ref="F22:I22" si="0">SUM(F19:F21)</f>
        <v>3397450.1294875545</v>
      </c>
      <c r="G22" s="296">
        <f t="shared" si="0"/>
        <v>26232239.685344663</v>
      </c>
      <c r="H22" s="296">
        <f t="shared" si="0"/>
        <v>-25084299.86602838</v>
      </c>
      <c r="I22" s="296">
        <f t="shared" si="0"/>
        <v>12887675.861877002</v>
      </c>
    </row>
    <row r="23" spans="2:9" s="265" customFormat="1" ht="24.95" customHeight="1">
      <c r="B23" s="275"/>
      <c r="C23" s="276" t="s">
        <v>194</v>
      </c>
      <c r="D23" s="276"/>
      <c r="E23" s="279"/>
      <c r="F23" s="275"/>
      <c r="G23" s="297"/>
      <c r="H23" s="278"/>
      <c r="I23" s="278"/>
    </row>
    <row r="24" spans="2:9" s="265" customFormat="1" ht="20.100000000000001" customHeight="1">
      <c r="B24" s="275"/>
      <c r="C24" s="279" t="s">
        <v>338</v>
      </c>
      <c r="D24" s="279"/>
      <c r="E24" s="279"/>
      <c r="F24" s="275"/>
      <c r="G24" s="298"/>
      <c r="H24" s="278"/>
      <c r="I24" s="278"/>
    </row>
    <row r="25" spans="2:9" s="265" customFormat="1" ht="20.100000000000001" customHeight="1">
      <c r="B25" s="275"/>
      <c r="C25" s="279" t="s">
        <v>339</v>
      </c>
      <c r="D25" s="278">
        <v>-7584.294000000169</v>
      </c>
      <c r="E25" s="278">
        <v>-30416</v>
      </c>
      <c r="F25" s="283">
        <f>-[3]Aktivet!K33-537162</f>
        <v>-1068395.610948646</v>
      </c>
      <c r="G25" s="281">
        <f>-[5]Aktivet!J31-'Fluksi 2'!G10</f>
        <v>139568.15638811933</v>
      </c>
      <c r="H25" s="278">
        <f>-[7]Amortizim!E8-[7]Amortizim!E15-[7]Amortizim!E28-[7]Amortizim!E29-[7]Amortizim!E30-[7]Amortizim!E58</f>
        <v>-430870</v>
      </c>
      <c r="I25" s="278"/>
    </row>
    <row r="26" spans="2:9" s="265" customFormat="1" ht="20.100000000000001" customHeight="1">
      <c r="B26" s="275"/>
      <c r="C26" s="279" t="s">
        <v>197</v>
      </c>
      <c r="D26" s="279"/>
      <c r="E26" s="279"/>
      <c r="F26" s="275"/>
      <c r="G26" s="297"/>
      <c r="H26" s="278"/>
      <c r="I26" s="278">
        <f>-'[8]Centra. Tip 2008'!$AA$75</f>
        <v>-339590</v>
      </c>
    </row>
    <row r="27" spans="2:9" s="265" customFormat="1" ht="20.100000000000001" customHeight="1">
      <c r="B27" s="275"/>
      <c r="C27" s="279" t="s">
        <v>198</v>
      </c>
      <c r="D27" s="279"/>
      <c r="E27" s="279"/>
      <c r="F27" s="275"/>
      <c r="G27" s="297"/>
      <c r="H27" s="278"/>
      <c r="I27" s="278"/>
    </row>
    <row r="28" spans="2:9" s="265" customFormat="1" ht="20.100000000000001" customHeight="1">
      <c r="B28" s="275"/>
      <c r="C28" s="279" t="s">
        <v>199</v>
      </c>
      <c r="D28" s="279"/>
      <c r="E28" s="279"/>
      <c r="F28" s="275"/>
      <c r="G28" s="297"/>
      <c r="H28" s="278"/>
      <c r="I28" s="278"/>
    </row>
    <row r="29" spans="2:9" s="265" customFormat="1" ht="20.100000000000001" customHeight="1">
      <c r="B29" s="275"/>
      <c r="C29" s="299" t="s">
        <v>340</v>
      </c>
      <c r="D29" s="292">
        <v>-7584.294000000169</v>
      </c>
      <c r="E29" s="292">
        <v>-30416</v>
      </c>
      <c r="F29" s="292">
        <f t="shared" ref="F29:I29" si="1">SUM(F24:F28)</f>
        <v>-1068395.610948646</v>
      </c>
      <c r="G29" s="296">
        <f t="shared" si="1"/>
        <v>139568.15638811933</v>
      </c>
      <c r="H29" s="296">
        <f t="shared" si="1"/>
        <v>-430870</v>
      </c>
      <c r="I29" s="296">
        <f t="shared" si="1"/>
        <v>-339590</v>
      </c>
    </row>
    <row r="30" spans="2:9" s="265" customFormat="1" ht="21" customHeight="1">
      <c r="B30" s="275"/>
      <c r="C30" s="276" t="s">
        <v>341</v>
      </c>
      <c r="D30" s="276"/>
      <c r="E30" s="279"/>
      <c r="F30" s="275"/>
      <c r="G30" s="297"/>
      <c r="H30" s="278"/>
      <c r="I30" s="278"/>
    </row>
    <row r="31" spans="2:9" s="265" customFormat="1" ht="20.100000000000001" customHeight="1">
      <c r="B31" s="275"/>
      <c r="C31" s="279" t="s">
        <v>202</v>
      </c>
      <c r="D31" s="279"/>
      <c r="E31" s="279"/>
      <c r="F31" s="275"/>
      <c r="G31" s="297"/>
      <c r="H31" s="278"/>
      <c r="I31" s="278"/>
    </row>
    <row r="32" spans="2:9" s="265" customFormat="1" ht="20.100000000000001" customHeight="1">
      <c r="B32" s="275"/>
      <c r="C32" s="279" t="s">
        <v>203</v>
      </c>
      <c r="D32" s="283">
        <v>-7700331.392</v>
      </c>
      <c r="E32" s="300">
        <v>2720352.9902999997</v>
      </c>
      <c r="F32" s="283">
        <f>+[3]Pasivet!K27+[3]Pasivet!K8</f>
        <v>4569890.5897000004</v>
      </c>
      <c r="G32" s="301">
        <f>-(+[5]Pasivet!H27-[5]Pasivet!G27)+[5]Pasivet!J7</f>
        <v>-17588310.391600002</v>
      </c>
      <c r="H32" s="278">
        <f>+[7]Pasivet!G8+[7]Pasivet!G9-[7]Pasivet!H7-5950</f>
        <v>14953671.104499979</v>
      </c>
      <c r="I32" s="278">
        <f>+[8]Pasivet!$G$7-[8]Pasivet!$H$7-32723</f>
        <v>396662.63400005363</v>
      </c>
    </row>
    <row r="33" spans="2:12" s="265" customFormat="1" ht="20.100000000000001" customHeight="1">
      <c r="B33" s="275"/>
      <c r="C33" s="279" t="s">
        <v>342</v>
      </c>
      <c r="D33" s="283">
        <v>625185</v>
      </c>
      <c r="E33" s="23">
        <v>56528.647499999963</v>
      </c>
      <c r="F33" s="283">
        <f>-[3]Aktivet!K28</f>
        <v>-681713.64749999996</v>
      </c>
      <c r="G33" s="302"/>
      <c r="H33" s="278"/>
      <c r="I33" s="278"/>
    </row>
    <row r="34" spans="2:12" s="265" customFormat="1" ht="20.100000000000001" customHeight="1">
      <c r="B34" s="275"/>
      <c r="C34" s="279" t="s">
        <v>343</v>
      </c>
      <c r="D34" s="300">
        <v>-3000000</v>
      </c>
      <c r="E34" s="23">
        <v>-4000000</v>
      </c>
      <c r="F34" s="283">
        <v>-7000000</v>
      </c>
      <c r="G34" s="297"/>
      <c r="H34" s="278">
        <v>-2000000</v>
      </c>
      <c r="I34" s="278">
        <v>-5000000</v>
      </c>
    </row>
    <row r="35" spans="2:12" s="265" customFormat="1" ht="20.100000000000001" customHeight="1">
      <c r="B35" s="275"/>
      <c r="C35" s="299" t="s">
        <v>344</v>
      </c>
      <c r="D35" s="292">
        <v>-10075146.392000001</v>
      </c>
      <c r="E35" s="292">
        <v>-1223118.3622000003</v>
      </c>
      <c r="F35" s="292">
        <f>SUM(F31:F34)</f>
        <v>-3111823.0577999996</v>
      </c>
      <c r="G35" s="296">
        <f>SUM(G31:G34)+1</f>
        <v>-17588309.391600002</v>
      </c>
      <c r="H35" s="296">
        <f>SUM(H31:H34)</f>
        <v>12953671.104499979</v>
      </c>
      <c r="I35" s="296">
        <f>SUM(I31:I34)</f>
        <v>-4603337.3659999464</v>
      </c>
    </row>
    <row r="36" spans="2:12" ht="25.5" customHeight="1">
      <c r="B36" s="303"/>
      <c r="C36" s="276" t="s">
        <v>345</v>
      </c>
      <c r="D36" s="304">
        <v>-10616332.923234861</v>
      </c>
      <c r="E36" s="304">
        <v>5034528.3201684086</v>
      </c>
      <c r="F36" s="304">
        <f t="shared" ref="F36:I36" si="2">F22+F29+F35</f>
        <v>-782768.53926109103</v>
      </c>
      <c r="G36" s="305">
        <f t="shared" si="2"/>
        <v>8783498.4501327798</v>
      </c>
      <c r="H36" s="305">
        <f t="shared" si="2"/>
        <v>-12561498.761528401</v>
      </c>
      <c r="I36" s="305">
        <f t="shared" si="2"/>
        <v>7944748.4958770555</v>
      </c>
    </row>
    <row r="37" spans="2:12" ht="22.5" customHeight="1">
      <c r="B37" s="303"/>
      <c r="C37" s="276" t="s">
        <v>207</v>
      </c>
      <c r="D37" s="306">
        <v>19081891.136240099</v>
      </c>
      <c r="E37" s="306">
        <v>14047360.816071689</v>
      </c>
      <c r="F37" s="306">
        <f>+G38</f>
        <v>14830129.355332781</v>
      </c>
      <c r="G37" s="307">
        <f>+[5]Aktivet!H6</f>
        <v>6046630.9052000009</v>
      </c>
      <c r="H37" s="308">
        <f>+[7]Aktivet!H6</f>
        <v>18608129.635213986</v>
      </c>
      <c r="I37" s="308">
        <f>+[8]Aktivet!$H$6</f>
        <v>10663381.401487354</v>
      </c>
    </row>
    <row r="38" spans="2:12" ht="25.5" customHeight="1">
      <c r="B38" s="303"/>
      <c r="C38" s="276" t="s">
        <v>208</v>
      </c>
      <c r="D38" s="304">
        <v>8465556.2130052373</v>
      </c>
      <c r="E38" s="304">
        <v>19081891.136240099</v>
      </c>
      <c r="F38" s="304">
        <f>F36+F37</f>
        <v>14047360.816071689</v>
      </c>
      <c r="G38" s="305">
        <f>G36+G37</f>
        <v>14830129.355332781</v>
      </c>
      <c r="H38" s="305">
        <f>H36+H37</f>
        <v>6046630.8736855853</v>
      </c>
      <c r="I38" s="305">
        <f>I36+I37</f>
        <v>18608129.897364408</v>
      </c>
      <c r="L38" s="117"/>
    </row>
    <row r="40" spans="2:12" ht="15.75">
      <c r="D40" s="269"/>
      <c r="E40" s="432" t="s">
        <v>226</v>
      </c>
      <c r="F40" s="432"/>
      <c r="G40" s="432"/>
    </row>
    <row r="41" spans="2:12">
      <c r="D41" s="269"/>
      <c r="E41" s="433" t="s">
        <v>227</v>
      </c>
      <c r="F41" s="433"/>
      <c r="G41" s="433"/>
    </row>
    <row r="42" spans="2:12">
      <c r="E42" s="269"/>
      <c r="G42" s="269"/>
    </row>
    <row r="43" spans="2:12">
      <c r="E43" s="269"/>
      <c r="G43" s="269"/>
    </row>
    <row r="44" spans="2:12">
      <c r="E44" s="269"/>
    </row>
    <row r="45" spans="2:12">
      <c r="E45" s="269"/>
      <c r="F45" s="269"/>
    </row>
    <row r="46" spans="2:12">
      <c r="F46" s="269"/>
    </row>
  </sheetData>
  <mergeCells count="19">
    <mergeCell ref="I17:I18"/>
    <mergeCell ref="E40:G40"/>
    <mergeCell ref="E41:G41"/>
    <mergeCell ref="B17:B18"/>
    <mergeCell ref="D17:D18"/>
    <mergeCell ref="E17:E18"/>
    <mergeCell ref="F17:F18"/>
    <mergeCell ref="G17:G18"/>
    <mergeCell ref="H17:H18"/>
    <mergeCell ref="B3:I3"/>
    <mergeCell ref="B5:B6"/>
    <mergeCell ref="C5:C6"/>
    <mergeCell ref="B14:B15"/>
    <mergeCell ref="D14:D15"/>
    <mergeCell ref="E14:E15"/>
    <mergeCell ref="F14:F15"/>
    <mergeCell ref="G14:G15"/>
    <mergeCell ref="H14:H15"/>
    <mergeCell ref="I14:I15"/>
  </mergeCells>
  <printOptions horizontalCentered="1" verticalCentered="1"/>
  <pageMargins left="0" right="0" top="0" bottom="0" header="0.24" footer="0.22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33CC"/>
  </sheetPr>
  <dimension ref="B2:E61"/>
  <sheetViews>
    <sheetView workbookViewId="0">
      <selection activeCell="P31" sqref="P31"/>
    </sheetView>
  </sheetViews>
  <sheetFormatPr defaultColWidth="5.5" defaultRowHeight="12.75"/>
  <cols>
    <col min="1" max="1" width="3" style="312" customWidth="1"/>
    <col min="2" max="2" width="5.33203125" style="312" customWidth="1"/>
    <col min="3" max="3" width="8.6640625" style="312" customWidth="1"/>
    <col min="4" max="4" width="86.83203125" style="312" customWidth="1"/>
    <col min="5" max="5" width="5.6640625" style="312" customWidth="1"/>
    <col min="6" max="6" width="1.83203125" style="312" customWidth="1"/>
    <col min="7" max="16384" width="5.5" style="312"/>
  </cols>
  <sheetData>
    <row r="2" spans="2:5">
      <c r="B2" s="309"/>
      <c r="C2" s="310"/>
      <c r="D2" s="310"/>
      <c r="E2" s="311"/>
    </row>
    <row r="3" spans="2:5" s="313" customFormat="1" ht="33" customHeight="1">
      <c r="B3" s="500" t="s">
        <v>346</v>
      </c>
      <c r="C3" s="501"/>
      <c r="D3" s="501"/>
      <c r="E3" s="502"/>
    </row>
    <row r="4" spans="2:5" s="318" customFormat="1">
      <c r="B4" s="314"/>
      <c r="C4" s="315" t="s">
        <v>347</v>
      </c>
      <c r="D4" s="316"/>
      <c r="E4" s="317"/>
    </row>
    <row r="5" spans="2:5" s="318" customFormat="1" ht="11.25">
      <c r="B5" s="314"/>
      <c r="C5" s="319"/>
      <c r="D5" s="320" t="s">
        <v>348</v>
      </c>
      <c r="E5" s="317"/>
    </row>
    <row r="6" spans="2:5" s="318" customFormat="1" ht="11.25">
      <c r="B6" s="314"/>
      <c r="C6" s="319"/>
      <c r="D6" s="320" t="s">
        <v>349</v>
      </c>
      <c r="E6" s="317"/>
    </row>
    <row r="7" spans="2:5" s="318" customFormat="1" ht="11.25">
      <c r="B7" s="314"/>
      <c r="C7" s="319" t="s">
        <v>350</v>
      </c>
      <c r="D7" s="321"/>
      <c r="E7" s="317"/>
    </row>
    <row r="8" spans="2:5" s="318" customFormat="1" ht="11.25">
      <c r="B8" s="314"/>
      <c r="C8" s="319"/>
      <c r="D8" s="320" t="s">
        <v>351</v>
      </c>
      <c r="E8" s="317"/>
    </row>
    <row r="9" spans="2:5" s="318" customFormat="1" ht="11.25">
      <c r="B9" s="314"/>
      <c r="C9" s="322"/>
      <c r="D9" s="320" t="s">
        <v>352</v>
      </c>
      <c r="E9" s="317"/>
    </row>
    <row r="10" spans="2:5" s="318" customFormat="1" ht="11.25">
      <c r="B10" s="314"/>
      <c r="C10" s="323"/>
      <c r="D10" s="324" t="s">
        <v>353</v>
      </c>
      <c r="E10" s="317"/>
    </row>
    <row r="11" spans="2:5" ht="5.25" customHeight="1">
      <c r="B11" s="325"/>
      <c r="C11" s="326"/>
      <c r="D11" s="326"/>
      <c r="E11" s="327"/>
    </row>
    <row r="12" spans="2:5" ht="15.75">
      <c r="B12" s="325"/>
      <c r="C12" s="328" t="s">
        <v>354</v>
      </c>
      <c r="D12" s="329" t="s">
        <v>355</v>
      </c>
      <c r="E12" s="327"/>
    </row>
    <row r="13" spans="2:5" ht="6" customHeight="1">
      <c r="B13" s="325"/>
      <c r="C13" s="330"/>
      <c r="E13" s="327"/>
    </row>
    <row r="14" spans="2:5">
      <c r="B14" s="325"/>
      <c r="C14" s="331">
        <v>1</v>
      </c>
      <c r="D14" s="332" t="s">
        <v>356</v>
      </c>
      <c r="E14" s="327"/>
    </row>
    <row r="15" spans="2:5">
      <c r="B15" s="325"/>
      <c r="C15" s="331">
        <v>2</v>
      </c>
      <c r="D15" s="333" t="s">
        <v>357</v>
      </c>
      <c r="E15" s="327"/>
    </row>
    <row r="16" spans="2:5">
      <c r="B16" s="325"/>
      <c r="C16" s="334">
        <v>3</v>
      </c>
      <c r="D16" s="333" t="s">
        <v>358</v>
      </c>
      <c r="E16" s="327"/>
    </row>
    <row r="17" spans="2:5" s="333" customFormat="1">
      <c r="B17" s="335"/>
      <c r="C17" s="334">
        <v>4</v>
      </c>
      <c r="D17" s="334" t="s">
        <v>359</v>
      </c>
      <c r="E17" s="336"/>
    </row>
    <row r="18" spans="2:5" s="333" customFormat="1">
      <c r="B18" s="335"/>
      <c r="C18" s="334"/>
      <c r="D18" s="332" t="s">
        <v>360</v>
      </c>
      <c r="E18" s="336"/>
    </row>
    <row r="19" spans="2:5" s="333" customFormat="1">
      <c r="B19" s="335"/>
      <c r="C19" s="334" t="s">
        <v>361</v>
      </c>
      <c r="D19" s="334"/>
      <c r="E19" s="336"/>
    </row>
    <row r="20" spans="2:5" s="333" customFormat="1">
      <c r="B20" s="335"/>
      <c r="C20" s="334"/>
      <c r="D20" s="332" t="s">
        <v>362</v>
      </c>
      <c r="E20" s="336"/>
    </row>
    <row r="21" spans="2:5" s="333" customFormat="1">
      <c r="B21" s="335"/>
      <c r="C21" s="334" t="s">
        <v>363</v>
      </c>
      <c r="D21" s="334"/>
      <c r="E21" s="336"/>
    </row>
    <row r="22" spans="2:5" s="333" customFormat="1">
      <c r="B22" s="335"/>
      <c r="C22" s="334"/>
      <c r="D22" s="332" t="s">
        <v>364</v>
      </c>
      <c r="E22" s="336"/>
    </row>
    <row r="23" spans="2:5" s="333" customFormat="1">
      <c r="B23" s="335"/>
      <c r="C23" s="334" t="s">
        <v>365</v>
      </c>
      <c r="D23" s="334"/>
      <c r="E23" s="336"/>
    </row>
    <row r="24" spans="2:5" s="333" customFormat="1">
      <c r="B24" s="335"/>
      <c r="C24" s="334"/>
      <c r="D24" s="334" t="s">
        <v>366</v>
      </c>
      <c r="E24" s="336"/>
    </row>
    <row r="25" spans="2:5" s="333" customFormat="1">
      <c r="B25" s="335"/>
      <c r="C25" s="334" t="s">
        <v>367</v>
      </c>
      <c r="D25" s="334"/>
      <c r="E25" s="336"/>
    </row>
    <row r="26" spans="2:5" s="333" customFormat="1">
      <c r="B26" s="335"/>
      <c r="C26" s="332" t="s">
        <v>368</v>
      </c>
      <c r="D26" s="334"/>
      <c r="E26" s="336"/>
    </row>
    <row r="27" spans="2:5" s="333" customFormat="1">
      <c r="B27" s="335"/>
      <c r="C27" s="334"/>
      <c r="D27" s="334" t="s">
        <v>369</v>
      </c>
      <c r="E27" s="336"/>
    </row>
    <row r="28" spans="2:5" s="333" customFormat="1">
      <c r="B28" s="335"/>
      <c r="C28" s="332" t="s">
        <v>370</v>
      </c>
      <c r="D28" s="334"/>
      <c r="E28" s="336"/>
    </row>
    <row r="29" spans="2:5" s="333" customFormat="1">
      <c r="B29" s="335"/>
      <c r="C29" s="334"/>
      <c r="D29" s="334" t="s">
        <v>371</v>
      </c>
      <c r="E29" s="336"/>
    </row>
    <row r="30" spans="2:5" s="333" customFormat="1">
      <c r="B30" s="335"/>
      <c r="C30" s="332" t="s">
        <v>372</v>
      </c>
      <c r="D30" s="334"/>
      <c r="E30" s="336"/>
    </row>
    <row r="31" spans="2:5" s="333" customFormat="1">
      <c r="B31" s="335"/>
      <c r="C31" s="334" t="s">
        <v>373</v>
      </c>
      <c r="D31" s="334" t="s">
        <v>374</v>
      </c>
      <c r="E31" s="336"/>
    </row>
    <row r="32" spans="2:5" s="333" customFormat="1">
      <c r="B32" s="335"/>
      <c r="C32" s="334"/>
      <c r="D32" s="332" t="s">
        <v>375</v>
      </c>
      <c r="E32" s="336"/>
    </row>
    <row r="33" spans="2:5" s="333" customFormat="1">
      <c r="B33" s="335"/>
      <c r="C33" s="334"/>
      <c r="D33" s="332" t="s">
        <v>376</v>
      </c>
      <c r="E33" s="336"/>
    </row>
    <row r="34" spans="2:5" s="333" customFormat="1">
      <c r="B34" s="335"/>
      <c r="C34" s="334"/>
      <c r="D34" s="332" t="s">
        <v>377</v>
      </c>
      <c r="E34" s="336"/>
    </row>
    <row r="35" spans="2:5" s="333" customFormat="1">
      <c r="B35" s="335"/>
      <c r="C35" s="334"/>
      <c r="D35" s="332" t="s">
        <v>378</v>
      </c>
      <c r="E35" s="336"/>
    </row>
    <row r="36" spans="2:5" s="333" customFormat="1">
      <c r="B36" s="335"/>
      <c r="C36" s="334"/>
      <c r="D36" s="332" t="s">
        <v>379</v>
      </c>
      <c r="E36" s="336"/>
    </row>
    <row r="37" spans="2:5" s="333" customFormat="1">
      <c r="B37" s="335"/>
      <c r="C37" s="334"/>
      <c r="D37" s="332" t="s">
        <v>380</v>
      </c>
      <c r="E37" s="336"/>
    </row>
    <row r="38" spans="2:5" s="333" customFormat="1" ht="6" customHeight="1">
      <c r="B38" s="335"/>
      <c r="C38" s="334"/>
      <c r="D38" s="334"/>
      <c r="E38" s="336"/>
    </row>
    <row r="39" spans="2:5" s="333" customFormat="1" ht="15.75">
      <c r="B39" s="335"/>
      <c r="C39" s="328" t="s">
        <v>381</v>
      </c>
      <c r="D39" s="329" t="s">
        <v>382</v>
      </c>
      <c r="E39" s="336"/>
    </row>
    <row r="40" spans="2:5" s="333" customFormat="1" ht="4.5" customHeight="1">
      <c r="B40" s="335"/>
      <c r="C40" s="334"/>
      <c r="D40" s="334"/>
      <c r="E40" s="336"/>
    </row>
    <row r="41" spans="2:5" s="333" customFormat="1">
      <c r="B41" s="335"/>
      <c r="C41" s="334"/>
      <c r="D41" s="332" t="s">
        <v>383</v>
      </c>
      <c r="E41" s="336"/>
    </row>
    <row r="42" spans="2:5" s="333" customFormat="1">
      <c r="B42" s="335"/>
      <c r="C42" s="334" t="s">
        <v>384</v>
      </c>
      <c r="D42" s="334"/>
      <c r="E42" s="336"/>
    </row>
    <row r="43" spans="2:5" s="333" customFormat="1">
      <c r="B43" s="335"/>
      <c r="C43" s="334"/>
      <c r="D43" s="334" t="s">
        <v>385</v>
      </c>
      <c r="E43" s="336"/>
    </row>
    <row r="44" spans="2:5" s="333" customFormat="1">
      <c r="B44" s="335"/>
      <c r="C44" s="334" t="s">
        <v>386</v>
      </c>
      <c r="D44" s="334"/>
      <c r="E44" s="336"/>
    </row>
    <row r="45" spans="2:5" s="333" customFormat="1">
      <c r="B45" s="335"/>
      <c r="C45" s="334"/>
      <c r="D45" s="334" t="s">
        <v>387</v>
      </c>
      <c r="E45" s="336"/>
    </row>
    <row r="46" spans="2:5" s="333" customFormat="1">
      <c r="B46" s="335"/>
      <c r="C46" s="334" t="s">
        <v>388</v>
      </c>
      <c r="D46" s="334"/>
      <c r="E46" s="336"/>
    </row>
    <row r="47" spans="2:5" s="333" customFormat="1">
      <c r="B47" s="335"/>
      <c r="C47" s="334"/>
      <c r="D47" s="334" t="s">
        <v>389</v>
      </c>
      <c r="E47" s="336"/>
    </row>
    <row r="48" spans="2:5" s="333" customFormat="1">
      <c r="B48" s="335"/>
      <c r="C48" s="334" t="s">
        <v>390</v>
      </c>
      <c r="D48" s="334"/>
      <c r="E48" s="336"/>
    </row>
    <row r="49" spans="2:5" s="333" customFormat="1">
      <c r="B49" s="335"/>
      <c r="D49" s="333" t="s">
        <v>391</v>
      </c>
      <c r="E49" s="336"/>
    </row>
    <row r="50" spans="2:5" s="333" customFormat="1">
      <c r="B50" s="335"/>
      <c r="C50" s="333" t="s">
        <v>392</v>
      </c>
      <c r="E50" s="336"/>
    </row>
    <row r="51" spans="2:5" s="333" customFormat="1">
      <c r="B51" s="335"/>
      <c r="C51" s="333" t="s">
        <v>393</v>
      </c>
      <c r="E51" s="336"/>
    </row>
    <row r="52" spans="2:5" s="333" customFormat="1">
      <c r="B52" s="335"/>
      <c r="C52" s="333" t="s">
        <v>394</v>
      </c>
      <c r="D52" s="334"/>
      <c r="E52" s="336"/>
    </row>
    <row r="53" spans="2:5" s="333" customFormat="1">
      <c r="B53" s="335"/>
      <c r="C53" s="334"/>
      <c r="D53" s="333" t="s">
        <v>395</v>
      </c>
      <c r="E53" s="336"/>
    </row>
    <row r="54" spans="2:5" s="333" customFormat="1">
      <c r="B54" s="335"/>
      <c r="C54" s="334"/>
      <c r="D54" s="334" t="s">
        <v>396</v>
      </c>
      <c r="E54" s="336"/>
    </row>
    <row r="55" spans="2:5" s="333" customFormat="1">
      <c r="B55" s="335"/>
      <c r="C55" s="334"/>
      <c r="D55" s="334" t="s">
        <v>397</v>
      </c>
      <c r="E55" s="336"/>
    </row>
    <row r="56" spans="2:5">
      <c r="B56" s="325"/>
      <c r="C56" s="333"/>
      <c r="D56" s="333" t="s">
        <v>398</v>
      </c>
      <c r="E56" s="327"/>
    </row>
    <row r="57" spans="2:5">
      <c r="B57" s="325"/>
      <c r="C57" s="333" t="s">
        <v>399</v>
      </c>
      <c r="D57" s="333"/>
      <c r="E57" s="327"/>
    </row>
    <row r="58" spans="2:5">
      <c r="B58" s="325"/>
      <c r="C58" s="333" t="s">
        <v>400</v>
      </c>
      <c r="D58" s="333"/>
      <c r="E58" s="327"/>
    </row>
    <row r="59" spans="2:5">
      <c r="B59" s="325"/>
      <c r="C59" s="333"/>
      <c r="D59" s="333"/>
      <c r="E59" s="327"/>
    </row>
    <row r="60" spans="2:5">
      <c r="B60" s="325"/>
      <c r="C60" s="333"/>
      <c r="D60" s="333"/>
      <c r="E60" s="337"/>
    </row>
    <row r="61" spans="2:5">
      <c r="B61" s="338"/>
      <c r="C61" s="339"/>
      <c r="D61" s="339"/>
      <c r="E61" s="340"/>
    </row>
  </sheetData>
  <mergeCells count="1">
    <mergeCell ref="B3:E3"/>
  </mergeCells>
  <printOptions horizontalCentered="1" verticalCentered="1"/>
  <pageMargins left="0" right="0" top="0" bottom="0" header="0.511811023622047" footer="0.2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Kop.</vt:lpstr>
      <vt:lpstr>Aktivet</vt:lpstr>
      <vt:lpstr>Pasivet</vt:lpstr>
      <vt:lpstr>Te ardhura e shpenzime</vt:lpstr>
      <vt:lpstr>Kapitali</vt:lpstr>
      <vt:lpstr>AAM</vt:lpstr>
      <vt:lpstr>Aneks Statistikor</vt:lpstr>
      <vt:lpstr>Fluksi 2</vt:lpstr>
      <vt:lpstr>Shen.Spjeg.faqa 1</vt:lpstr>
      <vt:lpstr>deklarata</vt:lpstr>
      <vt:lpstr>AAM!Print_Area</vt:lpstr>
      <vt:lpstr>Aktivet!Print_Area</vt:lpstr>
      <vt:lpstr>'Aneks Statistikor'!Print_Area</vt:lpstr>
      <vt:lpstr>deklarata!Print_Area</vt:lpstr>
      <vt:lpstr>'Fluksi 2'!Print_Area</vt:lpstr>
      <vt:lpstr>Kapitali!Print_Area</vt:lpstr>
      <vt:lpstr>Kop.!Print_Area</vt:lpstr>
      <vt:lpstr>Pasivet!Print_Area</vt:lpstr>
      <vt:lpstr>'Shen.Spjeg.faqa 1'!Print_Area</vt:lpstr>
      <vt:lpstr>'Te ardhura e shpenzime'!Print_Area</vt:lpstr>
    </vt:vector>
  </TitlesOfParts>
  <Company>A*A copy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A*A copy center</dc:creator>
  <cp:lastModifiedBy>renato.qoshja</cp:lastModifiedBy>
  <cp:lastPrinted>2014-03-29T12:52:17Z</cp:lastPrinted>
  <dcterms:created xsi:type="dcterms:W3CDTF">2014-03-27T22:21:07Z</dcterms:created>
  <dcterms:modified xsi:type="dcterms:W3CDTF">2014-07-12T11:07:16Z</dcterms:modified>
</cp:coreProperties>
</file>