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kapaku" sheetId="1" r:id="rId1"/>
    <sheet name="aktivi" sheetId="2" r:id="rId2"/>
    <sheet name="pasivi" sheetId="3" r:id="rId3"/>
    <sheet name="ardh.shp (formati I )" sheetId="4" r:id="rId4"/>
    <sheet name="fluksi mon.met.direkte" sheetId="5" r:id="rId5"/>
    <sheet name="fluksi mo.met.indirekte" sheetId="6" r:id="rId6"/>
    <sheet name="pas # kapitaleve e pa kons" sheetId="7" r:id="rId7"/>
    <sheet name="shpjegimet a-pasiv" sheetId="8" r:id="rId8"/>
    <sheet name="shpj. ardh+shpz." sheetId="9" r:id="rId9"/>
  </sheets>
  <definedNames/>
  <calcPr fullCalcOnLoad="1"/>
</workbook>
</file>

<file path=xl/sharedStrings.xml><?xml version="1.0" encoding="utf-8"?>
<sst xmlns="http://schemas.openxmlformats.org/spreadsheetml/2006/main" count="560" uniqueCount="396">
  <si>
    <t>A - PASQYRA E TE ARDHURAVE DHE SHPENZIMEVE</t>
  </si>
  <si>
    <t>( Bazuar ne klasifikimin e Shpenzimeve sipas Natyres )</t>
  </si>
  <si>
    <t>Nr.</t>
  </si>
  <si>
    <t>Shitjet neto</t>
  </si>
  <si>
    <t>Te ardhurat te tjera nga veprimtarite e shfrytezimit</t>
  </si>
  <si>
    <t>Amortizimet dhe zhvleresimet</t>
  </si>
  <si>
    <t>Te ardhurat dhe shpenzimet financiare nga njesite e kontrolluara</t>
  </si>
  <si>
    <t>Te ardhurat dhe shpenzimet financiare nga pjesemarrjet</t>
  </si>
  <si>
    <t>Te ardhurat dhe shpenzimet finaciare</t>
  </si>
  <si>
    <t>Te ardhurat dhe shpenzimet finaciare nga investime te tjera financiare afatgjata</t>
  </si>
  <si>
    <t>Te ardhurat dhe shpenzimet nga interesat</t>
  </si>
  <si>
    <t>Shpenzimet e tatimit mbi fitimin</t>
  </si>
  <si>
    <t>Aktive te tjera financiare afatshkurtra</t>
  </si>
  <si>
    <t>Insturmente te tjera borxhi</t>
  </si>
  <si>
    <t>Investime te tjera financiare</t>
  </si>
  <si>
    <t>Totali</t>
  </si>
  <si>
    <t>AKTIVET</t>
  </si>
  <si>
    <t>AKTIVET AFATSHKURTRA</t>
  </si>
  <si>
    <t>Derivative dhe aktive te mbajtura per tregim</t>
  </si>
  <si>
    <t>Derivativet</t>
  </si>
  <si>
    <t>Llogari/Kerkesa te arketueshme</t>
  </si>
  <si>
    <t>Llogari/Kerkesa te tjera te arketueshme</t>
  </si>
  <si>
    <t>Totali 3</t>
  </si>
  <si>
    <t>Inventari</t>
  </si>
  <si>
    <t>Lendet e para</t>
  </si>
  <si>
    <t>Prodhim ne poçes</t>
  </si>
  <si>
    <t>Produkte te gateshme</t>
  </si>
  <si>
    <t>Mallra per rishitje</t>
  </si>
  <si>
    <t xml:space="preserve">Parapagesat per furnizime </t>
  </si>
  <si>
    <t>Totali 4</t>
  </si>
  <si>
    <t>Aktivet biologjike afateshkurtra</t>
  </si>
  <si>
    <t>Aktivet afateshkurtera te mbajtura per shitje</t>
  </si>
  <si>
    <t>Parapagimet dhe shpenzimet e shtyra</t>
  </si>
  <si>
    <t>AKTIVET AFATGJATA</t>
  </si>
  <si>
    <t>Investimet financiare afatgjata</t>
  </si>
  <si>
    <t>Aksione dhe investimle te tjera ne pjesemarrje</t>
  </si>
  <si>
    <t>Aksione dhe letra te tjera me vlere</t>
  </si>
  <si>
    <t>Llogari / Kerkesa te arketueshme afatgjata</t>
  </si>
  <si>
    <t>Totali 1.</t>
  </si>
  <si>
    <t>Aktive afatgjata materiale</t>
  </si>
  <si>
    <t>Toka</t>
  </si>
  <si>
    <t xml:space="preserve">Ndertesa </t>
  </si>
  <si>
    <t>Makineri dhe pajisje</t>
  </si>
  <si>
    <t>Aktive te tjera afatgjata materiale ( me vl. kontab.)</t>
  </si>
  <si>
    <t>Totali 2</t>
  </si>
  <si>
    <t>Aktivet biologjike afatgjata</t>
  </si>
  <si>
    <t>Aktivet afatgjata jomateriale</t>
  </si>
  <si>
    <t xml:space="preserve">Aktive te tjera afatgjata </t>
  </si>
  <si>
    <t>TOTALI I AKTIVEVE AFATGJATA (II)</t>
  </si>
  <si>
    <t>TOTALI I AKTIVEVE ( I +II )</t>
  </si>
  <si>
    <t>DETYRIME DHE KAPITALI</t>
  </si>
  <si>
    <t>DETYRIMET AFATSHKURTRA</t>
  </si>
  <si>
    <t>Huamarrjet</t>
  </si>
  <si>
    <t>Huate dhe obligacionet afatshkurtra</t>
  </si>
  <si>
    <t>Kthimet / ripagesat e huave afatgjata</t>
  </si>
  <si>
    <t xml:space="preserve">Bono te konvertueshme </t>
  </si>
  <si>
    <t>Huate dhe parapagimet</t>
  </si>
  <si>
    <t>Te pagueshme ndaj furnitoreve</t>
  </si>
  <si>
    <t>Te pagueshme ndaj punonjesve</t>
  </si>
  <si>
    <t>Detyrimet tatimore</t>
  </si>
  <si>
    <t>Hua te tjera</t>
  </si>
  <si>
    <t>Grantet dhe te ardhurat e shtyra</t>
  </si>
  <si>
    <t>Provizionet afatshkurtra</t>
  </si>
  <si>
    <t>TOTALI I DETYR. AFATGJATA( II )</t>
  </si>
  <si>
    <t>KAPITALI</t>
  </si>
  <si>
    <t>Kapitali aksionar</t>
  </si>
  <si>
    <t>Primi I aksionit</t>
  </si>
  <si>
    <t>Njesite ose aksionet e thesarit ( negative )</t>
  </si>
  <si>
    <t>Rezerva statutore</t>
  </si>
  <si>
    <t>Rezerva ligjore</t>
  </si>
  <si>
    <t>Rezerva te tjera</t>
  </si>
  <si>
    <t>Fitimet e pashperndara</t>
  </si>
  <si>
    <t>TOTALI I KAPITALIT ( III )</t>
  </si>
  <si>
    <t>TOTALI I DETYRIMEVE KAPITALIT  ( I,II,III )</t>
  </si>
  <si>
    <t>Flukesi monetar nga veprimtarite e shfrytezimit</t>
  </si>
  <si>
    <t>Mjetet monetare ( MM ) te arketuara nga klientet</t>
  </si>
  <si>
    <t>MM te paguara ndaj furnitoreve dhe punonjesve</t>
  </si>
  <si>
    <t>MM te ardhura nga veprimtarite</t>
  </si>
  <si>
    <t>Fluksi monetar nga veprimtarite investuese</t>
  </si>
  <si>
    <t>Blerja e njesise se kontrolluar X minus parate e Arketuara</t>
  </si>
  <si>
    <t>Blerja e aktiveve afatgjata materiale</t>
  </si>
  <si>
    <t>Te ardhura nga shitja e pajisjeve</t>
  </si>
  <si>
    <t>Dividendet e arketuar</t>
  </si>
  <si>
    <t>MM neto te perdoruara ne veprimtarine investuese</t>
  </si>
  <si>
    <t>Fluksi monetar nga aktivitetet financiare</t>
  </si>
  <si>
    <t>Pagesat e detyrimeve te qirase financiare</t>
  </si>
  <si>
    <t>Dividente te paguar</t>
  </si>
  <si>
    <t>MM neto e perdorur ne veprimtarine financiare</t>
  </si>
  <si>
    <t>Mjetet monetare ne fillim te periudhes kontabel</t>
  </si>
  <si>
    <t>Mjetet monetare ne fund te periudhes kontabel</t>
  </si>
  <si>
    <t>Te ardhura nga huamarrje afatgjata</t>
  </si>
  <si>
    <t>MM neto nga veprimtarite e shfrytezimit</t>
  </si>
  <si>
    <t xml:space="preserve">Te ardhura nga emerrtimi I kapitalit aksionar </t>
  </si>
  <si>
    <t>Shenime</t>
  </si>
  <si>
    <t>I</t>
  </si>
  <si>
    <t>Aktivet e mbajtura per tregtim</t>
  </si>
  <si>
    <t>Shpenzimet e zhvillimit</t>
  </si>
  <si>
    <t>Aktive te tjera afatgjata jomateriale</t>
  </si>
  <si>
    <t>DETYRIME AFATGJATA</t>
  </si>
  <si>
    <t>Huate afatgjata</t>
  </si>
  <si>
    <t>Hua bono dhe detyrime nga qeraja financiare</t>
  </si>
  <si>
    <t>Bonot e konvertueshme</t>
  </si>
  <si>
    <t>Totali 1</t>
  </si>
  <si>
    <t>Huamarrje te tjera afatgjata</t>
  </si>
  <si>
    <t>Provizionet afatgjata</t>
  </si>
  <si>
    <t>Aksionet e thesarit</t>
  </si>
  <si>
    <t>Rezerva statusore dhe ligjore</t>
  </si>
  <si>
    <t>Efekti I ndryshimeve ne politikat kontabel</t>
  </si>
  <si>
    <t>Pozicioni I rregulluar</t>
  </si>
  <si>
    <t>Dividendet e paguar</t>
  </si>
  <si>
    <t>Fitimi neto per periudhen kontabel</t>
  </si>
  <si>
    <t>Pozicioni me 31 dhjetor 2007</t>
  </si>
  <si>
    <t>Emertimi dhe forma ligjore</t>
  </si>
  <si>
    <t>NIPT -i</t>
  </si>
  <si>
    <t>Adresa e Selise</t>
  </si>
  <si>
    <t>Nr.i Regjistrit Tregtar</t>
  </si>
  <si>
    <t>Veprimtaria Kryesore</t>
  </si>
  <si>
    <t>_____________________________________________</t>
  </si>
  <si>
    <t>PASQYRAT FINANCIARE</t>
  </si>
  <si>
    <t>( Ne zbatim te Standartit Kombetar te Kontabilitetit nr 2 dhe Ligjit</t>
  </si>
  <si>
    <t>Nr 9228, Date 29,04,2004 " Per Kontabilitetin dh Pasqyrat Financiare")</t>
  </si>
  <si>
    <t>Pasqyrat Financiare jane te konsoliduara</t>
  </si>
  <si>
    <t>Pasqyrat Financare jane te rrumbullakosura ne</t>
  </si>
  <si>
    <t xml:space="preserve">Pasqyrat Financiare jane te shprehuara ne </t>
  </si>
  <si>
    <t>Periudha Kontabel e Pasqyrave Financiare</t>
  </si>
  <si>
    <t>Data e mbylljes se Pasqyrave Financare</t>
  </si>
  <si>
    <t xml:space="preserve">PASQYRAT E NDRYSHIMEVE NE KAPITAL </t>
  </si>
  <si>
    <t>A</t>
  </si>
  <si>
    <t>B</t>
  </si>
  <si>
    <t>II</t>
  </si>
  <si>
    <t>Mallrat,lendet pare e sherbimet</t>
  </si>
  <si>
    <t>Ndryshimet ne inventarin e produkteve te gateshme dhe prodhimit ne proçes</t>
  </si>
  <si>
    <t>Puna e kryer nga njesite eko.raportuese per qellimet e veta dhe e kapitalizuar</t>
  </si>
  <si>
    <t>Shpenzimet e tjera nga veprimtarite e shfrytezimit</t>
  </si>
  <si>
    <t xml:space="preserve">Totali I shpenzimeve       (5-8)               </t>
  </si>
  <si>
    <t>Fitimi ( humbja) nga veprimtarite  shfrytezimit  (1+2+/-3+/-4-9)</t>
  </si>
  <si>
    <t>Fitimet (humbjet) nga kursi I kembimit</t>
  </si>
  <si>
    <t>Te ardhurat dhe shpenzimet e tjera financiare</t>
  </si>
  <si>
    <t>Fitimi ( humbja) neto e vitit financiar (15-16)</t>
  </si>
  <si>
    <t>Pjese e fitimit neto per aksioneret e shoq. Meme</t>
  </si>
  <si>
    <t>Pjese e fitimit neto per aksioneret e pakices</t>
  </si>
  <si>
    <t>Fitimi ( humbja ) e ushtrimit   (10+/-14)</t>
  </si>
  <si>
    <t>Pagat e personelit</t>
  </si>
  <si>
    <t>Shpenzimet per pensione</t>
  </si>
  <si>
    <t xml:space="preserve">Shpenzimet e personelit      </t>
  </si>
  <si>
    <t>Shpenzimet per sig. shoqerore</t>
  </si>
  <si>
    <t>Mjetet  monetare</t>
  </si>
  <si>
    <t>(i)</t>
  </si>
  <si>
    <t>(ii)</t>
  </si>
  <si>
    <t>(iii)</t>
  </si>
  <si>
    <t>(iv)</t>
  </si>
  <si>
    <t>(v)</t>
  </si>
  <si>
    <t>III</t>
  </si>
  <si>
    <t xml:space="preserve">Kapitali  I aksionareve te shoqerise meme </t>
  </si>
  <si>
    <t>Fitimi ( humbja ) e vitit financiar</t>
  </si>
  <si>
    <t xml:space="preserve"> </t>
  </si>
  <si>
    <t xml:space="preserve">Referencat </t>
  </si>
  <si>
    <t>Pozicioni me 31 dhjetor 2008</t>
  </si>
  <si>
    <t>Transformime  ne rezervat tjera</t>
  </si>
  <si>
    <t>Rezerva rivleresimi AAGJ</t>
  </si>
  <si>
    <t>Transferim ne detyrimet</t>
  </si>
  <si>
    <t>Terheqje kapitali per zvogelim</t>
  </si>
  <si>
    <t>Blerje aksionesh</t>
  </si>
  <si>
    <t>Transf. ne rezerven det. Ligjore</t>
  </si>
  <si>
    <t>Transf.  ne rezerven det. Statutore</t>
  </si>
  <si>
    <t>Transf.  ne rezerven det. Ligjore</t>
  </si>
  <si>
    <t>Emetimi I kapitali  aksionar</t>
  </si>
  <si>
    <t>Emetimi i kapitalit aksionar</t>
  </si>
  <si>
    <t>C</t>
  </si>
  <si>
    <t>MM nga Rimbursimet</t>
  </si>
  <si>
    <t>lek</t>
  </si>
  <si>
    <t>SHENIMET SHPJEGUESE</t>
  </si>
  <si>
    <t>jemi mbeshtetur ne te njejtat politika te administrimit te vlerave materiale e monetare.</t>
  </si>
  <si>
    <t xml:space="preserve">Per mjetet monetare ne valute te huaj gjate vitit jane pasqyruar me kursin e kembimit ditor ,kurse </t>
  </si>
  <si>
    <t xml:space="preserve">ne fund te vitit saldot e llogarive kliente,furnitore ,gjendje mjetesh monetare ne arke e ne banke me </t>
  </si>
  <si>
    <t>1) Paraqet gjendjen e Mjeteve monetare ne arke dhe ne banke si me poshte:</t>
  </si>
  <si>
    <t xml:space="preserve">3)Paraqet gjendjen e klienteve </t>
  </si>
  <si>
    <t>shenimi 3</t>
  </si>
  <si>
    <t>shenimi 1</t>
  </si>
  <si>
    <t>shenimi 7</t>
  </si>
  <si>
    <t>sasi</t>
  </si>
  <si>
    <t>vlera</t>
  </si>
  <si>
    <t>10)Gjendjet e inventarit (mallrat)</t>
  </si>
  <si>
    <t>shenimi 10</t>
  </si>
  <si>
    <t>Emertimi I mallit</t>
  </si>
  <si>
    <t>Makineri pajisje me vlefte fillestare</t>
  </si>
  <si>
    <t>shenimi 14</t>
  </si>
  <si>
    <t>shenimi 5</t>
  </si>
  <si>
    <t>Rritja e detyrimeve furnitore</t>
  </si>
  <si>
    <t>ne leke</t>
  </si>
  <si>
    <t>Sigurimet Shoqerore</t>
  </si>
  <si>
    <t>shenimi 8</t>
  </si>
  <si>
    <t>Shifrat jane te shprehura ne leke.</t>
  </si>
  <si>
    <t>5)Mallrat lendet e para e sherbimet.</t>
  </si>
  <si>
    <t>Bl. Materiale te stokueshme</t>
  </si>
  <si>
    <t>Bl. Energji elektrike,etj.</t>
  </si>
  <si>
    <t>Zerat e shpz.</t>
  </si>
  <si>
    <t>Shpz.Mirembajtje e riparime</t>
  </si>
  <si>
    <t>Shpz. Te tjera</t>
  </si>
  <si>
    <t>Paga personeli jashte nd/jes</t>
  </si>
  <si>
    <t>Shpz. Telefoni e postare</t>
  </si>
  <si>
    <t>shpz. Transporti blerje l.pare</t>
  </si>
  <si>
    <t>Shpz.Transporti per shitje</t>
  </si>
  <si>
    <t>Sherbime bankare</t>
  </si>
  <si>
    <t>Shpz. Per gjoba</t>
  </si>
  <si>
    <t>Shpz. Tjera kancelarie</t>
  </si>
  <si>
    <t>shenimi 6</t>
  </si>
  <si>
    <t>8)Amortizimi dhe zhvleresimet</t>
  </si>
  <si>
    <t>Amort. instalime tekn.makineri</t>
  </si>
  <si>
    <t>Amort. AQ te tjera trupezuara</t>
  </si>
  <si>
    <t>Amortizimi llogaritur</t>
  </si>
  <si>
    <t>Llog. e amortizimit (llog.28..)</t>
  </si>
  <si>
    <t>Te ardhura diferenca kursi</t>
  </si>
  <si>
    <t>Zerat e shpz.dhe ardhurave</t>
  </si>
  <si>
    <t>6)Shpz. te tjera nga veprimtarite e shfrytezimit</t>
  </si>
  <si>
    <t>16)Fitimet (Humbjet) nga kursi kembimit</t>
  </si>
  <si>
    <t>shenimi 16</t>
  </si>
  <si>
    <t>Humbje nga konvertimi</t>
  </si>
  <si>
    <t>17)Te ardhurat e shpenzimet e tjera financiare</t>
  </si>
  <si>
    <t>shenimi 17</t>
  </si>
  <si>
    <t>Shpenzime tjera financiare</t>
  </si>
  <si>
    <t>Te ardhura interesat bankare</t>
  </si>
  <si>
    <t>1) Te ardhurat nga shitjet netto</t>
  </si>
  <si>
    <t>Zerat e te  ardhurave</t>
  </si>
  <si>
    <t>Shitjet netto</t>
  </si>
  <si>
    <t>Shpenzime nga vepr. Shfryt.</t>
  </si>
  <si>
    <t>Te ardhura e shpz. Financiare</t>
  </si>
  <si>
    <t>Fitimi tatimor</t>
  </si>
  <si>
    <t>Fitimi (humbja) ushtrimit</t>
  </si>
  <si>
    <t>Llog. Tatim fitimit 10%</t>
  </si>
  <si>
    <t>Fitimi i bilancit</t>
  </si>
  <si>
    <t>Pasqyra e fluksit monetar -- Metoda direkte</t>
  </si>
  <si>
    <t xml:space="preserve">Pasqyrat Financiare jane individuale             </t>
  </si>
  <si>
    <t>_________________PO___________________</t>
  </si>
  <si>
    <t>_________________JO___________________</t>
  </si>
  <si>
    <t>_________________1 LEK___________________</t>
  </si>
  <si>
    <t xml:space="preserve">                              leke</t>
  </si>
  <si>
    <t>ADMINISTRATOR</t>
  </si>
  <si>
    <t>Pagese  dividenti</t>
  </si>
  <si>
    <t xml:space="preserve">Sqarojme se kjo llogari inventariale eshte mbajtur gjate vitit dhe gjendjet ne </t>
  </si>
  <si>
    <t>fund te vitit me koston mesatare arithmetike.</t>
  </si>
  <si>
    <t>Pagat</t>
  </si>
  <si>
    <t>Shpenzimet e sig.shoqerore</t>
  </si>
  <si>
    <t>Shp.te personelit</t>
  </si>
  <si>
    <t>7)</t>
  </si>
  <si>
    <t xml:space="preserve">Tvsh </t>
  </si>
  <si>
    <t>8)</t>
  </si>
  <si>
    <t>Detyrime te tjera</t>
  </si>
  <si>
    <t>Rritja/Renia neto e MM</t>
  </si>
  <si>
    <t>Te tjera</t>
  </si>
  <si>
    <t>Bl. Lende e pare ,Mallrash e sherbime</t>
  </si>
  <si>
    <t>Shitje neto</t>
  </si>
  <si>
    <t>Fitimi para tatimi</t>
  </si>
  <si>
    <t xml:space="preserve">Shpz. Qera </t>
  </si>
  <si>
    <t xml:space="preserve">Data e krijimit </t>
  </si>
  <si>
    <t>shpz. Takse vendore e te tjera</t>
  </si>
  <si>
    <t xml:space="preserve">HARTUESI BILANCIT </t>
  </si>
  <si>
    <t>Pozicioni me 31 dhjetor 2006</t>
  </si>
  <si>
    <t>Prime sigurimi</t>
  </si>
  <si>
    <t>Shpz. per gjoba e kamata te tjera pazbr.</t>
  </si>
  <si>
    <t>Amort.shp.nisjes e zgjerimit</t>
  </si>
  <si>
    <t>.</t>
  </si>
  <si>
    <t>Ulja e detyrimeve</t>
  </si>
  <si>
    <t>TOTALI AKTIVEVE  AFATSHKURTRA(I)</t>
  </si>
  <si>
    <t>Pjesemarrje te tjera ne njesi te kontrolluara (vetem nePF)</t>
  </si>
  <si>
    <t>TOTALI I DETYRIMEVE AFATSHKURTRA ( I )</t>
  </si>
  <si>
    <t>TOTALI I DETYRIMEVE</t>
  </si>
  <si>
    <t>Aksionet e pakices (perdoret vetem ne pasqyrat financiare te konsoliduara))</t>
  </si>
  <si>
    <t>Emri i mire</t>
  </si>
  <si>
    <t>Ndertesa</t>
  </si>
  <si>
    <t>Aktive te tjera afatgjata materiale</t>
  </si>
  <si>
    <t>Gazoil</t>
  </si>
  <si>
    <t>litra</t>
  </si>
  <si>
    <t>Viti 2009</t>
  </si>
  <si>
    <t>Pozicioni me 31 dhjetor 2009</t>
  </si>
  <si>
    <t>K76911001E</t>
  </si>
  <si>
    <t>SHKODER</t>
  </si>
  <si>
    <t>GENKLAUDIS SHA</t>
  </si>
  <si>
    <t>28.05.2007</t>
  </si>
  <si>
    <t xml:space="preserve">Tregti me shumice  te karburanteve </t>
  </si>
  <si>
    <t>VITI  2010</t>
  </si>
  <si>
    <t>Nga   01,01,2010</t>
  </si>
  <si>
    <t>Deri   31,12,2010</t>
  </si>
  <si>
    <t>30.03.2011</t>
  </si>
  <si>
    <t>Viti 2010</t>
  </si>
  <si>
    <t>Kapital aksionar i papaguar</t>
  </si>
  <si>
    <t>Llogari ; Debitore/kreditore te tjere</t>
  </si>
  <si>
    <t>Sipas SKK 2  ne hartimin e bilancit financiar te shoqerise "Genklaudis" Sh,A per vitin ushtrimor 2010</t>
  </si>
  <si>
    <t>Pasqyrat e bilancit bashkelidhur per vitin ushtrimor 2010 jane riklasifikuar sipas standarteve .</t>
  </si>
  <si>
    <t>31.12.2010</t>
  </si>
  <si>
    <t xml:space="preserve"> Shpjegimet e Pasivit te bilancit per daten 31.12.2010</t>
  </si>
  <si>
    <t>Gjendja e Furnitoreve. 01.01.2010</t>
  </si>
  <si>
    <t>Gjendja ne fund 31.12.2010</t>
  </si>
  <si>
    <r>
      <t xml:space="preserve">Sqarimet lidhur me pasqyren e te </t>
    </r>
    <r>
      <rPr>
        <b/>
        <sz val="10"/>
        <rFont val="Arial"/>
        <family val="2"/>
      </rPr>
      <t>Ardhurave e Shpenzimeve per</t>
    </r>
    <r>
      <rPr>
        <b/>
        <u val="single"/>
        <sz val="10"/>
        <rFont val="Arial"/>
        <family val="2"/>
      </rPr>
      <t xml:space="preserve"> vitin 2010</t>
    </r>
  </si>
  <si>
    <t>20) Llogaritja e tatim fitimit per  vitin 2010</t>
  </si>
  <si>
    <t>Gjendja 01.01.2009</t>
  </si>
  <si>
    <t>Gjendja 31.12.2010</t>
  </si>
  <si>
    <t>BELTOJE</t>
  </si>
  <si>
    <t>Pershkrimi i Elementeve</t>
  </si>
  <si>
    <t>amortizimi krijuar deri 31.12.2010</t>
  </si>
  <si>
    <t>gjendja me vlefte neto 31.12.2010</t>
  </si>
  <si>
    <t>Totali i te ardhurave dhe shpenzimeve financiare   (13.1+/-13.2+/-13.3+/-13.4)</t>
  </si>
  <si>
    <t>Shpenz,panjohura ( % interesa)</t>
  </si>
  <si>
    <t>Fitimi i Pashperndare</t>
  </si>
  <si>
    <t>Pozicioni me 31 dhjetor 2010</t>
  </si>
  <si>
    <t>Tatim fitimi, etj. te  paguar</t>
  </si>
  <si>
    <t>Nr</t>
  </si>
  <si>
    <t>Pasqyra e fluksit monetar - Metoda Indirekte</t>
  </si>
  <si>
    <t>Periudha</t>
  </si>
  <si>
    <t>Raportuese</t>
  </si>
  <si>
    <t>Para ardhese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</si>
  <si>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</si>
  <si>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</si>
  <si>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</si>
  <si>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</si>
  <si>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</si>
  <si>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</si>
  <si>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</si>
  <si>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</si>
  <si>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</si>
  <si>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</si>
  <si>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</si>
  <si>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</si>
  <si>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</si>
  <si>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</si>
  <si>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</si>
  <si>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</si>
  <si>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Blerja e njesisese kontrolluar X minus parate e Arketuara</t>
  </si>
  <si>
    <t>Te ardhura nga shitja e paisjeve</t>
  </si>
  <si>
    <t>Interesi i arketuar</t>
  </si>
  <si>
    <t>Dividentet e arketuar</t>
  </si>
  <si>
    <t>MM neto te perdoruara ne veprimtarite investuese</t>
  </si>
  <si>
    <t>Te ardhura nga emetimi i kapitalit aksioner</t>
  </si>
  <si>
    <t>Pagesat e detyrimive te qerase financiare</t>
  </si>
  <si>
    <t>MM neto e perdorur ne veprimtarite Financiare</t>
  </si>
  <si>
    <t>Rritja/Renia neto e mjeteve monetare</t>
  </si>
  <si>
    <t xml:space="preserve">Pasqyra   e   Fluksit   Monetar  -  Metoda  Indirekte  </t>
  </si>
  <si>
    <t>Rritje/renie e shpenzimeve te shtyra</t>
  </si>
  <si>
    <t>kursin e shpalluar ne fund te vitit nga Banka e Shqiperise,perkatesisht 1 euro=138.77 lek dhe 1 usd = 104 lek</t>
  </si>
  <si>
    <t>Pershkrimi</t>
  </si>
  <si>
    <t>Tirana Bank (lek)</t>
  </si>
  <si>
    <t>Tirana Bank (usd)</t>
  </si>
  <si>
    <t>Njesia</t>
  </si>
  <si>
    <t>BKT (lek)</t>
  </si>
  <si>
    <t>BKT (euro)</t>
  </si>
  <si>
    <t>Tirana Bank (euro)</t>
  </si>
  <si>
    <t>Alpha Bank (lek)</t>
  </si>
  <si>
    <t>Alpha Bank (euro)</t>
  </si>
  <si>
    <t>Alpha Bank (usd)</t>
  </si>
  <si>
    <t>Union Bank (lek)</t>
  </si>
  <si>
    <t>Credins (lek)</t>
  </si>
  <si>
    <t>Credins (euro)</t>
  </si>
  <si>
    <t>Banka Popullore (lek)</t>
  </si>
  <si>
    <t>Banka Popullore (euro)</t>
  </si>
  <si>
    <t>Banka Popullore (usd)</t>
  </si>
  <si>
    <t>Raiffeisen Bank (lek)</t>
  </si>
  <si>
    <t>Raiffeisen Bank (euro)</t>
  </si>
  <si>
    <t>Raiffeisen Bank (usd)</t>
  </si>
  <si>
    <t>Emboriki Bank (lek)</t>
  </si>
  <si>
    <t>Intesa Sanpaolo (usd)</t>
  </si>
  <si>
    <t>Intesa Sanpaolo (lek)</t>
  </si>
  <si>
    <t>Pro Credit Bank (lek)</t>
  </si>
  <si>
    <t>Banka Kombetare e Greqise (lek)</t>
  </si>
  <si>
    <t>First Investmant Bank (lek)</t>
  </si>
  <si>
    <t>First Investmant Bank (euro)</t>
  </si>
  <si>
    <t>Veneto Banka</t>
  </si>
  <si>
    <t>Benzine</t>
  </si>
  <si>
    <t xml:space="preserve">Shtesa llogari te arketueshme </t>
  </si>
  <si>
    <t>Gjendja e llog. Arketueshme dt 01.01.2010</t>
  </si>
  <si>
    <t xml:space="preserve">Pakesime llogari te arketueshme </t>
  </si>
  <si>
    <t>Totali AAM</t>
  </si>
  <si>
    <t>Gjendja e llog. Arketueshme dt 31.12.2010</t>
  </si>
  <si>
    <t>Shpjegimet e Aktivit te bilancit per daten 31.12.2010</t>
  </si>
  <si>
    <t>Tatim fitimi 2010</t>
  </si>
  <si>
    <t>TAP</t>
  </si>
  <si>
    <t>Pagat e punonjesve</t>
  </si>
  <si>
    <t>Debitore / Kreditore</t>
  </si>
  <si>
    <t>Totali Pasivit</t>
  </si>
  <si>
    <t>Kapitali vet</t>
  </si>
  <si>
    <t>Kerkesa te tjera te arketueshme</t>
  </si>
  <si>
    <t>Tvsh kreditore</t>
  </si>
  <si>
    <t>Dogana Durres (parapagim)</t>
  </si>
  <si>
    <t>Parapagim per blerje malli</t>
  </si>
  <si>
    <t>Furnitore parapagim per blerje malli</t>
  </si>
  <si>
    <t>Totali Aktivit</t>
  </si>
  <si>
    <t>Njesia e matjes</t>
  </si>
  <si>
    <t>14) Aktive afatgjata materiale ( AAM)</t>
  </si>
  <si>
    <t>5)Te pagueshme ndaj furnitoreve</t>
  </si>
  <si>
    <t>7) Detyrimet Tatimore</t>
  </si>
  <si>
    <t>Shoqeria "Genklaudis" Sh.a eshte themeluar si Shoqeri Anonime me date 28.05.2007 dhe eshte rregjistruar ne Gjykaten</t>
  </si>
  <si>
    <t xml:space="preserve">e rrethit Gjyqesor Tirane me Vendimin 335392 date 28.05.2007.Kapitali sipas aktit te themelimit ka vleren 2.500.000 lek </t>
  </si>
  <si>
    <t>Administrator i shoqerise eshte z.Paulin Gega</t>
  </si>
  <si>
    <t>Shenime te pergjithshme</t>
  </si>
  <si>
    <t>qe zoterohet 100 % te aksioneve nga aksioneri i vetem  z.Paulin Gega.</t>
  </si>
  <si>
    <t xml:space="preserve">Shoqeria eshte e rregjistruar ne organin tatimor me NIPT K76911001E dhe administrimi tatimor kryhet nepermjet Drejtorise </t>
  </si>
  <si>
    <t>Rajonale ,Njesia e Tatimpaguesve te Medhenj Tirane.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</si>
</sst>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_);\(0.00\)"/>
    <numFmt numFmtId="175" formatCode="0_);\(0\)"/>
    <numFmt numFmtId="176" formatCode="#,##0.0;[Red]#,##0.0"/>
    <numFmt numFmtId="177" formatCode="[$-409]h:mm:ss\ AM/PM"/>
    <numFmt numFmtId="178" formatCode="00000"/>
    <numFmt numFmtId="179" formatCode="0.00;[Red]0.00"/>
    <numFmt numFmtId="180" formatCode="0;[Red]0"/>
    <numFmt numFmtId="181" formatCode="0.0"/>
    <numFmt numFmtId="182" formatCode="_-* #,##0.000_-;\-* #,##0.000_-;_-* &quot;-&quot;??_-;_-@_-"/>
    <numFmt numFmtId="183" formatCode="#,##0.0_);\(#,##0.0\)"/>
    <numFmt numFmtId="184" formatCode="#,##0.0000000000_);\(#,##0.0000000000\)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00_-;\-* #,##0.0000000_-;_-* &quot;-&quot;??_-;_-@_-"/>
    <numFmt numFmtId="189" formatCode="_-* #,##0.00000000_-;\-* #,##0.00000000_-;_-* &quot;-&quot;??_-;_-@_-"/>
    <numFmt numFmtId="190" formatCode="_-* #,##0.000000000_-;\-* #,##0.000000000_-;_-* &quot;-&quot;??_-;_-@_-"/>
    <numFmt numFmtId="191" formatCode="#,##0.000_);\(#,##0.000\)"/>
    <numFmt numFmtId="192" formatCode="#,##0.0000_);\(#,##0.0000\)"/>
    <numFmt numFmtId="193" formatCode="#,##0.00000_);\(#,##0.00000\)"/>
    <numFmt numFmtId="194" formatCode="#,##0.000000_);\(#,##0.000000\)"/>
    <numFmt numFmtId="195" formatCode="_-* #,##0.0000000000_-;\-* #,##0.0000000000_-;_-* &quot;-&quot;??_-;_-@_-"/>
    <numFmt numFmtId="196" formatCode="_-* #,##0.00000000000_-;\-* #,##0.00000000000_-;_-* &quot;-&quot;??_-;_-@_-"/>
    <numFmt numFmtId="197" formatCode="_-* #,##0.00_L_e_k_-;\-* #,##0.00_L_e_k_-;_-* &quot;-&quot;??_L_e_k_-;_-@_-"/>
    <numFmt numFmtId="198" formatCode="_(* #,##0.0_);_(* \(#,##0.0\);_(* &quot;-&quot;??_);_(@_)"/>
    <numFmt numFmtId="199" formatCode="_(* #,##0_);_(* \(#,##0\);_(* &quot;-&quot;??_);_(@_)"/>
    <numFmt numFmtId="200" formatCode="#,##0.0"/>
    <numFmt numFmtId="201" formatCode="#,##0.000"/>
  </numFmts>
  <fonts count="6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2"/>
      <name val="Arial"/>
      <family val="0"/>
    </font>
    <font>
      <u val="single"/>
      <sz val="14"/>
      <name val="Arial"/>
      <family val="0"/>
    </font>
    <font>
      <sz val="14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7" fontId="0" fillId="0" borderId="19" xfId="0" applyNumberFormat="1" applyBorder="1" applyAlignment="1">
      <alignment/>
    </xf>
    <xf numFmtId="37" fontId="0" fillId="0" borderId="20" xfId="0" applyNumberFormat="1" applyBorder="1" applyAlignment="1">
      <alignment/>
    </xf>
    <xf numFmtId="0" fontId="11" fillId="0" borderId="0" xfId="0" applyFont="1" applyBorder="1" applyAlignment="1">
      <alignment/>
    </xf>
    <xf numFmtId="37" fontId="8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37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37" fontId="0" fillId="0" borderId="0" xfId="0" applyNumberFormat="1" applyAlignment="1">
      <alignment/>
    </xf>
    <xf numFmtId="37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37" fontId="0" fillId="0" borderId="24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0" fillId="0" borderId="22" xfId="0" applyNumberFormat="1" applyBorder="1" applyAlignment="1">
      <alignment/>
    </xf>
    <xf numFmtId="37" fontId="6" fillId="0" borderId="24" xfId="0" applyNumberFormat="1" applyFont="1" applyBorder="1" applyAlignment="1">
      <alignment/>
    </xf>
    <xf numFmtId="37" fontId="6" fillId="0" borderId="20" xfId="0" applyNumberFormat="1" applyFont="1" applyBorder="1" applyAlignment="1">
      <alignment/>
    </xf>
    <xf numFmtId="0" fontId="8" fillId="0" borderId="26" xfId="0" applyFont="1" applyBorder="1" applyAlignment="1">
      <alignment horizontal="left"/>
    </xf>
    <xf numFmtId="37" fontId="6" fillId="0" borderId="0" xfId="0" applyNumberFormat="1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10" xfId="0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/>
    </xf>
    <xf numFmtId="37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14" fontId="6" fillId="0" borderId="0" xfId="0" applyNumberFormat="1" applyFont="1" applyFill="1" applyBorder="1" applyAlignment="1">
      <alignment/>
    </xf>
    <xf numFmtId="37" fontId="0" fillId="0" borderId="24" xfId="0" applyNumberFormat="1" applyBorder="1" applyAlignment="1">
      <alignment horizontal="center"/>
    </xf>
    <xf numFmtId="37" fontId="0" fillId="0" borderId="20" xfId="0" applyNumberFormat="1" applyFont="1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0" applyNumberFormat="1" applyAlignment="1">
      <alignment/>
    </xf>
    <xf numFmtId="170" fontId="0" fillId="0" borderId="0" xfId="45" applyFont="1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Fill="1" applyBorder="1" applyAlignment="1">
      <alignment/>
    </xf>
    <xf numFmtId="173" fontId="0" fillId="0" borderId="0" xfId="42" applyNumberFormat="1" applyFont="1" applyAlignment="1">
      <alignment/>
    </xf>
    <xf numFmtId="0" fontId="0" fillId="0" borderId="0" xfId="0" applyFont="1" applyFill="1" applyBorder="1" applyAlignment="1">
      <alignment vertical="justify"/>
    </xf>
    <xf numFmtId="173" fontId="0" fillId="0" borderId="10" xfId="42" applyNumberFormat="1" applyFont="1" applyBorder="1" applyAlignment="1">
      <alignment vertical="justify"/>
    </xf>
    <xf numFmtId="173" fontId="0" fillId="0" borderId="10" xfId="42" applyNumberFormat="1" applyFont="1" applyBorder="1" applyAlignment="1">
      <alignment vertical="justify"/>
    </xf>
    <xf numFmtId="173" fontId="0" fillId="0" borderId="10" xfId="42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39" fontId="8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37" fontId="7" fillId="0" borderId="22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2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80" fontId="8" fillId="0" borderId="21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37" fontId="8" fillId="0" borderId="30" xfId="0" applyNumberFormat="1" applyFont="1" applyBorder="1" applyAlignment="1">
      <alignment/>
    </xf>
    <xf numFmtId="37" fontId="2" fillId="0" borderId="30" xfId="0" applyNumberFormat="1" applyFont="1" applyBorder="1" applyAlignment="1">
      <alignment/>
    </xf>
    <xf numFmtId="37" fontId="8" fillId="0" borderId="31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37" fontId="8" fillId="0" borderId="33" xfId="0" applyNumberFormat="1" applyFont="1" applyBorder="1" applyAlignment="1">
      <alignment/>
    </xf>
    <xf numFmtId="37" fontId="2" fillId="0" borderId="33" xfId="0" applyNumberFormat="1" applyFont="1" applyFill="1" applyBorder="1" applyAlignment="1">
      <alignment/>
    </xf>
    <xf numFmtId="37" fontId="2" fillId="0" borderId="33" xfId="0" applyNumberFormat="1" applyFont="1" applyBorder="1" applyAlignment="1">
      <alignment/>
    </xf>
    <xf numFmtId="37" fontId="8" fillId="0" borderId="33" xfId="0" applyNumberFormat="1" applyFont="1" applyFill="1" applyBorder="1" applyAlignment="1">
      <alignment/>
    </xf>
    <xf numFmtId="37" fontId="8" fillId="0" borderId="34" xfId="0" applyNumberFormat="1" applyFont="1" applyBorder="1" applyAlignment="1">
      <alignment/>
    </xf>
    <xf numFmtId="0" fontId="14" fillId="0" borderId="35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9" fillId="0" borderId="22" xfId="0" applyFont="1" applyBorder="1" applyAlignment="1">
      <alignment vertical="center" wrapText="1"/>
    </xf>
    <xf numFmtId="0" fontId="2" fillId="0" borderId="24" xfId="0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37" fontId="2" fillId="0" borderId="36" xfId="0" applyNumberFormat="1" applyFont="1" applyBorder="1" applyAlignment="1">
      <alignment/>
    </xf>
    <xf numFmtId="37" fontId="2" fillId="0" borderId="39" xfId="0" applyNumberFormat="1" applyFont="1" applyBorder="1" applyAlignment="1">
      <alignment/>
    </xf>
    <xf numFmtId="0" fontId="2" fillId="0" borderId="35" xfId="0" applyFont="1" applyBorder="1" applyAlignment="1">
      <alignment/>
    </xf>
    <xf numFmtId="173" fontId="2" fillId="0" borderId="32" xfId="42" applyNumberFormat="1" applyFont="1" applyBorder="1" applyAlignment="1">
      <alignment/>
    </xf>
    <xf numFmtId="37" fontId="2" fillId="0" borderId="29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14" fillId="0" borderId="35" xfId="0" applyFont="1" applyBorder="1" applyAlignment="1">
      <alignment/>
    </xf>
    <xf numFmtId="0" fontId="12" fillId="0" borderId="22" xfId="0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8" fillId="0" borderId="38" xfId="0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8" fillId="0" borderId="42" xfId="0" applyFont="1" applyBorder="1" applyAlignment="1">
      <alignment horizontal="center"/>
    </xf>
    <xf numFmtId="37" fontId="2" fillId="0" borderId="40" xfId="0" applyNumberFormat="1" applyFont="1" applyBorder="1" applyAlignment="1">
      <alignment/>
    </xf>
    <xf numFmtId="37" fontId="6" fillId="0" borderId="33" xfId="0" applyNumberFormat="1" applyFont="1" applyBorder="1" applyAlignment="1">
      <alignment/>
    </xf>
    <xf numFmtId="37" fontId="0" fillId="0" borderId="33" xfId="0" applyNumberFormat="1" applyBorder="1" applyAlignment="1">
      <alignment/>
    </xf>
    <xf numFmtId="37" fontId="0" fillId="0" borderId="43" xfId="0" applyNumberFormat="1" applyBorder="1" applyAlignment="1">
      <alignment/>
    </xf>
    <xf numFmtId="37" fontId="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6" fillId="0" borderId="27" xfId="0" applyFont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0" fontId="5" fillId="0" borderId="32" xfId="0" applyFont="1" applyBorder="1" applyAlignment="1">
      <alignment horizontal="right"/>
    </xf>
    <xf numFmtId="173" fontId="5" fillId="0" borderId="33" xfId="42" applyNumberFormat="1" applyFont="1" applyBorder="1" applyAlignment="1">
      <alignment horizontal="right"/>
    </xf>
    <xf numFmtId="176" fontId="5" fillId="0" borderId="33" xfId="42" applyNumberFormat="1" applyFont="1" applyBorder="1" applyAlignment="1">
      <alignment horizontal="right"/>
    </xf>
    <xf numFmtId="173" fontId="5" fillId="0" borderId="43" xfId="42" applyNumberFormat="1" applyFont="1" applyBorder="1" applyAlignment="1">
      <alignment horizontal="right"/>
    </xf>
    <xf numFmtId="172" fontId="5" fillId="0" borderId="33" xfId="42" applyNumberFormat="1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7" fontId="0" fillId="0" borderId="10" xfId="42" applyNumberFormat="1" applyFont="1" applyBorder="1" applyAlignment="1">
      <alignment horizontal="right" vertical="center"/>
    </xf>
    <xf numFmtId="37" fontId="0" fillId="0" borderId="19" xfId="42" applyNumberFormat="1" applyFont="1" applyBorder="1" applyAlignment="1">
      <alignment horizontal="right" vertical="center"/>
    </xf>
    <xf numFmtId="37" fontId="0" fillId="0" borderId="46" xfId="42" applyNumberFormat="1" applyFont="1" applyBorder="1" applyAlignment="1">
      <alignment horizontal="right" vertical="center"/>
    </xf>
    <xf numFmtId="37" fontId="6" fillId="0" borderId="19" xfId="42" applyNumberFormat="1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37" fontId="6" fillId="0" borderId="10" xfId="42" applyNumberFormat="1" applyFont="1" applyBorder="1" applyAlignment="1">
      <alignment horizontal="right" vertical="center"/>
    </xf>
    <xf numFmtId="37" fontId="6" fillId="0" borderId="10" xfId="42" applyNumberFormat="1" applyFont="1" applyBorder="1" applyAlignment="1">
      <alignment horizontal="right"/>
    </xf>
    <xf numFmtId="3" fontId="6" fillId="0" borderId="37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71" fontId="8" fillId="0" borderId="0" xfId="42" applyNumberFormat="1" applyFont="1" applyBorder="1" applyAlignment="1">
      <alignment/>
    </xf>
    <xf numFmtId="182" fontId="8" fillId="0" borderId="0" xfId="42" applyNumberFormat="1" applyFont="1" applyBorder="1" applyAlignment="1">
      <alignment/>
    </xf>
    <xf numFmtId="37" fontId="0" fillId="0" borderId="22" xfId="0" applyNumberFormat="1" applyFill="1" applyBorder="1" applyAlignment="1">
      <alignment/>
    </xf>
    <xf numFmtId="37" fontId="2" fillId="0" borderId="19" xfId="0" applyNumberFormat="1" applyFont="1" applyBorder="1" applyAlignment="1">
      <alignment/>
    </xf>
    <xf numFmtId="0" fontId="6" fillId="0" borderId="20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37" fontId="2" fillId="0" borderId="44" xfId="0" applyNumberFormat="1" applyFont="1" applyBorder="1" applyAlignment="1">
      <alignment/>
    </xf>
    <xf numFmtId="37" fontId="2" fillId="0" borderId="21" xfId="0" applyNumberFormat="1" applyFont="1" applyBorder="1" applyAlignment="1">
      <alignment/>
    </xf>
    <xf numFmtId="37" fontId="8" fillId="0" borderId="21" xfId="0" applyNumberFormat="1" applyFont="1" applyBorder="1" applyAlignment="1">
      <alignment/>
    </xf>
    <xf numFmtId="37" fontId="2" fillId="0" borderId="32" xfId="0" applyNumberFormat="1" applyFont="1" applyBorder="1" applyAlignment="1">
      <alignment/>
    </xf>
    <xf numFmtId="37" fontId="8" fillId="0" borderId="48" xfId="0" applyNumberFormat="1" applyFont="1" applyBorder="1" applyAlignment="1">
      <alignment/>
    </xf>
    <xf numFmtId="37" fontId="8" fillId="0" borderId="38" xfId="0" applyNumberFormat="1" applyFont="1" applyBorder="1" applyAlignment="1">
      <alignment/>
    </xf>
    <xf numFmtId="37" fontId="2" fillId="0" borderId="49" xfId="0" applyNumberFormat="1" applyFont="1" applyBorder="1" applyAlignment="1">
      <alignment/>
    </xf>
    <xf numFmtId="37" fontId="2" fillId="0" borderId="42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8" fillId="0" borderId="22" xfId="0" applyFont="1" applyBorder="1" applyAlignment="1">
      <alignment vertical="center" wrapText="1"/>
    </xf>
    <xf numFmtId="0" fontId="8" fillId="0" borderId="37" xfId="0" applyFont="1" applyBorder="1" applyAlignment="1">
      <alignment/>
    </xf>
    <xf numFmtId="0" fontId="0" fillId="0" borderId="32" xfId="0" applyBorder="1" applyAlignment="1">
      <alignment/>
    </xf>
    <xf numFmtId="0" fontId="2" fillId="0" borderId="4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48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51" xfId="0" applyFont="1" applyBorder="1" applyAlignment="1">
      <alignment/>
    </xf>
    <xf numFmtId="0" fontId="37" fillId="0" borderId="19" xfId="0" applyFont="1" applyBorder="1" applyAlignment="1">
      <alignment/>
    </xf>
    <xf numFmtId="171" fontId="37" fillId="0" borderId="19" xfId="42" applyFont="1" applyBorder="1" applyAlignment="1">
      <alignment/>
    </xf>
    <xf numFmtId="0" fontId="37" fillId="0" borderId="52" xfId="0" applyFont="1" applyBorder="1" applyAlignment="1">
      <alignment/>
    </xf>
    <xf numFmtId="0" fontId="37" fillId="0" borderId="10" xfId="0" applyFont="1" applyBorder="1" applyAlignment="1">
      <alignment/>
    </xf>
    <xf numFmtId="171" fontId="37" fillId="0" borderId="10" xfId="42" applyFont="1" applyBorder="1" applyAlignment="1">
      <alignment/>
    </xf>
    <xf numFmtId="171" fontId="37" fillId="0" borderId="10" xfId="42" applyFont="1" applyFill="1" applyBorder="1" applyAlignment="1">
      <alignment/>
    </xf>
    <xf numFmtId="37" fontId="37" fillId="0" borderId="0" xfId="0" applyNumberFormat="1" applyFont="1" applyAlignment="1">
      <alignment/>
    </xf>
    <xf numFmtId="39" fontId="37" fillId="0" borderId="10" xfId="42" applyNumberFormat="1" applyFont="1" applyBorder="1" applyAlignment="1">
      <alignment/>
    </xf>
    <xf numFmtId="0" fontId="37" fillId="0" borderId="53" xfId="0" applyFont="1" applyBorder="1" applyAlignment="1">
      <alignment/>
    </xf>
    <xf numFmtId="171" fontId="37" fillId="0" borderId="48" xfId="42" applyFont="1" applyBorder="1" applyAlignment="1">
      <alignment/>
    </xf>
    <xf numFmtId="0" fontId="38" fillId="0" borderId="54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171" fontId="38" fillId="0" borderId="49" xfId="42" applyFont="1" applyBorder="1" applyAlignment="1">
      <alignment horizontal="center"/>
    </xf>
    <xf numFmtId="0" fontId="37" fillId="0" borderId="0" xfId="0" applyFont="1" applyBorder="1" applyAlignment="1">
      <alignment/>
    </xf>
    <xf numFmtId="184" fontId="37" fillId="0" borderId="0" xfId="0" applyNumberFormat="1" applyFont="1" applyAlignment="1">
      <alignment/>
    </xf>
    <xf numFmtId="37" fontId="37" fillId="0" borderId="30" xfId="0" applyNumberFormat="1" applyFont="1" applyBorder="1" applyAlignment="1">
      <alignment/>
    </xf>
    <xf numFmtId="39" fontId="37" fillId="0" borderId="0" xfId="0" applyNumberFormat="1" applyFont="1" applyAlignment="1">
      <alignment/>
    </xf>
    <xf numFmtId="173" fontId="37" fillId="0" borderId="10" xfId="42" applyNumberFormat="1" applyFont="1" applyBorder="1" applyAlignment="1">
      <alignment/>
    </xf>
    <xf numFmtId="173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/>
    </xf>
    <xf numFmtId="173" fontId="38" fillId="0" borderId="10" xfId="42" applyNumberFormat="1" applyFont="1" applyBorder="1" applyAlignment="1">
      <alignment/>
    </xf>
    <xf numFmtId="171" fontId="37" fillId="0" borderId="0" xfId="0" applyNumberFormat="1" applyFont="1" applyAlignment="1">
      <alignment/>
    </xf>
    <xf numFmtId="0" fontId="37" fillId="0" borderId="23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48" xfId="0" applyFont="1" applyBorder="1" applyAlignment="1">
      <alignment horizontal="right"/>
    </xf>
    <xf numFmtId="37" fontId="37" fillId="0" borderId="10" xfId="0" applyNumberFormat="1" applyFont="1" applyBorder="1" applyAlignment="1">
      <alignment horizontal="right"/>
    </xf>
    <xf numFmtId="43" fontId="37" fillId="0" borderId="0" xfId="0" applyNumberFormat="1" applyFont="1" applyAlignment="1">
      <alignment/>
    </xf>
    <xf numFmtId="37" fontId="38" fillId="0" borderId="10" xfId="0" applyNumberFormat="1" applyFont="1" applyBorder="1" applyAlignment="1">
      <alignment horizontal="right"/>
    </xf>
    <xf numFmtId="3" fontId="37" fillId="0" borderId="10" xfId="44" applyNumberFormat="1" applyFont="1" applyBorder="1" applyAlignment="1">
      <alignment/>
    </xf>
    <xf numFmtId="37" fontId="38" fillId="0" borderId="10" xfId="0" applyNumberFormat="1" applyFont="1" applyBorder="1" applyAlignment="1">
      <alignment/>
    </xf>
    <xf numFmtId="37" fontId="37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191" fontId="37" fillId="0" borderId="0" xfId="0" applyNumberFormat="1" applyFont="1" applyAlignment="1">
      <alignment/>
    </xf>
    <xf numFmtId="37" fontId="37" fillId="0" borderId="0" xfId="0" applyNumberFormat="1" applyFont="1" applyBorder="1" applyAlignment="1">
      <alignment/>
    </xf>
    <xf numFmtId="199" fontId="3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55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38" fillId="0" borderId="0" xfId="0" applyFont="1" applyAlignment="1">
      <alignment horizontal="center"/>
    </xf>
    <xf numFmtId="37" fontId="37" fillId="0" borderId="57" xfId="0" applyNumberFormat="1" applyFont="1" applyBorder="1" applyAlignment="1">
      <alignment horizontal="center"/>
    </xf>
    <xf numFmtId="37" fontId="37" fillId="0" borderId="58" xfId="0" applyNumberFormat="1" applyFont="1" applyBorder="1" applyAlignment="1">
      <alignment horizontal="center"/>
    </xf>
    <xf numFmtId="37" fontId="37" fillId="0" borderId="59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99" fontId="41" fillId="0" borderId="10" xfId="0" applyNumberFormat="1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1" xfId="0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7" fontId="0" fillId="0" borderId="48" xfId="42" applyNumberFormat="1" applyFont="1" applyBorder="1" applyAlignment="1">
      <alignment horizontal="right" vertical="center"/>
    </xf>
    <xf numFmtId="37" fontId="0" fillId="0" borderId="19" xfId="42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zoomScalePageLayoutView="0" workbookViewId="0" topLeftCell="A11">
      <selection activeCell="E36" sqref="E36"/>
    </sheetView>
  </sheetViews>
  <sheetFormatPr defaultColWidth="9.140625" defaultRowHeight="12.75"/>
  <cols>
    <col min="2" max="2" width="10.421875" style="0" customWidth="1"/>
    <col min="3" max="4" width="11.00390625" style="0" customWidth="1"/>
  </cols>
  <sheetData>
    <row r="2" ht="13.5" thickBot="1"/>
    <row r="3" spans="1:9" ht="12.75">
      <c r="A3" s="9"/>
      <c r="B3" s="10"/>
      <c r="C3" s="10"/>
      <c r="D3" s="10"/>
      <c r="E3" s="10"/>
      <c r="F3" s="10"/>
      <c r="G3" s="10"/>
      <c r="H3" s="10"/>
      <c r="I3" s="11"/>
    </row>
    <row r="4" spans="1:9" ht="15.75">
      <c r="A4" s="277" t="s">
        <v>112</v>
      </c>
      <c r="B4" s="278"/>
      <c r="C4" s="278"/>
      <c r="D4" s="18" t="s">
        <v>277</v>
      </c>
      <c r="E4" s="2"/>
      <c r="F4" s="2"/>
      <c r="G4" s="2"/>
      <c r="H4" s="2"/>
      <c r="I4" s="13"/>
    </row>
    <row r="5" spans="1:9" ht="15.75">
      <c r="A5" s="277" t="s">
        <v>113</v>
      </c>
      <c r="B5" s="278"/>
      <c r="C5" s="278"/>
      <c r="D5" s="61" t="s">
        <v>275</v>
      </c>
      <c r="E5" s="2"/>
      <c r="F5" s="2"/>
      <c r="G5" s="2"/>
      <c r="H5" s="2"/>
      <c r="I5" s="13"/>
    </row>
    <row r="6" spans="1:9" ht="15.75">
      <c r="A6" s="277" t="s">
        <v>114</v>
      </c>
      <c r="B6" s="278"/>
      <c r="C6" s="278"/>
      <c r="D6" s="61" t="s">
        <v>297</v>
      </c>
      <c r="E6" s="2"/>
      <c r="F6" s="2"/>
      <c r="G6" s="2"/>
      <c r="H6" s="2"/>
      <c r="I6" s="13"/>
    </row>
    <row r="7" spans="1:9" ht="15.75">
      <c r="A7" s="19"/>
      <c r="B7" s="20"/>
      <c r="C7" s="8"/>
      <c r="D7" s="61" t="s">
        <v>276</v>
      </c>
      <c r="E7" s="2"/>
      <c r="F7" s="2"/>
      <c r="G7" s="2"/>
      <c r="H7" s="2"/>
      <c r="I7" s="13"/>
    </row>
    <row r="8" spans="1:9" ht="15.75">
      <c r="A8" s="277" t="s">
        <v>254</v>
      </c>
      <c r="B8" s="278"/>
      <c r="C8" s="278"/>
      <c r="D8" s="62" t="s">
        <v>278</v>
      </c>
      <c r="E8" s="2"/>
      <c r="F8" s="2"/>
      <c r="G8" s="2"/>
      <c r="H8" s="2"/>
      <c r="I8" s="13"/>
    </row>
    <row r="9" spans="1:9" ht="15.75">
      <c r="A9" s="277" t="s">
        <v>115</v>
      </c>
      <c r="B9" s="278"/>
      <c r="C9" s="278"/>
      <c r="D9" s="76">
        <v>33592</v>
      </c>
      <c r="E9" s="2"/>
      <c r="F9" s="2"/>
      <c r="G9" s="2"/>
      <c r="H9" s="2"/>
      <c r="I9" s="13"/>
    </row>
    <row r="10" spans="1:9" ht="15.75">
      <c r="A10" s="19"/>
      <c r="B10" s="20"/>
      <c r="C10" s="8"/>
      <c r="D10" s="2"/>
      <c r="E10" s="2"/>
      <c r="F10" s="2"/>
      <c r="G10" s="2"/>
      <c r="H10" s="2"/>
      <c r="I10" s="13"/>
    </row>
    <row r="11" spans="1:9" ht="15.75">
      <c r="A11" s="277" t="s">
        <v>116</v>
      </c>
      <c r="B11" s="278"/>
      <c r="C11" s="278"/>
      <c r="D11" s="79" t="s">
        <v>279</v>
      </c>
      <c r="E11" s="2"/>
      <c r="F11" s="2"/>
      <c r="G11" s="61"/>
      <c r="H11" s="61"/>
      <c r="I11" s="13"/>
    </row>
    <row r="12" spans="1:9" ht="15.75">
      <c r="A12" s="17"/>
      <c r="B12" s="18"/>
      <c r="C12" s="2"/>
      <c r="D12" s="21"/>
      <c r="E12" s="2"/>
      <c r="F12" s="2"/>
      <c r="G12" s="2"/>
      <c r="H12" s="2"/>
      <c r="I12" s="13"/>
    </row>
    <row r="13" spans="1:9" ht="12.75">
      <c r="A13" s="12"/>
      <c r="B13" s="2"/>
      <c r="C13" s="2"/>
      <c r="D13" s="21" t="s">
        <v>117</v>
      </c>
      <c r="E13" s="22"/>
      <c r="F13" s="22"/>
      <c r="G13" s="22"/>
      <c r="H13" s="22"/>
      <c r="I13" s="13"/>
    </row>
    <row r="14" spans="1:9" ht="12.75">
      <c r="A14" s="12"/>
      <c r="B14" s="2"/>
      <c r="C14" s="2"/>
      <c r="D14" s="22"/>
      <c r="E14" s="22"/>
      <c r="F14" s="22"/>
      <c r="G14" s="22"/>
      <c r="H14" s="22"/>
      <c r="I14" s="13"/>
    </row>
    <row r="15" spans="1:9" ht="12.75">
      <c r="A15" s="12"/>
      <c r="B15" s="2"/>
      <c r="C15" s="2"/>
      <c r="D15" s="22"/>
      <c r="E15" s="22"/>
      <c r="F15" s="22"/>
      <c r="G15" s="22"/>
      <c r="H15" s="22"/>
      <c r="I15" s="13"/>
    </row>
    <row r="16" spans="1:9" ht="12.75">
      <c r="A16" s="12"/>
      <c r="B16" s="2"/>
      <c r="C16" s="2"/>
      <c r="D16" s="22"/>
      <c r="E16" s="22"/>
      <c r="F16" s="22"/>
      <c r="G16" s="22"/>
      <c r="H16" s="22"/>
      <c r="I16" s="13"/>
    </row>
    <row r="17" spans="1:9" ht="12.75">
      <c r="A17" s="12"/>
      <c r="B17" s="2"/>
      <c r="C17" s="2"/>
      <c r="D17" s="22"/>
      <c r="E17" s="22"/>
      <c r="F17" s="22"/>
      <c r="G17" s="22"/>
      <c r="H17" s="22"/>
      <c r="I17" s="13"/>
    </row>
    <row r="18" spans="1:9" ht="12.75">
      <c r="A18" s="12"/>
      <c r="B18" s="2"/>
      <c r="C18" s="2"/>
      <c r="D18" s="2"/>
      <c r="E18" s="2"/>
      <c r="F18" s="2"/>
      <c r="G18" s="2"/>
      <c r="H18" s="2"/>
      <c r="I18" s="13"/>
    </row>
    <row r="19" spans="1:9" ht="20.25">
      <c r="A19" s="12"/>
      <c r="B19" s="279" t="s">
        <v>118</v>
      </c>
      <c r="C19" s="279"/>
      <c r="D19" s="279"/>
      <c r="E19" s="279"/>
      <c r="F19" s="279"/>
      <c r="G19" s="279"/>
      <c r="H19" s="2"/>
      <c r="I19" s="13"/>
    </row>
    <row r="20" spans="1:9" ht="14.25">
      <c r="A20" s="12"/>
      <c r="B20" s="7" t="s">
        <v>119</v>
      </c>
      <c r="C20" s="7"/>
      <c r="D20" s="7"/>
      <c r="E20" s="7"/>
      <c r="F20" s="7"/>
      <c r="G20" s="7"/>
      <c r="H20" s="2"/>
      <c r="I20" s="13"/>
    </row>
    <row r="21" spans="1:9" ht="14.25">
      <c r="A21" s="12"/>
      <c r="B21" s="7" t="s">
        <v>120</v>
      </c>
      <c r="C21" s="7"/>
      <c r="D21" s="7"/>
      <c r="E21" s="7"/>
      <c r="F21" s="7"/>
      <c r="G21" s="7"/>
      <c r="H21" s="2"/>
      <c r="I21" s="13"/>
    </row>
    <row r="22" spans="1:9" ht="14.25">
      <c r="A22" s="12"/>
      <c r="B22" s="7"/>
      <c r="C22" s="7"/>
      <c r="D22" s="7"/>
      <c r="E22" s="7"/>
      <c r="F22" s="7"/>
      <c r="G22" s="7"/>
      <c r="H22" s="2"/>
      <c r="I22" s="13"/>
    </row>
    <row r="23" spans="1:9" ht="14.25">
      <c r="A23" s="12"/>
      <c r="B23" s="7"/>
      <c r="C23" s="7"/>
      <c r="D23" s="7"/>
      <c r="E23" s="7"/>
      <c r="F23" s="7"/>
      <c r="G23" s="7"/>
      <c r="H23" s="2"/>
      <c r="I23" s="13"/>
    </row>
    <row r="24" spans="1:9" ht="12.75">
      <c r="A24" s="12"/>
      <c r="B24" s="2"/>
      <c r="C24" s="2"/>
      <c r="D24" s="2"/>
      <c r="E24" s="2"/>
      <c r="F24" s="2"/>
      <c r="G24" s="2"/>
      <c r="H24" s="2"/>
      <c r="I24" s="13"/>
    </row>
    <row r="25" spans="1:9" ht="15.75">
      <c r="A25" s="12"/>
      <c r="B25" s="2"/>
      <c r="C25" s="280" t="s">
        <v>280</v>
      </c>
      <c r="D25" s="280"/>
      <c r="E25" s="280"/>
      <c r="F25" s="280"/>
      <c r="G25" s="2"/>
      <c r="H25" s="2"/>
      <c r="I25" s="13"/>
    </row>
    <row r="26" spans="1:9" ht="12.75">
      <c r="A26" s="12"/>
      <c r="B26" s="2"/>
      <c r="C26" s="2"/>
      <c r="D26" s="2"/>
      <c r="E26" s="2"/>
      <c r="F26" s="2"/>
      <c r="G26" s="2"/>
      <c r="H26" s="2"/>
      <c r="I26" s="13"/>
    </row>
    <row r="27" spans="1:9" ht="14.25">
      <c r="A27" s="24" t="s">
        <v>232</v>
      </c>
      <c r="B27" s="25"/>
      <c r="C27" s="25"/>
      <c r="D27" s="25"/>
      <c r="E27" s="22" t="s">
        <v>233</v>
      </c>
      <c r="F27" s="2"/>
      <c r="G27" s="2"/>
      <c r="H27" s="2"/>
      <c r="I27" s="13"/>
    </row>
    <row r="28" spans="1:9" ht="14.25">
      <c r="A28" s="24" t="s">
        <v>121</v>
      </c>
      <c r="B28" s="25"/>
      <c r="C28" s="25"/>
      <c r="D28" s="25"/>
      <c r="E28" s="22" t="s">
        <v>234</v>
      </c>
      <c r="F28" s="2"/>
      <c r="G28" s="2"/>
      <c r="H28" s="2"/>
      <c r="I28" s="13"/>
    </row>
    <row r="29" spans="1:9" ht="14.25">
      <c r="A29" s="24" t="s">
        <v>123</v>
      </c>
      <c r="B29" s="25"/>
      <c r="C29" s="25"/>
      <c r="D29" s="25"/>
      <c r="E29" s="30" t="s">
        <v>236</v>
      </c>
      <c r="F29" s="30"/>
      <c r="G29" s="30"/>
      <c r="H29" s="30"/>
      <c r="I29" s="13"/>
    </row>
    <row r="30" spans="1:9" ht="14.25">
      <c r="A30" s="24" t="s">
        <v>122</v>
      </c>
      <c r="B30" s="25"/>
      <c r="C30" s="25"/>
      <c r="D30" s="25"/>
      <c r="E30" s="21" t="s">
        <v>235</v>
      </c>
      <c r="F30" s="2"/>
      <c r="G30" s="2"/>
      <c r="H30" s="2"/>
      <c r="I30" s="13"/>
    </row>
    <row r="31" spans="1:9" ht="12.75">
      <c r="A31" s="12"/>
      <c r="B31" s="2"/>
      <c r="C31" s="2"/>
      <c r="D31" s="2"/>
      <c r="E31" s="2"/>
      <c r="F31" s="2"/>
      <c r="G31" s="2"/>
      <c r="H31" s="2"/>
      <c r="I31" s="13"/>
    </row>
    <row r="32" spans="1:9" ht="14.25">
      <c r="A32" s="23" t="s">
        <v>124</v>
      </c>
      <c r="B32" s="2"/>
      <c r="C32" s="2"/>
      <c r="D32" s="2"/>
      <c r="E32" s="2"/>
      <c r="F32" s="25" t="s">
        <v>281</v>
      </c>
      <c r="G32" s="25"/>
      <c r="H32" s="2"/>
      <c r="I32" s="13"/>
    </row>
    <row r="33" spans="1:9" ht="14.25">
      <c r="A33" s="12"/>
      <c r="B33" s="2"/>
      <c r="C33" s="2"/>
      <c r="D33" s="2"/>
      <c r="E33" s="2"/>
      <c r="F33" s="25" t="s">
        <v>282</v>
      </c>
      <c r="G33" s="25"/>
      <c r="H33" s="2"/>
      <c r="I33" s="13"/>
    </row>
    <row r="34" spans="1:9" ht="12.75">
      <c r="A34" s="12"/>
      <c r="B34" s="2"/>
      <c r="C34" s="2"/>
      <c r="D34" s="2"/>
      <c r="E34" s="2"/>
      <c r="F34" s="2"/>
      <c r="G34" s="2"/>
      <c r="H34" s="2"/>
      <c r="I34" s="13"/>
    </row>
    <row r="35" spans="1:9" ht="14.25">
      <c r="A35" s="23" t="s">
        <v>125</v>
      </c>
      <c r="B35" s="2"/>
      <c r="C35" s="2"/>
      <c r="D35" s="2"/>
      <c r="E35" s="2"/>
      <c r="F35" s="22" t="s">
        <v>283</v>
      </c>
      <c r="G35" s="2"/>
      <c r="H35" s="2"/>
      <c r="I35" s="13"/>
    </row>
    <row r="36" spans="1:9" ht="12.75">
      <c r="A36" s="12"/>
      <c r="B36" s="2"/>
      <c r="C36" s="2"/>
      <c r="D36" s="2"/>
      <c r="E36" s="2"/>
      <c r="F36" s="2"/>
      <c r="G36" s="2"/>
      <c r="H36" s="2"/>
      <c r="I36" s="13"/>
    </row>
    <row r="37" spans="1:9" ht="12.75">
      <c r="A37" s="12"/>
      <c r="B37" s="2"/>
      <c r="C37" s="2"/>
      <c r="D37" s="2"/>
      <c r="E37" s="2"/>
      <c r="F37" s="2"/>
      <c r="G37" s="2"/>
      <c r="H37" s="2"/>
      <c r="I37" s="13"/>
    </row>
    <row r="38" spans="1:9" ht="12.75">
      <c r="A38" s="12"/>
      <c r="B38" s="2"/>
      <c r="C38" s="2"/>
      <c r="D38" s="2"/>
      <c r="E38" s="2"/>
      <c r="F38" s="2"/>
      <c r="G38" s="2"/>
      <c r="H38" s="2"/>
      <c r="I38" s="13"/>
    </row>
    <row r="39" spans="1:9" ht="12.75">
      <c r="A39" s="12"/>
      <c r="B39" s="2"/>
      <c r="C39" s="2"/>
      <c r="D39" s="2"/>
      <c r="E39" s="2"/>
      <c r="F39" s="2"/>
      <c r="G39" s="2"/>
      <c r="H39" s="2"/>
      <c r="I39" s="13"/>
    </row>
    <row r="40" spans="1:9" ht="12.75">
      <c r="A40" s="12"/>
      <c r="B40" s="2"/>
      <c r="C40" s="2"/>
      <c r="D40" s="2"/>
      <c r="E40" s="2"/>
      <c r="F40" s="2"/>
      <c r="G40" s="2"/>
      <c r="H40" s="2"/>
      <c r="I40" s="13"/>
    </row>
    <row r="41" spans="1:9" ht="12.75">
      <c r="A41" s="12"/>
      <c r="B41" s="2"/>
      <c r="C41" s="2"/>
      <c r="D41" s="2"/>
      <c r="E41" s="2"/>
      <c r="F41" s="2"/>
      <c r="G41" s="2"/>
      <c r="H41" s="2"/>
      <c r="I41" s="13"/>
    </row>
    <row r="42" spans="1:9" ht="12.75">
      <c r="A42" s="12"/>
      <c r="B42" s="2"/>
      <c r="C42" s="2"/>
      <c r="D42" s="2"/>
      <c r="E42" s="2"/>
      <c r="F42" s="2"/>
      <c r="G42" s="2"/>
      <c r="H42" s="2"/>
      <c r="I42" s="13"/>
    </row>
    <row r="43" spans="1:9" ht="12.75">
      <c r="A43" s="12"/>
      <c r="B43" s="2"/>
      <c r="C43" s="2"/>
      <c r="D43" s="2"/>
      <c r="E43" s="2"/>
      <c r="F43" s="2"/>
      <c r="G43" s="2"/>
      <c r="H43" s="2"/>
      <c r="I43" s="13"/>
    </row>
    <row r="44" spans="1:9" ht="13.5" thickBot="1">
      <c r="A44" s="14"/>
      <c r="B44" s="15"/>
      <c r="C44" s="15"/>
      <c r="D44" s="15"/>
      <c r="E44" s="15"/>
      <c r="F44" s="15"/>
      <c r="G44" s="15"/>
      <c r="H44" s="15"/>
      <c r="I44" s="16"/>
    </row>
  </sheetData>
  <sheetProtection/>
  <mergeCells count="8">
    <mergeCell ref="A4:C4"/>
    <mergeCell ref="B19:G19"/>
    <mergeCell ref="C25:F25"/>
    <mergeCell ref="A11:C11"/>
    <mergeCell ref="A9:C9"/>
    <mergeCell ref="A8:C8"/>
    <mergeCell ref="A5:C5"/>
    <mergeCell ref="A6:C6"/>
  </mergeCells>
  <printOptions/>
  <pageMargins left="0.97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23">
      <selection activeCell="A1" sqref="A1:E49"/>
    </sheetView>
  </sheetViews>
  <sheetFormatPr defaultColWidth="9.140625" defaultRowHeight="12.75"/>
  <cols>
    <col min="1" max="1" width="5.00390625" style="0" customWidth="1"/>
    <col min="2" max="2" width="47.00390625" style="0" customWidth="1"/>
    <col min="3" max="3" width="10.140625" style="0" customWidth="1"/>
    <col min="4" max="4" width="16.7109375" style="0" customWidth="1"/>
    <col min="5" max="5" width="14.57421875" style="0" customWidth="1"/>
    <col min="6" max="6" width="12.00390625" style="0" bestFit="1" customWidth="1"/>
    <col min="7" max="7" width="15.7109375" style="0" bestFit="1" customWidth="1"/>
  </cols>
  <sheetData>
    <row r="1" spans="1:7" ht="15" thickBot="1">
      <c r="A1" s="32"/>
      <c r="B1" s="6"/>
      <c r="C1" s="6"/>
      <c r="D1" s="6"/>
      <c r="E1" s="6"/>
      <c r="F1" s="6"/>
      <c r="G1" s="6"/>
    </row>
    <row r="2" spans="1:7" ht="15">
      <c r="A2" s="106"/>
      <c r="B2" s="98" t="s">
        <v>16</v>
      </c>
      <c r="C2" s="84" t="s">
        <v>93</v>
      </c>
      <c r="D2" s="92" t="s">
        <v>284</v>
      </c>
      <c r="E2" s="88" t="s">
        <v>273</v>
      </c>
      <c r="F2" s="6"/>
      <c r="G2" s="6"/>
    </row>
    <row r="3" spans="1:7" ht="15">
      <c r="A3" s="107" t="s">
        <v>94</v>
      </c>
      <c r="B3" s="99" t="s">
        <v>17</v>
      </c>
      <c r="C3" s="85"/>
      <c r="D3" s="93"/>
      <c r="E3" s="89" t="s">
        <v>261</v>
      </c>
      <c r="F3" s="6"/>
      <c r="G3" s="6"/>
    </row>
    <row r="4" spans="1:7" ht="15">
      <c r="A4" s="107">
        <v>1</v>
      </c>
      <c r="B4" s="99" t="s">
        <v>146</v>
      </c>
      <c r="C4" s="85"/>
      <c r="D4" s="94">
        <f>81354774.28+29635.74+490478.56</f>
        <v>81874888.58</v>
      </c>
      <c r="E4" s="90">
        <v>48453377</v>
      </c>
      <c r="F4" s="6"/>
      <c r="G4" s="69">
        <f>+D4-E4</f>
        <v>33421511.58</v>
      </c>
    </row>
    <row r="5" spans="1:7" ht="15">
      <c r="A5" s="107">
        <v>2</v>
      </c>
      <c r="B5" s="99" t="s">
        <v>18</v>
      </c>
      <c r="C5" s="85"/>
      <c r="D5" s="93"/>
      <c r="E5" s="89"/>
      <c r="F5" s="6"/>
      <c r="G5" s="69">
        <f aca="true" t="shared" si="0" ref="G5:G48">+D5-E5</f>
        <v>0</v>
      </c>
    </row>
    <row r="6" spans="1:7" ht="14.25">
      <c r="A6" s="107" t="s">
        <v>147</v>
      </c>
      <c r="B6" s="100" t="s">
        <v>19</v>
      </c>
      <c r="C6" s="85"/>
      <c r="D6" s="93"/>
      <c r="E6" s="89"/>
      <c r="F6" s="6"/>
      <c r="G6" s="69">
        <f t="shared" si="0"/>
        <v>0</v>
      </c>
    </row>
    <row r="7" spans="1:7" ht="14.25">
      <c r="A7" s="107" t="s">
        <v>148</v>
      </c>
      <c r="B7" s="101" t="s">
        <v>95</v>
      </c>
      <c r="C7" s="85"/>
      <c r="D7" s="93"/>
      <c r="E7" s="89"/>
      <c r="F7" s="6"/>
      <c r="G7" s="69">
        <f t="shared" si="0"/>
        <v>0</v>
      </c>
    </row>
    <row r="8" spans="1:7" ht="15">
      <c r="A8" s="107">
        <v>2</v>
      </c>
      <c r="B8" s="102" t="s">
        <v>44</v>
      </c>
      <c r="C8" s="85"/>
      <c r="D8" s="95">
        <f>SUM(D6:D7)</f>
        <v>0</v>
      </c>
      <c r="E8" s="90">
        <f>SUM(E6:E7)</f>
        <v>0</v>
      </c>
      <c r="F8" s="6"/>
      <c r="G8" s="69">
        <f t="shared" si="0"/>
        <v>0</v>
      </c>
    </row>
    <row r="9" spans="1:7" ht="15">
      <c r="A9" s="107">
        <v>3</v>
      </c>
      <c r="B9" s="99" t="s">
        <v>12</v>
      </c>
      <c r="C9" s="85"/>
      <c r="D9" s="93"/>
      <c r="E9" s="89"/>
      <c r="F9" s="6"/>
      <c r="G9" s="69">
        <f t="shared" si="0"/>
        <v>0</v>
      </c>
    </row>
    <row r="10" spans="1:7" ht="14.25">
      <c r="A10" s="107" t="s">
        <v>147</v>
      </c>
      <c r="B10" s="101" t="s">
        <v>20</v>
      </c>
      <c r="C10" s="86"/>
      <c r="D10" s="96">
        <v>1980144145.32</v>
      </c>
      <c r="E10" s="89">
        <v>800082837</v>
      </c>
      <c r="F10" s="6"/>
      <c r="G10" s="69">
        <f t="shared" si="0"/>
        <v>1180061308.32</v>
      </c>
    </row>
    <row r="11" spans="1:7" ht="14.25">
      <c r="A11" s="107" t="s">
        <v>148</v>
      </c>
      <c r="B11" s="101" t="s">
        <v>21</v>
      </c>
      <c r="C11" s="85"/>
      <c r="D11" s="93">
        <f>35178620.26+3655741</f>
        <v>38834361.26</v>
      </c>
      <c r="E11" s="89">
        <v>1503907</v>
      </c>
      <c r="F11" s="6"/>
      <c r="G11" s="69">
        <f t="shared" si="0"/>
        <v>37330454.26</v>
      </c>
    </row>
    <row r="12" spans="1:7" ht="14.25">
      <c r="A12" s="107" t="s">
        <v>149</v>
      </c>
      <c r="B12" s="101" t="s">
        <v>13</v>
      </c>
      <c r="C12" s="85"/>
      <c r="D12" s="93"/>
      <c r="E12" s="89">
        <v>73428</v>
      </c>
      <c r="F12" s="6"/>
      <c r="G12" s="69">
        <f t="shared" si="0"/>
        <v>-73428</v>
      </c>
    </row>
    <row r="13" spans="1:7" ht="14.25">
      <c r="A13" s="107" t="s">
        <v>150</v>
      </c>
      <c r="B13" s="101" t="s">
        <v>14</v>
      </c>
      <c r="C13" s="85"/>
      <c r="D13" s="93"/>
      <c r="E13" s="89"/>
      <c r="F13" s="6"/>
      <c r="G13" s="69">
        <f t="shared" si="0"/>
        <v>0</v>
      </c>
    </row>
    <row r="14" spans="1:7" ht="15">
      <c r="A14" s="107"/>
      <c r="B14" s="103" t="s">
        <v>22</v>
      </c>
      <c r="C14" s="85"/>
      <c r="D14" s="95">
        <f>SUM(D10:D13)</f>
        <v>2018978506.58</v>
      </c>
      <c r="E14" s="90">
        <f>SUM(E10:E13)</f>
        <v>801660172</v>
      </c>
      <c r="F14" s="69"/>
      <c r="G14" s="69">
        <f t="shared" si="0"/>
        <v>1217318334.58</v>
      </c>
    </row>
    <row r="15" spans="1:7" ht="15">
      <c r="A15" s="107">
        <v>4</v>
      </c>
      <c r="B15" s="99" t="s">
        <v>23</v>
      </c>
      <c r="C15" s="85"/>
      <c r="D15" s="93"/>
      <c r="E15" s="89"/>
      <c r="F15" s="6"/>
      <c r="G15" s="69">
        <f t="shared" si="0"/>
        <v>0</v>
      </c>
    </row>
    <row r="16" spans="1:7" ht="14.25">
      <c r="A16" s="107" t="s">
        <v>147</v>
      </c>
      <c r="B16" s="101" t="s">
        <v>24</v>
      </c>
      <c r="C16" s="85"/>
      <c r="D16" s="93"/>
      <c r="E16" s="89"/>
      <c r="F16" s="6"/>
      <c r="G16" s="69">
        <f t="shared" si="0"/>
        <v>0</v>
      </c>
    </row>
    <row r="17" spans="1:7" ht="14.25">
      <c r="A17" s="107" t="s">
        <v>148</v>
      </c>
      <c r="B17" s="101" t="s">
        <v>25</v>
      </c>
      <c r="C17" s="85"/>
      <c r="D17" s="93"/>
      <c r="E17" s="89"/>
      <c r="F17" s="6"/>
      <c r="G17" s="69">
        <f t="shared" si="0"/>
        <v>0</v>
      </c>
    </row>
    <row r="18" spans="1:7" ht="14.25">
      <c r="A18" s="107" t="s">
        <v>149</v>
      </c>
      <c r="B18" s="101" t="s">
        <v>26</v>
      </c>
      <c r="C18" s="85"/>
      <c r="D18" s="93"/>
      <c r="E18" s="89"/>
      <c r="F18" s="6"/>
      <c r="G18" s="69">
        <f t="shared" si="0"/>
        <v>0</v>
      </c>
    </row>
    <row r="19" spans="1:7" ht="14.25">
      <c r="A19" s="107" t="s">
        <v>150</v>
      </c>
      <c r="B19" s="101" t="s">
        <v>27</v>
      </c>
      <c r="C19" s="85"/>
      <c r="D19" s="93">
        <v>347485410.36</v>
      </c>
      <c r="E19" s="89">
        <v>32591605</v>
      </c>
      <c r="F19" s="6"/>
      <c r="G19" s="69">
        <f t="shared" si="0"/>
        <v>314893805.36</v>
      </c>
    </row>
    <row r="20" spans="1:7" ht="14.25">
      <c r="A20" s="107" t="s">
        <v>151</v>
      </c>
      <c r="B20" s="101" t="s">
        <v>28</v>
      </c>
      <c r="C20" s="85"/>
      <c r="D20" s="93">
        <v>188933552.6</v>
      </c>
      <c r="E20" s="89">
        <v>629532297</v>
      </c>
      <c r="F20" s="6"/>
      <c r="G20" s="69">
        <f t="shared" si="0"/>
        <v>-440598744.4</v>
      </c>
    </row>
    <row r="21" spans="1:7" ht="15">
      <c r="A21" s="107"/>
      <c r="B21" s="103" t="s">
        <v>29</v>
      </c>
      <c r="C21" s="85"/>
      <c r="D21" s="95">
        <f>SUM(D16:D20)</f>
        <v>536418962.96000004</v>
      </c>
      <c r="E21" s="90">
        <f>SUM(E16:E20)</f>
        <v>662123902</v>
      </c>
      <c r="F21" s="6"/>
      <c r="G21" s="69">
        <f t="shared" si="0"/>
        <v>-125704939.03999996</v>
      </c>
    </row>
    <row r="22" spans="1:7" ht="15">
      <c r="A22" s="107">
        <v>5</v>
      </c>
      <c r="B22" s="99" t="s">
        <v>30</v>
      </c>
      <c r="C22" s="85"/>
      <c r="D22" s="93"/>
      <c r="E22" s="89"/>
      <c r="F22" s="6"/>
      <c r="G22" s="69">
        <f t="shared" si="0"/>
        <v>0</v>
      </c>
    </row>
    <row r="23" spans="1:7" ht="15">
      <c r="A23" s="107">
        <v>6</v>
      </c>
      <c r="B23" s="99" t="s">
        <v>31</v>
      </c>
      <c r="C23" s="85"/>
      <c r="D23" s="93"/>
      <c r="E23" s="89"/>
      <c r="F23" s="6"/>
      <c r="G23" s="69">
        <f t="shared" si="0"/>
        <v>0</v>
      </c>
    </row>
    <row r="24" spans="1:7" ht="15">
      <c r="A24" s="107">
        <v>7</v>
      </c>
      <c r="B24" s="99" t="s">
        <v>32</v>
      </c>
      <c r="C24" s="85"/>
      <c r="D24" s="93"/>
      <c r="E24" s="89"/>
      <c r="F24" s="6"/>
      <c r="G24" s="69">
        <f t="shared" si="0"/>
        <v>0</v>
      </c>
    </row>
    <row r="25" spans="1:7" ht="15">
      <c r="A25" s="107"/>
      <c r="B25" s="99" t="s">
        <v>263</v>
      </c>
      <c r="C25" s="85"/>
      <c r="D25" s="95">
        <f>+D4+D8+D14+D21+D22+D23+D24</f>
        <v>2637272358.12</v>
      </c>
      <c r="E25" s="90">
        <f>+E4+E8+E14+E21+E22+E23+E24</f>
        <v>1512237451</v>
      </c>
      <c r="F25" s="6"/>
      <c r="G25" s="69">
        <f t="shared" si="0"/>
        <v>1125034907.12</v>
      </c>
    </row>
    <row r="26" spans="1:7" ht="15">
      <c r="A26" s="107" t="s">
        <v>129</v>
      </c>
      <c r="B26" s="99" t="s">
        <v>33</v>
      </c>
      <c r="C26" s="85"/>
      <c r="D26" s="93">
        <f>SUM(D23:D24)</f>
        <v>0</v>
      </c>
      <c r="E26" s="89"/>
      <c r="F26" s="6"/>
      <c r="G26" s="69">
        <f t="shared" si="0"/>
        <v>0</v>
      </c>
    </row>
    <row r="27" spans="1:7" ht="15">
      <c r="A27" s="107">
        <v>1</v>
      </c>
      <c r="B27" s="99" t="s">
        <v>34</v>
      </c>
      <c r="C27" s="85"/>
      <c r="D27" s="93"/>
      <c r="E27" s="89"/>
      <c r="F27" s="6"/>
      <c r="G27" s="69">
        <f t="shared" si="0"/>
        <v>0</v>
      </c>
    </row>
    <row r="28" spans="1:7" ht="28.5">
      <c r="A28" s="107" t="s">
        <v>147</v>
      </c>
      <c r="B28" s="104" t="s">
        <v>264</v>
      </c>
      <c r="C28" s="85"/>
      <c r="D28" s="93"/>
      <c r="E28" s="89"/>
      <c r="F28" s="6"/>
      <c r="G28" s="69">
        <f t="shared" si="0"/>
        <v>0</v>
      </c>
    </row>
    <row r="29" spans="1:7" ht="14.25">
      <c r="A29" s="107" t="s">
        <v>148</v>
      </c>
      <c r="B29" s="101" t="s">
        <v>35</v>
      </c>
      <c r="C29" s="85"/>
      <c r="D29" s="93"/>
      <c r="E29" s="89"/>
      <c r="F29" s="6"/>
      <c r="G29" s="69">
        <f t="shared" si="0"/>
        <v>0</v>
      </c>
    </row>
    <row r="30" spans="1:7" ht="14.25">
      <c r="A30" s="107" t="s">
        <v>149</v>
      </c>
      <c r="B30" s="101" t="s">
        <v>36</v>
      </c>
      <c r="C30" s="85"/>
      <c r="D30" s="93"/>
      <c r="E30" s="89"/>
      <c r="F30" s="6"/>
      <c r="G30" s="69">
        <f t="shared" si="0"/>
        <v>0</v>
      </c>
    </row>
    <row r="31" spans="1:7" ht="14.25">
      <c r="A31" s="107" t="s">
        <v>150</v>
      </c>
      <c r="B31" s="101" t="s">
        <v>37</v>
      </c>
      <c r="C31" s="85"/>
      <c r="D31" s="93"/>
      <c r="E31" s="89"/>
      <c r="F31" s="6"/>
      <c r="G31" s="69">
        <f t="shared" si="0"/>
        <v>0</v>
      </c>
    </row>
    <row r="32" spans="1:7" ht="15">
      <c r="A32" s="107"/>
      <c r="B32" s="103" t="s">
        <v>38</v>
      </c>
      <c r="C32" s="85"/>
      <c r="D32" s="95">
        <f>SUM(D28:D31)</f>
        <v>0</v>
      </c>
      <c r="E32" s="90">
        <f>SUM(E28:E31)</f>
        <v>0</v>
      </c>
      <c r="F32" s="6"/>
      <c r="G32" s="69">
        <f t="shared" si="0"/>
        <v>0</v>
      </c>
    </row>
    <row r="33" spans="1:7" ht="15">
      <c r="A33" s="107">
        <v>2</v>
      </c>
      <c r="B33" s="99" t="s">
        <v>39</v>
      </c>
      <c r="C33" s="85"/>
      <c r="D33" s="93"/>
      <c r="E33" s="89"/>
      <c r="F33" s="6"/>
      <c r="G33" s="69">
        <f t="shared" si="0"/>
        <v>0</v>
      </c>
    </row>
    <row r="34" spans="1:7" ht="14.25">
      <c r="A34" s="107" t="s">
        <v>147</v>
      </c>
      <c r="B34" s="101" t="s">
        <v>40</v>
      </c>
      <c r="C34" s="85"/>
      <c r="D34" s="93">
        <v>7880700</v>
      </c>
      <c r="E34" s="89">
        <v>6150000</v>
      </c>
      <c r="F34" s="6"/>
      <c r="G34" s="69">
        <f t="shared" si="0"/>
        <v>1730700</v>
      </c>
    </row>
    <row r="35" spans="1:7" ht="14.25">
      <c r="A35" s="107" t="s">
        <v>148</v>
      </c>
      <c r="B35" s="101" t="s">
        <v>41</v>
      </c>
      <c r="C35" s="85"/>
      <c r="D35" s="96">
        <f>49494480-1997821</f>
        <v>47496659</v>
      </c>
      <c r="E35" s="89">
        <v>15413921</v>
      </c>
      <c r="F35" s="6"/>
      <c r="G35" s="69">
        <f t="shared" si="0"/>
        <v>32082738</v>
      </c>
    </row>
    <row r="36" spans="1:7" ht="14.25">
      <c r="A36" s="107" t="s">
        <v>149</v>
      </c>
      <c r="B36" s="101" t="s">
        <v>42</v>
      </c>
      <c r="C36" s="85"/>
      <c r="D36" s="96">
        <f>29704472.49+4985580-915298</f>
        <v>33774754.489999995</v>
      </c>
      <c r="E36" s="89">
        <v>1689435</v>
      </c>
      <c r="F36" s="6"/>
      <c r="G36" s="69">
        <f t="shared" si="0"/>
        <v>32085319.489999995</v>
      </c>
    </row>
    <row r="37" spans="1:7" ht="14.25">
      <c r="A37" s="107" t="s">
        <v>150</v>
      </c>
      <c r="B37" s="101" t="s">
        <v>43</v>
      </c>
      <c r="C37" s="85"/>
      <c r="D37" s="96">
        <f>14201241+775645+383996.5-3630033-36343-82474</f>
        <v>11612032.5</v>
      </c>
      <c r="E37" s="89">
        <v>5446666</v>
      </c>
      <c r="F37" s="6"/>
      <c r="G37" s="69">
        <f t="shared" si="0"/>
        <v>6165366.5</v>
      </c>
    </row>
    <row r="38" spans="1:7" ht="15">
      <c r="A38" s="107"/>
      <c r="B38" s="103" t="s">
        <v>44</v>
      </c>
      <c r="C38" s="85"/>
      <c r="D38" s="95">
        <f>SUM(D34:D37)</f>
        <v>100764145.99</v>
      </c>
      <c r="E38" s="90">
        <f>SUM(E34:E37)</f>
        <v>28700022</v>
      </c>
      <c r="F38" s="6"/>
      <c r="G38" s="69">
        <f t="shared" si="0"/>
        <v>72064123.99</v>
      </c>
    </row>
    <row r="39" spans="1:7" ht="15">
      <c r="A39" s="107">
        <v>3</v>
      </c>
      <c r="B39" s="99" t="s">
        <v>45</v>
      </c>
      <c r="C39" s="85"/>
      <c r="D39" s="93"/>
      <c r="E39" s="89"/>
      <c r="F39" s="6"/>
      <c r="G39" s="69">
        <f t="shared" si="0"/>
        <v>0</v>
      </c>
    </row>
    <row r="40" spans="1:7" ht="15">
      <c r="A40" s="107">
        <v>4</v>
      </c>
      <c r="B40" s="99" t="s">
        <v>46</v>
      </c>
      <c r="C40" s="85"/>
      <c r="D40" s="93"/>
      <c r="E40" s="89"/>
      <c r="F40" s="6"/>
      <c r="G40" s="69">
        <f t="shared" si="0"/>
        <v>0</v>
      </c>
    </row>
    <row r="41" spans="1:7" ht="14.25">
      <c r="A41" s="107" t="s">
        <v>147</v>
      </c>
      <c r="B41" s="101" t="s">
        <v>268</v>
      </c>
      <c r="C41" s="85"/>
      <c r="D41" s="93"/>
      <c r="E41" s="89"/>
      <c r="F41" s="6"/>
      <c r="G41" s="69">
        <f t="shared" si="0"/>
        <v>0</v>
      </c>
    </row>
    <row r="42" spans="1:7" ht="14.25">
      <c r="A42" s="107" t="s">
        <v>148</v>
      </c>
      <c r="B42" s="101" t="s">
        <v>96</v>
      </c>
      <c r="C42" s="85"/>
      <c r="D42" s="93">
        <v>0</v>
      </c>
      <c r="E42" s="89">
        <v>0</v>
      </c>
      <c r="F42" s="6"/>
      <c r="G42" s="69">
        <f t="shared" si="0"/>
        <v>0</v>
      </c>
    </row>
    <row r="43" spans="1:7" ht="14.25">
      <c r="A43" s="107" t="s">
        <v>149</v>
      </c>
      <c r="B43" s="101" t="s">
        <v>97</v>
      </c>
      <c r="C43" s="85"/>
      <c r="D43" s="93"/>
      <c r="E43" s="89"/>
      <c r="F43" s="6"/>
      <c r="G43" s="69">
        <f t="shared" si="0"/>
        <v>0</v>
      </c>
    </row>
    <row r="44" spans="1:7" ht="15">
      <c r="A44" s="107"/>
      <c r="B44" s="103" t="s">
        <v>29</v>
      </c>
      <c r="C44" s="85"/>
      <c r="D44" s="95">
        <f>SUM(D41:D43)</f>
        <v>0</v>
      </c>
      <c r="E44" s="90">
        <f>SUM(E41:E43)</f>
        <v>0</v>
      </c>
      <c r="F44" s="6"/>
      <c r="G44" s="69">
        <f t="shared" si="0"/>
        <v>0</v>
      </c>
    </row>
    <row r="45" spans="1:7" ht="15">
      <c r="A45" s="107">
        <v>5</v>
      </c>
      <c r="B45" s="99" t="s">
        <v>285</v>
      </c>
      <c r="C45" s="85"/>
      <c r="D45" s="93"/>
      <c r="E45" s="89"/>
      <c r="F45" s="6"/>
      <c r="G45" s="69">
        <f t="shared" si="0"/>
        <v>0</v>
      </c>
    </row>
    <row r="46" spans="1:7" ht="15">
      <c r="A46" s="107">
        <v>6</v>
      </c>
      <c r="B46" s="99" t="s">
        <v>47</v>
      </c>
      <c r="C46" s="85"/>
      <c r="D46" s="93"/>
      <c r="E46" s="89"/>
      <c r="F46" s="6"/>
      <c r="G46" s="69">
        <f t="shared" si="0"/>
        <v>0</v>
      </c>
    </row>
    <row r="47" spans="1:7" ht="15.75" thickBot="1">
      <c r="A47" s="109"/>
      <c r="B47" s="110" t="s">
        <v>48</v>
      </c>
      <c r="C47" s="111"/>
      <c r="D47" s="112">
        <f>+D32+D38+D44+D45+D46</f>
        <v>100764145.99</v>
      </c>
      <c r="E47" s="113">
        <f>+E32+E38+E44+E45+E46</f>
        <v>28700022</v>
      </c>
      <c r="F47" s="6"/>
      <c r="G47" s="69">
        <f t="shared" si="0"/>
        <v>72064123.99</v>
      </c>
    </row>
    <row r="48" spans="1:7" ht="15">
      <c r="A48" s="106"/>
      <c r="B48" s="114" t="s">
        <v>49</v>
      </c>
      <c r="C48" s="84"/>
      <c r="D48" s="115">
        <f>D25+D47</f>
        <v>2738036504.1099997</v>
      </c>
      <c r="E48" s="116">
        <f>E25+E47</f>
        <v>1540937473</v>
      </c>
      <c r="F48" s="6"/>
      <c r="G48" s="69">
        <f t="shared" si="0"/>
        <v>1197099031.1099997</v>
      </c>
    </row>
    <row r="49" spans="1:7" ht="15.75" thickBot="1">
      <c r="A49" s="108"/>
      <c r="B49" s="105"/>
      <c r="C49" s="87"/>
      <c r="D49" s="97"/>
      <c r="E49" s="91"/>
      <c r="F49" s="6"/>
      <c r="G49" s="6"/>
    </row>
    <row r="50" spans="2:7" ht="14.25">
      <c r="B50" s="6"/>
      <c r="C50" s="6"/>
      <c r="D50" s="6"/>
      <c r="E50" s="6"/>
      <c r="F50" s="6"/>
      <c r="G50" s="6"/>
    </row>
    <row r="51" spans="2:7" ht="14.25">
      <c r="B51" s="6"/>
      <c r="C51" s="6"/>
      <c r="D51" s="6"/>
      <c r="E51" s="6"/>
      <c r="F51" s="6"/>
      <c r="G51" s="6"/>
    </row>
    <row r="52" spans="2:7" ht="14.25">
      <c r="B52" s="6"/>
      <c r="C52" s="6"/>
      <c r="D52" s="6"/>
      <c r="E52" s="6"/>
      <c r="F52" s="6"/>
      <c r="G52" s="6"/>
    </row>
    <row r="53" spans="2:7" ht="14.25">
      <c r="B53" s="6"/>
      <c r="C53" s="6"/>
      <c r="D53" s="6"/>
      <c r="E53" s="6"/>
      <c r="F53" s="6"/>
      <c r="G53" s="6"/>
    </row>
    <row r="54" spans="2:7" ht="14.25">
      <c r="B54" s="6"/>
      <c r="C54" s="6"/>
      <c r="D54" s="6"/>
      <c r="E54" s="6"/>
      <c r="F54" s="6"/>
      <c r="G54" s="6"/>
    </row>
    <row r="55" spans="2:7" ht="14.25">
      <c r="B55" s="6"/>
      <c r="C55" s="6"/>
      <c r="D55" s="6"/>
      <c r="E55" s="6"/>
      <c r="F55" s="6"/>
      <c r="G55" s="6"/>
    </row>
    <row r="56" spans="2:7" ht="14.25">
      <c r="B56" s="6"/>
      <c r="C56" s="6"/>
      <c r="D56" s="6"/>
      <c r="E56" s="6"/>
      <c r="F56" s="6"/>
      <c r="G56" s="6"/>
    </row>
    <row r="57" spans="2:7" ht="14.25">
      <c r="B57" s="6"/>
      <c r="C57" s="6"/>
      <c r="D57" s="77"/>
      <c r="E57" s="6"/>
      <c r="F57" s="6"/>
      <c r="G57" s="6"/>
    </row>
    <row r="58" spans="2:7" ht="14.25">
      <c r="B58" s="6"/>
      <c r="C58" s="6"/>
      <c r="D58" s="6"/>
      <c r="E58" s="6"/>
      <c r="F58" s="6"/>
      <c r="G58" s="6"/>
    </row>
    <row r="59" spans="2:7" ht="14.25">
      <c r="B59" s="6"/>
      <c r="C59" s="6"/>
      <c r="D59" s="6"/>
      <c r="E59" s="6"/>
      <c r="F59" s="6"/>
      <c r="G59" s="6"/>
    </row>
    <row r="60" spans="2:7" ht="14.25">
      <c r="B60" s="6"/>
      <c r="C60" s="6"/>
      <c r="D60" s="6"/>
      <c r="E60" s="6"/>
      <c r="F60" s="6"/>
      <c r="G60" s="6"/>
    </row>
    <row r="61" spans="2:7" ht="14.25">
      <c r="B61" s="6"/>
      <c r="C61" s="6"/>
      <c r="D61" s="6"/>
      <c r="E61" s="6"/>
      <c r="F61" s="6"/>
      <c r="G61" s="6"/>
    </row>
    <row r="62" spans="2:7" ht="14.25">
      <c r="B62" s="6"/>
      <c r="C62" s="6"/>
      <c r="D62" s="6"/>
      <c r="E62" s="6"/>
      <c r="F62" s="6"/>
      <c r="G62" s="6"/>
    </row>
    <row r="63" spans="2:7" ht="14.25">
      <c r="B63" s="6"/>
      <c r="C63" s="6"/>
      <c r="D63" s="6"/>
      <c r="E63" s="6"/>
      <c r="F63" s="6"/>
      <c r="G63" s="6"/>
    </row>
    <row r="64" spans="2:7" ht="14.25">
      <c r="B64" s="6"/>
      <c r="C64" s="6"/>
      <c r="D64" s="6"/>
      <c r="E64" s="6"/>
      <c r="F64" s="6"/>
      <c r="G64" s="6"/>
    </row>
    <row r="65" spans="2:7" ht="14.25">
      <c r="B65" s="6"/>
      <c r="C65" s="6"/>
      <c r="D65" s="6"/>
      <c r="E65" s="6"/>
      <c r="F65" s="6"/>
      <c r="G65" s="6"/>
    </row>
    <row r="66" spans="2:7" ht="14.25">
      <c r="B66" s="6"/>
      <c r="C66" s="6"/>
      <c r="D66" s="6"/>
      <c r="E66" s="6"/>
      <c r="F66" s="6"/>
      <c r="G66" s="6"/>
    </row>
    <row r="67" spans="2:7" ht="14.25">
      <c r="B67" s="6"/>
      <c r="C67" s="6"/>
      <c r="D67" s="6"/>
      <c r="E67" s="6"/>
      <c r="F67" s="6"/>
      <c r="G67" s="6"/>
    </row>
    <row r="68" spans="2:7" ht="14.25">
      <c r="B68" s="6"/>
      <c r="C68" s="6"/>
      <c r="D68" s="6"/>
      <c r="E68" s="6"/>
      <c r="F68" s="6"/>
      <c r="G68" s="6"/>
    </row>
    <row r="69" spans="2:7" ht="14.25">
      <c r="B69" s="6"/>
      <c r="C69" s="6"/>
      <c r="D69" s="6"/>
      <c r="E69" s="6"/>
      <c r="F69" s="6"/>
      <c r="G69" s="6"/>
    </row>
    <row r="70" spans="2:7" ht="14.25">
      <c r="B70" s="6"/>
      <c r="C70" s="6"/>
      <c r="D70" s="6"/>
      <c r="E70" s="6"/>
      <c r="F70" s="6"/>
      <c r="G70" s="6"/>
    </row>
    <row r="71" spans="2:7" ht="14.25">
      <c r="B71" s="6"/>
      <c r="C71" s="6"/>
      <c r="D71" s="6"/>
      <c r="E71" s="6"/>
      <c r="F71" s="6"/>
      <c r="G71" s="6"/>
    </row>
    <row r="72" spans="2:7" ht="14.25">
      <c r="B72" s="6"/>
      <c r="C72" s="6"/>
      <c r="D72" s="6"/>
      <c r="E72" s="6"/>
      <c r="F72" s="6"/>
      <c r="G72" s="6"/>
    </row>
    <row r="73" spans="2:7" ht="14.25">
      <c r="B73" s="6"/>
      <c r="C73" s="6"/>
      <c r="D73" s="6"/>
      <c r="E73" s="6"/>
      <c r="F73" s="6"/>
      <c r="G73" s="6"/>
    </row>
    <row r="74" spans="2:7" ht="14.25">
      <c r="B74" s="6"/>
      <c r="C74" s="6"/>
      <c r="D74" s="6"/>
      <c r="E74" s="6"/>
      <c r="F74" s="6"/>
      <c r="G74" s="6"/>
    </row>
    <row r="75" spans="2:7" ht="14.25">
      <c r="B75" s="6"/>
      <c r="C75" s="6"/>
      <c r="D75" s="6"/>
      <c r="E75" s="6"/>
      <c r="F75" s="6"/>
      <c r="G75" s="6"/>
    </row>
    <row r="76" spans="2:7" ht="14.25">
      <c r="B76" s="6"/>
      <c r="C76" s="6"/>
      <c r="D76" s="6"/>
      <c r="E76" s="6"/>
      <c r="F76" s="6"/>
      <c r="G76" s="6"/>
    </row>
    <row r="77" spans="2:7" ht="14.25">
      <c r="B77" s="6"/>
      <c r="C77" s="6"/>
      <c r="D77" s="6"/>
      <c r="E77" s="6"/>
      <c r="F77" s="6"/>
      <c r="G77" s="6"/>
    </row>
    <row r="78" spans="2:7" ht="14.25">
      <c r="B78" s="6"/>
      <c r="C78" s="6"/>
      <c r="D78" s="6"/>
      <c r="E78" s="6"/>
      <c r="F78" s="6"/>
      <c r="G78" s="6"/>
    </row>
    <row r="79" spans="2:7" ht="14.25">
      <c r="B79" s="6"/>
      <c r="C79" s="6"/>
      <c r="D79" s="6"/>
      <c r="E79" s="6"/>
      <c r="F79" s="6"/>
      <c r="G79" s="6"/>
    </row>
    <row r="80" spans="2:7" ht="14.25">
      <c r="B80" s="6"/>
      <c r="C80" s="6"/>
      <c r="D80" s="6"/>
      <c r="E80" s="6"/>
      <c r="F80" s="6"/>
      <c r="G80" s="6"/>
    </row>
    <row r="81" spans="2:7" ht="14.25">
      <c r="B81" s="6"/>
      <c r="C81" s="6"/>
      <c r="D81" s="6"/>
      <c r="E81" s="6"/>
      <c r="F81" s="6"/>
      <c r="G81" s="6"/>
    </row>
  </sheetData>
  <sheetProtection/>
  <printOptions/>
  <pageMargins left="0.51" right="0.58" top="0.42" bottom="0.37" header="0.43" footer="0.3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20">
      <selection activeCell="A1" sqref="A1:E44"/>
    </sheetView>
  </sheetViews>
  <sheetFormatPr defaultColWidth="9.140625" defaultRowHeight="12.75"/>
  <cols>
    <col min="1" max="1" width="3.7109375" style="0" customWidth="1"/>
    <col min="2" max="2" width="45.8515625" style="0" customWidth="1"/>
    <col min="3" max="3" width="10.57421875" style="0" customWidth="1"/>
    <col min="4" max="4" width="16.57421875" style="0" bestFit="1" customWidth="1"/>
    <col min="5" max="5" width="17.57421875" style="0" customWidth="1"/>
    <col min="7" max="7" width="15.7109375" style="0" bestFit="1" customWidth="1"/>
    <col min="9" max="9" width="11.7109375" style="0" bestFit="1" customWidth="1"/>
  </cols>
  <sheetData>
    <row r="1" ht="13.5" thickBot="1"/>
    <row r="2" spans="1:5" ht="15">
      <c r="A2" s="106"/>
      <c r="B2" s="118" t="s">
        <v>50</v>
      </c>
      <c r="C2" s="117" t="s">
        <v>93</v>
      </c>
      <c r="D2" s="92" t="s">
        <v>284</v>
      </c>
      <c r="E2" s="92" t="s">
        <v>273</v>
      </c>
    </row>
    <row r="3" spans="1:5" ht="15">
      <c r="A3" s="107"/>
      <c r="B3" s="99"/>
      <c r="C3" s="85"/>
      <c r="D3" s="93"/>
      <c r="E3" s="93"/>
    </row>
    <row r="4" spans="1:7" ht="15">
      <c r="A4" s="107" t="s">
        <v>94</v>
      </c>
      <c r="B4" s="99" t="s">
        <v>51</v>
      </c>
      <c r="C4" s="85"/>
      <c r="D4" s="95"/>
      <c r="E4" s="95"/>
      <c r="G4" s="69">
        <f>+D4-E4</f>
        <v>0</v>
      </c>
    </row>
    <row r="5" spans="1:7" ht="15">
      <c r="A5" s="107">
        <v>1</v>
      </c>
      <c r="B5" s="99" t="s">
        <v>19</v>
      </c>
      <c r="C5" s="85"/>
      <c r="D5" s="93"/>
      <c r="E5" s="93"/>
      <c r="G5" s="69">
        <f aca="true" t="shared" si="0" ref="G5:G48">+D5-E5</f>
        <v>0</v>
      </c>
    </row>
    <row r="6" spans="1:7" ht="15">
      <c r="A6" s="107">
        <v>2</v>
      </c>
      <c r="B6" s="99" t="s">
        <v>52</v>
      </c>
      <c r="C6" s="85"/>
      <c r="D6" s="93"/>
      <c r="E6" s="93"/>
      <c r="G6" s="69">
        <f t="shared" si="0"/>
        <v>0</v>
      </c>
    </row>
    <row r="7" spans="1:7" ht="14.25">
      <c r="A7" s="107" t="s">
        <v>147</v>
      </c>
      <c r="B7" s="119" t="s">
        <v>53</v>
      </c>
      <c r="C7" s="85"/>
      <c r="D7" s="93"/>
      <c r="E7" s="93">
        <v>54699183</v>
      </c>
      <c r="G7" s="69">
        <f t="shared" si="0"/>
        <v>-54699183</v>
      </c>
    </row>
    <row r="8" spans="1:7" ht="14.25">
      <c r="A8" s="107" t="s">
        <v>148</v>
      </c>
      <c r="B8" s="119" t="s">
        <v>54</v>
      </c>
      <c r="C8" s="85"/>
      <c r="D8" s="93"/>
      <c r="E8" s="93"/>
      <c r="G8" s="69">
        <f t="shared" si="0"/>
        <v>0</v>
      </c>
    </row>
    <row r="9" spans="1:7" ht="14.25">
      <c r="A9" s="107" t="s">
        <v>149</v>
      </c>
      <c r="B9" s="119" t="s">
        <v>55</v>
      </c>
      <c r="C9" s="85"/>
      <c r="D9" s="93"/>
      <c r="E9" s="93"/>
      <c r="G9" s="69">
        <f t="shared" si="0"/>
        <v>0</v>
      </c>
    </row>
    <row r="10" spans="1:7" ht="15">
      <c r="A10" s="107"/>
      <c r="B10" s="103" t="s">
        <v>44</v>
      </c>
      <c r="C10" s="85"/>
      <c r="D10" s="95">
        <f>SUM(D7:D9)</f>
        <v>0</v>
      </c>
      <c r="E10" s="95">
        <f>SUM(E7:E9)</f>
        <v>54699183</v>
      </c>
      <c r="G10" s="69">
        <f t="shared" si="0"/>
        <v>-54699183</v>
      </c>
    </row>
    <row r="11" spans="1:7" ht="15">
      <c r="A11" s="107">
        <v>3</v>
      </c>
      <c r="B11" s="99" t="s">
        <v>56</v>
      </c>
      <c r="C11" s="85"/>
      <c r="D11" s="93"/>
      <c r="E11" s="93"/>
      <c r="G11" s="69">
        <f t="shared" si="0"/>
        <v>0</v>
      </c>
    </row>
    <row r="12" spans="1:7" ht="14.25">
      <c r="A12" s="107" t="s">
        <v>147</v>
      </c>
      <c r="B12" s="119" t="s">
        <v>57</v>
      </c>
      <c r="C12" s="85"/>
      <c r="D12" s="93">
        <v>886810245.16</v>
      </c>
      <c r="E12" s="93">
        <v>155412468</v>
      </c>
      <c r="G12" s="69">
        <f t="shared" si="0"/>
        <v>731397777.16</v>
      </c>
    </row>
    <row r="13" spans="1:7" ht="14.25">
      <c r="A13" s="107" t="s">
        <v>148</v>
      </c>
      <c r="B13" s="119" t="s">
        <v>58</v>
      </c>
      <c r="C13" s="85"/>
      <c r="D13" s="93">
        <v>218784</v>
      </c>
      <c r="E13" s="93">
        <v>459660</v>
      </c>
      <c r="G13" s="69">
        <f t="shared" si="0"/>
        <v>-240876</v>
      </c>
    </row>
    <row r="14" spans="1:7" ht="14.25">
      <c r="A14" s="107" t="s">
        <v>149</v>
      </c>
      <c r="B14" s="119" t="s">
        <v>59</v>
      </c>
      <c r="C14" s="85"/>
      <c r="D14" s="93">
        <f>75693+22130+1785756</f>
        <v>1883579</v>
      </c>
      <c r="E14" s="93">
        <v>53608</v>
      </c>
      <c r="G14" s="69">
        <f t="shared" si="0"/>
        <v>1829971</v>
      </c>
    </row>
    <row r="15" spans="1:7" ht="14.25">
      <c r="A15" s="107" t="s">
        <v>150</v>
      </c>
      <c r="B15" s="119" t="s">
        <v>60</v>
      </c>
      <c r="C15" s="85"/>
      <c r="D15" s="93">
        <v>757534762.36</v>
      </c>
      <c r="E15" s="93">
        <v>281315959</v>
      </c>
      <c r="F15" s="67"/>
      <c r="G15" s="69">
        <f t="shared" si="0"/>
        <v>476218803.36</v>
      </c>
    </row>
    <row r="16" spans="1:7" ht="14.25">
      <c r="A16" s="107" t="s">
        <v>151</v>
      </c>
      <c r="B16" s="119" t="s">
        <v>286</v>
      </c>
      <c r="C16" s="85"/>
      <c r="D16" s="93">
        <v>978864914.48</v>
      </c>
      <c r="E16" s="93">
        <v>1001398600</v>
      </c>
      <c r="G16" s="69">
        <f t="shared" si="0"/>
        <v>-22533685.51999998</v>
      </c>
    </row>
    <row r="17" spans="1:9" ht="15">
      <c r="A17" s="107"/>
      <c r="B17" s="103" t="s">
        <v>22</v>
      </c>
      <c r="C17" s="85"/>
      <c r="D17" s="95">
        <f>SUM(D12:D16)</f>
        <v>2625312285</v>
      </c>
      <c r="E17" s="95">
        <f>SUM(E12:E16)</f>
        <v>1438640295</v>
      </c>
      <c r="G17" s="69">
        <f t="shared" si="0"/>
        <v>1186671990</v>
      </c>
      <c r="I17" s="36"/>
    </row>
    <row r="18" spans="1:7" ht="15">
      <c r="A18" s="107">
        <v>4</v>
      </c>
      <c r="B18" s="99" t="s">
        <v>61</v>
      </c>
      <c r="C18" s="85"/>
      <c r="D18" s="93"/>
      <c r="E18" s="93"/>
      <c r="G18" s="69">
        <f t="shared" si="0"/>
        <v>0</v>
      </c>
    </row>
    <row r="19" spans="1:7" ht="15">
      <c r="A19" s="107">
        <v>5</v>
      </c>
      <c r="B19" s="99" t="s">
        <v>62</v>
      </c>
      <c r="C19" s="85"/>
      <c r="D19" s="93"/>
      <c r="E19" s="93"/>
      <c r="G19" s="69">
        <f t="shared" si="0"/>
        <v>0</v>
      </c>
    </row>
    <row r="20" spans="1:7" ht="15">
      <c r="A20" s="107"/>
      <c r="B20" s="99" t="s">
        <v>265</v>
      </c>
      <c r="C20" s="85"/>
      <c r="D20" s="95">
        <f>+D5+D10+D17+D18+D19</f>
        <v>2625312285</v>
      </c>
      <c r="E20" s="95">
        <f>+E5+E10+E17+E18+E19</f>
        <v>1493339478</v>
      </c>
      <c r="G20" s="69">
        <f t="shared" si="0"/>
        <v>1131972807</v>
      </c>
    </row>
    <row r="21" spans="1:8" ht="15">
      <c r="A21" s="107"/>
      <c r="B21" s="103"/>
      <c r="C21" s="85"/>
      <c r="D21" s="93"/>
      <c r="E21" s="93"/>
      <c r="G21" s="69">
        <f t="shared" si="0"/>
        <v>0</v>
      </c>
      <c r="H21" s="2"/>
    </row>
    <row r="22" spans="1:7" ht="15">
      <c r="A22" s="107" t="s">
        <v>129</v>
      </c>
      <c r="B22" s="99" t="s">
        <v>98</v>
      </c>
      <c r="C22" s="85"/>
      <c r="D22" s="93"/>
      <c r="E22" s="93"/>
      <c r="G22" s="69">
        <f t="shared" si="0"/>
        <v>0</v>
      </c>
    </row>
    <row r="23" spans="1:7" ht="15">
      <c r="A23" s="107">
        <v>1</v>
      </c>
      <c r="B23" s="99" t="s">
        <v>99</v>
      </c>
      <c r="C23" s="85"/>
      <c r="D23" s="93"/>
      <c r="E23" s="93">
        <v>0</v>
      </c>
      <c r="G23" s="69">
        <f t="shared" si="0"/>
        <v>0</v>
      </c>
    </row>
    <row r="24" spans="1:7" ht="15">
      <c r="A24" s="107" t="s">
        <v>147</v>
      </c>
      <c r="B24" s="99" t="s">
        <v>100</v>
      </c>
      <c r="C24" s="85"/>
      <c r="D24" s="93"/>
      <c r="E24" s="93"/>
      <c r="G24" s="69">
        <f t="shared" si="0"/>
        <v>0</v>
      </c>
    </row>
    <row r="25" spans="1:7" ht="15">
      <c r="A25" s="107" t="s">
        <v>148</v>
      </c>
      <c r="B25" s="99" t="s">
        <v>101</v>
      </c>
      <c r="C25" s="85"/>
      <c r="D25" s="93"/>
      <c r="E25" s="93"/>
      <c r="G25" s="69">
        <f t="shared" si="0"/>
        <v>0</v>
      </c>
    </row>
    <row r="26" spans="1:7" ht="15">
      <c r="A26" s="107"/>
      <c r="B26" s="103" t="s">
        <v>102</v>
      </c>
      <c r="C26" s="85"/>
      <c r="D26" s="95">
        <f>SUM(D24:D25)</f>
        <v>0</v>
      </c>
      <c r="E26" s="95">
        <f>SUM(E24:E25)</f>
        <v>0</v>
      </c>
      <c r="G26" s="69">
        <f t="shared" si="0"/>
        <v>0</v>
      </c>
    </row>
    <row r="27" spans="1:7" ht="15">
      <c r="A27" s="107">
        <v>2</v>
      </c>
      <c r="B27" s="99" t="s">
        <v>103</v>
      </c>
      <c r="C27" s="85"/>
      <c r="D27" s="93"/>
      <c r="E27" s="93">
        <v>13716728</v>
      </c>
      <c r="G27" s="69">
        <f t="shared" si="0"/>
        <v>-13716728</v>
      </c>
    </row>
    <row r="28" spans="1:7" ht="15">
      <c r="A28" s="107">
        <v>3</v>
      </c>
      <c r="B28" s="99" t="s">
        <v>104</v>
      </c>
      <c r="C28" s="85"/>
      <c r="D28" s="93"/>
      <c r="E28" s="93">
        <v>6015637</v>
      </c>
      <c r="G28" s="69">
        <f t="shared" si="0"/>
        <v>-6015637</v>
      </c>
    </row>
    <row r="29" spans="1:7" ht="15">
      <c r="A29" s="107">
        <v>4</v>
      </c>
      <c r="B29" s="99" t="s">
        <v>61</v>
      </c>
      <c r="C29" s="85"/>
      <c r="D29" s="93"/>
      <c r="E29" s="93"/>
      <c r="G29" s="69">
        <f t="shared" si="0"/>
        <v>0</v>
      </c>
    </row>
    <row r="30" spans="1:7" ht="15">
      <c r="A30" s="107"/>
      <c r="B30" s="99" t="s">
        <v>63</v>
      </c>
      <c r="C30" s="85"/>
      <c r="D30" s="95">
        <f>+D26+D27+D28+D29</f>
        <v>0</v>
      </c>
      <c r="E30" s="95">
        <f>+E26+E27+E28+E29</f>
        <v>19732365</v>
      </c>
      <c r="G30" s="69">
        <f t="shared" si="0"/>
        <v>-19732365</v>
      </c>
    </row>
    <row r="31" spans="1:7" ht="15">
      <c r="A31" s="107"/>
      <c r="B31" s="99" t="s">
        <v>266</v>
      </c>
      <c r="C31" s="85"/>
      <c r="D31" s="95">
        <f>+D20+D30</f>
        <v>2625312285</v>
      </c>
      <c r="E31" s="95">
        <f>+E20+E30</f>
        <v>1513071843</v>
      </c>
      <c r="G31" s="69">
        <f t="shared" si="0"/>
        <v>1112240442</v>
      </c>
    </row>
    <row r="32" spans="1:7" ht="15">
      <c r="A32" s="107" t="s">
        <v>152</v>
      </c>
      <c r="B32" s="99" t="s">
        <v>64</v>
      </c>
      <c r="C32" s="85"/>
      <c r="D32" s="93"/>
      <c r="E32" s="93"/>
      <c r="G32" s="69">
        <f t="shared" si="0"/>
        <v>0</v>
      </c>
    </row>
    <row r="33" spans="1:7" ht="30">
      <c r="A33" s="107">
        <v>1</v>
      </c>
      <c r="B33" s="120" t="s">
        <v>267</v>
      </c>
      <c r="C33" s="85"/>
      <c r="D33" s="93"/>
      <c r="E33" s="93"/>
      <c r="G33" s="69">
        <f t="shared" si="0"/>
        <v>0</v>
      </c>
    </row>
    <row r="34" spans="1:7" ht="17.25" customHeight="1">
      <c r="A34" s="107">
        <v>2</v>
      </c>
      <c r="B34" s="120" t="s">
        <v>153</v>
      </c>
      <c r="C34" s="85"/>
      <c r="D34" s="93"/>
      <c r="E34" s="93"/>
      <c r="G34" s="69">
        <f t="shared" si="0"/>
        <v>0</v>
      </c>
    </row>
    <row r="35" spans="1:7" ht="15">
      <c r="A35" s="107">
        <v>3</v>
      </c>
      <c r="B35" s="99" t="s">
        <v>65</v>
      </c>
      <c r="C35" s="85"/>
      <c r="D35" s="93">
        <v>2500000</v>
      </c>
      <c r="E35" s="93">
        <v>2500000</v>
      </c>
      <c r="G35" s="69">
        <f t="shared" si="0"/>
        <v>0</v>
      </c>
    </row>
    <row r="36" spans="1:7" ht="15">
      <c r="A36" s="107">
        <v>4</v>
      </c>
      <c r="B36" s="99" t="s">
        <v>66</v>
      </c>
      <c r="C36" s="85"/>
      <c r="D36" s="93"/>
      <c r="E36" s="93">
        <v>0</v>
      </c>
      <c r="G36" s="69">
        <f t="shared" si="0"/>
        <v>0</v>
      </c>
    </row>
    <row r="37" spans="1:7" ht="15">
      <c r="A37" s="107">
        <v>5</v>
      </c>
      <c r="B37" s="99" t="s">
        <v>67</v>
      </c>
      <c r="C37" s="85"/>
      <c r="D37" s="93"/>
      <c r="E37" s="93">
        <v>0</v>
      </c>
      <c r="G37" s="69">
        <f t="shared" si="0"/>
        <v>0</v>
      </c>
    </row>
    <row r="38" spans="1:7" ht="15">
      <c r="A38" s="107">
        <v>6</v>
      </c>
      <c r="B38" s="99" t="s">
        <v>68</v>
      </c>
      <c r="C38" s="85"/>
      <c r="D38" s="93"/>
      <c r="E38" s="93">
        <v>0</v>
      </c>
      <c r="G38" s="69">
        <f t="shared" si="0"/>
        <v>0</v>
      </c>
    </row>
    <row r="39" spans="1:7" ht="15">
      <c r="A39" s="107">
        <v>7</v>
      </c>
      <c r="B39" s="99" t="s">
        <v>69</v>
      </c>
      <c r="C39" s="85"/>
      <c r="D39" s="93"/>
      <c r="E39" s="93">
        <v>0</v>
      </c>
      <c r="G39" s="69">
        <f t="shared" si="0"/>
        <v>0</v>
      </c>
    </row>
    <row r="40" spans="1:7" ht="15">
      <c r="A40" s="107">
        <v>8</v>
      </c>
      <c r="B40" s="99" t="s">
        <v>70</v>
      </c>
      <c r="C40" s="85"/>
      <c r="D40" s="93"/>
      <c r="E40" s="93">
        <v>0</v>
      </c>
      <c r="G40" s="69">
        <f t="shared" si="0"/>
        <v>0</v>
      </c>
    </row>
    <row r="41" spans="1:7" ht="15">
      <c r="A41" s="107">
        <v>9</v>
      </c>
      <c r="B41" s="99" t="s">
        <v>71</v>
      </c>
      <c r="C41" s="85"/>
      <c r="D41" s="93">
        <v>25365630</v>
      </c>
      <c r="E41" s="93">
        <v>3437377</v>
      </c>
      <c r="G41" s="69">
        <f t="shared" si="0"/>
        <v>21928253</v>
      </c>
    </row>
    <row r="42" spans="1:7" ht="15">
      <c r="A42" s="107">
        <v>10</v>
      </c>
      <c r="B42" s="99" t="s">
        <v>154</v>
      </c>
      <c r="C42" s="85"/>
      <c r="D42" s="93">
        <v>84858589.11</v>
      </c>
      <c r="E42" s="93">
        <v>21928253</v>
      </c>
      <c r="G42" s="69">
        <f t="shared" si="0"/>
        <v>62930336.11</v>
      </c>
    </row>
    <row r="43" spans="1:7" ht="15.75" thickBot="1">
      <c r="A43" s="109"/>
      <c r="B43" s="110" t="s">
        <v>72</v>
      </c>
      <c r="C43" s="121"/>
      <c r="D43" s="112">
        <f>SUM(D33:D42)</f>
        <v>112724219.11</v>
      </c>
      <c r="E43" s="112">
        <f>SUM(E33:E42)</f>
        <v>27865630</v>
      </c>
      <c r="G43" s="69">
        <f t="shared" si="0"/>
        <v>84858589.11</v>
      </c>
    </row>
    <row r="44" spans="1:7" ht="15.75" thickBot="1">
      <c r="A44" s="122"/>
      <c r="B44" s="123" t="s">
        <v>73</v>
      </c>
      <c r="C44" s="124"/>
      <c r="D44" s="125">
        <f>+D20+D30+D43</f>
        <v>2738036504.11</v>
      </c>
      <c r="E44" s="125">
        <f>+E20+E30+E43</f>
        <v>1540937473</v>
      </c>
      <c r="G44" s="69">
        <f t="shared" si="0"/>
        <v>1197099031.1100001</v>
      </c>
    </row>
    <row r="45" spans="2:7" ht="14.25">
      <c r="B45" s="6"/>
      <c r="C45" s="6"/>
      <c r="D45" s="6"/>
      <c r="E45" s="6"/>
      <c r="G45" s="69">
        <f t="shared" si="0"/>
        <v>0</v>
      </c>
    </row>
    <row r="46" spans="4:7" ht="14.25">
      <c r="D46" s="36"/>
      <c r="G46" s="69">
        <f t="shared" si="0"/>
        <v>0</v>
      </c>
    </row>
    <row r="47" ht="14.25">
      <c r="G47" s="69">
        <f t="shared" si="0"/>
        <v>0</v>
      </c>
    </row>
    <row r="48" spans="4:7" ht="14.25">
      <c r="D48" s="83"/>
      <c r="E48" s="83"/>
      <c r="G48" s="69">
        <f t="shared" si="0"/>
        <v>0</v>
      </c>
    </row>
    <row r="50" ht="12.75">
      <c r="D50" s="36"/>
    </row>
    <row r="51" ht="12.75">
      <c r="D51" s="78"/>
    </row>
  </sheetData>
  <sheetProtection/>
  <printOptions/>
  <pageMargins left="0.51" right="0.55" top="0.58" bottom="0.57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zoomScalePageLayoutView="0" workbookViewId="0" topLeftCell="A12">
      <selection activeCell="A1" sqref="A1:F32"/>
    </sheetView>
  </sheetViews>
  <sheetFormatPr defaultColWidth="9.140625" defaultRowHeight="12.75"/>
  <cols>
    <col min="1" max="1" width="5.8515625" style="1" customWidth="1"/>
    <col min="2" max="2" width="45.7109375" style="0" customWidth="1"/>
    <col min="3" max="3" width="11.00390625" style="0" customWidth="1"/>
    <col min="4" max="4" width="15.28125" style="0" customWidth="1"/>
    <col min="5" max="5" width="16.00390625" style="0" customWidth="1"/>
    <col min="7" max="7" width="14.00390625" style="0" bestFit="1" customWidth="1"/>
  </cols>
  <sheetData>
    <row r="2" spans="1:6" ht="15.75">
      <c r="A2" s="281" t="s">
        <v>0</v>
      </c>
      <c r="B2" s="281"/>
      <c r="C2" s="281"/>
      <c r="D2" s="281"/>
      <c r="E2" s="281"/>
      <c r="F2" s="281"/>
    </row>
    <row r="3" spans="1:6" ht="15">
      <c r="A3" s="282" t="s">
        <v>1</v>
      </c>
      <c r="B3" s="282"/>
      <c r="C3" s="282"/>
      <c r="D3" s="282"/>
      <c r="E3" s="282"/>
      <c r="F3" s="282"/>
    </row>
    <row r="4" s="2" customFormat="1" ht="13.5" thickBot="1">
      <c r="A4" s="1"/>
    </row>
    <row r="5" spans="1:5" ht="15">
      <c r="A5" s="146" t="s">
        <v>2</v>
      </c>
      <c r="B5" s="139" t="s">
        <v>298</v>
      </c>
      <c r="C5" s="131" t="s">
        <v>156</v>
      </c>
      <c r="D5" s="92" t="s">
        <v>284</v>
      </c>
      <c r="E5" s="92" t="s">
        <v>273</v>
      </c>
    </row>
    <row r="6" spans="1:5" ht="16.5" customHeight="1">
      <c r="A6" s="147">
        <v>1</v>
      </c>
      <c r="B6" s="52" t="s">
        <v>3</v>
      </c>
      <c r="C6" s="132">
        <v>1</v>
      </c>
      <c r="D6" s="126">
        <f>7827631374.16+3983683.32+16666.66</f>
        <v>7831631724.139999</v>
      </c>
      <c r="E6" s="126">
        <v>1820992378</v>
      </c>
    </row>
    <row r="7" spans="1:7" ht="18.75" customHeight="1">
      <c r="A7" s="147">
        <f>A6+1</f>
        <v>2</v>
      </c>
      <c r="B7" s="140" t="s">
        <v>4</v>
      </c>
      <c r="C7" s="133">
        <v>2</v>
      </c>
      <c r="D7" s="127">
        <v>220108.43</v>
      </c>
      <c r="E7" s="127">
        <v>37086550</v>
      </c>
      <c r="G7" s="36">
        <f>+E7-D7</f>
        <v>36866441.57</v>
      </c>
    </row>
    <row r="8" spans="1:7" ht="27.75" customHeight="1">
      <c r="A8" s="147">
        <f>A7+1</f>
        <v>3</v>
      </c>
      <c r="B8" s="141" t="s">
        <v>131</v>
      </c>
      <c r="C8" s="132">
        <v>3</v>
      </c>
      <c r="D8" s="127"/>
      <c r="E8" s="127"/>
      <c r="G8" s="36">
        <f aca="true" t="shared" si="0" ref="G8:G32">+E8-D8</f>
        <v>0</v>
      </c>
    </row>
    <row r="9" spans="1:7" ht="28.5" customHeight="1">
      <c r="A9" s="147">
        <v>4</v>
      </c>
      <c r="B9" s="141" t="s">
        <v>132</v>
      </c>
      <c r="C9" s="132">
        <v>4</v>
      </c>
      <c r="D9" s="127"/>
      <c r="E9" s="127"/>
      <c r="G9" s="36">
        <f t="shared" si="0"/>
        <v>0</v>
      </c>
    </row>
    <row r="10" spans="1:7" ht="18" customHeight="1">
      <c r="A10" s="147">
        <v>5</v>
      </c>
      <c r="B10" s="141" t="s">
        <v>130</v>
      </c>
      <c r="C10" s="132">
        <v>5</v>
      </c>
      <c r="D10" s="127">
        <f>-5045223070.46-2620876783+314893805.36-353287906.15</f>
        <v>-7704493954.25</v>
      </c>
      <c r="E10" s="127">
        <v>-1815171326</v>
      </c>
      <c r="F10" s="65"/>
      <c r="G10" s="36">
        <f t="shared" si="0"/>
        <v>5889322628.25</v>
      </c>
    </row>
    <row r="11" spans="1:7" ht="18" customHeight="1">
      <c r="A11" s="147">
        <v>6</v>
      </c>
      <c r="B11" s="141" t="s">
        <v>133</v>
      </c>
      <c r="C11" s="133">
        <v>6</v>
      </c>
      <c r="D11" s="127">
        <f>-960252.99-16104550-1496880-170000-1050000-343083.27-261652.04-787383.66-1217156.99</f>
        <v>-22390958.949999996</v>
      </c>
      <c r="E11" s="127">
        <v>-8495064</v>
      </c>
      <c r="G11" s="36">
        <f t="shared" si="0"/>
        <v>13895894.949999996</v>
      </c>
    </row>
    <row r="12" spans="1:7" ht="17.25" customHeight="1">
      <c r="A12" s="147">
        <v>7</v>
      </c>
      <c r="B12" s="141" t="s">
        <v>144</v>
      </c>
      <c r="C12" s="134">
        <v>7</v>
      </c>
      <c r="D12" s="127"/>
      <c r="E12" s="127"/>
      <c r="G12" s="36">
        <f t="shared" si="0"/>
        <v>0</v>
      </c>
    </row>
    <row r="13" spans="1:7" ht="18" customHeight="1">
      <c r="A13" s="148">
        <v>7.1</v>
      </c>
      <c r="B13" s="141" t="s">
        <v>142</v>
      </c>
      <c r="C13" s="135"/>
      <c r="D13" s="127">
        <v>-2680800</v>
      </c>
      <c r="E13" s="127">
        <v>-1361200</v>
      </c>
      <c r="G13" s="36">
        <f t="shared" si="0"/>
        <v>1319600</v>
      </c>
    </row>
    <row r="14" spans="1:7" ht="17.25" customHeight="1">
      <c r="A14" s="148">
        <v>7.2</v>
      </c>
      <c r="B14" s="141" t="s">
        <v>145</v>
      </c>
      <c r="C14" s="135"/>
      <c r="D14" s="127">
        <v>-447694</v>
      </c>
      <c r="E14" s="127">
        <v>-250576</v>
      </c>
      <c r="G14" s="36">
        <f t="shared" si="0"/>
        <v>197118</v>
      </c>
    </row>
    <row r="15" spans="1:7" ht="18.75" customHeight="1">
      <c r="A15" s="148">
        <v>7.3</v>
      </c>
      <c r="B15" s="141" t="s">
        <v>143</v>
      </c>
      <c r="C15" s="135"/>
      <c r="D15" s="127"/>
      <c r="E15" s="127"/>
      <c r="G15" s="36">
        <f t="shared" si="0"/>
        <v>0</v>
      </c>
    </row>
    <row r="16" spans="1:7" ht="18" customHeight="1">
      <c r="A16" s="149">
        <f>A12+1</f>
        <v>8</v>
      </c>
      <c r="B16" s="142" t="s">
        <v>5</v>
      </c>
      <c r="C16" s="136">
        <v>8</v>
      </c>
      <c r="D16" s="128">
        <v>-3594565</v>
      </c>
      <c r="E16" s="128">
        <v>-2736071</v>
      </c>
      <c r="G16" s="36">
        <f t="shared" si="0"/>
        <v>858494</v>
      </c>
    </row>
    <row r="17" spans="1:7" ht="18.75" customHeight="1">
      <c r="A17" s="147">
        <v>9</v>
      </c>
      <c r="B17" s="143" t="s">
        <v>134</v>
      </c>
      <c r="C17" s="132">
        <v>9</v>
      </c>
      <c r="D17" s="126">
        <f>SUM(D10+D11+D13+D14+D16)</f>
        <v>-7733607972.2</v>
      </c>
      <c r="E17" s="126">
        <f>SUM(E10+E11+E13+E14+E16)</f>
        <v>-1828014237</v>
      </c>
      <c r="G17" s="36">
        <f t="shared" si="0"/>
        <v>5905593735.2</v>
      </c>
    </row>
    <row r="18" spans="1:7" ht="25.5">
      <c r="A18" s="147">
        <f>A17+1</f>
        <v>10</v>
      </c>
      <c r="B18" s="143" t="s">
        <v>135</v>
      </c>
      <c r="C18" s="132">
        <v>10</v>
      </c>
      <c r="D18" s="126">
        <f>(D6+D7+D8+D9)+D17</f>
        <v>98243860.36999989</v>
      </c>
      <c r="E18" s="126">
        <f>(E6+E7+E8+E9)+E17</f>
        <v>30064691</v>
      </c>
      <c r="G18" s="36">
        <f t="shared" si="0"/>
        <v>-68179169.36999989</v>
      </c>
    </row>
    <row r="19" spans="1:7" ht="25.5">
      <c r="A19" s="147">
        <f>A18+1</f>
        <v>11</v>
      </c>
      <c r="B19" s="140" t="s">
        <v>6</v>
      </c>
      <c r="C19" s="132">
        <v>11</v>
      </c>
      <c r="D19" s="127"/>
      <c r="E19" s="127"/>
      <c r="G19" s="36">
        <f t="shared" si="0"/>
        <v>0</v>
      </c>
    </row>
    <row r="20" spans="1:7" ht="25.5">
      <c r="A20" s="147">
        <f>A19+1</f>
        <v>12</v>
      </c>
      <c r="B20" s="140" t="s">
        <v>7</v>
      </c>
      <c r="C20" s="132">
        <v>12</v>
      </c>
      <c r="D20" s="127"/>
      <c r="E20" s="127"/>
      <c r="G20" s="36">
        <f t="shared" si="0"/>
        <v>0</v>
      </c>
    </row>
    <row r="21" spans="1:7" ht="15.75" customHeight="1">
      <c r="A21" s="147">
        <f>A20+1</f>
        <v>13</v>
      </c>
      <c r="B21" s="140" t="s">
        <v>8</v>
      </c>
      <c r="C21" s="132">
        <v>13</v>
      </c>
      <c r="D21" s="127"/>
      <c r="E21" s="127"/>
      <c r="G21" s="36">
        <f t="shared" si="0"/>
        <v>0</v>
      </c>
    </row>
    <row r="22" spans="1:7" ht="30" customHeight="1">
      <c r="A22" s="150">
        <v>13.1</v>
      </c>
      <c r="B22" s="140" t="s">
        <v>9</v>
      </c>
      <c r="C22" s="137">
        <v>14</v>
      </c>
      <c r="D22" s="127"/>
      <c r="E22" s="127"/>
      <c r="G22" s="36">
        <f t="shared" si="0"/>
        <v>0</v>
      </c>
    </row>
    <row r="23" spans="1:7" ht="16.5" customHeight="1">
      <c r="A23" s="150">
        <v>13.2</v>
      </c>
      <c r="B23" s="140" t="s">
        <v>10</v>
      </c>
      <c r="C23" s="132">
        <v>15</v>
      </c>
      <c r="D23" s="127">
        <v>-3128628.96</v>
      </c>
      <c r="E23" s="127">
        <v>-3986273</v>
      </c>
      <c r="G23" s="36">
        <f t="shared" si="0"/>
        <v>-857644.04</v>
      </c>
    </row>
    <row r="24" spans="1:7" ht="17.25" customHeight="1">
      <c r="A24" s="150">
        <v>13.3</v>
      </c>
      <c r="B24" s="141" t="s">
        <v>136</v>
      </c>
      <c r="C24" s="132">
        <v>16</v>
      </c>
      <c r="D24" s="127">
        <v>-815415.3</v>
      </c>
      <c r="E24" s="127">
        <v>-1626623</v>
      </c>
      <c r="G24" s="36">
        <f t="shared" si="0"/>
        <v>-811207.7</v>
      </c>
    </row>
    <row r="25" spans="1:7" ht="18" customHeight="1">
      <c r="A25" s="150">
        <v>13.4</v>
      </c>
      <c r="B25" s="141" t="s">
        <v>137</v>
      </c>
      <c r="C25" s="132">
        <v>17</v>
      </c>
      <c r="D25" s="127"/>
      <c r="E25" s="127">
        <v>53200</v>
      </c>
      <c r="G25" s="36">
        <f t="shared" si="0"/>
        <v>53200</v>
      </c>
    </row>
    <row r="26" spans="1:7" ht="27.75" customHeight="1">
      <c r="A26" s="147">
        <f>A25+1</f>
        <v>14.4</v>
      </c>
      <c r="B26" s="143" t="s">
        <v>301</v>
      </c>
      <c r="C26" s="132">
        <v>18</v>
      </c>
      <c r="D26" s="126">
        <f>D19+D20+D21+D22+D23+D24+D25</f>
        <v>-3944044.26</v>
      </c>
      <c r="E26" s="126">
        <f>E19+E20+E21+E22+E23+E24+E25</f>
        <v>-5559696</v>
      </c>
      <c r="G26" s="36">
        <f t="shared" si="0"/>
        <v>-1615651.7400000002</v>
      </c>
    </row>
    <row r="27" spans="1:7" ht="18" customHeight="1">
      <c r="A27" s="147">
        <v>15</v>
      </c>
      <c r="B27" s="144" t="s">
        <v>141</v>
      </c>
      <c r="C27" s="132">
        <v>19</v>
      </c>
      <c r="D27" s="129">
        <f>D18+D26</f>
        <v>94299816.10999988</v>
      </c>
      <c r="E27" s="129">
        <f>E18+E26</f>
        <v>24504995</v>
      </c>
      <c r="G27" s="36">
        <f t="shared" si="0"/>
        <v>-69794821.10999988</v>
      </c>
    </row>
    <row r="28" spans="1:7" ht="18" customHeight="1">
      <c r="A28" s="147"/>
      <c r="B28" s="144" t="s">
        <v>302</v>
      </c>
      <c r="C28" s="132"/>
      <c r="D28" s="129">
        <v>112454</v>
      </c>
      <c r="E28" s="129">
        <v>1262425</v>
      </c>
      <c r="G28" s="36">
        <f t="shared" si="0"/>
        <v>1149971</v>
      </c>
    </row>
    <row r="29" spans="1:7" ht="15.75" customHeight="1">
      <c r="A29" s="147">
        <v>16</v>
      </c>
      <c r="B29" s="140" t="s">
        <v>11</v>
      </c>
      <c r="C29" s="132">
        <v>20</v>
      </c>
      <c r="D29" s="127">
        <v>-9441227</v>
      </c>
      <c r="E29" s="127">
        <v>-2576742</v>
      </c>
      <c r="G29" s="36">
        <f t="shared" si="0"/>
        <v>6864485</v>
      </c>
    </row>
    <row r="30" spans="1:7" ht="19.5" customHeight="1">
      <c r="A30" s="147">
        <v>17</v>
      </c>
      <c r="B30" s="143" t="s">
        <v>138</v>
      </c>
      <c r="C30" s="132">
        <v>21</v>
      </c>
      <c r="D30" s="126">
        <f>D27+D29</f>
        <v>84858589.10999988</v>
      </c>
      <c r="E30" s="126">
        <f>E27+E29</f>
        <v>21928253</v>
      </c>
      <c r="G30" s="36">
        <f t="shared" si="0"/>
        <v>-62930336.10999988</v>
      </c>
    </row>
    <row r="31" spans="1:7" ht="18" customHeight="1">
      <c r="A31" s="147">
        <v>18</v>
      </c>
      <c r="B31" s="141" t="s">
        <v>139</v>
      </c>
      <c r="C31" s="132">
        <v>22</v>
      </c>
      <c r="D31" s="127"/>
      <c r="E31" s="127"/>
      <c r="G31" s="36">
        <f t="shared" si="0"/>
        <v>0</v>
      </c>
    </row>
    <row r="32" spans="1:7" ht="16.5" customHeight="1" thickBot="1">
      <c r="A32" s="151">
        <v>19</v>
      </c>
      <c r="B32" s="145" t="s">
        <v>140</v>
      </c>
      <c r="C32" s="138">
        <v>23</v>
      </c>
      <c r="D32" s="130"/>
      <c r="E32" s="130"/>
      <c r="G32" s="36">
        <f t="shared" si="0"/>
        <v>0</v>
      </c>
    </row>
    <row r="35" ht="12.75">
      <c r="D35" s="82"/>
    </row>
    <row r="36" ht="12.75">
      <c r="E36" s="36"/>
    </row>
    <row r="38" ht="12.75">
      <c r="D38" s="36"/>
    </row>
  </sheetData>
  <sheetProtection/>
  <mergeCells count="2">
    <mergeCell ref="A2:F2"/>
    <mergeCell ref="A3:F3"/>
  </mergeCells>
  <printOptions/>
  <pageMargins left="0.49" right="0.6" top="0.42" bottom="1" header="0.17" footer="0.5"/>
  <pageSetup fitToHeight="1" fitToWidth="1" horizontalDpi="600" verticalDpi="600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9"/>
  <sheetViews>
    <sheetView zoomScalePageLayoutView="0" workbookViewId="0" topLeftCell="A8">
      <selection activeCell="A1" sqref="A1:H30"/>
    </sheetView>
  </sheetViews>
  <sheetFormatPr defaultColWidth="9.140625" defaultRowHeight="12.75"/>
  <cols>
    <col min="1" max="1" width="4.00390625" style="0" customWidth="1"/>
    <col min="6" max="6" width="21.421875" style="0" customWidth="1"/>
    <col min="7" max="7" width="17.140625" style="0" customWidth="1"/>
    <col min="8" max="8" width="15.57421875" style="0" bestFit="1" customWidth="1"/>
    <col min="9" max="9" width="11.28125" style="0" bestFit="1" customWidth="1"/>
    <col min="10" max="10" width="14.00390625" style="0" bestFit="1" customWidth="1"/>
    <col min="11" max="11" width="10.00390625" style="0" bestFit="1" customWidth="1"/>
  </cols>
  <sheetData>
    <row r="3" spans="1:8" ht="26.25" customHeight="1">
      <c r="A3" s="3"/>
      <c r="B3" s="289" t="s">
        <v>231</v>
      </c>
      <c r="C3" s="289"/>
      <c r="D3" s="289"/>
      <c r="E3" s="289"/>
      <c r="F3" s="289"/>
      <c r="G3" s="4" t="s">
        <v>284</v>
      </c>
      <c r="H3" s="4" t="s">
        <v>273</v>
      </c>
    </row>
    <row r="4" spans="1:8" ht="17.25" customHeight="1" thickBot="1">
      <c r="A4" s="39" t="s">
        <v>127</v>
      </c>
      <c r="B4" s="295" t="s">
        <v>74</v>
      </c>
      <c r="C4" s="295"/>
      <c r="D4" s="295"/>
      <c r="E4" s="295"/>
      <c r="F4" s="295"/>
      <c r="G4" s="63" t="s">
        <v>170</v>
      </c>
      <c r="H4" s="64" t="s">
        <v>170</v>
      </c>
    </row>
    <row r="5" spans="1:10" ht="14.25">
      <c r="A5" s="40">
        <v>1</v>
      </c>
      <c r="B5" s="294" t="s">
        <v>75</v>
      </c>
      <c r="C5" s="294"/>
      <c r="D5" s="294"/>
      <c r="E5" s="294"/>
      <c r="F5" s="294"/>
      <c r="G5" s="26">
        <v>7756281511.59</v>
      </c>
      <c r="H5" s="26">
        <v>1723544989</v>
      </c>
      <c r="J5" s="36">
        <f>+H5-G5</f>
        <v>-6032736522.59</v>
      </c>
    </row>
    <row r="6" spans="1:10" ht="14.25">
      <c r="A6" s="41">
        <v>2</v>
      </c>
      <c r="B6" s="291" t="s">
        <v>76</v>
      </c>
      <c r="C6" s="291"/>
      <c r="D6" s="291"/>
      <c r="E6" s="291"/>
      <c r="F6" s="291"/>
      <c r="G6" s="26">
        <f>-8073187787.02+9436523.64</f>
        <v>-8063751263.38</v>
      </c>
      <c r="H6" s="26">
        <v>-1717487832</v>
      </c>
      <c r="I6" s="68"/>
      <c r="J6" s="36">
        <f aca="true" t="shared" si="0" ref="J6:J30">+H6-G6</f>
        <v>6346263431.38</v>
      </c>
    </row>
    <row r="7" spans="1:10" ht="14.25">
      <c r="A7" s="41">
        <v>3</v>
      </c>
      <c r="B7" s="291" t="s">
        <v>77</v>
      </c>
      <c r="C7" s="291"/>
      <c r="D7" s="291"/>
      <c r="E7" s="291"/>
      <c r="F7" s="291"/>
      <c r="G7" s="47"/>
      <c r="H7" s="26"/>
      <c r="J7" s="36">
        <f t="shared" si="0"/>
        <v>0</v>
      </c>
    </row>
    <row r="8" spans="1:10" ht="14.25">
      <c r="A8" s="41">
        <v>4</v>
      </c>
      <c r="B8" s="291" t="s">
        <v>324</v>
      </c>
      <c r="C8" s="291"/>
      <c r="D8" s="291"/>
      <c r="E8" s="296"/>
      <c r="F8" s="291"/>
      <c r="G8" s="47">
        <v>-3128629</v>
      </c>
      <c r="H8" s="47">
        <v>-3986273</v>
      </c>
      <c r="J8" s="36">
        <f t="shared" si="0"/>
        <v>-857644</v>
      </c>
    </row>
    <row r="9" spans="1:10" ht="14.25">
      <c r="A9" s="41">
        <v>5</v>
      </c>
      <c r="B9" s="38" t="s">
        <v>305</v>
      </c>
      <c r="C9" s="35"/>
      <c r="D9" s="42"/>
      <c r="E9" s="44"/>
      <c r="F9" s="43"/>
      <c r="G9" s="47">
        <f>-(261652+2869740+7657072)</f>
        <v>-10788464</v>
      </c>
      <c r="H9" s="47">
        <f>-4816071-403032-8869508-108800</f>
        <v>-14197411</v>
      </c>
      <c r="J9" s="36">
        <f t="shared" si="0"/>
        <v>-3408947</v>
      </c>
    </row>
    <row r="10" spans="1:10" ht="14.25">
      <c r="A10" s="41">
        <v>6</v>
      </c>
      <c r="B10" s="38" t="s">
        <v>169</v>
      </c>
      <c r="C10" s="35"/>
      <c r="D10" s="42"/>
      <c r="E10" s="50"/>
      <c r="F10" s="43"/>
      <c r="G10" s="47"/>
      <c r="H10" s="26"/>
      <c r="J10" s="36">
        <f t="shared" si="0"/>
        <v>0</v>
      </c>
    </row>
    <row r="11" spans="1:10" ht="14.25">
      <c r="A11" s="41"/>
      <c r="B11" s="292" t="s">
        <v>91</v>
      </c>
      <c r="C11" s="292"/>
      <c r="D11" s="292"/>
      <c r="E11" s="297"/>
      <c r="F11" s="292"/>
      <c r="G11" s="80">
        <f>SUM(G5:G10)</f>
        <v>-321386844.78999996</v>
      </c>
      <c r="H11" s="80">
        <f>SUM(H5:H10)</f>
        <v>-12126527</v>
      </c>
      <c r="J11" s="36">
        <f t="shared" si="0"/>
        <v>309260317.78999996</v>
      </c>
    </row>
    <row r="12" spans="1:10" ht="14.25">
      <c r="A12" s="41"/>
      <c r="B12" s="298"/>
      <c r="C12" s="298"/>
      <c r="D12" s="298"/>
      <c r="E12" s="298"/>
      <c r="F12" s="298"/>
      <c r="G12" s="47"/>
      <c r="H12" s="26"/>
      <c r="J12" s="36">
        <f t="shared" si="0"/>
        <v>0</v>
      </c>
    </row>
    <row r="13" spans="1:10" ht="15.75" thickBot="1">
      <c r="A13" s="39" t="s">
        <v>128</v>
      </c>
      <c r="B13" s="293" t="s">
        <v>78</v>
      </c>
      <c r="C13" s="293"/>
      <c r="D13" s="293"/>
      <c r="E13" s="293"/>
      <c r="F13" s="293"/>
      <c r="G13" s="45"/>
      <c r="H13" s="29"/>
      <c r="J13" s="36">
        <f t="shared" si="0"/>
        <v>0</v>
      </c>
    </row>
    <row r="14" spans="1:10" ht="14.25">
      <c r="A14" s="40">
        <v>1</v>
      </c>
      <c r="B14" s="294" t="s">
        <v>79</v>
      </c>
      <c r="C14" s="294"/>
      <c r="D14" s="294"/>
      <c r="E14" s="294"/>
      <c r="F14" s="294"/>
      <c r="G14" s="46"/>
      <c r="H14" s="28"/>
      <c r="J14" s="36">
        <f t="shared" si="0"/>
        <v>0</v>
      </c>
    </row>
    <row r="15" spans="1:10" ht="14.25">
      <c r="A15" s="41">
        <v>2</v>
      </c>
      <c r="B15" s="291" t="s">
        <v>80</v>
      </c>
      <c r="C15" s="291"/>
      <c r="D15" s="291"/>
      <c r="E15" s="291"/>
      <c r="F15" s="291"/>
      <c r="G15" s="47">
        <v>-56248644.99</v>
      </c>
      <c r="H15" s="26">
        <v>-6150000</v>
      </c>
      <c r="J15" s="36">
        <f t="shared" si="0"/>
        <v>50098644.99</v>
      </c>
    </row>
    <row r="16" spans="1:10" ht="14.25">
      <c r="A16" s="41">
        <v>3</v>
      </c>
      <c r="B16" s="291" t="s">
        <v>81</v>
      </c>
      <c r="C16" s="291"/>
      <c r="D16" s="291"/>
      <c r="E16" s="291"/>
      <c r="F16" s="291"/>
      <c r="G16" s="47"/>
      <c r="H16" s="26"/>
      <c r="J16" s="36">
        <f t="shared" si="0"/>
        <v>0</v>
      </c>
    </row>
    <row r="17" spans="1:10" ht="14.25">
      <c r="A17" s="41">
        <v>4</v>
      </c>
      <c r="B17" s="291" t="s">
        <v>329</v>
      </c>
      <c r="C17" s="291"/>
      <c r="D17" s="291"/>
      <c r="E17" s="291"/>
      <c r="F17" s="291"/>
      <c r="G17" s="47">
        <v>220108.000000194</v>
      </c>
      <c r="H17" s="47">
        <v>53200</v>
      </c>
      <c r="J17" s="36">
        <f t="shared" si="0"/>
        <v>-166908.000000194</v>
      </c>
    </row>
    <row r="18" spans="1:10" ht="14.25">
      <c r="A18" s="41">
        <v>5</v>
      </c>
      <c r="B18" s="291" t="s">
        <v>82</v>
      </c>
      <c r="C18" s="291"/>
      <c r="D18" s="291"/>
      <c r="E18" s="291"/>
      <c r="F18" s="291"/>
      <c r="G18" s="47"/>
      <c r="H18" s="26"/>
      <c r="J18" s="36">
        <f t="shared" si="0"/>
        <v>0</v>
      </c>
    </row>
    <row r="19" spans="1:10" ht="14.25">
      <c r="A19" s="41"/>
      <c r="B19" s="292" t="s">
        <v>83</v>
      </c>
      <c r="C19" s="292"/>
      <c r="D19" s="292"/>
      <c r="E19" s="292"/>
      <c r="F19" s="292"/>
      <c r="G19" s="80">
        <f>G14+G15+G16+G17+G18</f>
        <v>-56028536.98999981</v>
      </c>
      <c r="H19" s="80">
        <f>H14+H15+H16+H17+H18</f>
        <v>-6096800</v>
      </c>
      <c r="J19" s="36">
        <f t="shared" si="0"/>
        <v>49931736.98999981</v>
      </c>
    </row>
    <row r="20" spans="1:10" ht="14.25">
      <c r="A20" s="41"/>
      <c r="B20" s="291"/>
      <c r="C20" s="291"/>
      <c r="D20" s="291"/>
      <c r="E20" s="291"/>
      <c r="F20" s="291"/>
      <c r="G20" s="47"/>
      <c r="H20" s="26"/>
      <c r="J20" s="36">
        <f t="shared" si="0"/>
        <v>0</v>
      </c>
    </row>
    <row r="21" spans="1:10" ht="15.75" thickBot="1">
      <c r="A21" s="39" t="s">
        <v>168</v>
      </c>
      <c r="B21" s="293" t="s">
        <v>84</v>
      </c>
      <c r="C21" s="293"/>
      <c r="D21" s="293"/>
      <c r="E21" s="293"/>
      <c r="F21" s="293"/>
      <c r="G21" s="48"/>
      <c r="H21" s="49"/>
      <c r="J21" s="36">
        <f t="shared" si="0"/>
        <v>0</v>
      </c>
    </row>
    <row r="22" spans="1:10" ht="14.25">
      <c r="A22" s="40">
        <v>1</v>
      </c>
      <c r="B22" s="294" t="s">
        <v>92</v>
      </c>
      <c r="C22" s="294"/>
      <c r="D22" s="294"/>
      <c r="E22" s="294"/>
      <c r="F22" s="294"/>
      <c r="G22" s="46"/>
      <c r="H22" s="28"/>
      <c r="J22" s="36">
        <f t="shared" si="0"/>
        <v>0</v>
      </c>
    </row>
    <row r="23" spans="1:10" ht="14.25">
      <c r="A23" s="41">
        <v>2</v>
      </c>
      <c r="B23" s="291" t="s">
        <v>90</v>
      </c>
      <c r="C23" s="291"/>
      <c r="D23" s="291"/>
      <c r="E23" s="291"/>
      <c r="F23" s="291"/>
      <c r="G23" s="198">
        <f>479252804.36-68415911</f>
        <v>410836893.36</v>
      </c>
      <c r="H23" s="47">
        <v>4519265</v>
      </c>
      <c r="J23" s="36">
        <f t="shared" si="0"/>
        <v>-406317628.36</v>
      </c>
    </row>
    <row r="24" spans="1:10" ht="14.25">
      <c r="A24" s="41">
        <v>3</v>
      </c>
      <c r="B24" s="291" t="s">
        <v>85</v>
      </c>
      <c r="C24" s="291"/>
      <c r="D24" s="291"/>
      <c r="E24" s="291"/>
      <c r="F24" s="291"/>
      <c r="G24" s="47"/>
      <c r="H24" s="26"/>
      <c r="J24" s="36">
        <f t="shared" si="0"/>
        <v>0</v>
      </c>
    </row>
    <row r="25" spans="1:10" ht="14.25">
      <c r="A25" s="41">
        <v>4</v>
      </c>
      <c r="B25" s="291" t="s">
        <v>86</v>
      </c>
      <c r="C25" s="291"/>
      <c r="D25" s="291"/>
      <c r="E25" s="291"/>
      <c r="F25" s="291"/>
      <c r="G25" s="47"/>
      <c r="H25" s="26"/>
      <c r="J25" s="36">
        <f t="shared" si="0"/>
        <v>0</v>
      </c>
    </row>
    <row r="26" spans="1:10" ht="14.25">
      <c r="A26" s="41"/>
      <c r="B26" s="292" t="s">
        <v>87</v>
      </c>
      <c r="C26" s="292"/>
      <c r="D26" s="292"/>
      <c r="E26" s="292"/>
      <c r="F26" s="292"/>
      <c r="G26" s="80">
        <f>SUM(G22:G25)</f>
        <v>410836893.36</v>
      </c>
      <c r="H26" s="80">
        <f>SUM(H22:H25)</f>
        <v>4519265</v>
      </c>
      <c r="J26" s="36">
        <f t="shared" si="0"/>
        <v>-406317628.36</v>
      </c>
    </row>
    <row r="27" spans="1:10" ht="14.25">
      <c r="A27" s="41"/>
      <c r="B27" s="291"/>
      <c r="C27" s="291"/>
      <c r="D27" s="291"/>
      <c r="E27" s="291"/>
      <c r="F27" s="291"/>
      <c r="G27" s="47"/>
      <c r="H27" s="26"/>
      <c r="J27" s="36">
        <f t="shared" si="0"/>
        <v>0</v>
      </c>
    </row>
    <row r="28" spans="1:11" ht="15">
      <c r="A28" s="41"/>
      <c r="B28" s="289" t="s">
        <v>248</v>
      </c>
      <c r="C28" s="289"/>
      <c r="D28" s="289"/>
      <c r="E28" s="289"/>
      <c r="F28" s="289"/>
      <c r="G28" s="81">
        <f>G11+G19+G26</f>
        <v>33421511.58000022</v>
      </c>
      <c r="H28" s="81">
        <f>H11+H19+H26</f>
        <v>-13704062</v>
      </c>
      <c r="I28" s="36"/>
      <c r="J28" s="36">
        <f t="shared" si="0"/>
        <v>-47125573.58000022</v>
      </c>
      <c r="K28" s="36"/>
    </row>
    <row r="29" spans="1:10" ht="15">
      <c r="A29" s="41"/>
      <c r="B29" s="289" t="s">
        <v>88</v>
      </c>
      <c r="C29" s="289"/>
      <c r="D29" s="289"/>
      <c r="E29" s="289"/>
      <c r="F29" s="289"/>
      <c r="G29" s="81">
        <f>H30</f>
        <v>48453377</v>
      </c>
      <c r="H29" s="33">
        <v>62157439</v>
      </c>
      <c r="J29" s="36">
        <f t="shared" si="0"/>
        <v>13704062</v>
      </c>
    </row>
    <row r="30" spans="1:10" ht="15">
      <c r="A30" s="41"/>
      <c r="B30" s="5" t="s">
        <v>89</v>
      </c>
      <c r="C30" s="5"/>
      <c r="D30" s="5"/>
      <c r="E30" s="5"/>
      <c r="F30" s="5"/>
      <c r="G30" s="81">
        <f>aktivi!D4</f>
        <v>81874888.58</v>
      </c>
      <c r="H30" s="33">
        <v>48453377</v>
      </c>
      <c r="I30" s="36"/>
      <c r="J30" s="36">
        <f t="shared" si="0"/>
        <v>-33421511.58</v>
      </c>
    </row>
    <row r="31" spans="7:10" ht="12.75">
      <c r="G31" s="36"/>
      <c r="J31" s="36"/>
    </row>
    <row r="32" spans="7:10" ht="12.75">
      <c r="G32" s="36"/>
      <c r="J32" s="36"/>
    </row>
    <row r="33" spans="2:10" s="2" customFormat="1" ht="15">
      <c r="B33" s="290"/>
      <c r="C33" s="290"/>
      <c r="D33" s="290"/>
      <c r="E33" s="290"/>
      <c r="F33" s="290"/>
      <c r="G33" s="65">
        <f>+G29-G30</f>
        <v>-33421511.58</v>
      </c>
      <c r="H33" s="65">
        <f>+H29-H30</f>
        <v>13704062</v>
      </c>
      <c r="J33" s="65"/>
    </row>
    <row r="34" spans="7:8" s="2" customFormat="1" ht="12.75">
      <c r="G34" s="65"/>
      <c r="H34" s="65"/>
    </row>
    <row r="35" spans="1:8" s="2" customFormat="1" ht="15">
      <c r="A35" s="7"/>
      <c r="B35" s="285"/>
      <c r="C35" s="285"/>
      <c r="D35" s="285"/>
      <c r="E35" s="285"/>
      <c r="F35" s="285"/>
      <c r="G35" s="51"/>
      <c r="H35" s="51"/>
    </row>
    <row r="36" spans="1:8" s="2" customFormat="1" ht="15">
      <c r="A36" s="7"/>
      <c r="B36" s="285"/>
      <c r="C36" s="285"/>
      <c r="D36" s="285"/>
      <c r="E36" s="285"/>
      <c r="F36" s="285"/>
      <c r="G36" s="197">
        <f>+G33+G28</f>
        <v>2.2351741790771484E-07</v>
      </c>
      <c r="H36" s="196">
        <f>+H33+H28</f>
        <v>0</v>
      </c>
    </row>
    <row r="37" spans="1:8" s="2" customFormat="1" ht="14.25">
      <c r="A37" s="7"/>
      <c r="B37" s="287"/>
      <c r="C37" s="287"/>
      <c r="D37" s="287"/>
      <c r="E37" s="287"/>
      <c r="F37" s="287"/>
      <c r="G37" s="7"/>
      <c r="H37" s="7"/>
    </row>
    <row r="38" spans="1:8" s="2" customFormat="1" ht="14.25">
      <c r="A38" s="7"/>
      <c r="B38" s="287"/>
      <c r="C38" s="287"/>
      <c r="D38" s="287"/>
      <c r="E38" s="287"/>
      <c r="F38" s="287"/>
      <c r="G38" s="7"/>
      <c r="H38" s="7"/>
    </row>
    <row r="39" spans="1:8" s="2" customFormat="1" ht="14.25">
      <c r="A39" s="7"/>
      <c r="B39" s="284"/>
      <c r="C39" s="284"/>
      <c r="D39" s="284"/>
      <c r="E39" s="284"/>
      <c r="F39" s="284"/>
      <c r="G39" s="7"/>
      <c r="H39" s="7"/>
    </row>
    <row r="40" spans="1:8" s="2" customFormat="1" ht="14.25">
      <c r="A40" s="7"/>
      <c r="B40" s="284"/>
      <c r="C40" s="284"/>
      <c r="D40" s="284"/>
      <c r="E40" s="284"/>
      <c r="F40" s="284"/>
      <c r="G40" s="7"/>
      <c r="H40" s="7"/>
    </row>
    <row r="41" spans="1:8" s="2" customFormat="1" ht="14.25">
      <c r="A41" s="7"/>
      <c r="B41" s="284"/>
      <c r="C41" s="284"/>
      <c r="D41" s="284"/>
      <c r="E41" s="284"/>
      <c r="F41" s="284"/>
      <c r="G41" s="7"/>
      <c r="H41" s="7"/>
    </row>
    <row r="42" spans="1:8" s="2" customFormat="1" ht="14.25">
      <c r="A42" s="7"/>
      <c r="B42" s="284"/>
      <c r="C42" s="284"/>
      <c r="D42" s="284"/>
      <c r="E42" s="284"/>
      <c r="F42" s="284"/>
      <c r="G42" s="25"/>
      <c r="H42" s="7"/>
    </row>
    <row r="43" spans="1:8" s="2" customFormat="1" ht="15" customHeight="1">
      <c r="A43" s="7"/>
      <c r="B43" s="286"/>
      <c r="C43" s="286"/>
      <c r="D43" s="286"/>
      <c r="E43" s="286"/>
      <c r="F43" s="286"/>
      <c r="G43" s="7"/>
      <c r="H43" s="7"/>
    </row>
    <row r="44" spans="1:8" s="2" customFormat="1" ht="14.25">
      <c r="A44" s="7"/>
      <c r="B44" s="287"/>
      <c r="C44" s="287"/>
      <c r="D44" s="287"/>
      <c r="E44" s="287"/>
      <c r="F44" s="287"/>
      <c r="G44" s="7"/>
      <c r="H44" s="7"/>
    </row>
    <row r="45" spans="1:8" s="2" customFormat="1" ht="14.25">
      <c r="A45" s="7"/>
      <c r="B45" s="287"/>
      <c r="C45" s="287"/>
      <c r="D45" s="287"/>
      <c r="E45" s="287"/>
      <c r="F45" s="287"/>
      <c r="G45"/>
      <c r="H45" s="7"/>
    </row>
    <row r="46" spans="1:8" s="2" customFormat="1" ht="14.25">
      <c r="A46" s="7"/>
      <c r="B46" s="287"/>
      <c r="C46" s="287"/>
      <c r="D46" s="287"/>
      <c r="E46" s="287"/>
      <c r="F46" s="287"/>
      <c r="G46" s="7"/>
      <c r="H46" s="7"/>
    </row>
    <row r="47" spans="1:8" s="2" customFormat="1" ht="14.25">
      <c r="A47" s="7"/>
      <c r="B47" s="287"/>
      <c r="C47" s="287"/>
      <c r="D47" s="287"/>
      <c r="E47" s="287"/>
      <c r="F47" s="287"/>
      <c r="G47" s="7"/>
      <c r="H47" s="7"/>
    </row>
    <row r="48" spans="1:8" s="2" customFormat="1" ht="14.25">
      <c r="A48" s="7"/>
      <c r="B48" s="287"/>
      <c r="C48" s="287"/>
      <c r="D48" s="287"/>
      <c r="E48" s="287"/>
      <c r="F48" s="287"/>
      <c r="G48" s="7"/>
      <c r="H48" s="7"/>
    </row>
    <row r="49" spans="1:8" s="2" customFormat="1" ht="14.25">
      <c r="A49" s="7"/>
      <c r="B49" s="288"/>
      <c r="C49" s="288"/>
      <c r="D49" s="288"/>
      <c r="E49" s="288"/>
      <c r="F49" s="288"/>
      <c r="G49" s="7"/>
      <c r="H49" s="7"/>
    </row>
    <row r="50" spans="2:6" s="2" customFormat="1" ht="12.75">
      <c r="B50" s="283"/>
      <c r="C50" s="283"/>
      <c r="D50" s="283"/>
      <c r="E50" s="283"/>
      <c r="F50" s="283"/>
    </row>
    <row r="51" spans="1:6" s="2" customFormat="1" ht="15">
      <c r="A51" s="7"/>
      <c r="B51" s="285"/>
      <c r="C51" s="285"/>
      <c r="D51" s="285"/>
      <c r="E51" s="285"/>
      <c r="F51" s="285"/>
    </row>
    <row r="52" spans="1:6" s="2" customFormat="1" ht="14.25">
      <c r="A52" s="7"/>
      <c r="B52" s="287"/>
      <c r="C52" s="287"/>
      <c r="D52" s="287"/>
      <c r="E52" s="287"/>
      <c r="F52" s="287"/>
    </row>
    <row r="53" spans="1:6" s="2" customFormat="1" ht="14.25">
      <c r="A53" s="7"/>
      <c r="B53" s="287"/>
      <c r="C53" s="287"/>
      <c r="D53" s="287"/>
      <c r="E53" s="287"/>
      <c r="F53" s="287"/>
    </row>
    <row r="54" spans="1:6" s="2" customFormat="1" ht="14.25">
      <c r="A54" s="7"/>
      <c r="B54" s="287"/>
      <c r="C54" s="287"/>
      <c r="D54" s="287"/>
      <c r="E54" s="287"/>
      <c r="F54" s="287"/>
    </row>
    <row r="55" spans="1:6" s="2" customFormat="1" ht="14.25">
      <c r="A55" s="7"/>
      <c r="B55" s="287"/>
      <c r="C55" s="287"/>
      <c r="D55" s="287"/>
      <c r="E55" s="287"/>
      <c r="F55" s="287"/>
    </row>
    <row r="56" spans="1:6" s="2" customFormat="1" ht="14.25">
      <c r="A56" s="7"/>
      <c r="B56" s="287"/>
      <c r="C56" s="287"/>
      <c r="D56" s="287"/>
      <c r="E56" s="287"/>
      <c r="F56" s="287"/>
    </row>
    <row r="57" spans="1:6" s="2" customFormat="1" ht="14.25">
      <c r="A57" s="7"/>
      <c r="B57" s="288"/>
      <c r="C57" s="288"/>
      <c r="D57" s="288"/>
      <c r="E57" s="288"/>
      <c r="F57" s="288"/>
    </row>
    <row r="58" spans="1:6" s="2" customFormat="1" ht="14.25">
      <c r="A58" s="7"/>
      <c r="B58" s="287"/>
      <c r="C58" s="287"/>
      <c r="D58" s="287"/>
      <c r="E58" s="287"/>
      <c r="F58" s="287"/>
    </row>
    <row r="59" spans="1:6" s="2" customFormat="1" ht="15">
      <c r="A59" s="7"/>
      <c r="B59" s="285"/>
      <c r="C59" s="285"/>
      <c r="D59" s="285"/>
      <c r="E59" s="285"/>
      <c r="F59" s="285"/>
    </row>
    <row r="60" spans="1:6" s="2" customFormat="1" ht="14.25">
      <c r="A60" s="7"/>
      <c r="B60" s="287"/>
      <c r="C60" s="287"/>
      <c r="D60" s="287"/>
      <c r="E60" s="287"/>
      <c r="F60" s="287"/>
    </row>
    <row r="61" spans="1:6" s="2" customFormat="1" ht="14.25">
      <c r="A61" s="7"/>
      <c r="B61" s="287"/>
      <c r="C61" s="287"/>
      <c r="D61" s="287"/>
      <c r="E61" s="287"/>
      <c r="F61" s="287"/>
    </row>
    <row r="62" spans="1:6" s="2" customFormat="1" ht="14.25">
      <c r="A62" s="7"/>
      <c r="B62" s="287"/>
      <c r="C62" s="287"/>
      <c r="D62" s="287"/>
      <c r="E62" s="287"/>
      <c r="F62" s="287"/>
    </row>
    <row r="63" spans="1:6" s="2" customFormat="1" ht="14.25">
      <c r="A63" s="7"/>
      <c r="B63" s="287"/>
      <c r="C63" s="287"/>
      <c r="D63" s="287"/>
      <c r="E63" s="287"/>
      <c r="F63" s="287"/>
    </row>
    <row r="64" spans="1:6" s="2" customFormat="1" ht="14.25">
      <c r="A64" s="7"/>
      <c r="B64" s="287"/>
      <c r="C64" s="287"/>
      <c r="D64" s="287"/>
      <c r="E64" s="287"/>
      <c r="F64" s="287"/>
    </row>
    <row r="65" spans="1:6" s="2" customFormat="1" ht="14.25">
      <c r="A65" s="7"/>
      <c r="B65" s="287"/>
      <c r="C65" s="287"/>
      <c r="D65" s="287"/>
      <c r="E65" s="287"/>
      <c r="F65" s="287"/>
    </row>
    <row r="66" spans="1:6" s="2" customFormat="1" ht="15">
      <c r="A66" s="7"/>
      <c r="B66" s="285"/>
      <c r="C66" s="285"/>
      <c r="D66" s="285"/>
      <c r="E66" s="285"/>
      <c r="F66" s="285"/>
    </row>
    <row r="67" spans="1:6" s="2" customFormat="1" ht="15">
      <c r="A67" s="7"/>
      <c r="B67" s="285"/>
      <c r="C67" s="285"/>
      <c r="D67" s="285"/>
      <c r="E67" s="285"/>
      <c r="F67" s="285"/>
    </row>
    <row r="68" spans="1:6" s="2" customFormat="1" ht="15">
      <c r="A68" s="7"/>
      <c r="B68" s="285"/>
      <c r="C68" s="285"/>
      <c r="D68" s="285"/>
      <c r="E68" s="285"/>
      <c r="F68" s="285"/>
    </row>
    <row r="69" spans="1:6" s="2" customFormat="1" ht="14.25">
      <c r="A69" s="7"/>
      <c r="B69" s="287"/>
      <c r="C69" s="287"/>
      <c r="D69" s="287"/>
      <c r="E69" s="287"/>
      <c r="F69" s="287"/>
    </row>
  </sheetData>
  <sheetProtection/>
  <mergeCells count="61">
    <mergeCell ref="B60:F60"/>
    <mergeCell ref="B61:F61"/>
    <mergeCell ref="B68:F68"/>
    <mergeCell ref="B69:F69"/>
    <mergeCell ref="B64:F64"/>
    <mergeCell ref="B65:F65"/>
    <mergeCell ref="B66:F66"/>
    <mergeCell ref="B67:F67"/>
    <mergeCell ref="B52:F52"/>
    <mergeCell ref="B53:F53"/>
    <mergeCell ref="B54:F54"/>
    <mergeCell ref="B55:F55"/>
    <mergeCell ref="B62:F62"/>
    <mergeCell ref="B63:F63"/>
    <mergeCell ref="B56:F56"/>
    <mergeCell ref="B57:F57"/>
    <mergeCell ref="B58:F58"/>
    <mergeCell ref="B59:F59"/>
    <mergeCell ref="B17:F17"/>
    <mergeCell ref="B18:F18"/>
    <mergeCell ref="B25:F25"/>
    <mergeCell ref="B26:F26"/>
    <mergeCell ref="B23:F23"/>
    <mergeCell ref="B24:F24"/>
    <mergeCell ref="B11:F11"/>
    <mergeCell ref="B12:F12"/>
    <mergeCell ref="B13:F13"/>
    <mergeCell ref="B14:F14"/>
    <mergeCell ref="B15:F15"/>
    <mergeCell ref="B16:F16"/>
    <mergeCell ref="B3:F3"/>
    <mergeCell ref="B4:F4"/>
    <mergeCell ref="B5:F5"/>
    <mergeCell ref="B6:F6"/>
    <mergeCell ref="B7:F7"/>
    <mergeCell ref="B8:F8"/>
    <mergeCell ref="B27:F27"/>
    <mergeCell ref="B28:F28"/>
    <mergeCell ref="B19:F19"/>
    <mergeCell ref="B20:F20"/>
    <mergeCell ref="B21:F21"/>
    <mergeCell ref="B22:F22"/>
    <mergeCell ref="B49:F49"/>
    <mergeCell ref="B29:F29"/>
    <mergeCell ref="B33:F33"/>
    <mergeCell ref="B37:F37"/>
    <mergeCell ref="B38:F38"/>
    <mergeCell ref="B35:F35"/>
    <mergeCell ref="B36:F36"/>
    <mergeCell ref="B41:F41"/>
    <mergeCell ref="B42:F42"/>
    <mergeCell ref="B50:F50"/>
    <mergeCell ref="B39:F39"/>
    <mergeCell ref="B40:F40"/>
    <mergeCell ref="B51:F51"/>
    <mergeCell ref="B43:F43"/>
    <mergeCell ref="B44:F44"/>
    <mergeCell ref="B45:F45"/>
    <mergeCell ref="B46:F46"/>
    <mergeCell ref="B47:F47"/>
    <mergeCell ref="B48:F48"/>
  </mergeCells>
  <printOptions/>
  <pageMargins left="0.17" right="0.25" top="0.99" bottom="1" header="0.5" footer="0.5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4"/>
  <sheetViews>
    <sheetView zoomScalePageLayoutView="0" workbookViewId="0" topLeftCell="A22">
      <selection activeCell="E40" sqref="E40"/>
    </sheetView>
  </sheetViews>
  <sheetFormatPr defaultColWidth="9.140625" defaultRowHeight="12.75"/>
  <cols>
    <col min="1" max="1" width="3.140625" style="160" customWidth="1"/>
    <col min="2" max="3" width="3.7109375" style="161" customWidth="1"/>
    <col min="4" max="4" width="3.57421875" style="161" customWidth="1"/>
    <col min="5" max="5" width="44.421875" style="160" customWidth="1"/>
    <col min="6" max="6" width="15.421875" style="162" customWidth="1"/>
    <col min="7" max="7" width="17.7109375" style="162" bestFit="1" customWidth="1"/>
    <col min="8" max="8" width="1.421875" style="160" customWidth="1"/>
    <col min="9" max="16384" width="9.140625" style="160" customWidth="1"/>
  </cols>
  <sheetData>
    <row r="2" spans="2:7" s="152" customFormat="1" ht="18">
      <c r="B2" s="153"/>
      <c r="C2" s="153"/>
      <c r="D2" s="154"/>
      <c r="E2" s="155"/>
      <c r="G2" s="156"/>
    </row>
    <row r="3" spans="2:7" s="152" customFormat="1" ht="7.5" customHeight="1">
      <c r="B3" s="153"/>
      <c r="C3" s="153"/>
      <c r="D3" s="154"/>
      <c r="E3" s="155"/>
      <c r="F3" s="157"/>
      <c r="G3" s="158"/>
    </row>
    <row r="4" spans="2:7" s="152" customFormat="1" ht="8.25" customHeight="1">
      <c r="B4" s="153"/>
      <c r="C4" s="153"/>
      <c r="D4" s="154"/>
      <c r="E4" s="155"/>
      <c r="F4" s="159"/>
      <c r="G4" s="156"/>
    </row>
    <row r="5" spans="2:7" s="152" customFormat="1" ht="18" customHeight="1">
      <c r="B5" s="299" t="s">
        <v>336</v>
      </c>
      <c r="C5" s="299"/>
      <c r="D5" s="299"/>
      <c r="E5" s="299"/>
      <c r="F5" s="299"/>
      <c r="G5" s="299"/>
    </row>
    <row r="6" ht="6.75" customHeight="1"/>
    <row r="7" spans="2:7" s="152" customFormat="1" ht="15.75" customHeight="1">
      <c r="B7" s="300" t="s">
        <v>306</v>
      </c>
      <c r="C7" s="302" t="s">
        <v>307</v>
      </c>
      <c r="D7" s="303"/>
      <c r="E7" s="304"/>
      <c r="F7" s="193" t="s">
        <v>308</v>
      </c>
      <c r="G7" s="193" t="s">
        <v>308</v>
      </c>
    </row>
    <row r="8" spans="2:7" s="152" customFormat="1" ht="15.75" customHeight="1">
      <c r="B8" s="301"/>
      <c r="C8" s="305"/>
      <c r="D8" s="306"/>
      <c r="E8" s="307"/>
      <c r="F8" s="194" t="s">
        <v>309</v>
      </c>
      <c r="G8" s="195" t="s">
        <v>310</v>
      </c>
    </row>
    <row r="9" spans="2:7" s="152" customFormat="1" ht="24.75" customHeight="1">
      <c r="B9" s="165"/>
      <c r="C9" s="166" t="s">
        <v>311</v>
      </c>
      <c r="D9" s="167"/>
      <c r="E9" s="168"/>
      <c r="F9" s="183">
        <v>2010</v>
      </c>
      <c r="G9" s="183">
        <v>2009</v>
      </c>
    </row>
    <row r="10" spans="2:7" s="152" customFormat="1" ht="19.5" customHeight="1">
      <c r="B10" s="165"/>
      <c r="C10" s="166"/>
      <c r="D10" s="169" t="s">
        <v>312</v>
      </c>
      <c r="E10" s="169"/>
      <c r="F10" s="186"/>
      <c r="G10" s="186">
        <v>24504995</v>
      </c>
    </row>
    <row r="11" spans="2:7" s="152" customFormat="1" ht="19.5" customHeight="1">
      <c r="B11" s="165"/>
      <c r="C11" s="170"/>
      <c r="D11" s="171" t="s">
        <v>313</v>
      </c>
      <c r="F11" s="186"/>
      <c r="G11" s="186"/>
    </row>
    <row r="12" spans="2:7" s="152" customFormat="1" ht="19.5" customHeight="1">
      <c r="B12" s="165"/>
      <c r="C12" s="166"/>
      <c r="D12" s="167"/>
      <c r="E12" s="172" t="s">
        <v>314</v>
      </c>
      <c r="F12" s="186"/>
      <c r="G12" s="186">
        <v>2736071</v>
      </c>
    </row>
    <row r="13" spans="2:7" s="152" customFormat="1" ht="19.5" customHeight="1">
      <c r="B13" s="165"/>
      <c r="C13" s="166"/>
      <c r="D13" s="167"/>
      <c r="E13" s="172" t="s">
        <v>315</v>
      </c>
      <c r="F13" s="186"/>
      <c r="G13" s="186"/>
    </row>
    <row r="14" spans="2:7" s="152" customFormat="1" ht="19.5" customHeight="1">
      <c r="B14" s="165"/>
      <c r="C14" s="166"/>
      <c r="D14" s="167"/>
      <c r="E14" s="172" t="s">
        <v>316</v>
      </c>
      <c r="F14" s="186"/>
      <c r="G14" s="186"/>
    </row>
    <row r="15" spans="2:7" s="152" customFormat="1" ht="19.5" customHeight="1">
      <c r="B15" s="165"/>
      <c r="C15" s="166"/>
      <c r="D15" s="167"/>
      <c r="E15" s="172" t="s">
        <v>317</v>
      </c>
      <c r="F15" s="186"/>
      <c r="G15" s="186">
        <v>3986273</v>
      </c>
    </row>
    <row r="16" spans="2:7" s="173" customFormat="1" ht="19.5" customHeight="1">
      <c r="B16" s="308"/>
      <c r="C16" s="302"/>
      <c r="D16" s="174" t="s">
        <v>318</v>
      </c>
      <c r="F16" s="310"/>
      <c r="G16" s="310">
        <v>-567694299</v>
      </c>
    </row>
    <row r="17" spans="2:7" s="173" customFormat="1" ht="19.5" customHeight="1">
      <c r="B17" s="309"/>
      <c r="C17" s="305"/>
      <c r="D17" s="175" t="s">
        <v>319</v>
      </c>
      <c r="F17" s="311"/>
      <c r="G17" s="311"/>
    </row>
    <row r="18" spans="2:7" s="152" customFormat="1" ht="19.5" customHeight="1">
      <c r="B18" s="163"/>
      <c r="C18" s="166"/>
      <c r="D18" s="169" t="s">
        <v>320</v>
      </c>
      <c r="E18" s="169"/>
      <c r="F18" s="188"/>
      <c r="G18" s="188">
        <v>-516418039</v>
      </c>
    </row>
    <row r="19" spans="2:7" s="152" customFormat="1" ht="19.5" customHeight="1">
      <c r="B19" s="300"/>
      <c r="C19" s="302"/>
      <c r="D19" s="174" t="s">
        <v>321</v>
      </c>
      <c r="E19" s="174"/>
      <c r="F19" s="310"/>
      <c r="G19" s="310">
        <v>1044915474</v>
      </c>
    </row>
    <row r="20" spans="2:7" s="152" customFormat="1" ht="19.5" customHeight="1">
      <c r="B20" s="301"/>
      <c r="C20" s="305"/>
      <c r="D20" s="171" t="s">
        <v>322</v>
      </c>
      <c r="E20" s="171"/>
      <c r="F20" s="311"/>
      <c r="G20" s="311"/>
    </row>
    <row r="21" spans="2:7" s="152" customFormat="1" ht="19.5" customHeight="1">
      <c r="B21" s="163"/>
      <c r="C21" s="164"/>
      <c r="D21" s="185" t="s">
        <v>337</v>
      </c>
      <c r="E21" s="171"/>
      <c r="F21" s="187"/>
      <c r="G21" s="187">
        <v>-117529</v>
      </c>
    </row>
    <row r="22" spans="2:7" s="152" customFormat="1" ht="19.5" customHeight="1">
      <c r="B22" s="165"/>
      <c r="C22" s="166"/>
      <c r="D22" s="184" t="s">
        <v>323</v>
      </c>
      <c r="E22" s="169"/>
      <c r="F22" s="189"/>
      <c r="G22" s="189">
        <f>SUM(G10:G21)</f>
        <v>-8087054</v>
      </c>
    </row>
    <row r="23" spans="2:7" s="152" customFormat="1" ht="19.5" customHeight="1">
      <c r="B23" s="165"/>
      <c r="C23" s="166"/>
      <c r="D23" s="169" t="s">
        <v>324</v>
      </c>
      <c r="E23" s="169"/>
      <c r="F23" s="186"/>
      <c r="G23" s="186">
        <v>-3986273</v>
      </c>
    </row>
    <row r="24" spans="2:7" s="152" customFormat="1" ht="19.5" customHeight="1">
      <c r="B24" s="165"/>
      <c r="C24" s="166"/>
      <c r="D24" s="169" t="s">
        <v>325</v>
      </c>
      <c r="E24" s="169"/>
      <c r="F24" s="186"/>
      <c r="G24" s="186"/>
    </row>
    <row r="25" spans="2:7" s="152" customFormat="1" ht="19.5" customHeight="1">
      <c r="B25" s="165"/>
      <c r="C25" s="166"/>
      <c r="D25" s="190" t="s">
        <v>326</v>
      </c>
      <c r="E25" s="169"/>
      <c r="F25" s="191"/>
      <c r="G25" s="191">
        <f>SUM(G22:G24)</f>
        <v>-12073327</v>
      </c>
    </row>
    <row r="26" spans="2:7" s="152" customFormat="1" ht="24.75" customHeight="1">
      <c r="B26" s="165"/>
      <c r="C26" s="177" t="s">
        <v>78</v>
      </c>
      <c r="D26" s="167"/>
      <c r="E26" s="169"/>
      <c r="F26" s="186"/>
      <c r="G26" s="186"/>
    </row>
    <row r="27" spans="2:7" s="152" customFormat="1" ht="19.5" customHeight="1">
      <c r="B27" s="165"/>
      <c r="C27" s="166"/>
      <c r="D27" s="169" t="s">
        <v>327</v>
      </c>
      <c r="E27" s="169"/>
      <c r="F27" s="186"/>
      <c r="G27" s="186"/>
    </row>
    <row r="28" spans="2:7" s="152" customFormat="1" ht="19.5" customHeight="1">
      <c r="B28" s="165"/>
      <c r="C28" s="166"/>
      <c r="D28" s="169" t="s">
        <v>80</v>
      </c>
      <c r="E28" s="169"/>
      <c r="F28" s="47"/>
      <c r="G28" s="186">
        <v>-6150000</v>
      </c>
    </row>
    <row r="29" spans="2:7" s="152" customFormat="1" ht="19.5" customHeight="1">
      <c r="B29" s="165"/>
      <c r="C29" s="178"/>
      <c r="D29" s="169" t="s">
        <v>328</v>
      </c>
      <c r="E29" s="169"/>
      <c r="F29" s="186"/>
      <c r="G29" s="186"/>
    </row>
    <row r="30" spans="2:7" s="152" customFormat="1" ht="19.5" customHeight="1">
      <c r="B30" s="165"/>
      <c r="C30" s="179"/>
      <c r="D30" s="169" t="s">
        <v>329</v>
      </c>
      <c r="E30" s="169"/>
      <c r="F30" s="186"/>
      <c r="G30" s="186"/>
    </row>
    <row r="31" spans="2:7" s="152" customFormat="1" ht="19.5" customHeight="1">
      <c r="B31" s="165"/>
      <c r="C31" s="179"/>
      <c r="D31" s="169" t="s">
        <v>330</v>
      </c>
      <c r="E31" s="169"/>
      <c r="F31" s="186"/>
      <c r="G31" s="186"/>
    </row>
    <row r="32" spans="2:7" s="152" customFormat="1" ht="19.5" customHeight="1">
      <c r="B32" s="165"/>
      <c r="C32" s="179"/>
      <c r="D32" s="176" t="s">
        <v>331</v>
      </c>
      <c r="E32" s="169"/>
      <c r="F32" s="191"/>
      <c r="G32" s="191">
        <f>SUM(G27:G31)</f>
        <v>-6150000</v>
      </c>
    </row>
    <row r="33" spans="2:7" s="152" customFormat="1" ht="24.75" customHeight="1">
      <c r="B33" s="165"/>
      <c r="C33" s="166" t="s">
        <v>84</v>
      </c>
      <c r="D33" s="180"/>
      <c r="E33" s="169"/>
      <c r="F33" s="186"/>
      <c r="G33" s="186"/>
    </row>
    <row r="34" spans="2:7" s="152" customFormat="1" ht="19.5" customHeight="1">
      <c r="B34" s="165"/>
      <c r="C34" s="179"/>
      <c r="D34" s="169" t="s">
        <v>332</v>
      </c>
      <c r="E34" s="169"/>
      <c r="F34" s="186"/>
      <c r="G34" s="186"/>
    </row>
    <row r="35" spans="2:7" s="152" customFormat="1" ht="19.5" customHeight="1">
      <c r="B35" s="165"/>
      <c r="C35" s="179"/>
      <c r="D35" s="169" t="s">
        <v>90</v>
      </c>
      <c r="E35" s="169"/>
      <c r="F35" s="198"/>
      <c r="G35" s="186">
        <v>4519265</v>
      </c>
    </row>
    <row r="36" spans="2:7" s="152" customFormat="1" ht="19.5" customHeight="1">
      <c r="B36" s="165"/>
      <c r="C36" s="179"/>
      <c r="D36" s="169" t="s">
        <v>333</v>
      </c>
      <c r="E36" s="169"/>
      <c r="F36" s="186"/>
      <c r="G36" s="186"/>
    </row>
    <row r="37" spans="2:7" s="152" customFormat="1" ht="19.5" customHeight="1">
      <c r="B37" s="165"/>
      <c r="C37" s="179"/>
      <c r="D37" s="169" t="s">
        <v>86</v>
      </c>
      <c r="E37" s="169"/>
      <c r="F37" s="186"/>
      <c r="G37" s="186"/>
    </row>
    <row r="38" spans="2:7" s="152" customFormat="1" ht="19.5" customHeight="1">
      <c r="B38" s="165"/>
      <c r="C38" s="179"/>
      <c r="D38" s="176" t="s">
        <v>334</v>
      </c>
      <c r="E38" s="169"/>
      <c r="F38" s="191"/>
      <c r="G38" s="191">
        <f>SUM(G34:G37)</f>
        <v>4519265</v>
      </c>
    </row>
    <row r="39" spans="2:7" ht="25.5" customHeight="1">
      <c r="B39" s="181"/>
      <c r="C39" s="177" t="s">
        <v>335</v>
      </c>
      <c r="D39" s="181"/>
      <c r="E39" s="182"/>
      <c r="F39" s="192"/>
      <c r="G39" s="192">
        <f>+G25+G32+G38</f>
        <v>-13704062</v>
      </c>
    </row>
    <row r="40" spans="2:7" ht="25.5" customHeight="1">
      <c r="B40" s="181"/>
      <c r="C40" s="177" t="s">
        <v>88</v>
      </c>
      <c r="D40" s="181"/>
      <c r="E40" s="182"/>
      <c r="F40" s="192"/>
      <c r="G40" s="192">
        <v>62157439</v>
      </c>
    </row>
    <row r="41" spans="2:7" ht="25.5" customHeight="1">
      <c r="B41" s="181"/>
      <c r="C41" s="177" t="s">
        <v>89</v>
      </c>
      <c r="D41" s="181"/>
      <c r="E41" s="182"/>
      <c r="F41" s="192"/>
      <c r="G41" s="192">
        <v>48453377</v>
      </c>
    </row>
    <row r="44" spans="6:7" ht="12.75">
      <c r="F44" s="162">
        <f>+F40-F41+F39</f>
        <v>0</v>
      </c>
      <c r="G44" s="162">
        <f>+G40-G41+G39</f>
        <v>0</v>
      </c>
    </row>
  </sheetData>
  <sheetProtection/>
  <mergeCells count="11">
    <mergeCell ref="B19:B20"/>
    <mergeCell ref="C19:C20"/>
    <mergeCell ref="F19:F20"/>
    <mergeCell ref="G19:G20"/>
    <mergeCell ref="B5:G5"/>
    <mergeCell ref="B7:B8"/>
    <mergeCell ref="C7:E8"/>
    <mergeCell ref="B16:B17"/>
    <mergeCell ref="C16:C17"/>
    <mergeCell ref="F16:F17"/>
    <mergeCell ref="G16:G17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zoomScalePageLayoutView="0" workbookViewId="0" topLeftCell="A28">
      <selection activeCell="C53" sqref="C53"/>
    </sheetView>
  </sheetViews>
  <sheetFormatPr defaultColWidth="9.140625" defaultRowHeight="12.75"/>
  <cols>
    <col min="1" max="1" width="3.57421875" style="0" customWidth="1"/>
    <col min="2" max="2" width="34.57421875" style="0" customWidth="1"/>
    <col min="3" max="3" width="15.7109375" style="0" customWidth="1"/>
    <col min="4" max="4" width="11.00390625" style="0" customWidth="1"/>
    <col min="5" max="5" width="11.421875" style="0" customWidth="1"/>
    <col min="6" max="6" width="13.00390625" style="0" customWidth="1"/>
    <col min="7" max="7" width="16.7109375" style="0" customWidth="1"/>
    <col min="8" max="8" width="16.00390625" style="0" customWidth="1"/>
  </cols>
  <sheetData>
    <row r="1" ht="13.5" thickBot="1"/>
    <row r="2" spans="1:8" ht="15">
      <c r="A2" s="214"/>
      <c r="B2" s="312" t="s">
        <v>126</v>
      </c>
      <c r="C2" s="313"/>
      <c r="D2" s="313"/>
      <c r="E2" s="313"/>
      <c r="F2" s="313"/>
      <c r="G2" s="313"/>
      <c r="H2" s="314"/>
    </row>
    <row r="3" spans="1:8" ht="53.25" customHeight="1" thickBot="1">
      <c r="A3" s="130"/>
      <c r="B3" s="210"/>
      <c r="C3" s="200" t="s">
        <v>65</v>
      </c>
      <c r="D3" s="200" t="s">
        <v>66</v>
      </c>
      <c r="E3" s="200" t="s">
        <v>105</v>
      </c>
      <c r="F3" s="200" t="s">
        <v>106</v>
      </c>
      <c r="G3" s="200" t="s">
        <v>303</v>
      </c>
      <c r="H3" s="201" t="s">
        <v>15</v>
      </c>
    </row>
    <row r="4" spans="1:9" ht="15">
      <c r="A4" s="215" t="s">
        <v>94</v>
      </c>
      <c r="B4" s="211" t="s">
        <v>257</v>
      </c>
      <c r="C4" s="199"/>
      <c r="D4" s="199"/>
      <c r="E4" s="199"/>
      <c r="F4" s="199"/>
      <c r="G4" s="202"/>
      <c r="H4" s="205">
        <f>SUM(C4:G4)</f>
        <v>0</v>
      </c>
      <c r="I4" s="36"/>
    </row>
    <row r="5" spans="1:8" ht="12.75" customHeight="1">
      <c r="A5" s="216" t="s">
        <v>127</v>
      </c>
      <c r="B5" s="212" t="s">
        <v>107</v>
      </c>
      <c r="C5" s="31"/>
      <c r="D5" s="31"/>
      <c r="E5" s="31"/>
      <c r="F5" s="31"/>
      <c r="G5" s="203"/>
      <c r="H5" s="95">
        <f aca="true" t="shared" si="0" ref="H5:H42">SUM(C5:G5)</f>
        <v>0</v>
      </c>
    </row>
    <row r="6" spans="1:8" ht="15">
      <c r="A6" s="216" t="s">
        <v>128</v>
      </c>
      <c r="B6" s="99" t="s">
        <v>108</v>
      </c>
      <c r="C6" s="31" t="s">
        <v>155</v>
      </c>
      <c r="D6" s="31"/>
      <c r="E6" s="31"/>
      <c r="F6" s="31"/>
      <c r="G6" s="203"/>
      <c r="H6" s="95">
        <f t="shared" si="0"/>
        <v>0</v>
      </c>
    </row>
    <row r="7" spans="1:9" ht="15">
      <c r="A7" s="216">
        <v>1</v>
      </c>
      <c r="B7" s="212" t="s">
        <v>110</v>
      </c>
      <c r="C7" s="31"/>
      <c r="D7" s="31"/>
      <c r="E7" s="31"/>
      <c r="F7" s="31"/>
      <c r="G7" s="204">
        <v>549452</v>
      </c>
      <c r="H7" s="95">
        <f t="shared" si="0"/>
        <v>549452</v>
      </c>
      <c r="I7" s="36"/>
    </row>
    <row r="8" spans="1:8" ht="15">
      <c r="A8" s="216">
        <v>2</v>
      </c>
      <c r="B8" s="100" t="s">
        <v>109</v>
      </c>
      <c r="C8" s="31"/>
      <c r="D8" s="31"/>
      <c r="E8" s="31"/>
      <c r="F8" s="31"/>
      <c r="G8" s="203"/>
      <c r="H8" s="95">
        <f t="shared" si="0"/>
        <v>0</v>
      </c>
    </row>
    <row r="9" spans="1:8" ht="15">
      <c r="A9" s="216">
        <v>3</v>
      </c>
      <c r="B9" s="212" t="s">
        <v>163</v>
      </c>
      <c r="C9" s="31"/>
      <c r="D9" s="31"/>
      <c r="E9" s="31"/>
      <c r="F9" s="31"/>
      <c r="G9" s="204"/>
      <c r="H9" s="95">
        <f t="shared" si="0"/>
        <v>0</v>
      </c>
    </row>
    <row r="10" spans="1:8" ht="14.25" customHeight="1">
      <c r="A10" s="216">
        <v>4</v>
      </c>
      <c r="B10" s="212" t="s">
        <v>164</v>
      </c>
      <c r="C10" s="31"/>
      <c r="D10" s="31"/>
      <c r="E10" s="31"/>
      <c r="F10" s="31"/>
      <c r="G10" s="204"/>
      <c r="H10" s="95">
        <f t="shared" si="0"/>
        <v>0</v>
      </c>
    </row>
    <row r="11" spans="1:8" ht="15">
      <c r="A11" s="216">
        <v>5</v>
      </c>
      <c r="B11" s="212" t="s">
        <v>158</v>
      </c>
      <c r="C11" s="31"/>
      <c r="D11" s="31"/>
      <c r="E11" s="31"/>
      <c r="F11" s="31"/>
      <c r="G11" s="204"/>
      <c r="H11" s="95">
        <f t="shared" si="0"/>
        <v>0</v>
      </c>
    </row>
    <row r="12" spans="1:8" ht="15">
      <c r="A12" s="216">
        <v>6</v>
      </c>
      <c r="B12" s="100" t="s">
        <v>166</v>
      </c>
      <c r="C12" s="31">
        <v>2500000</v>
      </c>
      <c r="D12" s="31"/>
      <c r="E12" s="31"/>
      <c r="F12" s="31"/>
      <c r="G12" s="204"/>
      <c r="H12" s="95">
        <f t="shared" si="0"/>
        <v>2500000</v>
      </c>
    </row>
    <row r="13" spans="1:8" ht="15">
      <c r="A13" s="216">
        <v>7</v>
      </c>
      <c r="B13" s="100" t="s">
        <v>159</v>
      </c>
      <c r="C13" s="31"/>
      <c r="D13" s="31"/>
      <c r="E13" s="31"/>
      <c r="F13" s="31"/>
      <c r="G13" s="204"/>
      <c r="H13" s="95">
        <f t="shared" si="0"/>
        <v>0</v>
      </c>
    </row>
    <row r="14" spans="1:8" ht="15">
      <c r="A14" s="216">
        <v>8</v>
      </c>
      <c r="B14" s="100" t="s">
        <v>160</v>
      </c>
      <c r="C14" s="31"/>
      <c r="D14" s="31"/>
      <c r="E14" s="31"/>
      <c r="F14" s="31"/>
      <c r="G14" s="204"/>
      <c r="H14" s="95">
        <f t="shared" si="0"/>
        <v>0</v>
      </c>
    </row>
    <row r="15" spans="1:8" ht="15">
      <c r="A15" s="216">
        <v>9</v>
      </c>
      <c r="B15" s="100" t="s">
        <v>162</v>
      </c>
      <c r="C15" s="31"/>
      <c r="D15" s="31"/>
      <c r="E15" s="31"/>
      <c r="F15" s="31"/>
      <c r="G15" s="204"/>
      <c r="H15" s="95">
        <f t="shared" si="0"/>
        <v>0</v>
      </c>
    </row>
    <row r="16" spans="1:8" ht="15">
      <c r="A16" s="216">
        <v>10</v>
      </c>
      <c r="B16" s="100" t="s">
        <v>161</v>
      </c>
      <c r="C16" s="31"/>
      <c r="D16" s="31"/>
      <c r="E16" s="31"/>
      <c r="F16" s="31"/>
      <c r="G16" s="204">
        <v>0</v>
      </c>
      <c r="H16" s="95">
        <f t="shared" si="0"/>
        <v>0</v>
      </c>
    </row>
    <row r="17" spans="1:8" ht="15">
      <c r="A17" s="217" t="s">
        <v>129</v>
      </c>
      <c r="B17" s="99" t="s">
        <v>111</v>
      </c>
      <c r="C17" s="37">
        <f aca="true" t="shared" si="1" ref="C17:H17">SUM(C7:C16)</f>
        <v>2500000</v>
      </c>
      <c r="D17" s="37">
        <f t="shared" si="1"/>
        <v>0</v>
      </c>
      <c r="E17" s="37">
        <f t="shared" si="1"/>
        <v>0</v>
      </c>
      <c r="F17" s="37">
        <f t="shared" si="1"/>
        <v>0</v>
      </c>
      <c r="G17" s="203">
        <f t="shared" si="1"/>
        <v>549452</v>
      </c>
      <c r="H17" s="95">
        <f t="shared" si="1"/>
        <v>3049452</v>
      </c>
    </row>
    <row r="18" spans="1:8" ht="13.5" customHeight="1">
      <c r="A18" s="216" t="s">
        <v>127</v>
      </c>
      <c r="B18" s="212" t="s">
        <v>107</v>
      </c>
      <c r="C18" s="31"/>
      <c r="D18" s="31"/>
      <c r="E18" s="31"/>
      <c r="F18" s="37"/>
      <c r="G18" s="204"/>
      <c r="H18" s="95">
        <f t="shared" si="0"/>
        <v>0</v>
      </c>
    </row>
    <row r="19" spans="1:8" ht="15">
      <c r="A19" s="216" t="s">
        <v>128</v>
      </c>
      <c r="B19" s="99" t="s">
        <v>108</v>
      </c>
      <c r="C19" s="31"/>
      <c r="D19" s="31"/>
      <c r="E19" s="31"/>
      <c r="F19" s="31"/>
      <c r="G19" s="204"/>
      <c r="H19" s="95">
        <f t="shared" si="0"/>
        <v>0</v>
      </c>
    </row>
    <row r="20" spans="1:8" ht="15">
      <c r="A20" s="216">
        <v>1</v>
      </c>
      <c r="B20" s="212" t="s">
        <v>110</v>
      </c>
      <c r="C20" s="31"/>
      <c r="D20" s="31"/>
      <c r="E20" s="31"/>
      <c r="F20" s="31"/>
      <c r="G20" s="204">
        <v>2887925</v>
      </c>
      <c r="H20" s="95">
        <f t="shared" si="0"/>
        <v>2887925</v>
      </c>
    </row>
    <row r="21" spans="1:8" ht="15">
      <c r="A21" s="216">
        <v>2</v>
      </c>
      <c r="B21" s="100" t="s">
        <v>109</v>
      </c>
      <c r="C21" s="31"/>
      <c r="D21" s="31"/>
      <c r="E21" s="31"/>
      <c r="F21" s="31"/>
      <c r="G21" s="204"/>
      <c r="H21" s="95">
        <f t="shared" si="0"/>
        <v>0</v>
      </c>
    </row>
    <row r="22" spans="1:8" ht="15">
      <c r="A22" s="216">
        <v>3</v>
      </c>
      <c r="B22" s="212" t="s">
        <v>165</v>
      </c>
      <c r="C22" s="31"/>
      <c r="D22" s="31"/>
      <c r="E22" s="31"/>
      <c r="F22" s="31"/>
      <c r="G22" s="204"/>
      <c r="H22" s="95">
        <f t="shared" si="0"/>
        <v>0</v>
      </c>
    </row>
    <row r="23" spans="1:8" ht="14.25" customHeight="1">
      <c r="A23" s="216">
        <v>4</v>
      </c>
      <c r="B23" s="212" t="s">
        <v>164</v>
      </c>
      <c r="C23" s="31"/>
      <c r="D23" s="31"/>
      <c r="E23" s="31"/>
      <c r="F23" s="31"/>
      <c r="G23" s="204"/>
      <c r="H23" s="95">
        <f t="shared" si="0"/>
        <v>0</v>
      </c>
    </row>
    <row r="24" spans="1:8" ht="15">
      <c r="A24" s="216">
        <v>5</v>
      </c>
      <c r="B24" s="212" t="s">
        <v>158</v>
      </c>
      <c r="C24" s="31"/>
      <c r="D24" s="31"/>
      <c r="E24" s="31"/>
      <c r="F24" s="31"/>
      <c r="G24" s="204"/>
      <c r="H24" s="95">
        <f t="shared" si="0"/>
        <v>0</v>
      </c>
    </row>
    <row r="25" spans="1:8" ht="15">
      <c r="A25" s="216">
        <v>6</v>
      </c>
      <c r="B25" s="100" t="s">
        <v>167</v>
      </c>
      <c r="C25" s="31"/>
      <c r="D25" s="31"/>
      <c r="E25" s="31"/>
      <c r="F25" s="31"/>
      <c r="G25" s="204"/>
      <c r="H25" s="95">
        <f t="shared" si="0"/>
        <v>0</v>
      </c>
    </row>
    <row r="26" spans="1:8" ht="15">
      <c r="A26" s="216">
        <v>7</v>
      </c>
      <c r="B26" s="100" t="s">
        <v>159</v>
      </c>
      <c r="C26" s="31"/>
      <c r="D26" s="31"/>
      <c r="E26" s="31"/>
      <c r="F26" s="31"/>
      <c r="G26" s="204"/>
      <c r="H26" s="95">
        <f t="shared" si="0"/>
        <v>0</v>
      </c>
    </row>
    <row r="27" spans="1:8" ht="15">
      <c r="A27" s="216">
        <v>8</v>
      </c>
      <c r="B27" s="100" t="s">
        <v>160</v>
      </c>
      <c r="C27" s="31"/>
      <c r="D27" s="31"/>
      <c r="E27" s="31"/>
      <c r="F27" s="31"/>
      <c r="G27" s="204"/>
      <c r="H27" s="95">
        <f t="shared" si="0"/>
        <v>0</v>
      </c>
    </row>
    <row r="28" spans="1:8" ht="15">
      <c r="A28" s="216">
        <v>9</v>
      </c>
      <c r="B28" s="100" t="s">
        <v>162</v>
      </c>
      <c r="C28" s="31"/>
      <c r="D28" s="31"/>
      <c r="E28" s="31"/>
      <c r="F28" s="31"/>
      <c r="G28" s="204"/>
      <c r="H28" s="95">
        <f t="shared" si="0"/>
        <v>0</v>
      </c>
    </row>
    <row r="29" spans="1:8" ht="15">
      <c r="A29" s="216">
        <v>10</v>
      </c>
      <c r="B29" s="100" t="s">
        <v>161</v>
      </c>
      <c r="C29" s="31"/>
      <c r="D29" s="31"/>
      <c r="E29" s="31"/>
      <c r="F29" s="31"/>
      <c r="G29" s="204"/>
      <c r="H29" s="95">
        <f t="shared" si="0"/>
        <v>0</v>
      </c>
    </row>
    <row r="30" spans="1:8" ht="15">
      <c r="A30" s="217" t="s">
        <v>152</v>
      </c>
      <c r="B30" s="99" t="s">
        <v>157</v>
      </c>
      <c r="C30" s="37">
        <f aca="true" t="shared" si="2" ref="C30:H30">SUM(C20:C29)+C17</f>
        <v>2500000</v>
      </c>
      <c r="D30" s="37">
        <f t="shared" si="2"/>
        <v>0</v>
      </c>
      <c r="E30" s="37">
        <f t="shared" si="2"/>
        <v>0</v>
      </c>
      <c r="F30" s="37">
        <f t="shared" si="2"/>
        <v>0</v>
      </c>
      <c r="G30" s="203">
        <f t="shared" si="2"/>
        <v>3437377</v>
      </c>
      <c r="H30" s="95">
        <f t="shared" si="2"/>
        <v>5937377</v>
      </c>
    </row>
    <row r="31" spans="1:8" ht="28.5">
      <c r="A31" s="216" t="s">
        <v>127</v>
      </c>
      <c r="B31" s="212" t="s">
        <v>107</v>
      </c>
      <c r="C31" s="31"/>
      <c r="D31" s="31"/>
      <c r="E31" s="31"/>
      <c r="F31" s="37"/>
      <c r="G31" s="204"/>
      <c r="H31" s="95">
        <f t="shared" si="0"/>
        <v>0</v>
      </c>
    </row>
    <row r="32" spans="1:8" ht="15">
      <c r="A32" s="216" t="s">
        <v>128</v>
      </c>
      <c r="B32" s="99" t="s">
        <v>108</v>
      </c>
      <c r="C32" s="31"/>
      <c r="D32" s="31"/>
      <c r="E32" s="31"/>
      <c r="F32" s="31"/>
      <c r="G32" s="204"/>
      <c r="H32" s="95">
        <f t="shared" si="0"/>
        <v>0</v>
      </c>
    </row>
    <row r="33" spans="1:8" ht="15">
      <c r="A33" s="216">
        <v>1</v>
      </c>
      <c r="B33" s="212" t="s">
        <v>110</v>
      </c>
      <c r="C33" s="31"/>
      <c r="D33" s="31"/>
      <c r="E33" s="31"/>
      <c r="F33" s="31"/>
      <c r="G33" s="204">
        <v>21928253</v>
      </c>
      <c r="H33" s="95">
        <f t="shared" si="0"/>
        <v>21928253</v>
      </c>
    </row>
    <row r="34" spans="1:8" ht="15">
      <c r="A34" s="216">
        <v>2</v>
      </c>
      <c r="B34" s="100" t="s">
        <v>109</v>
      </c>
      <c r="C34" s="31"/>
      <c r="D34" s="31"/>
      <c r="E34" s="31"/>
      <c r="F34" s="31"/>
      <c r="G34" s="204"/>
      <c r="H34" s="95">
        <f t="shared" si="0"/>
        <v>0</v>
      </c>
    </row>
    <row r="35" spans="1:8" ht="15">
      <c r="A35" s="216">
        <v>3</v>
      </c>
      <c r="B35" s="212" t="s">
        <v>165</v>
      </c>
      <c r="C35" s="31"/>
      <c r="D35" s="31"/>
      <c r="E35" s="31"/>
      <c r="F35" s="31"/>
      <c r="G35" s="204"/>
      <c r="H35" s="95">
        <f t="shared" si="0"/>
        <v>0</v>
      </c>
    </row>
    <row r="36" spans="1:8" ht="15">
      <c r="A36" s="216">
        <v>4</v>
      </c>
      <c r="B36" s="212" t="s">
        <v>164</v>
      </c>
      <c r="C36" s="31"/>
      <c r="D36" s="31"/>
      <c r="E36" s="31"/>
      <c r="F36" s="31"/>
      <c r="G36" s="204"/>
      <c r="H36" s="95">
        <f t="shared" si="0"/>
        <v>0</v>
      </c>
    </row>
    <row r="37" spans="1:8" ht="15">
      <c r="A37" s="216">
        <v>5</v>
      </c>
      <c r="B37" s="212" t="s">
        <v>158</v>
      </c>
      <c r="C37" s="31"/>
      <c r="D37" s="31"/>
      <c r="E37" s="31"/>
      <c r="F37" s="31"/>
      <c r="G37" s="204"/>
      <c r="H37" s="95">
        <f t="shared" si="0"/>
        <v>0</v>
      </c>
    </row>
    <row r="38" spans="1:8" ht="15">
      <c r="A38" s="216">
        <v>6</v>
      </c>
      <c r="B38" s="100" t="s">
        <v>167</v>
      </c>
      <c r="C38" s="31"/>
      <c r="D38" s="31"/>
      <c r="E38" s="31"/>
      <c r="F38" s="31"/>
      <c r="G38" s="204"/>
      <c r="H38" s="95">
        <f t="shared" si="0"/>
        <v>0</v>
      </c>
    </row>
    <row r="39" spans="1:8" ht="15">
      <c r="A39" s="216">
        <v>7</v>
      </c>
      <c r="B39" s="100" t="s">
        <v>159</v>
      </c>
      <c r="C39" s="31"/>
      <c r="D39" s="31"/>
      <c r="E39" s="31"/>
      <c r="F39" s="31"/>
      <c r="G39" s="204"/>
      <c r="H39" s="95">
        <f t="shared" si="0"/>
        <v>0</v>
      </c>
    </row>
    <row r="40" spans="1:8" ht="15">
      <c r="A40" s="216">
        <v>8</v>
      </c>
      <c r="B40" s="100" t="s">
        <v>160</v>
      </c>
      <c r="C40" s="31"/>
      <c r="D40" s="31"/>
      <c r="E40" s="31"/>
      <c r="F40" s="31"/>
      <c r="G40" s="204"/>
      <c r="H40" s="95">
        <f t="shared" si="0"/>
        <v>0</v>
      </c>
    </row>
    <row r="41" spans="1:8" ht="15">
      <c r="A41" s="216">
        <v>9</v>
      </c>
      <c r="B41" s="100" t="s">
        <v>162</v>
      </c>
      <c r="C41" s="31"/>
      <c r="D41" s="31"/>
      <c r="E41" s="31"/>
      <c r="F41" s="31"/>
      <c r="G41" s="204"/>
      <c r="H41" s="95">
        <f t="shared" si="0"/>
        <v>0</v>
      </c>
    </row>
    <row r="42" spans="1:8" ht="15">
      <c r="A42" s="216">
        <v>10</v>
      </c>
      <c r="B42" s="100" t="s">
        <v>161</v>
      </c>
      <c r="C42" s="31"/>
      <c r="D42" s="31"/>
      <c r="E42" s="31"/>
      <c r="F42" s="31"/>
      <c r="G42" s="204"/>
      <c r="H42" s="95">
        <f t="shared" si="0"/>
        <v>0</v>
      </c>
    </row>
    <row r="43" spans="1:8" ht="15">
      <c r="A43" s="217" t="s">
        <v>152</v>
      </c>
      <c r="B43" s="99" t="s">
        <v>274</v>
      </c>
      <c r="C43" s="37">
        <f aca="true" t="shared" si="3" ref="C43:H43">SUM(C33:C42)+C30</f>
        <v>2500000</v>
      </c>
      <c r="D43" s="37">
        <f t="shared" si="3"/>
        <v>0</v>
      </c>
      <c r="E43" s="37">
        <f t="shared" si="3"/>
        <v>0</v>
      </c>
      <c r="F43" s="37">
        <f t="shared" si="3"/>
        <v>0</v>
      </c>
      <c r="G43" s="203">
        <f t="shared" si="3"/>
        <v>25365630</v>
      </c>
      <c r="H43" s="95">
        <f t="shared" si="3"/>
        <v>27865630</v>
      </c>
    </row>
    <row r="44" spans="1:8" ht="28.5">
      <c r="A44" s="216" t="s">
        <v>127</v>
      </c>
      <c r="B44" s="212" t="s">
        <v>107</v>
      </c>
      <c r="C44" s="31"/>
      <c r="D44" s="31"/>
      <c r="E44" s="31"/>
      <c r="F44" s="37"/>
      <c r="G44" s="204"/>
      <c r="H44" s="95">
        <f aca="true" t="shared" si="4" ref="H44:H55">SUM(C44:G44)</f>
        <v>0</v>
      </c>
    </row>
    <row r="45" spans="1:8" ht="15">
      <c r="A45" s="216" t="s">
        <v>128</v>
      </c>
      <c r="B45" s="99" t="s">
        <v>108</v>
      </c>
      <c r="C45" s="31"/>
      <c r="D45" s="31"/>
      <c r="E45" s="31"/>
      <c r="F45" s="31"/>
      <c r="G45" s="204"/>
      <c r="H45" s="95">
        <f t="shared" si="4"/>
        <v>0</v>
      </c>
    </row>
    <row r="46" spans="1:8" ht="15">
      <c r="A46" s="216">
        <v>1</v>
      </c>
      <c r="B46" s="212" t="s">
        <v>110</v>
      </c>
      <c r="C46" s="31"/>
      <c r="D46" s="31"/>
      <c r="E46" s="31"/>
      <c r="F46" s="31"/>
      <c r="G46" s="204">
        <v>84858589</v>
      </c>
      <c r="H46" s="95">
        <f t="shared" si="4"/>
        <v>84858589</v>
      </c>
    </row>
    <row r="47" spans="1:8" ht="15">
      <c r="A47" s="216">
        <v>2</v>
      </c>
      <c r="B47" s="100" t="s">
        <v>109</v>
      </c>
      <c r="C47" s="31"/>
      <c r="D47" s="31"/>
      <c r="E47" s="31"/>
      <c r="F47" s="31"/>
      <c r="G47" s="204"/>
      <c r="H47" s="95">
        <f t="shared" si="4"/>
        <v>0</v>
      </c>
    </row>
    <row r="48" spans="1:8" ht="15">
      <c r="A48" s="216">
        <v>3</v>
      </c>
      <c r="B48" s="212" t="s">
        <v>165</v>
      </c>
      <c r="C48" s="31"/>
      <c r="D48" s="31"/>
      <c r="E48" s="31"/>
      <c r="F48" s="31"/>
      <c r="G48" s="204"/>
      <c r="H48" s="95">
        <f t="shared" si="4"/>
        <v>0</v>
      </c>
    </row>
    <row r="49" spans="1:8" ht="15">
      <c r="A49" s="216">
        <v>4</v>
      </c>
      <c r="B49" s="212" t="s">
        <v>164</v>
      </c>
      <c r="C49" s="31"/>
      <c r="D49" s="31"/>
      <c r="E49" s="31"/>
      <c r="F49" s="31"/>
      <c r="G49" s="204"/>
      <c r="H49" s="95">
        <f t="shared" si="4"/>
        <v>0</v>
      </c>
    </row>
    <row r="50" spans="1:8" ht="15">
      <c r="A50" s="216">
        <v>5</v>
      </c>
      <c r="B50" s="212" t="s">
        <v>158</v>
      </c>
      <c r="C50" s="31"/>
      <c r="D50" s="31"/>
      <c r="E50" s="31"/>
      <c r="F50" s="31"/>
      <c r="G50" s="204"/>
      <c r="H50" s="95">
        <f t="shared" si="4"/>
        <v>0</v>
      </c>
    </row>
    <row r="51" spans="1:8" ht="15">
      <c r="A51" s="216">
        <v>6</v>
      </c>
      <c r="B51" s="100" t="s">
        <v>167</v>
      </c>
      <c r="C51" s="31"/>
      <c r="D51" s="31"/>
      <c r="E51" s="31"/>
      <c r="F51" s="31"/>
      <c r="G51" s="204"/>
      <c r="H51" s="95">
        <f t="shared" si="4"/>
        <v>0</v>
      </c>
    </row>
    <row r="52" spans="1:8" ht="15">
      <c r="A52" s="216">
        <v>7</v>
      </c>
      <c r="B52" s="100" t="s">
        <v>159</v>
      </c>
      <c r="C52" s="31"/>
      <c r="D52" s="31"/>
      <c r="E52" s="31"/>
      <c r="F52" s="31"/>
      <c r="G52" s="204"/>
      <c r="H52" s="95">
        <f t="shared" si="4"/>
        <v>0</v>
      </c>
    </row>
    <row r="53" spans="1:8" ht="15">
      <c r="A53" s="216">
        <v>8</v>
      </c>
      <c r="B53" s="100" t="s">
        <v>160</v>
      </c>
      <c r="C53" s="31"/>
      <c r="D53" s="31"/>
      <c r="E53" s="31"/>
      <c r="F53" s="31"/>
      <c r="G53" s="204"/>
      <c r="H53" s="95">
        <f t="shared" si="4"/>
        <v>0</v>
      </c>
    </row>
    <row r="54" spans="1:8" ht="15">
      <c r="A54" s="216">
        <v>9</v>
      </c>
      <c r="B54" s="100" t="s">
        <v>162</v>
      </c>
      <c r="C54" s="31"/>
      <c r="D54" s="31"/>
      <c r="E54" s="31"/>
      <c r="F54" s="31"/>
      <c r="G54" s="204"/>
      <c r="H54" s="95">
        <f t="shared" si="4"/>
        <v>0</v>
      </c>
    </row>
    <row r="55" spans="1:8" ht="15.75" thickBot="1">
      <c r="A55" s="218">
        <v>10</v>
      </c>
      <c r="B55" s="213" t="s">
        <v>161</v>
      </c>
      <c r="C55" s="206"/>
      <c r="D55" s="206"/>
      <c r="E55" s="206"/>
      <c r="F55" s="206"/>
      <c r="G55" s="207"/>
      <c r="H55" s="112">
        <f t="shared" si="4"/>
        <v>0</v>
      </c>
    </row>
    <row r="56" spans="1:8" ht="15.75" thickBot="1">
      <c r="A56" s="219" t="s">
        <v>152</v>
      </c>
      <c r="B56" s="123" t="s">
        <v>304</v>
      </c>
      <c r="C56" s="208">
        <f aca="true" t="shared" si="5" ref="C56:H56">SUM(C46:C55)+C43</f>
        <v>2500000</v>
      </c>
      <c r="D56" s="208">
        <f t="shared" si="5"/>
        <v>0</v>
      </c>
      <c r="E56" s="208">
        <f t="shared" si="5"/>
        <v>0</v>
      </c>
      <c r="F56" s="208">
        <f t="shared" si="5"/>
        <v>0</v>
      </c>
      <c r="G56" s="209">
        <f t="shared" si="5"/>
        <v>110224219</v>
      </c>
      <c r="H56" s="125">
        <f t="shared" si="5"/>
        <v>112724219</v>
      </c>
    </row>
    <row r="57" ht="12.75">
      <c r="C57" s="36"/>
    </row>
    <row r="58" ht="12.75">
      <c r="C58" s="36"/>
    </row>
    <row r="59" ht="12.75">
      <c r="C59" s="36"/>
    </row>
    <row r="60" ht="12.75">
      <c r="C60" s="36"/>
    </row>
    <row r="61" ht="12.75">
      <c r="C61" s="36"/>
    </row>
    <row r="62" ht="12.75">
      <c r="C62" s="36"/>
    </row>
    <row r="63" ht="12.75">
      <c r="C63" s="36"/>
    </row>
    <row r="64" spans="3:8" ht="14.25">
      <c r="C64" s="70"/>
      <c r="H64" s="36"/>
    </row>
    <row r="65" ht="12.75">
      <c r="G65" s="53"/>
    </row>
    <row r="66" ht="12.75">
      <c r="G66" t="s">
        <v>237</v>
      </c>
    </row>
  </sheetData>
  <sheetProtection/>
  <mergeCells count="1">
    <mergeCell ref="B2:H2"/>
  </mergeCells>
  <printOptions/>
  <pageMargins left="0.45" right="0.33" top="0.33" bottom="0.25" header="0.5" footer="0.21"/>
  <pageSetup fitToHeight="1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zoomScalePageLayoutView="0" workbookViewId="0" topLeftCell="A1">
      <selection activeCell="D132" sqref="D132"/>
    </sheetView>
  </sheetViews>
  <sheetFormatPr defaultColWidth="9.140625" defaultRowHeight="12.75"/>
  <cols>
    <col min="1" max="1" width="6.00390625" style="220" customWidth="1"/>
    <col min="2" max="2" width="11.57421875" style="220" customWidth="1"/>
    <col min="3" max="3" width="37.140625" style="220" customWidth="1"/>
    <col min="4" max="4" width="21.7109375" style="220" customWidth="1"/>
    <col min="5" max="5" width="14.421875" style="220" bestFit="1" customWidth="1"/>
    <col min="6" max="6" width="18.140625" style="220" customWidth="1"/>
    <col min="7" max="8" width="10.7109375" style="220" bestFit="1" customWidth="1"/>
    <col min="9" max="16384" width="9.140625" style="220" customWidth="1"/>
  </cols>
  <sheetData>
    <row r="1" ht="21">
      <c r="C1" s="262" t="s">
        <v>171</v>
      </c>
    </row>
    <row r="4" ht="18.75">
      <c r="A4" s="263" t="s">
        <v>392</v>
      </c>
    </row>
    <row r="6" ht="15.75">
      <c r="A6" s="220" t="s">
        <v>389</v>
      </c>
    </row>
    <row r="7" ht="15.75">
      <c r="A7" s="220" t="s">
        <v>390</v>
      </c>
    </row>
    <row r="8" ht="15.75">
      <c r="A8" s="220" t="s">
        <v>393</v>
      </c>
    </row>
    <row r="9" ht="15.75">
      <c r="A9" s="220" t="s">
        <v>391</v>
      </c>
    </row>
    <row r="10" ht="15.75">
      <c r="A10" s="220" t="s">
        <v>394</v>
      </c>
    </row>
    <row r="11" ht="15.75">
      <c r="A11" s="220" t="s">
        <v>395</v>
      </c>
    </row>
    <row r="12" ht="15.75">
      <c r="A12" s="220" t="s">
        <v>287</v>
      </c>
    </row>
    <row r="13" ht="15.75">
      <c r="A13" s="220" t="s">
        <v>172</v>
      </c>
    </row>
    <row r="14" ht="15.75">
      <c r="A14" s="220" t="s">
        <v>288</v>
      </c>
    </row>
    <row r="15" ht="15.75">
      <c r="A15" s="220" t="s">
        <v>173</v>
      </c>
    </row>
    <row r="16" ht="15.75">
      <c r="A16" s="220" t="s">
        <v>174</v>
      </c>
    </row>
    <row r="17" ht="15.75">
      <c r="A17" s="220" t="s">
        <v>338</v>
      </c>
    </row>
    <row r="20" ht="18.75">
      <c r="A20" s="263" t="s">
        <v>372</v>
      </c>
    </row>
    <row r="22" ht="15.75">
      <c r="D22" s="222" t="s">
        <v>192</v>
      </c>
    </row>
    <row r="23" ht="15.75">
      <c r="E23" s="222"/>
    </row>
    <row r="24" ht="15.75">
      <c r="A24" s="221" t="s">
        <v>175</v>
      </c>
    </row>
    <row r="25" ht="15.75">
      <c r="A25" s="221"/>
    </row>
    <row r="26" spans="4:5" ht="16.5" thickBot="1">
      <c r="D26" s="223" t="s">
        <v>178</v>
      </c>
      <c r="E26" s="223"/>
    </row>
    <row r="27" spans="2:5" s="267" customFormat="1" ht="16.5" thickBot="1">
      <c r="B27" s="264" t="s">
        <v>306</v>
      </c>
      <c r="C27" s="265" t="s">
        <v>339</v>
      </c>
      <c r="D27" s="236" t="s">
        <v>289</v>
      </c>
      <c r="E27" s="266" t="s">
        <v>342</v>
      </c>
    </row>
    <row r="28" spans="2:5" ht="15.75">
      <c r="B28" s="225">
        <v>1</v>
      </c>
      <c r="C28" s="226" t="s">
        <v>340</v>
      </c>
      <c r="D28" s="227">
        <v>4586370.57</v>
      </c>
      <c r="E28" s="268" t="s">
        <v>170</v>
      </c>
    </row>
    <row r="29" spans="2:5" ht="15.75">
      <c r="B29" s="228">
        <v>2</v>
      </c>
      <c r="C29" s="229" t="s">
        <v>345</v>
      </c>
      <c r="D29" s="230">
        <v>3821.73</v>
      </c>
      <c r="E29" s="269" t="s">
        <v>170</v>
      </c>
    </row>
    <row r="30" spans="2:5" ht="15.75">
      <c r="B30" s="228">
        <v>3</v>
      </c>
      <c r="C30" s="229" t="s">
        <v>341</v>
      </c>
      <c r="D30" s="230">
        <v>915.2</v>
      </c>
      <c r="E30" s="269" t="s">
        <v>170</v>
      </c>
    </row>
    <row r="31" spans="2:5" ht="15.75">
      <c r="B31" s="228">
        <v>4</v>
      </c>
      <c r="C31" s="229" t="s">
        <v>343</v>
      </c>
      <c r="D31" s="231">
        <v>5230452.24</v>
      </c>
      <c r="E31" s="269" t="s">
        <v>170</v>
      </c>
    </row>
    <row r="32" spans="2:5" ht="15.75">
      <c r="B32" s="228">
        <v>5</v>
      </c>
      <c r="C32" s="229" t="s">
        <v>344</v>
      </c>
      <c r="D32" s="230">
        <v>5577.17</v>
      </c>
      <c r="E32" s="269" t="s">
        <v>170</v>
      </c>
    </row>
    <row r="33" spans="2:5" ht="15.75">
      <c r="B33" s="228">
        <v>6</v>
      </c>
      <c r="C33" s="229" t="s">
        <v>346</v>
      </c>
      <c r="D33" s="231">
        <v>6648347.4</v>
      </c>
      <c r="E33" s="269" t="s">
        <v>170</v>
      </c>
    </row>
    <row r="34" spans="2:5" ht="15.75">
      <c r="B34" s="228">
        <v>7</v>
      </c>
      <c r="C34" s="229" t="s">
        <v>347</v>
      </c>
      <c r="D34" s="230">
        <v>11816.27</v>
      </c>
      <c r="E34" s="269" t="s">
        <v>170</v>
      </c>
    </row>
    <row r="35" spans="2:5" ht="15.75">
      <c r="B35" s="228">
        <v>8</v>
      </c>
      <c r="C35" s="229" t="s">
        <v>348</v>
      </c>
      <c r="D35" s="230">
        <v>6460.48</v>
      </c>
      <c r="E35" s="269" t="s">
        <v>170</v>
      </c>
    </row>
    <row r="36" spans="2:5" ht="15.75">
      <c r="B36" s="228">
        <v>9</v>
      </c>
      <c r="C36" s="226" t="s">
        <v>349</v>
      </c>
      <c r="D36" s="230">
        <v>313970.05</v>
      </c>
      <c r="E36" s="269" t="s">
        <v>170</v>
      </c>
    </row>
    <row r="37" spans="2:5" ht="15.75">
      <c r="B37" s="228">
        <v>10</v>
      </c>
      <c r="C37" s="226" t="s">
        <v>350</v>
      </c>
      <c r="D37" s="230">
        <v>12376437.26</v>
      </c>
      <c r="E37" s="269" t="s">
        <v>170</v>
      </c>
    </row>
    <row r="38" spans="2:5" ht="15.75">
      <c r="B38" s="228">
        <f>+B37+1</f>
        <v>11</v>
      </c>
      <c r="C38" s="226" t="s">
        <v>351</v>
      </c>
      <c r="D38" s="231">
        <v>603.65</v>
      </c>
      <c r="E38" s="269" t="s">
        <v>170</v>
      </c>
    </row>
    <row r="39" spans="2:5" ht="15.75">
      <c r="B39" s="228">
        <f aca="true" t="shared" si="0" ref="B39:B50">+B38+1</f>
        <v>12</v>
      </c>
      <c r="C39" s="226" t="s">
        <v>352</v>
      </c>
      <c r="D39" s="231">
        <v>311447.84</v>
      </c>
      <c r="E39" s="269" t="s">
        <v>170</v>
      </c>
    </row>
    <row r="40" spans="2:5" ht="15.75">
      <c r="B40" s="228">
        <f t="shared" si="0"/>
        <v>13</v>
      </c>
      <c r="C40" s="226" t="s">
        <v>353</v>
      </c>
      <c r="D40" s="231">
        <v>7007.89</v>
      </c>
      <c r="E40" s="269" t="s">
        <v>170</v>
      </c>
    </row>
    <row r="41" spans="2:5" ht="15.75">
      <c r="B41" s="228">
        <f t="shared" si="0"/>
        <v>14</v>
      </c>
      <c r="C41" s="226" t="s">
        <v>354</v>
      </c>
      <c r="D41" s="230">
        <v>10635.04</v>
      </c>
      <c r="E41" s="269" t="s">
        <v>170</v>
      </c>
    </row>
    <row r="42" spans="2:5" ht="15.75">
      <c r="B42" s="228">
        <f t="shared" si="0"/>
        <v>15</v>
      </c>
      <c r="C42" s="229" t="s">
        <v>355</v>
      </c>
      <c r="D42" s="230">
        <v>22759875.54</v>
      </c>
      <c r="E42" s="269" t="s">
        <v>170</v>
      </c>
    </row>
    <row r="43" spans="2:5" ht="15.75">
      <c r="B43" s="228">
        <f t="shared" si="0"/>
        <v>16</v>
      </c>
      <c r="C43" s="229" t="s">
        <v>356</v>
      </c>
      <c r="D43" s="230">
        <v>931.15</v>
      </c>
      <c r="E43" s="269" t="s">
        <v>170</v>
      </c>
    </row>
    <row r="44" spans="2:5" ht="15.75">
      <c r="B44" s="228">
        <f t="shared" si="0"/>
        <v>17</v>
      </c>
      <c r="C44" s="229" t="s">
        <v>357</v>
      </c>
      <c r="D44" s="230">
        <v>463885.76</v>
      </c>
      <c r="E44" s="269" t="s">
        <v>170</v>
      </c>
    </row>
    <row r="45" spans="2:5" ht="15.75">
      <c r="B45" s="228">
        <f t="shared" si="0"/>
        <v>18</v>
      </c>
      <c r="C45" s="229" t="s">
        <v>358</v>
      </c>
      <c r="D45" s="230">
        <v>5208345.92</v>
      </c>
      <c r="E45" s="269" t="s">
        <v>170</v>
      </c>
    </row>
    <row r="46" spans="2:5" ht="15.75">
      <c r="B46" s="228">
        <f t="shared" si="0"/>
        <v>19</v>
      </c>
      <c r="C46" s="229" t="s">
        <v>360</v>
      </c>
      <c r="D46" s="230">
        <v>4672184.31</v>
      </c>
      <c r="E46" s="269" t="s">
        <v>170</v>
      </c>
    </row>
    <row r="47" spans="2:5" ht="15.75">
      <c r="B47" s="228">
        <f t="shared" si="0"/>
        <v>20</v>
      </c>
      <c r="C47" s="229" t="s">
        <v>359</v>
      </c>
      <c r="D47" s="230">
        <v>8582.08</v>
      </c>
      <c r="E47" s="269" t="s">
        <v>170</v>
      </c>
    </row>
    <row r="48" spans="2:5" ht="15.75">
      <c r="B48" s="228">
        <f t="shared" si="0"/>
        <v>21</v>
      </c>
      <c r="C48" s="229" t="s">
        <v>361</v>
      </c>
      <c r="D48" s="230">
        <v>17611220.7</v>
      </c>
      <c r="E48" s="269" t="s">
        <v>170</v>
      </c>
    </row>
    <row r="49" spans="2:5" ht="15.75">
      <c r="B49" s="228">
        <f t="shared" si="0"/>
        <v>22</v>
      </c>
      <c r="C49" s="229" t="s">
        <v>362</v>
      </c>
      <c r="D49" s="230">
        <v>24384.25</v>
      </c>
      <c r="E49" s="269" t="s">
        <v>170</v>
      </c>
    </row>
    <row r="50" spans="2:6" ht="15.75">
      <c r="B50" s="228">
        <f t="shared" si="0"/>
        <v>23</v>
      </c>
      <c r="C50" s="229" t="s">
        <v>363</v>
      </c>
      <c r="D50" s="230">
        <v>1597160.63</v>
      </c>
      <c r="E50" s="269" t="s">
        <v>170</v>
      </c>
      <c r="F50" s="232"/>
    </row>
    <row r="51" spans="2:5" ht="15.75">
      <c r="B51" s="228">
        <v>24</v>
      </c>
      <c r="C51" s="229" t="s">
        <v>364</v>
      </c>
      <c r="D51" s="233">
        <v>-122.12</v>
      </c>
      <c r="E51" s="269" t="s">
        <v>170</v>
      </c>
    </row>
    <row r="52" spans="2:5" ht="16.5" thickBot="1">
      <c r="B52" s="234">
        <v>25</v>
      </c>
      <c r="C52" s="223" t="s">
        <v>365</v>
      </c>
      <c r="D52" s="235">
        <v>14577.57</v>
      </c>
      <c r="E52" s="270" t="s">
        <v>170</v>
      </c>
    </row>
    <row r="53" spans="2:6" ht="16.5" thickBot="1">
      <c r="B53" s="236"/>
      <c r="C53" s="237" t="s">
        <v>15</v>
      </c>
      <c r="D53" s="238">
        <f>SUM(D28:D52)</f>
        <v>81874888.57999998</v>
      </c>
      <c r="E53" s="224"/>
      <c r="F53" s="232"/>
    </row>
    <row r="54" spans="2:6" ht="15.75">
      <c r="B54" s="239"/>
      <c r="C54" s="239"/>
      <c r="D54" s="239"/>
      <c r="F54" s="240"/>
    </row>
    <row r="55" spans="2:6" ht="15.75">
      <c r="B55" s="239"/>
      <c r="C55" s="239"/>
      <c r="D55" s="239"/>
      <c r="F55" s="240"/>
    </row>
    <row r="56" ht="18.75">
      <c r="A56" s="261" t="s">
        <v>176</v>
      </c>
    </row>
    <row r="57" ht="15.75">
      <c r="D57" s="229" t="s">
        <v>177</v>
      </c>
    </row>
    <row r="58" spans="2:4" ht="15.75">
      <c r="B58" s="229"/>
      <c r="C58" s="229"/>
      <c r="D58" s="229" t="s">
        <v>289</v>
      </c>
    </row>
    <row r="59" spans="2:6" ht="15.75">
      <c r="B59" s="229" t="s">
        <v>368</v>
      </c>
      <c r="C59" s="229"/>
      <c r="D59" s="241">
        <v>800082837</v>
      </c>
      <c r="F59" s="242"/>
    </row>
    <row r="60" spans="2:5" ht="15.75">
      <c r="B60" s="229" t="s">
        <v>367</v>
      </c>
      <c r="C60" s="229"/>
      <c r="D60" s="243">
        <v>9393157649.7</v>
      </c>
      <c r="E60" s="244"/>
    </row>
    <row r="61" spans="2:7" ht="15.75">
      <c r="B61" s="229" t="s">
        <v>369</v>
      </c>
      <c r="C61" s="229"/>
      <c r="D61" s="243">
        <v>8213096340.68</v>
      </c>
      <c r="F61" s="232"/>
      <c r="G61" s="232"/>
    </row>
    <row r="62" spans="2:7" ht="15.75">
      <c r="B62" s="249" t="s">
        <v>371</v>
      </c>
      <c r="C62" s="245"/>
      <c r="D62" s="246">
        <f>D59+D60-D61</f>
        <v>1980144146.0200005</v>
      </c>
      <c r="E62" s="232"/>
      <c r="F62" s="247"/>
      <c r="G62" s="232"/>
    </row>
    <row r="63" ht="15.75">
      <c r="G63" s="232"/>
    </row>
    <row r="64" ht="15.75">
      <c r="G64" s="232"/>
    </row>
    <row r="65" spans="1:7" ht="18.75">
      <c r="A65" s="261" t="s">
        <v>379</v>
      </c>
      <c r="G65" s="232"/>
    </row>
    <row r="66" ht="15.75">
      <c r="G66" s="232"/>
    </row>
    <row r="67" spans="2:7" ht="15.75">
      <c r="B67" s="229">
        <v>1</v>
      </c>
      <c r="C67" s="248" t="s">
        <v>380</v>
      </c>
      <c r="D67" s="243">
        <v>35178620</v>
      </c>
      <c r="G67" s="232"/>
    </row>
    <row r="68" spans="2:7" ht="15.75">
      <c r="B68" s="229">
        <v>2</v>
      </c>
      <c r="C68" s="248" t="s">
        <v>381</v>
      </c>
      <c r="D68" s="243">
        <v>3655741</v>
      </c>
      <c r="G68" s="232"/>
    </row>
    <row r="69" spans="2:7" ht="15.75">
      <c r="B69" s="229"/>
      <c r="C69" s="249" t="s">
        <v>15</v>
      </c>
      <c r="D69" s="246">
        <f>SUM(D67:D68)</f>
        <v>38834361</v>
      </c>
      <c r="G69" s="232"/>
    </row>
    <row r="70" ht="15.75">
      <c r="G70" s="232"/>
    </row>
    <row r="71" ht="15.75">
      <c r="G71" s="232"/>
    </row>
    <row r="72" spans="1:7" ht="18.75">
      <c r="A72" s="261" t="s">
        <v>382</v>
      </c>
      <c r="G72" s="232"/>
    </row>
    <row r="73" ht="15.75">
      <c r="G73" s="232"/>
    </row>
    <row r="74" spans="3:7" ht="15.75">
      <c r="C74" s="229" t="s">
        <v>383</v>
      </c>
      <c r="D74" s="246">
        <v>188933552.6</v>
      </c>
      <c r="G74" s="232"/>
    </row>
    <row r="75" ht="15.75">
      <c r="G75" s="232"/>
    </row>
    <row r="76" ht="15.75">
      <c r="G76" s="232"/>
    </row>
    <row r="77" ht="18.75">
      <c r="A77" s="261" t="s">
        <v>182</v>
      </c>
    </row>
    <row r="78" spans="1:8" ht="15.75">
      <c r="A78" s="222"/>
      <c r="H78" s="232"/>
    </row>
    <row r="79" spans="1:2" ht="15.75">
      <c r="A79" s="222"/>
      <c r="B79" s="220" t="s">
        <v>239</v>
      </c>
    </row>
    <row r="80" spans="1:2" ht="15.75">
      <c r="A80" s="222"/>
      <c r="B80" s="220" t="s">
        <v>240</v>
      </c>
    </row>
    <row r="81" ht="15.75">
      <c r="F81" s="223" t="s">
        <v>183</v>
      </c>
    </row>
    <row r="82" spans="2:6" ht="15.75">
      <c r="B82" s="249"/>
      <c r="C82" s="249" t="s">
        <v>184</v>
      </c>
      <c r="D82" s="249" t="s">
        <v>385</v>
      </c>
      <c r="E82" s="245" t="s">
        <v>180</v>
      </c>
      <c r="F82" s="250" t="s">
        <v>181</v>
      </c>
    </row>
    <row r="83" spans="2:8" ht="15.75">
      <c r="B83" s="229">
        <v>1</v>
      </c>
      <c r="C83" s="229" t="s">
        <v>271</v>
      </c>
      <c r="D83" s="229" t="s">
        <v>272</v>
      </c>
      <c r="E83" s="243">
        <v>2824128</v>
      </c>
      <c r="F83" s="251">
        <v>319320761</v>
      </c>
      <c r="H83" s="252"/>
    </row>
    <row r="84" spans="2:8" ht="15.75">
      <c r="B84" s="229">
        <v>2</v>
      </c>
      <c r="C84" s="229" t="s">
        <v>366</v>
      </c>
      <c r="D84" s="229" t="s">
        <v>272</v>
      </c>
      <c r="E84" s="243">
        <v>255960</v>
      </c>
      <c r="F84" s="251">
        <v>28164649</v>
      </c>
      <c r="H84" s="252"/>
    </row>
    <row r="85" spans="2:8" ht="15.75">
      <c r="B85" s="229"/>
      <c r="C85" s="245" t="s">
        <v>15</v>
      </c>
      <c r="D85" s="245"/>
      <c r="E85" s="245"/>
      <c r="F85" s="253">
        <f>SUM(F83:F84)</f>
        <v>347485410</v>
      </c>
      <c r="H85" s="252"/>
    </row>
    <row r="88" ht="18.75">
      <c r="A88" s="261" t="s">
        <v>386</v>
      </c>
    </row>
    <row r="89" spans="1:6" ht="15.75">
      <c r="A89" s="222"/>
      <c r="F89" s="252"/>
    </row>
    <row r="90" spans="2:5" ht="15.75">
      <c r="B90" s="229"/>
      <c r="C90" s="229"/>
      <c r="D90" s="229"/>
      <c r="E90" s="229" t="s">
        <v>186</v>
      </c>
    </row>
    <row r="91" spans="2:5" ht="15.75">
      <c r="B91" s="229">
        <v>1</v>
      </c>
      <c r="C91" s="249" t="s">
        <v>40</v>
      </c>
      <c r="D91" s="229"/>
      <c r="E91" s="246">
        <v>7880700</v>
      </c>
    </row>
    <row r="92" spans="2:6" ht="15.75">
      <c r="B92" s="229">
        <v>2</v>
      </c>
      <c r="C92" s="249" t="s">
        <v>269</v>
      </c>
      <c r="D92" s="229"/>
      <c r="E92" s="254">
        <v>49494480</v>
      </c>
      <c r="F92" s="232"/>
    </row>
    <row r="93" spans="2:6" ht="15.75">
      <c r="B93" s="229">
        <v>3</v>
      </c>
      <c r="C93" s="229" t="s">
        <v>299</v>
      </c>
      <c r="D93" s="229"/>
      <c r="E93" s="254">
        <v>1997821</v>
      </c>
      <c r="F93" s="252"/>
    </row>
    <row r="94" spans="2:8" ht="15.75">
      <c r="B94" s="229">
        <v>4</v>
      </c>
      <c r="C94" s="229" t="s">
        <v>300</v>
      </c>
      <c r="D94" s="229"/>
      <c r="E94" s="255">
        <f>E92-E93</f>
        <v>47496659</v>
      </c>
      <c r="H94" s="232"/>
    </row>
    <row r="95" spans="2:8" ht="15.75">
      <c r="B95" s="229">
        <v>5</v>
      </c>
      <c r="C95" s="249" t="s">
        <v>185</v>
      </c>
      <c r="D95" s="229"/>
      <c r="E95" s="256">
        <f>29704472.49+4985580</f>
        <v>34690052.489999995</v>
      </c>
      <c r="H95" s="232"/>
    </row>
    <row r="96" spans="2:8" ht="15.75">
      <c r="B96" s="229">
        <v>6</v>
      </c>
      <c r="C96" s="229" t="s">
        <v>299</v>
      </c>
      <c r="D96" s="229"/>
      <c r="E96" s="256">
        <v>915298</v>
      </c>
      <c r="H96" s="232"/>
    </row>
    <row r="97" spans="2:8" ht="15.75">
      <c r="B97" s="229">
        <v>7</v>
      </c>
      <c r="C97" s="229" t="s">
        <v>300</v>
      </c>
      <c r="D97" s="229"/>
      <c r="E97" s="255">
        <f>E95-E96</f>
        <v>33774754.489999995</v>
      </c>
      <c r="H97" s="232"/>
    </row>
    <row r="98" spans="2:8" ht="15.75">
      <c r="B98" s="229">
        <v>8</v>
      </c>
      <c r="C98" s="249" t="s">
        <v>270</v>
      </c>
      <c r="D98" s="229"/>
      <c r="E98" s="256">
        <f>14201241+775645+383996.5</f>
        <v>15360882.5</v>
      </c>
      <c r="H98" s="232"/>
    </row>
    <row r="99" spans="2:5" ht="15.75">
      <c r="B99" s="229">
        <v>9</v>
      </c>
      <c r="C99" s="229" t="s">
        <v>299</v>
      </c>
      <c r="D99" s="229"/>
      <c r="E99" s="256">
        <f>82474+3630033+36343</f>
        <v>3748850</v>
      </c>
    </row>
    <row r="100" spans="2:5" ht="15.75">
      <c r="B100" s="229">
        <v>10</v>
      </c>
      <c r="C100" s="229" t="s">
        <v>300</v>
      </c>
      <c r="D100" s="229"/>
      <c r="E100" s="255">
        <f>E98-E99</f>
        <v>11612032.5</v>
      </c>
    </row>
    <row r="101" spans="2:5" ht="15.75">
      <c r="B101" s="249"/>
      <c r="C101" s="257" t="s">
        <v>370</v>
      </c>
      <c r="D101" s="249"/>
      <c r="E101" s="255">
        <f>+E91+E94+E97+E100</f>
        <v>100764145.99</v>
      </c>
    </row>
    <row r="105" spans="3:4" ht="21">
      <c r="C105" s="271" t="s">
        <v>384</v>
      </c>
      <c r="D105" s="272">
        <f>+D53+D62+D69+D74+F85+E101</f>
        <v>2738036504.19</v>
      </c>
    </row>
    <row r="109" spans="1:5" ht="18.75">
      <c r="A109" s="263" t="s">
        <v>290</v>
      </c>
      <c r="B109" s="221"/>
      <c r="E109" s="258"/>
    </row>
    <row r="113" ht="18.75">
      <c r="A113" s="261" t="s">
        <v>387</v>
      </c>
    </row>
    <row r="115" ht="15.75">
      <c r="D115" s="229" t="s">
        <v>187</v>
      </c>
    </row>
    <row r="116" spans="2:4" ht="15.75">
      <c r="B116" s="274"/>
      <c r="C116" s="273"/>
      <c r="D116" s="229" t="s">
        <v>189</v>
      </c>
    </row>
    <row r="117" spans="2:4" ht="15.75">
      <c r="B117" s="226" t="s">
        <v>291</v>
      </c>
      <c r="C117" s="226"/>
      <c r="D117" s="256">
        <v>155412468</v>
      </c>
    </row>
    <row r="118" spans="2:4" ht="15.75">
      <c r="B118" s="229" t="s">
        <v>188</v>
      </c>
      <c r="C118" s="229"/>
      <c r="D118" s="256">
        <v>7057574116</v>
      </c>
    </row>
    <row r="119" spans="2:6" ht="15.75">
      <c r="B119" s="229" t="s">
        <v>262</v>
      </c>
      <c r="C119" s="229"/>
      <c r="D119" s="256">
        <v>6326176338.84</v>
      </c>
      <c r="F119" s="232"/>
    </row>
    <row r="120" spans="2:6" ht="15.75">
      <c r="B120" s="229" t="s">
        <v>292</v>
      </c>
      <c r="C120" s="229"/>
      <c r="D120" s="255">
        <f>D117+D118-D119</f>
        <v>886810245.1599998</v>
      </c>
      <c r="F120" s="232"/>
    </row>
    <row r="122" spans="1:7" ht="18.75">
      <c r="A122" s="261" t="s">
        <v>388</v>
      </c>
      <c r="F122" s="232"/>
      <c r="G122" s="232"/>
    </row>
    <row r="123" ht="15.75">
      <c r="D123" s="229" t="s">
        <v>179</v>
      </c>
    </row>
    <row r="124" spans="2:4" ht="15.75">
      <c r="B124" s="229">
        <v>1</v>
      </c>
      <c r="C124" s="229" t="s">
        <v>190</v>
      </c>
      <c r="D124" s="256">
        <v>75693</v>
      </c>
    </row>
    <row r="125" spans="2:6" ht="15.75">
      <c r="B125" s="229">
        <f aca="true" t="shared" si="1" ref="B125:B130">B124+1</f>
        <v>2</v>
      </c>
      <c r="C125" s="229" t="s">
        <v>373</v>
      </c>
      <c r="D125" s="256">
        <v>1785756</v>
      </c>
      <c r="F125" s="232"/>
    </row>
    <row r="126" spans="2:4" ht="15.75">
      <c r="B126" s="229">
        <f t="shared" si="1"/>
        <v>3</v>
      </c>
      <c r="C126" s="229" t="s">
        <v>245</v>
      </c>
      <c r="D126" s="256">
        <v>0</v>
      </c>
    </row>
    <row r="127" spans="2:4" ht="15.75">
      <c r="B127" s="229">
        <f t="shared" si="1"/>
        <v>4</v>
      </c>
      <c r="C127" s="229" t="s">
        <v>374</v>
      </c>
      <c r="D127" s="256">
        <v>22130</v>
      </c>
    </row>
    <row r="128" spans="2:4" ht="15.75">
      <c r="B128" s="229">
        <f t="shared" si="1"/>
        <v>5</v>
      </c>
      <c r="C128" s="229" t="s">
        <v>249</v>
      </c>
      <c r="D128" s="256">
        <v>0</v>
      </c>
    </row>
    <row r="129" spans="2:4" ht="15.75">
      <c r="B129" s="229">
        <f t="shared" si="1"/>
        <v>6</v>
      </c>
      <c r="C129" s="229" t="s">
        <v>238</v>
      </c>
      <c r="D129" s="256">
        <v>0</v>
      </c>
    </row>
    <row r="130" spans="2:7" ht="15.75">
      <c r="B130" s="249">
        <f t="shared" si="1"/>
        <v>7</v>
      </c>
      <c r="C130" s="249" t="s">
        <v>15</v>
      </c>
      <c r="D130" s="255">
        <f>D124+D125+D126+D127+D128+D129</f>
        <v>1883579</v>
      </c>
      <c r="G130" s="232"/>
    </row>
    <row r="131" spans="2:4" ht="15.75">
      <c r="B131" s="239"/>
      <c r="C131" s="239"/>
      <c r="D131" s="259"/>
    </row>
    <row r="132" spans="1:4" ht="18.75">
      <c r="A132" s="261" t="s">
        <v>246</v>
      </c>
      <c r="B132" s="275" t="s">
        <v>247</v>
      </c>
      <c r="C132" s="276"/>
      <c r="D132" s="259"/>
    </row>
    <row r="133" spans="2:4" ht="15.75">
      <c r="B133" s="239"/>
      <c r="C133" s="239"/>
      <c r="D133" s="229" t="s">
        <v>191</v>
      </c>
    </row>
    <row r="134" spans="2:4" ht="15.75">
      <c r="B134" s="229">
        <v>1</v>
      </c>
      <c r="C134" s="229" t="s">
        <v>375</v>
      </c>
      <c r="D134" s="256">
        <v>218784</v>
      </c>
    </row>
    <row r="135" spans="2:6" ht="15.75">
      <c r="B135" s="229">
        <f>B134+1</f>
        <v>2</v>
      </c>
      <c r="C135" s="229" t="s">
        <v>376</v>
      </c>
      <c r="D135" s="256">
        <v>978864914.48</v>
      </c>
      <c r="F135" s="232"/>
    </row>
    <row r="136" spans="2:6" ht="15.75">
      <c r="B136" s="229">
        <v>3</v>
      </c>
      <c r="C136" s="229" t="s">
        <v>60</v>
      </c>
      <c r="D136" s="256">
        <v>757534762.36</v>
      </c>
      <c r="F136" s="232"/>
    </row>
    <row r="137" spans="2:4" ht="15.75">
      <c r="B137" s="249"/>
      <c r="C137" s="249" t="s">
        <v>15</v>
      </c>
      <c r="D137" s="255">
        <f>SUM(D134:D136)</f>
        <v>1736618460.8400002</v>
      </c>
    </row>
    <row r="140" ht="15.75">
      <c r="D140" s="232"/>
    </row>
    <row r="141" ht="18.75">
      <c r="B141" s="261" t="s">
        <v>378</v>
      </c>
    </row>
    <row r="143" spans="2:4" ht="15.75">
      <c r="B143" s="229">
        <v>1</v>
      </c>
      <c r="C143" s="248" t="s">
        <v>65</v>
      </c>
      <c r="D143" s="243">
        <v>2500000</v>
      </c>
    </row>
    <row r="144" spans="2:4" ht="15.75">
      <c r="B144" s="229">
        <v>2</v>
      </c>
      <c r="C144" s="248" t="s">
        <v>71</v>
      </c>
      <c r="D144" s="243">
        <v>25365630</v>
      </c>
    </row>
    <row r="145" spans="2:4" ht="15.75">
      <c r="B145" s="229">
        <v>3</v>
      </c>
      <c r="C145" s="248" t="s">
        <v>154</v>
      </c>
      <c r="D145" s="243">
        <v>84858589.11</v>
      </c>
    </row>
    <row r="146" spans="2:4" ht="15.75">
      <c r="B146" s="229"/>
      <c r="C146" s="249" t="s">
        <v>15</v>
      </c>
      <c r="D146" s="246">
        <f>SUM(D143:D145)</f>
        <v>112724219.11</v>
      </c>
    </row>
    <row r="149" spans="3:4" ht="21">
      <c r="C149" s="271" t="s">
        <v>377</v>
      </c>
      <c r="D149" s="272">
        <f>+D137+D146+D120+D130</f>
        <v>2738036504.1099997</v>
      </c>
    </row>
    <row r="152" ht="15.75">
      <c r="D152" s="260"/>
    </row>
  </sheetData>
  <sheetProtection/>
  <printOptions/>
  <pageMargins left="0.44" right="0.19" top="0.47" bottom="0.75" header="0.3" footer="0.3"/>
  <pageSetup fitToHeight="3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1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4.7109375" style="0" customWidth="1"/>
    <col min="2" max="2" width="36.57421875" style="0" customWidth="1"/>
    <col min="3" max="3" width="16.28125" style="0" customWidth="1"/>
    <col min="4" max="4" width="12.8515625" style="0" customWidth="1"/>
    <col min="5" max="5" width="11.57421875" style="0" customWidth="1"/>
  </cols>
  <sheetData>
    <row r="2" ht="12.75">
      <c r="A2" s="53" t="s">
        <v>293</v>
      </c>
    </row>
    <row r="4" ht="12.75">
      <c r="A4" s="55" t="s">
        <v>193</v>
      </c>
    </row>
    <row r="5" ht="12.75">
      <c r="A5" s="53"/>
    </row>
    <row r="6" spans="1:3" ht="12.75">
      <c r="A6" s="53"/>
      <c r="C6" s="54" t="s">
        <v>187</v>
      </c>
    </row>
    <row r="7" spans="1:3" ht="12.75">
      <c r="A7" s="3"/>
      <c r="B7" s="27" t="s">
        <v>196</v>
      </c>
      <c r="C7" s="54" t="s">
        <v>189</v>
      </c>
    </row>
    <row r="8" spans="1:3" ht="12.75">
      <c r="A8" s="3">
        <v>1</v>
      </c>
      <c r="B8" s="27" t="s">
        <v>250</v>
      </c>
      <c r="C8" s="71">
        <f>'ardh.shp (formati I )'!D10</f>
        <v>-7704493954.25</v>
      </c>
    </row>
    <row r="9" spans="1:3" ht="12.75">
      <c r="A9" s="3">
        <v>2</v>
      </c>
      <c r="B9" s="27" t="s">
        <v>194</v>
      </c>
      <c r="C9" s="26">
        <v>0</v>
      </c>
    </row>
    <row r="10" spans="1:3" ht="12.75">
      <c r="A10" s="3">
        <v>3</v>
      </c>
      <c r="B10" s="27" t="s">
        <v>195</v>
      </c>
      <c r="C10" s="26">
        <v>0</v>
      </c>
    </row>
    <row r="11" spans="1:3" ht="12.75">
      <c r="A11" s="3"/>
      <c r="B11" s="34" t="s">
        <v>15</v>
      </c>
      <c r="C11" s="26">
        <f>C8+C9+C10</f>
        <v>-7704493954.25</v>
      </c>
    </row>
    <row r="14" ht="12.75">
      <c r="A14" s="55" t="s">
        <v>214</v>
      </c>
    </row>
    <row r="15" ht="12.75">
      <c r="A15" s="53"/>
    </row>
    <row r="16" spans="1:3" ht="12.75">
      <c r="A16" s="53"/>
      <c r="C16" s="54" t="s">
        <v>206</v>
      </c>
    </row>
    <row r="17" spans="1:3" ht="12.75">
      <c r="A17" s="3"/>
      <c r="B17" s="27" t="s">
        <v>196</v>
      </c>
      <c r="C17" s="54" t="s">
        <v>189</v>
      </c>
    </row>
    <row r="18" spans="1:3" ht="12.75">
      <c r="A18" s="3">
        <v>1</v>
      </c>
      <c r="B18" s="27" t="s">
        <v>253</v>
      </c>
      <c r="C18" s="26">
        <v>0</v>
      </c>
    </row>
    <row r="19" spans="1:3" ht="12.75">
      <c r="A19" s="3">
        <f>A18+1</f>
        <v>2</v>
      </c>
      <c r="B19" s="27" t="s">
        <v>197</v>
      </c>
      <c r="C19" s="26">
        <v>0</v>
      </c>
    </row>
    <row r="20" spans="1:3" ht="12.75">
      <c r="A20" s="3">
        <f aca="true" t="shared" si="0" ref="A20:A28">A19+1</f>
        <v>3</v>
      </c>
      <c r="B20" s="27" t="s">
        <v>258</v>
      </c>
      <c r="C20" s="26">
        <v>0</v>
      </c>
    </row>
    <row r="21" spans="1:5" ht="12.75">
      <c r="A21" s="3">
        <f t="shared" si="0"/>
        <v>4</v>
      </c>
      <c r="B21" s="27" t="s">
        <v>198</v>
      </c>
      <c r="C21" s="26"/>
      <c r="D21" s="36"/>
      <c r="E21" s="36"/>
    </row>
    <row r="22" spans="1:3" ht="12.75">
      <c r="A22" s="3">
        <f t="shared" si="0"/>
        <v>5</v>
      </c>
      <c r="B22" s="27" t="s">
        <v>199</v>
      </c>
      <c r="C22" s="26"/>
    </row>
    <row r="23" spans="1:3" ht="12.75">
      <c r="A23" s="3">
        <f t="shared" si="0"/>
        <v>6</v>
      </c>
      <c r="B23" s="27" t="s">
        <v>200</v>
      </c>
      <c r="C23" s="26"/>
    </row>
    <row r="24" spans="1:3" ht="12.75">
      <c r="A24" s="3">
        <f t="shared" si="0"/>
        <v>7</v>
      </c>
      <c r="B24" s="27" t="s">
        <v>201</v>
      </c>
      <c r="C24" s="26"/>
    </row>
    <row r="25" spans="1:3" ht="12.75">
      <c r="A25" s="3">
        <f t="shared" si="0"/>
        <v>8</v>
      </c>
      <c r="B25" s="27" t="s">
        <v>202</v>
      </c>
      <c r="C25" s="26"/>
    </row>
    <row r="26" spans="1:3" ht="12.75">
      <c r="A26" s="3">
        <f t="shared" si="0"/>
        <v>9</v>
      </c>
      <c r="B26" s="27" t="s">
        <v>203</v>
      </c>
      <c r="C26" s="26"/>
    </row>
    <row r="27" spans="1:3" ht="12.75">
      <c r="A27" s="3">
        <f t="shared" si="0"/>
        <v>10</v>
      </c>
      <c r="B27" s="27" t="s">
        <v>255</v>
      </c>
      <c r="C27" s="26">
        <v>0</v>
      </c>
    </row>
    <row r="28" spans="1:3" ht="12.75">
      <c r="A28" s="3">
        <f t="shared" si="0"/>
        <v>11</v>
      </c>
      <c r="B28" s="27" t="s">
        <v>204</v>
      </c>
      <c r="C28" s="26">
        <v>0</v>
      </c>
    </row>
    <row r="29" spans="1:3" ht="12.75">
      <c r="A29" s="3">
        <f>A28+1</f>
        <v>12</v>
      </c>
      <c r="B29" s="27" t="s">
        <v>205</v>
      </c>
      <c r="C29" s="26">
        <v>0</v>
      </c>
    </row>
    <row r="30" spans="1:3" ht="12.75">
      <c r="A30" s="3"/>
      <c r="B30" s="34" t="s">
        <v>15</v>
      </c>
      <c r="C30" s="26">
        <f>SUM(C18:C29)</f>
        <v>0</v>
      </c>
    </row>
    <row r="31" spans="1:3" ht="12.75">
      <c r="A31" s="2"/>
      <c r="B31" s="66"/>
      <c r="C31" s="65"/>
    </row>
    <row r="32" spans="1:3" ht="12.75">
      <c r="A32" s="3" t="s">
        <v>244</v>
      </c>
      <c r="B32" s="3" t="s">
        <v>243</v>
      </c>
      <c r="C32" s="75">
        <f>C34+C35</f>
        <v>0</v>
      </c>
    </row>
    <row r="33" spans="1:3" ht="12.75">
      <c r="A33" s="3"/>
      <c r="B33" s="3"/>
      <c r="C33" s="3"/>
    </row>
    <row r="34" spans="1:3" ht="12.75">
      <c r="A34" s="3"/>
      <c r="B34" s="3" t="s">
        <v>241</v>
      </c>
      <c r="C34" s="75"/>
    </row>
    <row r="35" spans="1:5" ht="12.75">
      <c r="A35" s="3"/>
      <c r="B35" s="3" t="s">
        <v>242</v>
      </c>
      <c r="C35" s="75"/>
      <c r="E35" s="36"/>
    </row>
    <row r="36" spans="1:3" ht="12.75">
      <c r="A36" s="3"/>
      <c r="B36" s="34"/>
      <c r="C36" s="26"/>
    </row>
    <row r="39" ht="12.75">
      <c r="A39" s="55" t="s">
        <v>207</v>
      </c>
    </row>
    <row r="40" ht="12.75">
      <c r="A40" s="55"/>
    </row>
    <row r="41" spans="1:5" ht="12.75">
      <c r="A41" s="55"/>
      <c r="E41" s="54" t="s">
        <v>191</v>
      </c>
    </row>
    <row r="42" spans="1:7" ht="32.25" customHeight="1">
      <c r="A42" s="3"/>
      <c r="B42" s="27" t="s">
        <v>211</v>
      </c>
      <c r="C42" s="57" t="s">
        <v>295</v>
      </c>
      <c r="D42" s="57" t="s">
        <v>210</v>
      </c>
      <c r="E42" s="57" t="s">
        <v>296</v>
      </c>
      <c r="G42" s="72"/>
    </row>
    <row r="43" spans="1:7" ht="15" customHeight="1">
      <c r="A43" s="3">
        <v>1</v>
      </c>
      <c r="B43" s="27" t="s">
        <v>260</v>
      </c>
      <c r="C43" s="56">
        <v>0</v>
      </c>
      <c r="D43" s="57">
        <v>0</v>
      </c>
      <c r="E43" s="57">
        <f>C43+D43</f>
        <v>0</v>
      </c>
      <c r="G43" s="72"/>
    </row>
    <row r="44" spans="1:7" ht="12.75" customHeight="1">
      <c r="A44" s="3">
        <f>A43+1</f>
        <v>2</v>
      </c>
      <c r="B44" s="27" t="s">
        <v>208</v>
      </c>
      <c r="C44" s="73"/>
      <c r="D44" s="74"/>
      <c r="E44" s="57">
        <f>C44+D44</f>
        <v>0</v>
      </c>
      <c r="G44" s="72"/>
    </row>
    <row r="45" spans="1:5" ht="12.75">
      <c r="A45" s="3">
        <f>A44+1</f>
        <v>3</v>
      </c>
      <c r="B45" s="27" t="s">
        <v>209</v>
      </c>
      <c r="C45" s="26"/>
      <c r="D45" s="26"/>
      <c r="E45" s="57">
        <f>C45+D45</f>
        <v>0</v>
      </c>
    </row>
    <row r="46" spans="1:5" ht="12.75">
      <c r="A46" s="3"/>
      <c r="B46" s="34" t="s">
        <v>15</v>
      </c>
      <c r="C46" s="26">
        <f>SUM(C44:C45)</f>
        <v>0</v>
      </c>
      <c r="D46" s="26">
        <f>SUM(D44:D45)</f>
        <v>0</v>
      </c>
      <c r="E46" s="57">
        <f>C46+D46</f>
        <v>0</v>
      </c>
    </row>
    <row r="47" ht="12.75">
      <c r="A47" s="2"/>
    </row>
    <row r="51" ht="12.75">
      <c r="A51" s="55" t="s">
        <v>215</v>
      </c>
    </row>
    <row r="53" ht="12.75">
      <c r="C53" s="54" t="s">
        <v>216</v>
      </c>
    </row>
    <row r="54" spans="1:3" ht="12.75">
      <c r="A54" s="3"/>
      <c r="B54" s="27" t="s">
        <v>213</v>
      </c>
      <c r="C54" s="54" t="s">
        <v>189</v>
      </c>
    </row>
    <row r="55" spans="1:3" ht="12.75">
      <c r="A55" s="3">
        <v>1</v>
      </c>
      <c r="B55" s="27" t="s">
        <v>217</v>
      </c>
      <c r="C55" s="26"/>
    </row>
    <row r="56" spans="1:3" ht="12.75">
      <c r="A56" s="3">
        <v>2</v>
      </c>
      <c r="B56" s="27" t="s">
        <v>212</v>
      </c>
      <c r="C56" s="26">
        <v>0</v>
      </c>
    </row>
    <row r="57" spans="1:3" ht="12.75">
      <c r="A57" s="3"/>
      <c r="B57" s="34" t="s">
        <v>15</v>
      </c>
      <c r="C57" s="26">
        <f>SUM(C55:C56)</f>
        <v>0</v>
      </c>
    </row>
    <row r="62" ht="12.75">
      <c r="A62" s="55" t="s">
        <v>218</v>
      </c>
    </row>
    <row r="64" ht="12.75">
      <c r="C64" s="54" t="s">
        <v>219</v>
      </c>
    </row>
    <row r="65" spans="1:3" ht="12.75">
      <c r="A65" s="3"/>
      <c r="B65" s="27" t="s">
        <v>213</v>
      </c>
      <c r="C65" s="54" t="s">
        <v>189</v>
      </c>
    </row>
    <row r="66" spans="1:3" ht="12.75">
      <c r="A66" s="3">
        <v>1</v>
      </c>
      <c r="B66" s="27" t="s">
        <v>220</v>
      </c>
      <c r="C66" s="26"/>
    </row>
    <row r="67" spans="1:3" ht="12.75">
      <c r="A67" s="3">
        <v>2</v>
      </c>
      <c r="B67" s="27" t="s">
        <v>221</v>
      </c>
      <c r="C67" s="26"/>
    </row>
    <row r="68" spans="1:3" ht="12.75">
      <c r="A68" s="3"/>
      <c r="B68" s="34" t="s">
        <v>15</v>
      </c>
      <c r="C68" s="26">
        <f>SUM(C66:C67)</f>
        <v>0</v>
      </c>
    </row>
    <row r="71" ht="12.75">
      <c r="A71" s="55" t="s">
        <v>222</v>
      </c>
    </row>
    <row r="73" ht="12.75">
      <c r="C73" s="54" t="s">
        <v>178</v>
      </c>
    </row>
    <row r="74" spans="1:3" ht="12.75">
      <c r="A74" s="3"/>
      <c r="B74" s="27" t="s">
        <v>223</v>
      </c>
      <c r="C74" s="54" t="s">
        <v>189</v>
      </c>
    </row>
    <row r="75" spans="1:3" ht="12.75">
      <c r="A75" s="3">
        <v>1</v>
      </c>
      <c r="B75" s="27" t="s">
        <v>251</v>
      </c>
      <c r="C75" s="26">
        <f>'ardh.shp (formati I )'!D6</f>
        <v>7831631724.139999</v>
      </c>
    </row>
    <row r="76" spans="1:3" ht="12.75">
      <c r="A76" s="3"/>
      <c r="B76" s="34" t="s">
        <v>15</v>
      </c>
      <c r="C76" s="26">
        <f>SUM(C75:C75)</f>
        <v>7831631724.139999</v>
      </c>
    </row>
    <row r="79" ht="12.75">
      <c r="A79" s="55" t="s">
        <v>294</v>
      </c>
    </row>
    <row r="81" ht="12.75">
      <c r="C81" s="54" t="s">
        <v>178</v>
      </c>
    </row>
    <row r="82" spans="1:3" ht="12.75">
      <c r="A82" s="3"/>
      <c r="B82" s="27"/>
      <c r="C82" s="54" t="s">
        <v>189</v>
      </c>
    </row>
    <row r="83" spans="1:3" ht="12.75">
      <c r="A83" s="3">
        <v>1</v>
      </c>
      <c r="B83" s="27" t="s">
        <v>224</v>
      </c>
      <c r="C83" s="26">
        <f>C75</f>
        <v>7831631724.139999</v>
      </c>
    </row>
    <row r="84" spans="1:3" ht="12.75">
      <c r="A84" s="3">
        <f>A83+1</f>
        <v>2</v>
      </c>
      <c r="B84" s="27" t="s">
        <v>225</v>
      </c>
      <c r="C84" s="26">
        <f>C11+C30+C32+D46+C68+C57</f>
        <v>-7704493954.25</v>
      </c>
    </row>
    <row r="85" spans="1:3" ht="12.75">
      <c r="A85" s="3">
        <f aca="true" t="shared" si="1" ref="A85:A91">A84+1</f>
        <v>3</v>
      </c>
      <c r="B85" s="34" t="s">
        <v>226</v>
      </c>
      <c r="C85" s="26">
        <v>0</v>
      </c>
    </row>
    <row r="86" spans="1:3" ht="12.75">
      <c r="A86" s="3">
        <f t="shared" si="1"/>
        <v>4</v>
      </c>
      <c r="B86" s="60" t="s">
        <v>228</v>
      </c>
      <c r="C86" s="26">
        <f>SUM(C83:C85)</f>
        <v>127137769.88999939</v>
      </c>
    </row>
    <row r="87" spans="1:3" ht="12.75">
      <c r="A87" s="3">
        <f t="shared" si="1"/>
        <v>5</v>
      </c>
      <c r="B87" s="58" t="s">
        <v>259</v>
      </c>
      <c r="C87" s="59">
        <v>0</v>
      </c>
    </row>
    <row r="88" spans="1:3" ht="12.75">
      <c r="A88" s="3">
        <f t="shared" si="1"/>
        <v>6</v>
      </c>
      <c r="B88" s="58" t="s">
        <v>252</v>
      </c>
      <c r="C88" s="59">
        <f>C86+C87</f>
        <v>127137769.88999939</v>
      </c>
    </row>
    <row r="89" spans="1:3" ht="12.75">
      <c r="A89" s="3">
        <f t="shared" si="1"/>
        <v>7</v>
      </c>
      <c r="B89" s="27" t="s">
        <v>227</v>
      </c>
      <c r="C89" s="26">
        <f>SUM(C86:C87)</f>
        <v>127137769.88999939</v>
      </c>
    </row>
    <row r="90" spans="1:3" ht="12.75">
      <c r="A90" s="3">
        <f t="shared" si="1"/>
        <v>8</v>
      </c>
      <c r="B90" s="58" t="s">
        <v>229</v>
      </c>
      <c r="C90" s="59"/>
    </row>
    <row r="91" spans="1:3" ht="12.75">
      <c r="A91" s="3">
        <f t="shared" si="1"/>
        <v>9</v>
      </c>
      <c r="B91" s="27" t="s">
        <v>230</v>
      </c>
      <c r="C91" s="26">
        <f>C86+C90</f>
        <v>127137769.88999939</v>
      </c>
    </row>
    <row r="101" spans="2:4" ht="12.75">
      <c r="B101" t="s">
        <v>256</v>
      </c>
      <c r="D101" t="s">
        <v>237</v>
      </c>
    </row>
  </sheetData>
  <sheetProtection/>
  <printOptions/>
  <pageMargins left="1.09" right="0.7" top="0.3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GJoni</dc:creator>
  <cp:keywords/>
  <dc:description/>
  <cp:lastModifiedBy> </cp:lastModifiedBy>
  <cp:lastPrinted>2011-03-25T09:35:14Z</cp:lastPrinted>
  <dcterms:created xsi:type="dcterms:W3CDTF">2009-01-17T09:35:10Z</dcterms:created>
  <dcterms:modified xsi:type="dcterms:W3CDTF">2011-03-25T09:40:41Z</dcterms:modified>
  <cp:category/>
  <cp:version/>
  <cp:contentType/>
  <cp:contentStatus/>
</cp:coreProperties>
</file>