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kapaku" sheetId="1" r:id="rId1"/>
    <sheet name="aktivi" sheetId="2" r:id="rId2"/>
    <sheet name="pasivi" sheetId="3" r:id="rId3"/>
    <sheet name="ardh.shp (formati I )" sheetId="4" r:id="rId4"/>
    <sheet name="fluksi mon.met.direkte" sheetId="5" r:id="rId5"/>
    <sheet name="fluksi mo.met.indirekte" sheetId="6" r:id="rId6"/>
    <sheet name="pas # kapitaleve e pa kons" sheetId="7" r:id="rId7"/>
    <sheet name="shpjegimet a-pasiv" sheetId="8" r:id="rId8"/>
    <sheet name="shpj. ardh+shpz." sheetId="9" r:id="rId9"/>
  </sheets>
  <definedNames/>
  <calcPr fullCalcOnLoad="1"/>
</workbook>
</file>

<file path=xl/sharedStrings.xml><?xml version="1.0" encoding="utf-8"?>
<sst xmlns="http://schemas.openxmlformats.org/spreadsheetml/2006/main" count="646" uniqueCount="424">
  <si>
    <t>A - PASQYRA E TE ARDHURAVE DHE SHPENZIMEVE</t>
  </si>
  <si>
    <t>( Bazuar ne klasifikimin e Shpenzimeve sipas Natyres )</t>
  </si>
  <si>
    <t>Nr.</t>
  </si>
  <si>
    <t>Shitjet neto</t>
  </si>
  <si>
    <t>Te ardhurat te tjera nga veprimtarite e shfrytezimit</t>
  </si>
  <si>
    <t>Amortizimet dhe zhvleresimet</t>
  </si>
  <si>
    <t>Te ardhurat dhe shpenzimet financiare nga njesite e kontrolluara</t>
  </si>
  <si>
    <t>Te ardhurat dhe shpenzimet financiare nga pjesemarrjet</t>
  </si>
  <si>
    <t>Te ardhurat dhe shpenzimet finaciare</t>
  </si>
  <si>
    <t>Te ardhurat dhe shpenzimet finaciare nga investime te tjera financiare afatgjata</t>
  </si>
  <si>
    <t>Te ardhurat dhe shpenzimet nga interesat</t>
  </si>
  <si>
    <t>Shpenzimet e tatimit mbi fitimin</t>
  </si>
  <si>
    <t>Aktive te tjera financiare afatshkurtra</t>
  </si>
  <si>
    <t>Insturmente te tjera borxhi</t>
  </si>
  <si>
    <t>Investime te tjera financiare</t>
  </si>
  <si>
    <t>Totali</t>
  </si>
  <si>
    <t>AKTIVET</t>
  </si>
  <si>
    <t>AKTIVET AFATSHKURTRA</t>
  </si>
  <si>
    <t>Derivative dhe aktive te mbajtura per tregim</t>
  </si>
  <si>
    <t>Derivativet</t>
  </si>
  <si>
    <t>Llogari/Kerkesa te arketueshme</t>
  </si>
  <si>
    <t>Llogari/Kerkesa te tjera te arketueshme</t>
  </si>
  <si>
    <t>Totali 3</t>
  </si>
  <si>
    <t>Inventari</t>
  </si>
  <si>
    <t>Lendet e para</t>
  </si>
  <si>
    <t>Prodhim ne poçes</t>
  </si>
  <si>
    <t>Produkte te gateshme</t>
  </si>
  <si>
    <t>Mallra per rishitje</t>
  </si>
  <si>
    <t xml:space="preserve">Parapagesat per furnizime </t>
  </si>
  <si>
    <t>Totali 4</t>
  </si>
  <si>
    <t>Aktivet biologjike afateshkurtra</t>
  </si>
  <si>
    <t>Aktivet afateshkurtera te mbajtura per shitje</t>
  </si>
  <si>
    <t>Parapagimet dhe shpenzimet e shtyra</t>
  </si>
  <si>
    <t>AKTIVET AFATGJATA</t>
  </si>
  <si>
    <t>Investimet financiare afatgjata</t>
  </si>
  <si>
    <t>Aksione dhe investimle te tjera ne pjesemarrje</t>
  </si>
  <si>
    <t>Aksione dhe letra te tjera me vlere</t>
  </si>
  <si>
    <t>Llogari / Kerkesa te arketueshme afatgjata</t>
  </si>
  <si>
    <t>Totali 1.</t>
  </si>
  <si>
    <t>Aktive afatgjata materiale</t>
  </si>
  <si>
    <t>Toka</t>
  </si>
  <si>
    <t xml:space="preserve">Ndertesa </t>
  </si>
  <si>
    <t>Makineri dhe pajisje</t>
  </si>
  <si>
    <t>Aktive te tjera afatgjata materiale ( me vl. kontab.)</t>
  </si>
  <si>
    <t>Totali 2</t>
  </si>
  <si>
    <t>Aktivet biologjike afatgjata</t>
  </si>
  <si>
    <t>Aktivet afatgjata jomateriale</t>
  </si>
  <si>
    <t xml:space="preserve">Aktive te tjera afatgjata </t>
  </si>
  <si>
    <t>TOTALI I AKTIVEVE AFATGJATA (II)</t>
  </si>
  <si>
    <t>TOTALI I AKTIVEVE ( I +II )</t>
  </si>
  <si>
    <t>DETYRIME DHE KAPITALI</t>
  </si>
  <si>
    <t>DETYRIMET AFATSHKURTRA</t>
  </si>
  <si>
    <t>Huamarrjet</t>
  </si>
  <si>
    <t>Huate dhe obligacionet afatshkurtra</t>
  </si>
  <si>
    <t>Kthimet / ripagesat e huave afatgjata</t>
  </si>
  <si>
    <t xml:space="preserve">Bono te konvertueshme </t>
  </si>
  <si>
    <t>Huate dhe parapagimet</t>
  </si>
  <si>
    <t>Te pagueshme ndaj furnitoreve</t>
  </si>
  <si>
    <t>Te pagueshme ndaj punonjesve</t>
  </si>
  <si>
    <t>Detyrimet tatimore</t>
  </si>
  <si>
    <t>Hua te tjera</t>
  </si>
  <si>
    <t>Grantet dhe te ardhurat e shtyra</t>
  </si>
  <si>
    <t>Provizionet afatshkurtra</t>
  </si>
  <si>
    <t>TOTALI I DETYR. AFATGJATA( II )</t>
  </si>
  <si>
    <t>KAPITALI</t>
  </si>
  <si>
    <t>Kapitali aksionar</t>
  </si>
  <si>
    <t>Primi I aksionit</t>
  </si>
  <si>
    <t>Njesite ose aksionet e thesarit ( negative )</t>
  </si>
  <si>
    <t>Rezerva statutore</t>
  </si>
  <si>
    <t>Rezerva ligjore</t>
  </si>
  <si>
    <t>Rezerva te tjera</t>
  </si>
  <si>
    <t>Fitimet e pashperndara</t>
  </si>
  <si>
    <t>TOTALI I KAPITALIT ( III )</t>
  </si>
  <si>
    <t>TOTALI I DETYRIMEVE KAPITALIT  ( I,II,III )</t>
  </si>
  <si>
    <t>Flukesi monetar nga veprimtarite e shfrytezimit</t>
  </si>
  <si>
    <t>Mjetet monetare ( MM ) te arketuara nga klientet</t>
  </si>
  <si>
    <t>MM te ardhura nga veprimtarite</t>
  </si>
  <si>
    <t>Fluksi monetar nga veprimtarite investuese</t>
  </si>
  <si>
    <t>Blerja e njesise se kontrolluar X minus parate e Arketuara</t>
  </si>
  <si>
    <t>Blerja e aktiveve afatgjata materiale</t>
  </si>
  <si>
    <t>Te ardhura nga shitja e pajisjeve</t>
  </si>
  <si>
    <t>Dividendet e arketuar</t>
  </si>
  <si>
    <t>MM neto te perdoruara ne veprimtarine investuese</t>
  </si>
  <si>
    <t>Fluksi monetar nga aktivitetet financiare</t>
  </si>
  <si>
    <t>Pagesat e detyrimeve te qirase financiare</t>
  </si>
  <si>
    <t>Dividente te paguar</t>
  </si>
  <si>
    <t>MM neto e perdorur ne veprimtarine financiare</t>
  </si>
  <si>
    <t>Mjetet monetare ne fillim te periudhes kontabel</t>
  </si>
  <si>
    <t>Mjetet monetare ne fund te periudhes kontabel</t>
  </si>
  <si>
    <t>Te ardhura nga huamarrje afatgjata</t>
  </si>
  <si>
    <t>MM neto nga veprimtarite e shfrytezimit</t>
  </si>
  <si>
    <t xml:space="preserve">Te ardhura nga emerrtimi I kapitalit aksionar </t>
  </si>
  <si>
    <t>Shenime</t>
  </si>
  <si>
    <t>I</t>
  </si>
  <si>
    <t>Aktivet e mbajtura per tregtim</t>
  </si>
  <si>
    <t>Shpenzimet e zhvillimit</t>
  </si>
  <si>
    <t>Aktive te tjera afatgjata jomateriale</t>
  </si>
  <si>
    <t>DETYRIME AFATGJATA</t>
  </si>
  <si>
    <t>Huate afatgjata</t>
  </si>
  <si>
    <t>Hua bono dhe detyrime nga qeraja financiare</t>
  </si>
  <si>
    <t>Bonot e konvertueshme</t>
  </si>
  <si>
    <t>Totali 1</t>
  </si>
  <si>
    <t>Huamarrje te tjera afatgjata</t>
  </si>
  <si>
    <t>Provizionet afatgjata</t>
  </si>
  <si>
    <t>Aksionet e thesarit</t>
  </si>
  <si>
    <t>Rezerva statusore dhe ligjore</t>
  </si>
  <si>
    <t>Efekti I ndryshimeve ne politikat kontabel</t>
  </si>
  <si>
    <t>Pozicioni I rregulluar</t>
  </si>
  <si>
    <t>Dividendet e paguar</t>
  </si>
  <si>
    <t>Fitimi neto per periudhen kontabel</t>
  </si>
  <si>
    <t>Pozicioni me 31 dhjetor 2007</t>
  </si>
  <si>
    <t>Emertimi dhe forma ligjore</t>
  </si>
  <si>
    <t>NIPT -i</t>
  </si>
  <si>
    <t>Adresa e Selise</t>
  </si>
  <si>
    <t>Nr.i Regjistrit Tregtar</t>
  </si>
  <si>
    <t>Veprimtaria Kryesore</t>
  </si>
  <si>
    <t>_____________________________________________</t>
  </si>
  <si>
    <t>PASQYRAT FINANCIARE</t>
  </si>
  <si>
    <t>( Ne zbatim te Standartit Kombetar te Kontabilitetit nr 2 dhe Ligjit</t>
  </si>
  <si>
    <t>Nr 9228, Date 29,04,2004 " Per Kontabilitetin dh Pasqyrat Financiare")</t>
  </si>
  <si>
    <t>Pasqyrat Financiare jane te konsoliduara</t>
  </si>
  <si>
    <t>Pasqyrat Financare jane te rrumbullakosura ne</t>
  </si>
  <si>
    <t xml:space="preserve">Pasqyrat Financiare jane te shprehuara ne </t>
  </si>
  <si>
    <t>Periudha Kontabel e Pasqyrave Financiare</t>
  </si>
  <si>
    <t>Data e mbylljes se Pasqyrave Financare</t>
  </si>
  <si>
    <t xml:space="preserve">PASQYRAT E NDRYSHIMEVE NE KAPITAL </t>
  </si>
  <si>
    <t>A</t>
  </si>
  <si>
    <t>B</t>
  </si>
  <si>
    <t>II</t>
  </si>
  <si>
    <t>Mallrat,lendet pare e sherbimet</t>
  </si>
  <si>
    <t>Ndryshimet ne inventarin e produkteve te gateshme dhe prodhimit ne proçes</t>
  </si>
  <si>
    <t>Puna e kryer nga njesite eko.raportuese per qellimet e veta dhe e kapitalizuar</t>
  </si>
  <si>
    <t>Shpenzimet e tjera nga veprimtarite e shfrytezimit</t>
  </si>
  <si>
    <t xml:space="preserve">Totali I shpenzimeve       (5-8)               </t>
  </si>
  <si>
    <t>Fitimi ( humbja) nga veprimtarite  shfrytezimit  (1+2+/-3+/-4-9)</t>
  </si>
  <si>
    <t>Fitimet (humbjet) nga kursi I kembimit</t>
  </si>
  <si>
    <t>Te ardhurat dhe shpenzimet e tjera financiare</t>
  </si>
  <si>
    <t>Fitimi ( humbja) neto e vitit financiar (15-16)</t>
  </si>
  <si>
    <t>Pjese e fitimit neto per aksioneret e shoq. Meme</t>
  </si>
  <si>
    <t>Pjese e fitimit neto per aksioneret e pakices</t>
  </si>
  <si>
    <t>Fitimi ( humbja ) e ushtrimit   (10+/-14)</t>
  </si>
  <si>
    <t>Pagat e personelit</t>
  </si>
  <si>
    <t>Shpenzimet per pensione</t>
  </si>
  <si>
    <t xml:space="preserve">Shpenzimet e personelit      </t>
  </si>
  <si>
    <t>Shpenzimet per sig. shoqerore</t>
  </si>
  <si>
    <t>Mjetet  monetare</t>
  </si>
  <si>
    <t>(i)</t>
  </si>
  <si>
    <t>(ii)</t>
  </si>
  <si>
    <t>(iii)</t>
  </si>
  <si>
    <t>(iv)</t>
  </si>
  <si>
    <t>(v)</t>
  </si>
  <si>
    <t>III</t>
  </si>
  <si>
    <t xml:space="preserve">Kapitali  I aksionareve te shoqerise meme </t>
  </si>
  <si>
    <t>Fitimi ( humbja ) e vitit financiar</t>
  </si>
  <si>
    <t xml:space="preserve"> </t>
  </si>
  <si>
    <t xml:space="preserve">Referencat </t>
  </si>
  <si>
    <t>Pozicioni me 31 dhjetor 2008</t>
  </si>
  <si>
    <t>Transformime  ne rezervat tjera</t>
  </si>
  <si>
    <t>Rezerva rivleresimi AAGJ</t>
  </si>
  <si>
    <t>Transferim ne detyrimet</t>
  </si>
  <si>
    <t>Terheqje kapitali per zvogelim</t>
  </si>
  <si>
    <t>Blerje aksionesh</t>
  </si>
  <si>
    <t>Transf. ne rezerven det. Ligjore</t>
  </si>
  <si>
    <t>Transf.  ne rezerven det. Statutore</t>
  </si>
  <si>
    <t>Transf.  ne rezerven det. Ligjore</t>
  </si>
  <si>
    <t>Emetimi I kapitali  aksionar</t>
  </si>
  <si>
    <t>Emetimi i kapitalit aksionar</t>
  </si>
  <si>
    <t>C</t>
  </si>
  <si>
    <t>MM nga Rimbursimet</t>
  </si>
  <si>
    <t>lek</t>
  </si>
  <si>
    <t>SHENIMET SHPJEGUESE</t>
  </si>
  <si>
    <t>jemi mbeshtetur ne te njejtat politika te administrimit te vlerave materiale e monetare.</t>
  </si>
  <si>
    <t xml:space="preserve">Per mjetet monetare ne valute te huaj gjate vitit jane pasqyruar me kursin e kembimit ditor ,kurse </t>
  </si>
  <si>
    <t xml:space="preserve">ne fund te vitit saldot e llogarive kliente,furnitore ,gjendje mjetesh monetare ne arke e ne banke me </t>
  </si>
  <si>
    <t xml:space="preserve">3)Paraqet gjendjen e klienteve </t>
  </si>
  <si>
    <t>shenimi 3</t>
  </si>
  <si>
    <t>shenimi 1</t>
  </si>
  <si>
    <t>shenimi 7</t>
  </si>
  <si>
    <t>sasi</t>
  </si>
  <si>
    <t>vlera</t>
  </si>
  <si>
    <t>10)Gjendjet e inventarit (mallrat)</t>
  </si>
  <si>
    <t>shenimi 10</t>
  </si>
  <si>
    <t>Emertimi I mallit</t>
  </si>
  <si>
    <t>Makineri pajisje me vlefte fillestare</t>
  </si>
  <si>
    <t>shenimi 14</t>
  </si>
  <si>
    <t>shenimi 5</t>
  </si>
  <si>
    <t>Rritja e detyrimeve furnitore</t>
  </si>
  <si>
    <t>ne leke</t>
  </si>
  <si>
    <t>Sigurimet Shoqerore</t>
  </si>
  <si>
    <t>shenimi 8</t>
  </si>
  <si>
    <t>Shifrat jane te shprehura ne leke.</t>
  </si>
  <si>
    <t>5)Mallrat lendet e para e sherbimet.</t>
  </si>
  <si>
    <t>Bl. Materiale te stokueshme</t>
  </si>
  <si>
    <t>Bl. Energji elektrike,etj.</t>
  </si>
  <si>
    <t>Zerat e shpz.</t>
  </si>
  <si>
    <t>Shpz.Mirembajtje e riparime</t>
  </si>
  <si>
    <t>Shpz. Te tjera</t>
  </si>
  <si>
    <t>Paga personeli jashte nd/jes</t>
  </si>
  <si>
    <t>Shpz. Telefoni e postare</t>
  </si>
  <si>
    <t>shpz. Transporti blerje l.pare</t>
  </si>
  <si>
    <t>Shpz.Transporti per shitje</t>
  </si>
  <si>
    <t>Sherbime bankare</t>
  </si>
  <si>
    <t>Shpz. Per gjoba</t>
  </si>
  <si>
    <t>Shpz. Tjera kancelarie</t>
  </si>
  <si>
    <t>shenimi 6</t>
  </si>
  <si>
    <t>8)Amortizimi dhe zhvleresimet</t>
  </si>
  <si>
    <t>Amort. instalime tekn.makineri</t>
  </si>
  <si>
    <t>Amort. AQ te tjera trupezuara</t>
  </si>
  <si>
    <t>Amortizimi llogaritur</t>
  </si>
  <si>
    <t>Llog. e amortizimit (llog.28..)</t>
  </si>
  <si>
    <t>Te ardhura diferenca kursi</t>
  </si>
  <si>
    <t>Zerat e shpz.dhe ardhurave</t>
  </si>
  <si>
    <t>6)Shpz. te tjera nga veprimtarite e shfrytezimit</t>
  </si>
  <si>
    <t>16)Fitimet (Humbjet) nga kursi kembimit</t>
  </si>
  <si>
    <t>shenimi 16</t>
  </si>
  <si>
    <t>Humbje nga konvertimi</t>
  </si>
  <si>
    <t>17)Te ardhurat e shpenzimet e tjera financiare</t>
  </si>
  <si>
    <t>shenimi 17</t>
  </si>
  <si>
    <t>Shpenzime tjera financiare</t>
  </si>
  <si>
    <t>Te ardhura interesat bankare</t>
  </si>
  <si>
    <t>1) Te ardhurat nga shitjet netto</t>
  </si>
  <si>
    <t>Zerat e te  ardhurave</t>
  </si>
  <si>
    <t>Shitjet netto</t>
  </si>
  <si>
    <t>Shpenzime nga vepr. Shfryt.</t>
  </si>
  <si>
    <t>Te ardhura e shpz. Financiare</t>
  </si>
  <si>
    <t>Fitimi tatimor</t>
  </si>
  <si>
    <t>Fitimi (humbja) ushtrimit</t>
  </si>
  <si>
    <t>Llog. Tatim fitimit 10%</t>
  </si>
  <si>
    <t>Fitimi i bilancit</t>
  </si>
  <si>
    <t>Pasqyra e fluksit monetar -- Metoda direkte</t>
  </si>
  <si>
    <t xml:space="preserve">Pasqyrat Financiare jane individuale             </t>
  </si>
  <si>
    <t>_________________PO___________________</t>
  </si>
  <si>
    <t>_________________JO___________________</t>
  </si>
  <si>
    <t>_________________1 LEK___________________</t>
  </si>
  <si>
    <t xml:space="preserve">                              leke</t>
  </si>
  <si>
    <t>ADMINISTRATOR</t>
  </si>
  <si>
    <t>Pagese  dividenti</t>
  </si>
  <si>
    <t xml:space="preserve">Sqarojme se kjo llogari inventariale eshte mbajtur gjate vitit dhe gjendjet ne </t>
  </si>
  <si>
    <t>fund te vitit me koston mesatare arithmetike.</t>
  </si>
  <si>
    <t>Pagat</t>
  </si>
  <si>
    <t>Shpenzimet e sig.shoqerore</t>
  </si>
  <si>
    <t>Shp.te personelit</t>
  </si>
  <si>
    <t>7)</t>
  </si>
  <si>
    <t xml:space="preserve">Tvsh </t>
  </si>
  <si>
    <t>8)</t>
  </si>
  <si>
    <t>Detyrime te tjera</t>
  </si>
  <si>
    <t>Rritja/Renia neto e MM</t>
  </si>
  <si>
    <t>Te tjera</t>
  </si>
  <si>
    <t>Bl. Lende e pare ,Mallrash e sherbime</t>
  </si>
  <si>
    <t>Shitje neto</t>
  </si>
  <si>
    <t>Fitimi para tatimi</t>
  </si>
  <si>
    <t xml:space="preserve">Shpz. Qera </t>
  </si>
  <si>
    <t xml:space="preserve">Data e krijimit </t>
  </si>
  <si>
    <t>shpz. Takse vendore e te tjera</t>
  </si>
  <si>
    <t xml:space="preserve">HARTUESI BILANCIT </t>
  </si>
  <si>
    <t>Pozicioni me 31 dhjetor 2006</t>
  </si>
  <si>
    <t>Prime sigurimi</t>
  </si>
  <si>
    <t>Shpz. per gjoba e kamata te tjera pazbr.</t>
  </si>
  <si>
    <t>Amort.shp.nisjes e zgjerimit</t>
  </si>
  <si>
    <t>.</t>
  </si>
  <si>
    <t>Ulja e detyrimeve</t>
  </si>
  <si>
    <t>TOTALI AKTIVEVE  AFATSHKURTRA(I)</t>
  </si>
  <si>
    <t>Pjesemarrje te tjera ne njesi te kontrolluara (vetem nePF)</t>
  </si>
  <si>
    <t>TOTALI I DETYRIMEVE AFATSHKURTRA ( I )</t>
  </si>
  <si>
    <t>TOTALI I DETYRIMEVE</t>
  </si>
  <si>
    <t>Aksionet e pakices (perdoret vetem ne pasqyrat financiare te konsoliduara))</t>
  </si>
  <si>
    <t>Emri i mire</t>
  </si>
  <si>
    <t>Ndertesa</t>
  </si>
  <si>
    <t>Aktive te tjera afatgjata materiale</t>
  </si>
  <si>
    <t>Gazoil</t>
  </si>
  <si>
    <t>litra</t>
  </si>
  <si>
    <t>Pozicioni me 31 dhjetor 2009</t>
  </si>
  <si>
    <t>K76911001E</t>
  </si>
  <si>
    <t>SHKODER</t>
  </si>
  <si>
    <t>GENKLAUDIS SHA</t>
  </si>
  <si>
    <t>28.05.2007</t>
  </si>
  <si>
    <t xml:space="preserve">Tregti me shumice  te karburanteve </t>
  </si>
  <si>
    <t>Kapital aksionar i papaguar</t>
  </si>
  <si>
    <t>Llogari ; Debitore/kreditore te tjere</t>
  </si>
  <si>
    <r>
      <t xml:space="preserve">Sqarimet lidhur me pasqyren e te </t>
    </r>
    <r>
      <rPr>
        <b/>
        <sz val="10"/>
        <rFont val="Arial"/>
        <family val="2"/>
      </rPr>
      <t>Ardhurave e Shpenzimeve per</t>
    </r>
    <r>
      <rPr>
        <b/>
        <u val="single"/>
        <sz val="10"/>
        <rFont val="Arial"/>
        <family val="2"/>
      </rPr>
      <t xml:space="preserve"> vitin 2010</t>
    </r>
  </si>
  <si>
    <t>20) Llogaritja e tatim fitimit per  vitin 2010</t>
  </si>
  <si>
    <t>Gjendja 01.01.2009</t>
  </si>
  <si>
    <t>Gjendja 31.12.2010</t>
  </si>
  <si>
    <t>BELTOJE</t>
  </si>
  <si>
    <t>Pershkrimi i Elementeve</t>
  </si>
  <si>
    <t>Totali i te ardhurave dhe shpenzimeve financiare   (13.1+/-13.2+/-13.3+/-13.4)</t>
  </si>
  <si>
    <t>Shpenz,panjohura ( % interesa)</t>
  </si>
  <si>
    <t>Fitimi i Pashperndare</t>
  </si>
  <si>
    <t>Pozicioni me 31 dhjetor 2010</t>
  </si>
  <si>
    <t>Nr</t>
  </si>
  <si>
    <t>Pasqyra e fluksit monetar - Metoda Indirekte</t>
  </si>
  <si>
    <t>Periudha</t>
  </si>
  <si>
    <t>Raportuese</t>
  </si>
  <si>
    <t>Para ardhese</t>
  </si>
  <si>
    <t>Fluksi i parave nga veprimtaria e shfrytezimit</t>
  </si>
  <si>
    <t>Fitimi para tatimit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</si>
  <si>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</si>
  <si>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</si>
  <si>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</si>
  <si>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</si>
  <si>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</si>
  <si>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</si>
  <si>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</si>
  <si>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</si>
  <si>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</si>
  <si>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</si>
  <si>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</si>
  <si>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</si>
  <si>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</si>
  <si>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</si>
  <si>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Blerja e njesisese kontrolluar X minus parate e Arketuara</t>
  </si>
  <si>
    <t>Te ardhura nga shitja e paisjeve</t>
  </si>
  <si>
    <t>Interesi i arketuar</t>
  </si>
  <si>
    <t>Dividentet e arketuar</t>
  </si>
  <si>
    <t>MM neto te perdoruara ne veprimtarite investuese</t>
  </si>
  <si>
    <t>Te ardhura nga emetimi i kapitalit aksioner</t>
  </si>
  <si>
    <t>Pagesat e detyrimive te qerase financiare</t>
  </si>
  <si>
    <t>MM neto e perdorur ne veprimtarite Financiare</t>
  </si>
  <si>
    <t>Rritja/Renia neto e mjeteve monetare</t>
  </si>
  <si>
    <t xml:space="preserve">Pasqyra   e   Fluksit   Monetar  -  Metoda  Indirekte  </t>
  </si>
  <si>
    <t>Rritje/renie e shpenzimeve te shtyra</t>
  </si>
  <si>
    <t>Pershkrimi</t>
  </si>
  <si>
    <t>Tirana Bank (lek)</t>
  </si>
  <si>
    <t>Tirana Bank (usd)</t>
  </si>
  <si>
    <t>Njesia</t>
  </si>
  <si>
    <t>BKT (lek)</t>
  </si>
  <si>
    <t>BKT (euro)</t>
  </si>
  <si>
    <t>Tirana Bank (euro)</t>
  </si>
  <si>
    <t>Alpha Bank (lek)</t>
  </si>
  <si>
    <t>Alpha Bank (euro)</t>
  </si>
  <si>
    <t>Alpha Bank (usd)</t>
  </si>
  <si>
    <t>Union Bank (lek)</t>
  </si>
  <si>
    <t>Credins (lek)</t>
  </si>
  <si>
    <t>Credins (euro)</t>
  </si>
  <si>
    <t>Raiffeisen Bank (lek)</t>
  </si>
  <si>
    <t>Raiffeisen Bank (euro)</t>
  </si>
  <si>
    <t>Raiffeisen Bank (usd)</t>
  </si>
  <si>
    <t>Intesa Sanpaolo (usd)</t>
  </si>
  <si>
    <t>Intesa Sanpaolo (lek)</t>
  </si>
  <si>
    <t>Pro Credit Bank (lek)</t>
  </si>
  <si>
    <t>Banka Kombetare e Greqise (lek)</t>
  </si>
  <si>
    <t>First Investmant Bank (lek)</t>
  </si>
  <si>
    <t>First Investmant Bank (euro)</t>
  </si>
  <si>
    <t>Benzine</t>
  </si>
  <si>
    <t xml:space="preserve">Shtesa llogari te arketueshme </t>
  </si>
  <si>
    <t xml:space="preserve">Pakesime llogari te arketueshme </t>
  </si>
  <si>
    <t>Totali AAM</t>
  </si>
  <si>
    <t>TAP</t>
  </si>
  <si>
    <t>Pagat e punonjesve</t>
  </si>
  <si>
    <t>Debitore / Kreditore</t>
  </si>
  <si>
    <t>Totali Pasivit</t>
  </si>
  <si>
    <t>Kapitali vet</t>
  </si>
  <si>
    <t>Kerkesa te tjera te arketueshme</t>
  </si>
  <si>
    <t>Tvsh kreditore</t>
  </si>
  <si>
    <t>Dogana Durres (parapagim)</t>
  </si>
  <si>
    <t>Parapagim per blerje malli</t>
  </si>
  <si>
    <t>Furnitore parapagim per blerje malli</t>
  </si>
  <si>
    <t>Totali Aktivit</t>
  </si>
  <si>
    <t>Njesia e matjes</t>
  </si>
  <si>
    <t>14) Aktive afatgjata materiale ( AAM)</t>
  </si>
  <si>
    <t>5)Te pagueshme ndaj furnitoreve</t>
  </si>
  <si>
    <t>7) Detyrimet Tatimore</t>
  </si>
  <si>
    <t>Shoqeria "Genklaudis" Sh.a eshte themeluar si Shoqeri Anonime me date 28.05.2007 dhe eshte rregjistruar ne Gjykaten</t>
  </si>
  <si>
    <t>Shenime te pergjithshme</t>
  </si>
  <si>
    <t xml:space="preserve">Shoqeria eshte e rregjistruar ne organin tatimor me NIPT K76911001E dhe administrimi tatimor kryhet nepermjet Drejtorise </t>
  </si>
  <si>
    <t>Rajonale ,Njesia e Tatimpaguesve te Medhenj Tirane.</t>
  </si>
  <si>
    <t>IV</t>
  </si>
  <si>
    <t>V</t>
  </si>
  <si>
    <t>Pozicioni me 31 dhjetor 2011</t>
  </si>
  <si>
    <t>VI</t>
  </si>
  <si>
    <t>Credins (usd)</t>
  </si>
  <si>
    <t>Intesa Sanpaolo (euro)</t>
  </si>
  <si>
    <t>Veneto Banka (euro)</t>
  </si>
  <si>
    <t>Hua bankare</t>
  </si>
  <si>
    <t>Raiffeisen Bank</t>
  </si>
  <si>
    <t>Societe Generale Albania</t>
  </si>
  <si>
    <t>9)</t>
  </si>
  <si>
    <t>Kapitali eshte shtuar ne vitin 2011 nga fitimet e pashperndara te viteve te meparshme dhe ka arritur ne shumen 107.000.000 lek</t>
  </si>
  <si>
    <t>Administrator i pergjithshem I shoqerise eshte z.Paulin Gega</t>
  </si>
  <si>
    <t>ne baze te vendimit qe ka marre aksioneri  I vetem  Z.Paulin Gega i cili zoteron 100 %  te tyre.</t>
  </si>
  <si>
    <t>Viti 2012</t>
  </si>
  <si>
    <t>Pozicioni me 31 dhjetor 2012</t>
  </si>
  <si>
    <t>VII</t>
  </si>
  <si>
    <t>Aktive te tjera afatgjata materiale ( ne proces)</t>
  </si>
  <si>
    <t>(vi)</t>
  </si>
  <si>
    <t>Truall dhe ndertese</t>
  </si>
  <si>
    <t>1) Paraqet gjendjen e Mjeteve Monetare ne arke dhe ne banke si me poshte:</t>
  </si>
  <si>
    <t>Veneto Banka (lek)</t>
  </si>
  <si>
    <t>BKT ,llogari kredie (lek)</t>
  </si>
  <si>
    <t>Banka e Bashkuar e Shqiperise</t>
  </si>
  <si>
    <t>BKT (usd)</t>
  </si>
  <si>
    <t>Tatim fitimi, tvsh etj. te  paguar</t>
  </si>
  <si>
    <t>BKT</t>
  </si>
  <si>
    <t>MM te paguara ndaj furnitoreve dhe punonjesve etj</t>
  </si>
  <si>
    <t xml:space="preserve"> Shpjegimet e Te Ardhurave dhe Shpenzimeve</t>
  </si>
  <si>
    <t xml:space="preserve">e rrethit Gjyqesor Tirane me Vendimin 33592 date 28.05.2007.Kapitali sipas aktit te themelimit ka vleren 2.500.000 lek </t>
  </si>
  <si>
    <t>VITI  2013</t>
  </si>
  <si>
    <t>Nga   01,01,2013</t>
  </si>
  <si>
    <t>Deri   31,12,2013</t>
  </si>
  <si>
    <t>21.03.2014</t>
  </si>
  <si>
    <t>Viti 2013</t>
  </si>
  <si>
    <t>Pozicioni me 31 dhjetor 2013</t>
  </si>
  <si>
    <t>Sipas SKK 2  ne hartimin e bilancit financiar te shoqerise "Genklaudis" Sh,A per vitin ushtrimor 2013</t>
  </si>
  <si>
    <t>Pasqyrat e bilancit bashkelidhur per vitin ushtrimor 2013 jane riklasifikuar sipas standarteve .</t>
  </si>
  <si>
    <t>kursin e shpalluar ne fund te vitit nga Banka e Shqiperise,perkatesisht 1 euro=140.20 lek dhe 1 usd = 101.86 lek</t>
  </si>
  <si>
    <t>Shpjegimet e Aktivit te bilancit per daten 31.12.2013</t>
  </si>
  <si>
    <t>31.12.2013</t>
  </si>
  <si>
    <t>Gjendja e llog. Arketueshme dt 01.01.2013</t>
  </si>
  <si>
    <t>Gjendja e llog. Arketueshme dt 31.12.2013</t>
  </si>
  <si>
    <t>amortizimi krijuar deri 31.12.2013</t>
  </si>
  <si>
    <t>gjendja me vlefte neto 31.12.2013</t>
  </si>
  <si>
    <t xml:space="preserve"> Shpjegimet e Pasivit te bilancit per daten 31.12.2013</t>
  </si>
  <si>
    <t>Gjendja e Furnitoreve. 01.01.2013</t>
  </si>
  <si>
    <t>Gjendja ne fund 31.12.2013</t>
  </si>
  <si>
    <t>Tatim fitimi 2013</t>
  </si>
  <si>
    <t>Societe Generale (lek)</t>
  </si>
  <si>
    <t>Societe Generale (euro)</t>
  </si>
  <si>
    <t>Societe Generale (usd)</t>
  </si>
  <si>
    <t>Credit Agricole(lek)</t>
  </si>
  <si>
    <t>Credit Agricole(euro)</t>
  </si>
  <si>
    <t>Credit Agricole(usd)</t>
  </si>
  <si>
    <t>Banka Kombetare e Greqise (euro)</t>
  </si>
  <si>
    <t xml:space="preserve">Te ardhurat ne pasqyren e te Ardhurave dhe Shpenzimeve rakordojne me Sistemin Informatik I Taksave (SIT) </t>
  </si>
  <si>
    <t>Te ardhura ose pagesa te huamarrjeve afatgjata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</si>
</sst>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0.00_);\(0.00\)"/>
    <numFmt numFmtId="175" formatCode="0_);\(0\)"/>
    <numFmt numFmtId="176" formatCode="#,##0.0;[Red]#,##0.0"/>
    <numFmt numFmtId="177" formatCode="[$-409]h:mm:ss\ AM/PM"/>
    <numFmt numFmtId="178" formatCode="00000"/>
    <numFmt numFmtId="179" formatCode="0.00;[Red]0.00"/>
    <numFmt numFmtId="180" formatCode="0;[Red]0"/>
    <numFmt numFmtId="181" formatCode="0.0"/>
    <numFmt numFmtId="182" formatCode="_-* #,##0.000_-;\-* #,##0.000_-;_-* &quot;-&quot;??_-;_-@_-"/>
    <numFmt numFmtId="183" formatCode="#,##0.0_);\(#,##0.0\)"/>
    <numFmt numFmtId="184" formatCode="#,##0.0000000000_);\(#,##0.0000000000\)"/>
    <numFmt numFmtId="185" formatCode="_-* #,##0.0000_-;\-* #,##0.0000_-;_-* &quot;-&quot;??_-;_-@_-"/>
    <numFmt numFmtId="186" formatCode="_-* #,##0.00000_-;\-* #,##0.00000_-;_-* &quot;-&quot;??_-;_-@_-"/>
    <numFmt numFmtId="187" formatCode="_-* #,##0.000000_-;\-* #,##0.000000_-;_-* &quot;-&quot;??_-;_-@_-"/>
    <numFmt numFmtId="188" formatCode="_-* #,##0.0000000_-;\-* #,##0.0000000_-;_-* &quot;-&quot;??_-;_-@_-"/>
    <numFmt numFmtId="189" formatCode="_-* #,##0.00000000_-;\-* #,##0.00000000_-;_-* &quot;-&quot;??_-;_-@_-"/>
    <numFmt numFmtId="190" formatCode="_-* #,##0.000000000_-;\-* #,##0.000000000_-;_-* &quot;-&quot;??_-;_-@_-"/>
    <numFmt numFmtId="191" formatCode="#,##0.000_);\(#,##0.000\)"/>
    <numFmt numFmtId="192" formatCode="#,##0.0000_);\(#,##0.0000\)"/>
    <numFmt numFmtId="193" formatCode="#,##0.00000_);\(#,##0.00000\)"/>
    <numFmt numFmtId="194" formatCode="#,##0.000000_);\(#,##0.000000\)"/>
    <numFmt numFmtId="195" formatCode="_-* #,##0.0000000000_-;\-* #,##0.0000000000_-;_-* &quot;-&quot;??_-;_-@_-"/>
    <numFmt numFmtId="196" formatCode="_-* #,##0.00000000000_-;\-* #,##0.00000000000_-;_-* &quot;-&quot;??_-;_-@_-"/>
    <numFmt numFmtId="197" formatCode="_-* #,##0.00_L_e_k_-;\-* #,##0.00_L_e_k_-;_-* &quot;-&quot;??_L_e_k_-;_-@_-"/>
    <numFmt numFmtId="198" formatCode="_(* #,##0.0_);_(* \(#,##0.0\);_(* &quot;-&quot;??_);_(@_)"/>
    <numFmt numFmtId="199" formatCode="_(* #,##0_);_(* \(#,##0\);_(* &quot;-&quot;??_);_(@_)"/>
    <numFmt numFmtId="200" formatCode="#,##0.0"/>
    <numFmt numFmtId="201" formatCode="#,##0.000"/>
  </numFmts>
  <fonts count="64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37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37" fontId="0" fillId="0" borderId="19" xfId="0" applyNumberFormat="1" applyBorder="1" applyAlignment="1">
      <alignment/>
    </xf>
    <xf numFmtId="37" fontId="0" fillId="0" borderId="20" xfId="0" applyNumberFormat="1" applyBorder="1" applyAlignment="1">
      <alignment/>
    </xf>
    <xf numFmtId="0" fontId="11" fillId="0" borderId="0" xfId="0" applyFont="1" applyBorder="1" applyAlignment="1">
      <alignment/>
    </xf>
    <xf numFmtId="37" fontId="8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37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37" fontId="0" fillId="0" borderId="0" xfId="0" applyNumberFormat="1" applyAlignment="1">
      <alignment/>
    </xf>
    <xf numFmtId="37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0" fontId="6" fillId="0" borderId="20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37" fontId="0" fillId="0" borderId="24" xfId="0" applyNumberFormat="1" applyBorder="1" applyAlignment="1">
      <alignment/>
    </xf>
    <xf numFmtId="37" fontId="0" fillId="0" borderId="25" xfId="0" applyNumberFormat="1" applyBorder="1" applyAlignment="1">
      <alignment/>
    </xf>
    <xf numFmtId="37" fontId="0" fillId="0" borderId="22" xfId="0" applyNumberFormat="1" applyBorder="1" applyAlignment="1">
      <alignment/>
    </xf>
    <xf numFmtId="37" fontId="6" fillId="0" borderId="24" xfId="0" applyNumberFormat="1" applyFont="1" applyBorder="1" applyAlignment="1">
      <alignment/>
    </xf>
    <xf numFmtId="37" fontId="6" fillId="0" borderId="20" xfId="0" applyNumberFormat="1" applyFont="1" applyBorder="1" applyAlignment="1">
      <alignment/>
    </xf>
    <xf numFmtId="0" fontId="8" fillId="0" borderId="26" xfId="0" applyFont="1" applyBorder="1" applyAlignment="1">
      <alignment horizontal="left"/>
    </xf>
    <xf numFmtId="37" fontId="6" fillId="0" borderId="0" xfId="0" applyNumberFormat="1" applyFont="1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10" xfId="0" applyBorder="1" applyAlignment="1">
      <alignment vertical="justify"/>
    </xf>
    <xf numFmtId="0" fontId="0" fillId="0" borderId="10" xfId="0" applyFont="1" applyBorder="1" applyAlignment="1">
      <alignment vertical="justify"/>
    </xf>
    <xf numFmtId="0" fontId="0" fillId="0" borderId="10" xfId="0" applyFont="1" applyFill="1" applyBorder="1" applyAlignment="1">
      <alignment/>
    </xf>
    <xf numFmtId="37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horizontal="left"/>
    </xf>
    <xf numFmtId="0" fontId="6" fillId="0" borderId="0" xfId="0" applyFont="1" applyBorder="1" applyAlignment="1">
      <alignment/>
    </xf>
    <xf numFmtId="14" fontId="6" fillId="0" borderId="0" xfId="0" applyNumberFormat="1" applyFont="1" applyFill="1" applyBorder="1" applyAlignment="1">
      <alignment/>
    </xf>
    <xf numFmtId="37" fontId="0" fillId="0" borderId="24" xfId="0" applyNumberFormat="1" applyBorder="1" applyAlignment="1">
      <alignment horizontal="center"/>
    </xf>
    <xf numFmtId="37" fontId="0" fillId="0" borderId="20" xfId="0" applyNumberFormat="1" applyFont="1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73" fontId="0" fillId="0" borderId="0" xfId="0" applyNumberFormat="1" applyAlignment="1">
      <alignment/>
    </xf>
    <xf numFmtId="170" fontId="0" fillId="0" borderId="0" xfId="44" applyFont="1" applyAlignment="1">
      <alignment/>
    </xf>
    <xf numFmtId="37" fontId="8" fillId="0" borderId="0" xfId="0" applyNumberFormat="1" applyFont="1" applyAlignment="1">
      <alignment/>
    </xf>
    <xf numFmtId="173" fontId="0" fillId="0" borderId="0" xfId="42" applyNumberFormat="1" applyFont="1" applyAlignment="1">
      <alignment/>
    </xf>
    <xf numFmtId="0" fontId="0" fillId="0" borderId="0" xfId="0" applyFont="1" applyFill="1" applyBorder="1" applyAlignment="1">
      <alignment vertical="justify"/>
    </xf>
    <xf numFmtId="173" fontId="0" fillId="0" borderId="10" xfId="42" applyNumberFormat="1" applyFont="1" applyBorder="1" applyAlignment="1">
      <alignment vertical="justify"/>
    </xf>
    <xf numFmtId="173" fontId="0" fillId="0" borderId="10" xfId="42" applyNumberFormat="1" applyFont="1" applyBorder="1" applyAlignment="1">
      <alignment vertical="justify"/>
    </xf>
    <xf numFmtId="173" fontId="0" fillId="0" borderId="10" xfId="42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39" fontId="8" fillId="0" borderId="0" xfId="0" applyNumberFormat="1" applyFont="1" applyAlignment="1">
      <alignment/>
    </xf>
    <xf numFmtId="39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37" fontId="7" fillId="0" borderId="22" xfId="0" applyNumberFormat="1" applyFont="1" applyBorder="1" applyAlignment="1">
      <alignment/>
    </xf>
    <xf numFmtId="37" fontId="6" fillId="0" borderId="22" xfId="0" applyNumberFormat="1" applyFont="1" applyBorder="1" applyAlignment="1">
      <alignment/>
    </xf>
    <xf numFmtId="194" fontId="0" fillId="0" borderId="0" xfId="0" applyNumberFormat="1" applyAlignment="1">
      <alignment/>
    </xf>
    <xf numFmtId="0" fontId="2" fillId="0" borderId="2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80" fontId="8" fillId="0" borderId="21" xfId="0" applyNumberFormat="1" applyFont="1" applyBorder="1" applyAlignment="1">
      <alignment horizontal="center"/>
    </xf>
    <xf numFmtId="0" fontId="8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37" fontId="8" fillId="0" borderId="30" xfId="0" applyNumberFormat="1" applyFont="1" applyBorder="1" applyAlignment="1">
      <alignment/>
    </xf>
    <xf numFmtId="37" fontId="2" fillId="0" borderId="30" xfId="0" applyNumberFormat="1" applyFont="1" applyBorder="1" applyAlignment="1">
      <alignment/>
    </xf>
    <xf numFmtId="37" fontId="8" fillId="0" borderId="31" xfId="0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37" fontId="8" fillId="0" borderId="33" xfId="0" applyNumberFormat="1" applyFont="1" applyBorder="1" applyAlignment="1">
      <alignment/>
    </xf>
    <xf numFmtId="37" fontId="2" fillId="0" borderId="33" xfId="0" applyNumberFormat="1" applyFont="1" applyFill="1" applyBorder="1" applyAlignment="1">
      <alignment/>
    </xf>
    <xf numFmtId="37" fontId="2" fillId="0" borderId="33" xfId="0" applyNumberFormat="1" applyFont="1" applyBorder="1" applyAlignment="1">
      <alignment/>
    </xf>
    <xf numFmtId="37" fontId="8" fillId="0" borderId="33" xfId="0" applyNumberFormat="1" applyFont="1" applyFill="1" applyBorder="1" applyAlignment="1">
      <alignment/>
    </xf>
    <xf numFmtId="37" fontId="8" fillId="0" borderId="34" xfId="0" applyNumberFormat="1" applyFont="1" applyBorder="1" applyAlignment="1">
      <alignment/>
    </xf>
    <xf numFmtId="0" fontId="14" fillId="0" borderId="35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9" fillId="0" borderId="22" xfId="0" applyFont="1" applyBorder="1" applyAlignment="1">
      <alignment vertical="center" wrapText="1"/>
    </xf>
    <xf numFmtId="0" fontId="2" fillId="0" borderId="24" xfId="0" applyFont="1" applyBorder="1" applyAlignment="1">
      <alignment/>
    </xf>
    <xf numFmtId="0" fontId="6" fillId="0" borderId="32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37" fontId="2" fillId="0" borderId="36" xfId="0" applyNumberFormat="1" applyFont="1" applyBorder="1" applyAlignment="1">
      <alignment/>
    </xf>
    <xf numFmtId="37" fontId="2" fillId="0" borderId="39" xfId="0" applyNumberFormat="1" applyFont="1" applyBorder="1" applyAlignment="1">
      <alignment/>
    </xf>
    <xf numFmtId="0" fontId="2" fillId="0" borderId="35" xfId="0" applyFont="1" applyBorder="1" applyAlignment="1">
      <alignment/>
    </xf>
    <xf numFmtId="173" fontId="2" fillId="0" borderId="32" xfId="42" applyNumberFormat="1" applyFont="1" applyBorder="1" applyAlignment="1">
      <alignment/>
    </xf>
    <xf numFmtId="37" fontId="2" fillId="0" borderId="29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14" fillId="0" borderId="35" xfId="0" applyFont="1" applyBorder="1" applyAlignment="1">
      <alignment/>
    </xf>
    <xf numFmtId="0" fontId="12" fillId="0" borderId="22" xfId="0" applyFont="1" applyBorder="1" applyAlignment="1">
      <alignment/>
    </xf>
    <xf numFmtId="0" fontId="2" fillId="0" borderId="22" xfId="0" applyFont="1" applyBorder="1" applyAlignment="1">
      <alignment vertical="center" wrapText="1"/>
    </xf>
    <xf numFmtId="0" fontId="8" fillId="0" borderId="38" xfId="0" applyFont="1" applyBorder="1" applyAlignment="1">
      <alignment horizontal="center"/>
    </xf>
    <xf numFmtId="0" fontId="6" fillId="0" borderId="40" xfId="0" applyNumberFormat="1" applyFont="1" applyBorder="1" applyAlignment="1">
      <alignment horizontal="center"/>
    </xf>
    <xf numFmtId="0" fontId="2" fillId="0" borderId="41" xfId="0" applyFont="1" applyBorder="1" applyAlignment="1">
      <alignment/>
    </xf>
    <xf numFmtId="0" fontId="8" fillId="0" borderId="42" xfId="0" applyFont="1" applyBorder="1" applyAlignment="1">
      <alignment horizontal="center"/>
    </xf>
    <xf numFmtId="37" fontId="2" fillId="0" borderId="40" xfId="0" applyNumberFormat="1" applyFont="1" applyBorder="1" applyAlignment="1">
      <alignment/>
    </xf>
    <xf numFmtId="37" fontId="6" fillId="0" borderId="33" xfId="0" applyNumberFormat="1" applyFont="1" applyBorder="1" applyAlignment="1">
      <alignment/>
    </xf>
    <xf numFmtId="37" fontId="0" fillId="0" borderId="33" xfId="0" applyNumberFormat="1" applyBorder="1" applyAlignment="1">
      <alignment/>
    </xf>
    <xf numFmtId="37" fontId="0" fillId="0" borderId="43" xfId="0" applyNumberFormat="1" applyBorder="1" applyAlignment="1">
      <alignment/>
    </xf>
    <xf numFmtId="37" fontId="0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6" fillId="0" borderId="27" xfId="0" applyFont="1" applyBorder="1" applyAlignment="1">
      <alignment vertical="center" wrapText="1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22" xfId="0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0" fontId="5" fillId="0" borderId="32" xfId="0" applyFont="1" applyBorder="1" applyAlignment="1">
      <alignment horizontal="right"/>
    </xf>
    <xf numFmtId="173" fontId="5" fillId="0" borderId="33" xfId="42" applyNumberFormat="1" applyFont="1" applyBorder="1" applyAlignment="1">
      <alignment horizontal="right"/>
    </xf>
    <xf numFmtId="176" fontId="5" fillId="0" borderId="33" xfId="42" applyNumberFormat="1" applyFont="1" applyBorder="1" applyAlignment="1">
      <alignment horizontal="right"/>
    </xf>
    <xf numFmtId="173" fontId="5" fillId="0" borderId="43" xfId="42" applyNumberFormat="1" applyFont="1" applyBorder="1" applyAlignment="1">
      <alignment horizontal="right"/>
    </xf>
    <xf numFmtId="172" fontId="5" fillId="0" borderId="33" xfId="42" applyNumberFormat="1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1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/>
    </xf>
    <xf numFmtId="3" fontId="6" fillId="0" borderId="1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37" fontId="0" fillId="0" borderId="10" xfId="42" applyNumberFormat="1" applyFont="1" applyBorder="1" applyAlignment="1">
      <alignment horizontal="right" vertical="center"/>
    </xf>
    <xf numFmtId="37" fontId="0" fillId="0" borderId="19" xfId="42" applyNumberFormat="1" applyFont="1" applyBorder="1" applyAlignment="1">
      <alignment horizontal="right" vertical="center"/>
    </xf>
    <xf numFmtId="37" fontId="0" fillId="0" borderId="46" xfId="42" applyNumberFormat="1" applyFont="1" applyBorder="1" applyAlignment="1">
      <alignment horizontal="right" vertical="center"/>
    </xf>
    <xf numFmtId="37" fontId="6" fillId="0" borderId="19" xfId="42" applyNumberFormat="1" applyFont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37" fontId="6" fillId="0" borderId="10" xfId="42" applyNumberFormat="1" applyFont="1" applyBorder="1" applyAlignment="1">
      <alignment horizontal="right" vertical="center"/>
    </xf>
    <xf numFmtId="37" fontId="6" fillId="0" borderId="10" xfId="42" applyNumberFormat="1" applyFont="1" applyBorder="1" applyAlignment="1">
      <alignment horizontal="right"/>
    </xf>
    <xf numFmtId="3" fontId="6" fillId="0" borderId="37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7" fontId="0" fillId="0" borderId="22" xfId="0" applyNumberFormat="1" applyFill="1" applyBorder="1" applyAlignment="1">
      <alignment/>
    </xf>
    <xf numFmtId="37" fontId="2" fillId="0" borderId="19" xfId="0" applyNumberFormat="1" applyFont="1" applyBorder="1" applyAlignment="1">
      <alignment/>
    </xf>
    <xf numFmtId="0" fontId="6" fillId="0" borderId="20" xfId="0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37" fontId="2" fillId="0" borderId="44" xfId="0" applyNumberFormat="1" applyFont="1" applyBorder="1" applyAlignment="1">
      <alignment/>
    </xf>
    <xf numFmtId="37" fontId="2" fillId="0" borderId="21" xfId="0" applyNumberFormat="1" applyFont="1" applyBorder="1" applyAlignment="1">
      <alignment/>
    </xf>
    <xf numFmtId="37" fontId="8" fillId="0" borderId="21" xfId="0" applyNumberFormat="1" applyFont="1" applyBorder="1" applyAlignment="1">
      <alignment/>
    </xf>
    <xf numFmtId="37" fontId="2" fillId="0" borderId="32" xfId="0" applyNumberFormat="1" applyFont="1" applyBorder="1" applyAlignment="1">
      <alignment/>
    </xf>
    <xf numFmtId="37" fontId="8" fillId="0" borderId="48" xfId="0" applyNumberFormat="1" applyFont="1" applyBorder="1" applyAlignment="1">
      <alignment/>
    </xf>
    <xf numFmtId="37" fontId="8" fillId="0" borderId="38" xfId="0" applyNumberFormat="1" applyFont="1" applyBorder="1" applyAlignment="1">
      <alignment/>
    </xf>
    <xf numFmtId="37" fontId="2" fillId="0" borderId="49" xfId="0" applyNumberFormat="1" applyFont="1" applyBorder="1" applyAlignment="1">
      <alignment/>
    </xf>
    <xf numFmtId="37" fontId="2" fillId="0" borderId="42" xfId="0" applyNumberFormat="1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8" fillId="0" borderId="22" xfId="0" applyFont="1" applyBorder="1" applyAlignment="1">
      <alignment vertical="center" wrapText="1"/>
    </xf>
    <xf numFmtId="0" fontId="8" fillId="0" borderId="37" xfId="0" applyFont="1" applyBorder="1" applyAlignment="1">
      <alignment/>
    </xf>
    <xf numFmtId="0" fontId="0" fillId="0" borderId="32" xfId="0" applyBorder="1" applyAlignment="1">
      <alignment/>
    </xf>
    <xf numFmtId="0" fontId="2" fillId="0" borderId="4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48" xfId="0" applyFont="1" applyBorder="1" applyAlignment="1">
      <alignment/>
    </xf>
    <xf numFmtId="0" fontId="37" fillId="0" borderId="50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51" xfId="0" applyFont="1" applyBorder="1" applyAlignment="1">
      <alignment/>
    </xf>
    <xf numFmtId="0" fontId="37" fillId="0" borderId="10" xfId="0" applyFont="1" applyBorder="1" applyAlignment="1">
      <alignment/>
    </xf>
    <xf numFmtId="171" fontId="37" fillId="0" borderId="10" xfId="42" applyFont="1" applyBorder="1" applyAlignment="1">
      <alignment/>
    </xf>
    <xf numFmtId="171" fontId="37" fillId="0" borderId="10" xfId="42" applyFont="1" applyFill="1" applyBorder="1" applyAlignment="1">
      <alignment/>
    </xf>
    <xf numFmtId="37" fontId="37" fillId="0" borderId="0" xfId="0" applyNumberFormat="1" applyFont="1" applyAlignment="1">
      <alignment/>
    </xf>
    <xf numFmtId="171" fontId="37" fillId="0" borderId="48" xfId="42" applyFont="1" applyBorder="1" applyAlignment="1">
      <alignment/>
    </xf>
    <xf numFmtId="0" fontId="38" fillId="0" borderId="52" xfId="0" applyFont="1" applyBorder="1" applyAlignment="1">
      <alignment horizontal="center"/>
    </xf>
    <xf numFmtId="0" fontId="38" fillId="0" borderId="49" xfId="0" applyFont="1" applyBorder="1" applyAlignment="1">
      <alignment horizontal="center"/>
    </xf>
    <xf numFmtId="171" fontId="38" fillId="0" borderId="49" xfId="42" applyFont="1" applyBorder="1" applyAlignment="1">
      <alignment horizontal="center"/>
    </xf>
    <xf numFmtId="0" fontId="37" fillId="0" borderId="0" xfId="0" applyFont="1" applyBorder="1" applyAlignment="1">
      <alignment/>
    </xf>
    <xf numFmtId="184" fontId="37" fillId="0" borderId="0" xfId="0" applyNumberFormat="1" applyFont="1" applyAlignment="1">
      <alignment/>
    </xf>
    <xf numFmtId="39" fontId="37" fillId="0" borderId="0" xfId="0" applyNumberFormat="1" applyFont="1" applyAlignment="1">
      <alignment/>
    </xf>
    <xf numFmtId="173" fontId="37" fillId="0" borderId="10" xfId="42" applyNumberFormat="1" applyFont="1" applyBorder="1" applyAlignment="1">
      <alignment/>
    </xf>
    <xf numFmtId="173" fontId="37" fillId="0" borderId="0" xfId="0" applyNumberFormat="1" applyFont="1" applyAlignment="1">
      <alignment/>
    </xf>
    <xf numFmtId="0" fontId="38" fillId="0" borderId="10" xfId="0" applyFont="1" applyBorder="1" applyAlignment="1">
      <alignment horizontal="center"/>
    </xf>
    <xf numFmtId="173" fontId="38" fillId="0" borderId="10" xfId="42" applyNumberFormat="1" applyFont="1" applyBorder="1" applyAlignment="1">
      <alignment/>
    </xf>
    <xf numFmtId="171" fontId="37" fillId="0" borderId="0" xfId="0" applyNumberFormat="1" applyFont="1" applyAlignment="1">
      <alignment/>
    </xf>
    <xf numFmtId="0" fontId="37" fillId="0" borderId="23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48" xfId="0" applyFont="1" applyBorder="1" applyAlignment="1">
      <alignment horizontal="right"/>
    </xf>
    <xf numFmtId="37" fontId="37" fillId="0" borderId="10" xfId="0" applyNumberFormat="1" applyFont="1" applyBorder="1" applyAlignment="1">
      <alignment horizontal="right"/>
    </xf>
    <xf numFmtId="43" fontId="37" fillId="0" borderId="0" xfId="0" applyNumberFormat="1" applyFont="1" applyAlignment="1">
      <alignment/>
    </xf>
    <xf numFmtId="37" fontId="38" fillId="0" borderId="10" xfId="0" applyNumberFormat="1" applyFont="1" applyBorder="1" applyAlignment="1">
      <alignment horizontal="right"/>
    </xf>
    <xf numFmtId="37" fontId="38" fillId="0" borderId="10" xfId="0" applyNumberFormat="1" applyFont="1" applyBorder="1" applyAlignment="1">
      <alignment/>
    </xf>
    <xf numFmtId="37" fontId="37" fillId="0" borderId="10" xfId="0" applyNumberFormat="1" applyFont="1" applyBorder="1" applyAlignment="1">
      <alignment/>
    </xf>
    <xf numFmtId="0" fontId="38" fillId="0" borderId="10" xfId="0" applyFont="1" applyFill="1" applyBorder="1" applyAlignment="1">
      <alignment/>
    </xf>
    <xf numFmtId="191" fontId="37" fillId="0" borderId="0" xfId="0" applyNumberFormat="1" applyFont="1" applyAlignment="1">
      <alignment/>
    </xf>
    <xf numFmtId="37" fontId="37" fillId="0" borderId="0" xfId="0" applyNumberFormat="1" applyFont="1" applyBorder="1" applyAlignment="1">
      <alignment/>
    </xf>
    <xf numFmtId="199" fontId="37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53" xfId="0" applyFont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38" fillId="0" borderId="55" xfId="0" applyFont="1" applyBorder="1" applyAlignment="1">
      <alignment horizontal="center"/>
    </xf>
    <xf numFmtId="0" fontId="38" fillId="0" borderId="0" xfId="0" applyFont="1" applyAlignment="1">
      <alignment horizontal="center"/>
    </xf>
    <xf numFmtId="37" fontId="37" fillId="0" borderId="56" xfId="0" applyNumberFormat="1" applyFont="1" applyBorder="1" applyAlignment="1">
      <alignment horizontal="center"/>
    </xf>
    <xf numFmtId="37" fontId="37" fillId="0" borderId="57" xfId="0" applyNumberFormat="1" applyFont="1" applyBorder="1" applyAlignment="1">
      <alignment horizontal="center"/>
    </xf>
    <xf numFmtId="37" fontId="37" fillId="0" borderId="58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199" fontId="42" fillId="0" borderId="10" xfId="0" applyNumberFormat="1" applyFont="1" applyBorder="1" applyAlignment="1">
      <alignment horizontal="center"/>
    </xf>
    <xf numFmtId="0" fontId="37" fillId="0" borderId="22" xfId="0" applyFont="1" applyBorder="1" applyAlignment="1">
      <alignment/>
    </xf>
    <xf numFmtId="0" fontId="37" fillId="0" borderId="21" xfId="0" applyFont="1" applyBorder="1" applyAlignment="1">
      <alignment/>
    </xf>
    <xf numFmtId="0" fontId="40" fillId="0" borderId="0" xfId="0" applyFont="1" applyBorder="1" applyAlignment="1">
      <alignment/>
    </xf>
    <xf numFmtId="0" fontId="43" fillId="0" borderId="0" xfId="0" applyFont="1" applyBorder="1" applyAlignment="1">
      <alignment/>
    </xf>
    <xf numFmtId="4" fontId="0" fillId="0" borderId="0" xfId="42" applyNumberFormat="1" applyFont="1" applyAlignment="1">
      <alignment/>
    </xf>
    <xf numFmtId="173" fontId="6" fillId="0" borderId="33" xfId="42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171" fontId="8" fillId="0" borderId="0" xfId="42" applyFont="1" applyBorder="1" applyAlignment="1">
      <alignment/>
    </xf>
    <xf numFmtId="37" fontId="37" fillId="0" borderId="55" xfId="0" applyNumberFormat="1" applyFont="1" applyBorder="1" applyAlignment="1">
      <alignment horizontal="center"/>
    </xf>
    <xf numFmtId="37" fontId="8" fillId="0" borderId="30" xfId="0" applyNumberFormat="1" applyFont="1" applyFill="1" applyBorder="1" applyAlignment="1">
      <alignment/>
    </xf>
    <xf numFmtId="171" fontId="0" fillId="0" borderId="0" xfId="42" applyFont="1" applyAlignment="1">
      <alignment/>
    </xf>
    <xf numFmtId="173" fontId="2" fillId="0" borderId="40" xfId="42" applyNumberFormat="1" applyFont="1" applyBorder="1" applyAlignment="1">
      <alignment/>
    </xf>
    <xf numFmtId="37" fontId="8" fillId="0" borderId="33" xfId="0" applyNumberFormat="1" applyFont="1" applyFill="1" applyBorder="1" applyAlignment="1">
      <alignment/>
    </xf>
    <xf numFmtId="0" fontId="44" fillId="0" borderId="0" xfId="0" applyFont="1" applyAlignment="1">
      <alignment/>
    </xf>
    <xf numFmtId="171" fontId="37" fillId="0" borderId="19" xfId="42" applyFont="1" applyBorder="1" applyAlignment="1">
      <alignment horizontal="left"/>
    </xf>
    <xf numFmtId="39" fontId="37" fillId="0" borderId="48" xfId="42" applyNumberFormat="1" applyFont="1" applyBorder="1" applyAlignment="1">
      <alignment/>
    </xf>
    <xf numFmtId="199" fontId="62" fillId="0" borderId="10" xfId="42" applyNumberFormat="1" applyFont="1" applyBorder="1" applyAlignment="1">
      <alignment/>
    </xf>
    <xf numFmtId="37" fontId="45" fillId="0" borderId="10" xfId="0" applyNumberFormat="1" applyFont="1" applyBorder="1" applyAlignment="1">
      <alignment/>
    </xf>
    <xf numFmtId="185" fontId="0" fillId="0" borderId="0" xfId="42" applyNumberFormat="1" applyFont="1" applyAlignment="1">
      <alignment/>
    </xf>
    <xf numFmtId="171" fontId="8" fillId="0" borderId="0" xfId="42" applyFont="1" applyAlignment="1">
      <alignment/>
    </xf>
    <xf numFmtId="43" fontId="37" fillId="0" borderId="0" xfId="0" applyNumberFormat="1" applyFont="1" applyBorder="1" applyAlignment="1">
      <alignment/>
    </xf>
    <xf numFmtId="0" fontId="37" fillId="0" borderId="10" xfId="0" applyFont="1" applyBorder="1" applyAlignment="1">
      <alignment horizontal="right"/>
    </xf>
    <xf numFmtId="37" fontId="8" fillId="0" borderId="10" xfId="0" applyNumberFormat="1" applyFont="1" applyFill="1" applyBorder="1" applyAlignment="1">
      <alignment/>
    </xf>
    <xf numFmtId="37" fontId="8" fillId="0" borderId="10" xfId="0" applyNumberFormat="1" applyFont="1" applyFill="1" applyBorder="1" applyAlignment="1">
      <alignment/>
    </xf>
    <xf numFmtId="185" fontId="8" fillId="0" borderId="0" xfId="42" applyNumberFormat="1" applyFont="1" applyBorder="1" applyAlignment="1">
      <alignment/>
    </xf>
    <xf numFmtId="199" fontId="46" fillId="0" borderId="10" xfId="42" applyNumberFormat="1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37" fontId="0" fillId="0" borderId="48" xfId="42" applyNumberFormat="1" applyFont="1" applyBorder="1" applyAlignment="1">
      <alignment horizontal="right" vertical="center"/>
    </xf>
    <xf numFmtId="37" fontId="0" fillId="0" borderId="19" xfId="42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4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2" max="2" width="10.421875" style="0" customWidth="1"/>
    <col min="3" max="4" width="11.00390625" style="0" customWidth="1"/>
  </cols>
  <sheetData>
    <row r="2" ht="13.5" thickBot="1"/>
    <row r="3" spans="1:9" ht="12.75">
      <c r="A3" s="9"/>
      <c r="B3" s="10"/>
      <c r="C3" s="10"/>
      <c r="D3" s="10"/>
      <c r="E3" s="10"/>
      <c r="F3" s="10"/>
      <c r="G3" s="10"/>
      <c r="H3" s="10"/>
      <c r="I3" s="11"/>
    </row>
    <row r="4" spans="1:9" ht="15.75">
      <c r="A4" s="288" t="s">
        <v>111</v>
      </c>
      <c r="B4" s="289"/>
      <c r="C4" s="289"/>
      <c r="D4" s="18" t="s">
        <v>274</v>
      </c>
      <c r="E4" s="2"/>
      <c r="F4" s="2"/>
      <c r="G4" s="2"/>
      <c r="H4" s="2"/>
      <c r="I4" s="13"/>
    </row>
    <row r="5" spans="1:9" ht="15.75">
      <c r="A5" s="288" t="s">
        <v>112</v>
      </c>
      <c r="B5" s="289"/>
      <c r="C5" s="289"/>
      <c r="D5" s="61" t="s">
        <v>272</v>
      </c>
      <c r="E5" s="2"/>
      <c r="F5" s="2"/>
      <c r="G5" s="2"/>
      <c r="H5" s="2"/>
      <c r="I5" s="13"/>
    </row>
    <row r="6" spans="1:9" ht="15.75">
      <c r="A6" s="288" t="s">
        <v>113</v>
      </c>
      <c r="B6" s="289"/>
      <c r="C6" s="289"/>
      <c r="D6" s="61" t="s">
        <v>283</v>
      </c>
      <c r="E6" s="2"/>
      <c r="F6" s="2"/>
      <c r="G6" s="2"/>
      <c r="H6" s="2"/>
      <c r="I6" s="13"/>
    </row>
    <row r="7" spans="1:9" ht="15.75">
      <c r="A7" s="19"/>
      <c r="B7" s="20"/>
      <c r="C7" s="8"/>
      <c r="D7" s="61" t="s">
        <v>273</v>
      </c>
      <c r="E7" s="2"/>
      <c r="F7" s="2"/>
      <c r="G7" s="2"/>
      <c r="H7" s="2"/>
      <c r="I7" s="13"/>
    </row>
    <row r="8" spans="1:9" ht="15.75">
      <c r="A8" s="288" t="s">
        <v>252</v>
      </c>
      <c r="B8" s="289"/>
      <c r="C8" s="289"/>
      <c r="D8" s="62" t="s">
        <v>275</v>
      </c>
      <c r="E8" s="2"/>
      <c r="F8" s="2"/>
      <c r="G8" s="2"/>
      <c r="H8" s="2"/>
      <c r="I8" s="13"/>
    </row>
    <row r="9" spans="1:9" ht="15.75">
      <c r="A9" s="288" t="s">
        <v>114</v>
      </c>
      <c r="B9" s="289"/>
      <c r="C9" s="289"/>
      <c r="D9" s="75">
        <v>33592</v>
      </c>
      <c r="E9" s="2"/>
      <c r="F9" s="2"/>
      <c r="G9" s="2"/>
      <c r="H9" s="2"/>
      <c r="I9" s="13"/>
    </row>
    <row r="10" spans="1:9" ht="15.75">
      <c r="A10" s="19"/>
      <c r="B10" s="20"/>
      <c r="C10" s="8"/>
      <c r="D10" s="2"/>
      <c r="E10" s="2"/>
      <c r="F10" s="2"/>
      <c r="G10" s="2"/>
      <c r="H10" s="2"/>
      <c r="I10" s="13"/>
    </row>
    <row r="11" spans="1:9" ht="15.75">
      <c r="A11" s="288" t="s">
        <v>115</v>
      </c>
      <c r="B11" s="289"/>
      <c r="C11" s="289"/>
      <c r="D11" s="78" t="s">
        <v>276</v>
      </c>
      <c r="E11" s="2"/>
      <c r="F11" s="2"/>
      <c r="G11" s="61"/>
      <c r="H11" s="61"/>
      <c r="I11" s="13"/>
    </row>
    <row r="12" spans="1:9" ht="15.75">
      <c r="A12" s="17"/>
      <c r="B12" s="18"/>
      <c r="C12" s="2"/>
      <c r="D12" s="21"/>
      <c r="E12" s="2"/>
      <c r="F12" s="2"/>
      <c r="G12" s="2"/>
      <c r="H12" s="2"/>
      <c r="I12" s="13"/>
    </row>
    <row r="13" spans="1:9" ht="12.75">
      <c r="A13" s="12"/>
      <c r="B13" s="2"/>
      <c r="C13" s="2"/>
      <c r="D13" s="21" t="s">
        <v>116</v>
      </c>
      <c r="E13" s="22"/>
      <c r="F13" s="22"/>
      <c r="G13" s="22"/>
      <c r="H13" s="22"/>
      <c r="I13" s="13"/>
    </row>
    <row r="14" spans="1:9" ht="12.75">
      <c r="A14" s="12"/>
      <c r="B14" s="2"/>
      <c r="C14" s="2"/>
      <c r="D14" s="22"/>
      <c r="E14" s="22"/>
      <c r="F14" s="22"/>
      <c r="G14" s="22"/>
      <c r="H14" s="22"/>
      <c r="I14" s="13"/>
    </row>
    <row r="15" spans="1:9" ht="12.75">
      <c r="A15" s="12"/>
      <c r="B15" s="2"/>
      <c r="C15" s="2"/>
      <c r="D15" s="22"/>
      <c r="E15" s="22"/>
      <c r="F15" s="22"/>
      <c r="G15" s="22"/>
      <c r="H15" s="22"/>
      <c r="I15" s="13"/>
    </row>
    <row r="16" spans="1:9" ht="12.75">
      <c r="A16" s="12"/>
      <c r="B16" s="2"/>
      <c r="C16" s="2"/>
      <c r="D16" s="22"/>
      <c r="E16" s="22"/>
      <c r="F16" s="22"/>
      <c r="G16" s="22"/>
      <c r="H16" s="22"/>
      <c r="I16" s="13"/>
    </row>
    <row r="17" spans="1:9" ht="12.75">
      <c r="A17" s="12"/>
      <c r="B17" s="2"/>
      <c r="C17" s="2"/>
      <c r="D17" s="22"/>
      <c r="E17" s="22"/>
      <c r="F17" s="22"/>
      <c r="G17" s="22"/>
      <c r="H17" s="22"/>
      <c r="I17" s="13"/>
    </row>
    <row r="18" spans="1:9" ht="12.75">
      <c r="A18" s="12"/>
      <c r="B18" s="2"/>
      <c r="C18" s="2"/>
      <c r="D18" s="2"/>
      <c r="E18" s="2"/>
      <c r="F18" s="2"/>
      <c r="G18" s="2"/>
      <c r="H18" s="2"/>
      <c r="I18" s="13"/>
    </row>
    <row r="19" spans="1:9" ht="20.25">
      <c r="A19" s="12"/>
      <c r="B19" s="290" t="s">
        <v>117</v>
      </c>
      <c r="C19" s="290"/>
      <c r="D19" s="290"/>
      <c r="E19" s="290"/>
      <c r="F19" s="290"/>
      <c r="G19" s="290"/>
      <c r="H19" s="2"/>
      <c r="I19" s="13"/>
    </row>
    <row r="20" spans="1:9" ht="14.25">
      <c r="A20" s="12"/>
      <c r="B20" s="7" t="s">
        <v>118</v>
      </c>
      <c r="C20" s="7"/>
      <c r="D20" s="7"/>
      <c r="E20" s="7"/>
      <c r="F20" s="7"/>
      <c r="G20" s="7"/>
      <c r="H20" s="2"/>
      <c r="I20" s="13"/>
    </row>
    <row r="21" spans="1:9" ht="14.25">
      <c r="A21" s="12"/>
      <c r="B21" s="7" t="s">
        <v>119</v>
      </c>
      <c r="C21" s="7"/>
      <c r="D21" s="7"/>
      <c r="E21" s="7"/>
      <c r="F21" s="7"/>
      <c r="G21" s="7"/>
      <c r="H21" s="2"/>
      <c r="I21" s="13"/>
    </row>
    <row r="22" spans="1:9" ht="14.25">
      <c r="A22" s="12"/>
      <c r="B22" s="7"/>
      <c r="C22" s="7"/>
      <c r="D22" s="7"/>
      <c r="E22" s="7"/>
      <c r="F22" s="7"/>
      <c r="G22" s="7"/>
      <c r="H22" s="2"/>
      <c r="I22" s="13"/>
    </row>
    <row r="23" spans="1:9" ht="14.25">
      <c r="A23" s="12"/>
      <c r="B23" s="7"/>
      <c r="C23" s="7"/>
      <c r="D23" s="7"/>
      <c r="E23" s="7"/>
      <c r="F23" s="7"/>
      <c r="G23" s="7"/>
      <c r="H23" s="2"/>
      <c r="I23" s="13"/>
    </row>
    <row r="24" spans="1:9" ht="12.75">
      <c r="A24" s="12"/>
      <c r="B24" s="2"/>
      <c r="C24" s="2"/>
      <c r="D24" s="2"/>
      <c r="E24" s="2"/>
      <c r="F24" s="2"/>
      <c r="G24" s="2"/>
      <c r="H24" s="2"/>
      <c r="I24" s="13"/>
    </row>
    <row r="25" spans="1:9" ht="15.75">
      <c r="A25" s="12"/>
      <c r="B25" s="2"/>
      <c r="C25" s="291" t="s">
        <v>396</v>
      </c>
      <c r="D25" s="291"/>
      <c r="E25" s="291"/>
      <c r="F25" s="291"/>
      <c r="G25" s="2"/>
      <c r="H25" s="2"/>
      <c r="I25" s="13"/>
    </row>
    <row r="26" spans="1:9" ht="12.75">
      <c r="A26" s="12"/>
      <c r="B26" s="2"/>
      <c r="C26" s="2"/>
      <c r="D26" s="2"/>
      <c r="E26" s="2"/>
      <c r="F26" s="2"/>
      <c r="G26" s="2"/>
      <c r="H26" s="2"/>
      <c r="I26" s="13"/>
    </row>
    <row r="27" spans="1:9" ht="14.25">
      <c r="A27" s="24" t="s">
        <v>230</v>
      </c>
      <c r="B27" s="25"/>
      <c r="C27" s="25"/>
      <c r="D27" s="25"/>
      <c r="E27" s="22" t="s">
        <v>231</v>
      </c>
      <c r="F27" s="2"/>
      <c r="G27" s="2"/>
      <c r="H27" s="2"/>
      <c r="I27" s="13"/>
    </row>
    <row r="28" spans="1:9" ht="14.25">
      <c r="A28" s="24" t="s">
        <v>120</v>
      </c>
      <c r="B28" s="25"/>
      <c r="C28" s="25"/>
      <c r="D28" s="25"/>
      <c r="E28" s="22" t="s">
        <v>232</v>
      </c>
      <c r="F28" s="2"/>
      <c r="G28" s="2"/>
      <c r="H28" s="2"/>
      <c r="I28" s="13"/>
    </row>
    <row r="29" spans="1:9" ht="14.25">
      <c r="A29" s="24" t="s">
        <v>122</v>
      </c>
      <c r="B29" s="25"/>
      <c r="C29" s="25"/>
      <c r="D29" s="25"/>
      <c r="E29" s="30" t="s">
        <v>234</v>
      </c>
      <c r="F29" s="30"/>
      <c r="G29" s="30"/>
      <c r="H29" s="30"/>
      <c r="I29" s="13"/>
    </row>
    <row r="30" spans="1:9" ht="14.25">
      <c r="A30" s="24" t="s">
        <v>121</v>
      </c>
      <c r="B30" s="25"/>
      <c r="C30" s="25"/>
      <c r="D30" s="25"/>
      <c r="E30" s="21" t="s">
        <v>233</v>
      </c>
      <c r="F30" s="2"/>
      <c r="G30" s="2"/>
      <c r="H30" s="2"/>
      <c r="I30" s="13"/>
    </row>
    <row r="31" spans="1:9" ht="12.75">
      <c r="A31" s="12"/>
      <c r="B31" s="2"/>
      <c r="C31" s="2"/>
      <c r="D31" s="2"/>
      <c r="E31" s="2"/>
      <c r="F31" s="2"/>
      <c r="G31" s="2"/>
      <c r="H31" s="2"/>
      <c r="I31" s="13"/>
    </row>
    <row r="32" spans="1:9" ht="14.25">
      <c r="A32" s="23" t="s">
        <v>123</v>
      </c>
      <c r="B32" s="2"/>
      <c r="C32" s="2"/>
      <c r="D32" s="2"/>
      <c r="E32" s="2"/>
      <c r="F32" s="7" t="s">
        <v>397</v>
      </c>
      <c r="G32" s="25"/>
      <c r="H32" s="2"/>
      <c r="I32" s="13"/>
    </row>
    <row r="33" spans="1:9" ht="14.25">
      <c r="A33" s="12"/>
      <c r="B33" s="2"/>
      <c r="C33" s="2"/>
      <c r="D33" s="2"/>
      <c r="E33" s="2"/>
      <c r="F33" s="7" t="s">
        <v>398</v>
      </c>
      <c r="G33" s="25"/>
      <c r="H33" s="2"/>
      <c r="I33" s="13"/>
    </row>
    <row r="34" spans="1:9" ht="12.75">
      <c r="A34" s="12"/>
      <c r="B34" s="2"/>
      <c r="C34" s="2"/>
      <c r="D34" s="2"/>
      <c r="E34" s="2"/>
      <c r="F34" s="2"/>
      <c r="G34" s="2"/>
      <c r="H34" s="2"/>
      <c r="I34" s="13"/>
    </row>
    <row r="35" spans="1:9" ht="14.25">
      <c r="A35" s="23" t="s">
        <v>124</v>
      </c>
      <c r="B35" s="2"/>
      <c r="C35" s="2"/>
      <c r="D35" s="2"/>
      <c r="E35" s="2"/>
      <c r="F35" s="22" t="s">
        <v>399</v>
      </c>
      <c r="G35" s="2"/>
      <c r="H35" s="2"/>
      <c r="I35" s="13"/>
    </row>
    <row r="36" spans="1:9" ht="12.75">
      <c r="A36" s="12"/>
      <c r="B36" s="2"/>
      <c r="C36" s="2"/>
      <c r="D36" s="2"/>
      <c r="E36" s="2"/>
      <c r="F36" s="2"/>
      <c r="G36" s="2"/>
      <c r="H36" s="2"/>
      <c r="I36" s="13"/>
    </row>
    <row r="37" spans="1:9" ht="12.75">
      <c r="A37" s="12"/>
      <c r="B37" s="2"/>
      <c r="C37" s="2"/>
      <c r="D37" s="2"/>
      <c r="E37" s="2"/>
      <c r="F37" s="2"/>
      <c r="G37" s="2"/>
      <c r="H37" s="2"/>
      <c r="I37" s="13"/>
    </row>
    <row r="38" spans="1:9" ht="12.75">
      <c r="A38" s="12"/>
      <c r="B38" s="2"/>
      <c r="C38" s="2"/>
      <c r="D38" s="2"/>
      <c r="E38" s="2"/>
      <c r="F38" s="2"/>
      <c r="G38" s="2"/>
      <c r="H38" s="2"/>
      <c r="I38" s="13"/>
    </row>
    <row r="39" spans="1:9" ht="12.75">
      <c r="A39" s="12"/>
      <c r="B39" s="2"/>
      <c r="C39" s="2"/>
      <c r="D39" s="2"/>
      <c r="E39" s="2"/>
      <c r="F39" s="2"/>
      <c r="G39" s="2"/>
      <c r="H39" s="2"/>
      <c r="I39" s="13"/>
    </row>
    <row r="40" spans="1:9" ht="12.75">
      <c r="A40" s="12"/>
      <c r="B40" s="2"/>
      <c r="C40" s="2"/>
      <c r="D40" s="2"/>
      <c r="E40" s="2"/>
      <c r="F40" s="2"/>
      <c r="G40" s="2"/>
      <c r="H40" s="2"/>
      <c r="I40" s="13"/>
    </row>
    <row r="41" spans="1:9" ht="12.75">
      <c r="A41" s="12"/>
      <c r="B41" s="2"/>
      <c r="C41" s="2"/>
      <c r="D41" s="2"/>
      <c r="E41" s="2"/>
      <c r="F41" s="2"/>
      <c r="G41" s="2"/>
      <c r="H41" s="2"/>
      <c r="I41" s="13"/>
    </row>
    <row r="42" spans="1:9" ht="12.75">
      <c r="A42" s="12"/>
      <c r="B42" s="2"/>
      <c r="C42" s="2"/>
      <c r="D42" s="2"/>
      <c r="E42" s="2"/>
      <c r="F42" s="2"/>
      <c r="G42" s="2"/>
      <c r="H42" s="2"/>
      <c r="I42" s="13"/>
    </row>
    <row r="43" spans="1:9" ht="12.75">
      <c r="A43" s="12"/>
      <c r="B43" s="2"/>
      <c r="C43" s="2"/>
      <c r="D43" s="2"/>
      <c r="E43" s="2"/>
      <c r="F43" s="2"/>
      <c r="G43" s="2"/>
      <c r="H43" s="2"/>
      <c r="I43" s="13"/>
    </row>
    <row r="44" spans="1:9" ht="13.5" thickBot="1">
      <c r="A44" s="14"/>
      <c r="B44" s="15"/>
      <c r="C44" s="15"/>
      <c r="D44" s="15"/>
      <c r="E44" s="15"/>
      <c r="F44" s="15"/>
      <c r="G44" s="15"/>
      <c r="H44" s="15"/>
      <c r="I44" s="16"/>
    </row>
  </sheetData>
  <sheetProtection/>
  <mergeCells count="8">
    <mergeCell ref="A4:C4"/>
    <mergeCell ref="B19:G19"/>
    <mergeCell ref="C25:F25"/>
    <mergeCell ref="A11:C11"/>
    <mergeCell ref="A9:C9"/>
    <mergeCell ref="A8:C8"/>
    <mergeCell ref="A5:C5"/>
    <mergeCell ref="A6:C6"/>
  </mergeCells>
  <printOptions/>
  <pageMargins left="0.97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PageLayoutView="0" workbookViewId="0" topLeftCell="A33">
      <selection activeCell="D62" sqref="D62"/>
    </sheetView>
  </sheetViews>
  <sheetFormatPr defaultColWidth="9.140625" defaultRowHeight="12.75"/>
  <cols>
    <col min="1" max="1" width="5.00390625" style="0" customWidth="1"/>
    <col min="2" max="2" width="47.00390625" style="0" customWidth="1"/>
    <col min="3" max="3" width="10.140625" style="0" customWidth="1"/>
    <col min="4" max="4" width="18.7109375" style="0" bestFit="1" customWidth="1"/>
    <col min="5" max="5" width="14.57421875" style="0" customWidth="1"/>
    <col min="6" max="6" width="12.00390625" style="0" bestFit="1" customWidth="1"/>
    <col min="7" max="7" width="15.7109375" style="0" bestFit="1" customWidth="1"/>
  </cols>
  <sheetData>
    <row r="1" spans="1:7" ht="15" thickBot="1">
      <c r="A1" s="32"/>
      <c r="B1" s="6"/>
      <c r="C1" s="6"/>
      <c r="D1" s="6"/>
      <c r="E1" s="6"/>
      <c r="F1" s="6"/>
      <c r="G1" s="6"/>
    </row>
    <row r="2" spans="1:7" ht="15">
      <c r="A2" s="104"/>
      <c r="B2" s="96" t="s">
        <v>16</v>
      </c>
      <c r="C2" s="82" t="s">
        <v>92</v>
      </c>
      <c r="D2" s="90" t="s">
        <v>400</v>
      </c>
      <c r="E2" s="86" t="s">
        <v>380</v>
      </c>
      <c r="F2" s="6"/>
      <c r="G2" s="6"/>
    </row>
    <row r="3" spans="1:7" ht="15">
      <c r="A3" s="105" t="s">
        <v>93</v>
      </c>
      <c r="B3" s="97" t="s">
        <v>17</v>
      </c>
      <c r="C3" s="83"/>
      <c r="D3" s="91"/>
      <c r="E3" s="87" t="s">
        <v>259</v>
      </c>
      <c r="F3" s="6"/>
      <c r="G3" s="6"/>
    </row>
    <row r="4" spans="1:7" ht="15">
      <c r="A4" s="105">
        <v>1</v>
      </c>
      <c r="B4" s="97" t="s">
        <v>145</v>
      </c>
      <c r="C4" s="83"/>
      <c r="D4" s="92">
        <f>49249647.24+2153835.12+6674912.28</f>
        <v>58078394.64</v>
      </c>
      <c r="E4" s="92">
        <v>78856327.08999999</v>
      </c>
      <c r="F4" s="6"/>
      <c r="G4" s="69">
        <f aca="true" t="shared" si="0" ref="G4:G50">+D4-E4</f>
        <v>-20777932.449999988</v>
      </c>
    </row>
    <row r="5" spans="1:7" ht="15">
      <c r="A5" s="105">
        <v>2</v>
      </c>
      <c r="B5" s="97" t="s">
        <v>18</v>
      </c>
      <c r="C5" s="83"/>
      <c r="D5" s="91"/>
      <c r="E5" s="87"/>
      <c r="F5" s="6"/>
      <c r="G5" s="69">
        <f t="shared" si="0"/>
        <v>0</v>
      </c>
    </row>
    <row r="6" spans="1:7" ht="14.25">
      <c r="A6" s="105" t="s">
        <v>146</v>
      </c>
      <c r="B6" s="98" t="s">
        <v>19</v>
      </c>
      <c r="C6" s="83"/>
      <c r="D6" s="91"/>
      <c r="E6" s="87"/>
      <c r="F6" s="6"/>
      <c r="G6" s="69">
        <f t="shared" si="0"/>
        <v>0</v>
      </c>
    </row>
    <row r="7" spans="1:7" ht="14.25">
      <c r="A7" s="105" t="s">
        <v>147</v>
      </c>
      <c r="B7" s="99" t="s">
        <v>94</v>
      </c>
      <c r="C7" s="83"/>
      <c r="D7" s="91"/>
      <c r="E7" s="87"/>
      <c r="F7" s="6"/>
      <c r="G7" s="69">
        <f t="shared" si="0"/>
        <v>0</v>
      </c>
    </row>
    <row r="8" spans="1:7" ht="15">
      <c r="A8" s="105">
        <v>2</v>
      </c>
      <c r="B8" s="100" t="s">
        <v>44</v>
      </c>
      <c r="C8" s="83"/>
      <c r="D8" s="93">
        <f>SUM(D6:D7)</f>
        <v>0</v>
      </c>
      <c r="E8" s="88">
        <f>SUM(E6:E7)</f>
        <v>0</v>
      </c>
      <c r="F8" s="6"/>
      <c r="G8" s="69">
        <f t="shared" si="0"/>
        <v>0</v>
      </c>
    </row>
    <row r="9" spans="1:7" ht="15">
      <c r="A9" s="105">
        <v>3</v>
      </c>
      <c r="B9" s="97" t="s">
        <v>12</v>
      </c>
      <c r="C9" s="83"/>
      <c r="D9" s="91"/>
      <c r="E9" s="87"/>
      <c r="F9" s="6"/>
      <c r="G9" s="69">
        <f t="shared" si="0"/>
        <v>0</v>
      </c>
    </row>
    <row r="10" spans="1:7" ht="14.25">
      <c r="A10" s="105" t="s">
        <v>146</v>
      </c>
      <c r="B10" s="99" t="s">
        <v>20</v>
      </c>
      <c r="C10" s="84"/>
      <c r="D10" s="94">
        <v>3993930437.9</v>
      </c>
      <c r="E10" s="94">
        <v>3263768585.88</v>
      </c>
      <c r="F10" s="6"/>
      <c r="G10" s="69">
        <f t="shared" si="0"/>
        <v>730161852.02</v>
      </c>
    </row>
    <row r="11" spans="1:7" ht="14.25">
      <c r="A11" s="105" t="s">
        <v>147</v>
      </c>
      <c r="B11" s="99" t="s">
        <v>21</v>
      </c>
      <c r="C11" s="83"/>
      <c r="D11" s="91">
        <f>12400943.46+7957617</f>
        <v>20358560.46</v>
      </c>
      <c r="E11" s="91">
        <v>18113153.78</v>
      </c>
      <c r="F11" s="6"/>
      <c r="G11" s="69">
        <f t="shared" si="0"/>
        <v>2245406.6799999997</v>
      </c>
    </row>
    <row r="12" spans="1:7" ht="14.25">
      <c r="A12" s="105" t="s">
        <v>148</v>
      </c>
      <c r="B12" s="99" t="s">
        <v>13</v>
      </c>
      <c r="C12" s="83"/>
      <c r="D12" s="91"/>
      <c r="E12" s="87"/>
      <c r="F12" s="6"/>
      <c r="G12" s="69">
        <f t="shared" si="0"/>
        <v>0</v>
      </c>
    </row>
    <row r="13" spans="1:7" ht="14.25">
      <c r="A13" s="105" t="s">
        <v>149</v>
      </c>
      <c r="B13" s="99" t="s">
        <v>14</v>
      </c>
      <c r="C13" s="83"/>
      <c r="D13" s="91"/>
      <c r="E13" s="87"/>
      <c r="F13" s="6"/>
      <c r="G13" s="69">
        <f t="shared" si="0"/>
        <v>0</v>
      </c>
    </row>
    <row r="14" spans="1:7" ht="15">
      <c r="A14" s="105"/>
      <c r="B14" s="101" t="s">
        <v>22</v>
      </c>
      <c r="C14" s="83"/>
      <c r="D14" s="93">
        <f>SUM(D10:D13)</f>
        <v>4014288998.36</v>
      </c>
      <c r="E14" s="88">
        <f>SUM(E10:E13)</f>
        <v>3281881739.6600003</v>
      </c>
      <c r="F14" s="69"/>
      <c r="G14" s="69">
        <f t="shared" si="0"/>
        <v>732407258.6999998</v>
      </c>
    </row>
    <row r="15" spans="1:7" ht="15">
      <c r="A15" s="105">
        <v>4</v>
      </c>
      <c r="B15" s="97" t="s">
        <v>23</v>
      </c>
      <c r="C15" s="83"/>
      <c r="D15" s="91"/>
      <c r="E15" s="87"/>
      <c r="F15" s="6"/>
      <c r="G15" s="69">
        <f t="shared" si="0"/>
        <v>0</v>
      </c>
    </row>
    <row r="16" spans="1:7" ht="14.25">
      <c r="A16" s="105" t="s">
        <v>146</v>
      </c>
      <c r="B16" s="99" t="s">
        <v>24</v>
      </c>
      <c r="C16" s="83"/>
      <c r="D16" s="91"/>
      <c r="E16" s="87"/>
      <c r="F16" s="6"/>
      <c r="G16" s="69">
        <f t="shared" si="0"/>
        <v>0</v>
      </c>
    </row>
    <row r="17" spans="1:7" ht="14.25">
      <c r="A17" s="105" t="s">
        <v>147</v>
      </c>
      <c r="B17" s="99" t="s">
        <v>25</v>
      </c>
      <c r="C17" s="83"/>
      <c r="D17" s="91"/>
      <c r="E17" s="87"/>
      <c r="F17" s="6"/>
      <c r="G17" s="69">
        <f t="shared" si="0"/>
        <v>0</v>
      </c>
    </row>
    <row r="18" spans="1:7" ht="14.25">
      <c r="A18" s="105" t="s">
        <v>148</v>
      </c>
      <c r="B18" s="99" t="s">
        <v>26</v>
      </c>
      <c r="C18" s="83"/>
      <c r="D18" s="91"/>
      <c r="E18" s="87"/>
      <c r="F18" s="6"/>
      <c r="G18" s="69">
        <f t="shared" si="0"/>
        <v>0</v>
      </c>
    </row>
    <row r="19" spans="1:7" ht="14.25">
      <c r="A19" s="105" t="s">
        <v>149</v>
      </c>
      <c r="B19" s="99" t="s">
        <v>27</v>
      </c>
      <c r="C19" s="83"/>
      <c r="D19" s="91">
        <v>278826993.67</v>
      </c>
      <c r="E19" s="91">
        <v>398464389.36</v>
      </c>
      <c r="F19" s="6"/>
      <c r="G19" s="69">
        <f t="shared" si="0"/>
        <v>-119637395.69</v>
      </c>
    </row>
    <row r="20" spans="1:7" ht="14.25">
      <c r="A20" s="105" t="s">
        <v>150</v>
      </c>
      <c r="B20" s="99" t="s">
        <v>28</v>
      </c>
      <c r="C20" s="83"/>
      <c r="D20" s="91"/>
      <c r="E20" s="91"/>
      <c r="F20" s="6"/>
      <c r="G20" s="69">
        <f t="shared" si="0"/>
        <v>0</v>
      </c>
    </row>
    <row r="21" spans="1:7" ht="15">
      <c r="A21" s="105"/>
      <c r="B21" s="101" t="s">
        <v>29</v>
      </c>
      <c r="C21" s="83"/>
      <c r="D21" s="93">
        <f>SUM(D16:D20)</f>
        <v>278826993.67</v>
      </c>
      <c r="E21" s="88">
        <f>SUM(E16:E20)</f>
        <v>398464389.36</v>
      </c>
      <c r="F21" s="6"/>
      <c r="G21" s="69">
        <f t="shared" si="0"/>
        <v>-119637395.69</v>
      </c>
    </row>
    <row r="22" spans="1:7" ht="15">
      <c r="A22" s="105">
        <v>5</v>
      </c>
      <c r="B22" s="97" t="s">
        <v>30</v>
      </c>
      <c r="C22" s="83"/>
      <c r="D22" s="91"/>
      <c r="E22" s="87"/>
      <c r="F22" s="6"/>
      <c r="G22" s="69">
        <f t="shared" si="0"/>
        <v>0</v>
      </c>
    </row>
    <row r="23" spans="1:7" ht="15">
      <c r="A23" s="105">
        <v>6</v>
      </c>
      <c r="B23" s="97" t="s">
        <v>31</v>
      </c>
      <c r="C23" s="83"/>
      <c r="D23" s="91"/>
      <c r="E23" s="87"/>
      <c r="F23" s="6"/>
      <c r="G23" s="69">
        <f t="shared" si="0"/>
        <v>0</v>
      </c>
    </row>
    <row r="24" spans="1:7" ht="15">
      <c r="A24" s="105">
        <v>7</v>
      </c>
      <c r="B24" s="97" t="s">
        <v>32</v>
      </c>
      <c r="C24" s="83"/>
      <c r="D24" s="91"/>
      <c r="E24" s="87"/>
      <c r="F24" s="6"/>
      <c r="G24" s="69">
        <f t="shared" si="0"/>
        <v>0</v>
      </c>
    </row>
    <row r="25" spans="1:7" ht="15">
      <c r="A25" s="105"/>
      <c r="B25" s="97" t="s">
        <v>261</v>
      </c>
      <c r="C25" s="83"/>
      <c r="D25" s="93">
        <f>+D4+D8+D14+D21+D22+D23+D24</f>
        <v>4351194386.67</v>
      </c>
      <c r="E25" s="88">
        <f>+E4+E8+E14+E21+E22+E23+E24</f>
        <v>3759202456.1100006</v>
      </c>
      <c r="F25" s="6"/>
      <c r="G25" s="69">
        <f t="shared" si="0"/>
        <v>591991930.5599995</v>
      </c>
    </row>
    <row r="26" spans="1:7" ht="15">
      <c r="A26" s="105" t="s">
        <v>128</v>
      </c>
      <c r="B26" s="97" t="s">
        <v>33</v>
      </c>
      <c r="C26" s="83"/>
      <c r="D26" s="91"/>
      <c r="E26" s="87"/>
      <c r="F26" s="6"/>
      <c r="G26" s="69">
        <f t="shared" si="0"/>
        <v>0</v>
      </c>
    </row>
    <row r="27" spans="1:7" ht="15">
      <c r="A27" s="105">
        <v>1</v>
      </c>
      <c r="B27" s="97" t="s">
        <v>34</v>
      </c>
      <c r="C27" s="83"/>
      <c r="D27" s="91"/>
      <c r="E27" s="87"/>
      <c r="F27" s="6"/>
      <c r="G27" s="69">
        <f t="shared" si="0"/>
        <v>0</v>
      </c>
    </row>
    <row r="28" spans="1:7" ht="28.5">
      <c r="A28" s="105" t="s">
        <v>146</v>
      </c>
      <c r="B28" s="102" t="s">
        <v>262</v>
      </c>
      <c r="C28" s="83"/>
      <c r="D28" s="91"/>
      <c r="E28" s="87"/>
      <c r="F28" s="6"/>
      <c r="G28" s="69">
        <f t="shared" si="0"/>
        <v>0</v>
      </c>
    </row>
    <row r="29" spans="1:7" ht="14.25">
      <c r="A29" s="105" t="s">
        <v>147</v>
      </c>
      <c r="B29" s="99" t="s">
        <v>35</v>
      </c>
      <c r="C29" s="83"/>
      <c r="D29" s="91"/>
      <c r="E29" s="87"/>
      <c r="F29" s="6"/>
      <c r="G29" s="69">
        <f t="shared" si="0"/>
        <v>0</v>
      </c>
    </row>
    <row r="30" spans="1:7" ht="14.25">
      <c r="A30" s="105" t="s">
        <v>148</v>
      </c>
      <c r="B30" s="99" t="s">
        <v>36</v>
      </c>
      <c r="C30" s="83"/>
      <c r="D30" s="91"/>
      <c r="E30" s="87"/>
      <c r="F30" s="6"/>
      <c r="G30" s="69">
        <f t="shared" si="0"/>
        <v>0</v>
      </c>
    </row>
    <row r="31" spans="1:7" ht="14.25">
      <c r="A31" s="105" t="s">
        <v>149</v>
      </c>
      <c r="B31" s="99" t="s">
        <v>37</v>
      </c>
      <c r="C31" s="83"/>
      <c r="D31" s="91"/>
      <c r="E31" s="87"/>
      <c r="F31" s="6"/>
      <c r="G31" s="69">
        <f t="shared" si="0"/>
        <v>0</v>
      </c>
    </row>
    <row r="32" spans="1:7" ht="15">
      <c r="A32" s="105"/>
      <c r="B32" s="101" t="s">
        <v>38</v>
      </c>
      <c r="C32" s="83"/>
      <c r="D32" s="93">
        <f>SUM(D28:D31)</f>
        <v>0</v>
      </c>
      <c r="E32" s="88">
        <f>SUM(E28:E31)</f>
        <v>0</v>
      </c>
      <c r="F32" s="6"/>
      <c r="G32" s="69">
        <f t="shared" si="0"/>
        <v>0</v>
      </c>
    </row>
    <row r="33" spans="1:7" ht="15">
      <c r="A33" s="105">
        <v>2</v>
      </c>
      <c r="B33" s="97" t="s">
        <v>39</v>
      </c>
      <c r="C33" s="83"/>
      <c r="D33" s="91"/>
      <c r="E33" s="87"/>
      <c r="F33" s="6"/>
      <c r="G33" s="69">
        <f t="shared" si="0"/>
        <v>0</v>
      </c>
    </row>
    <row r="34" spans="1:7" ht="14.25">
      <c r="A34" s="105" t="s">
        <v>146</v>
      </c>
      <c r="B34" s="99" t="s">
        <v>40</v>
      </c>
      <c r="C34" s="83"/>
      <c r="D34" s="91">
        <v>134629700</v>
      </c>
      <c r="E34" s="91">
        <v>134629700</v>
      </c>
      <c r="F34" s="6"/>
      <c r="G34" s="69">
        <f t="shared" si="0"/>
        <v>0</v>
      </c>
    </row>
    <row r="35" spans="1:7" ht="14.25">
      <c r="A35" s="105" t="s">
        <v>147</v>
      </c>
      <c r="B35" s="99" t="s">
        <v>385</v>
      </c>
      <c r="C35" s="83"/>
      <c r="D35" s="91">
        <f>225195000-280000</f>
        <v>224915000</v>
      </c>
      <c r="E35" s="91">
        <v>208395000</v>
      </c>
      <c r="F35" s="6"/>
      <c r="G35" s="69">
        <f t="shared" si="0"/>
        <v>16520000</v>
      </c>
    </row>
    <row r="36" spans="1:7" ht="14.25">
      <c r="A36" s="105" t="s">
        <v>148</v>
      </c>
      <c r="B36" s="99" t="s">
        <v>41</v>
      </c>
      <c r="C36" s="83"/>
      <c r="D36" s="91">
        <f>74516476.25+313600371.58-15635000.6+280000</f>
        <v>372761847.22999996</v>
      </c>
      <c r="E36" s="91">
        <v>66401557.886177085</v>
      </c>
      <c r="F36" s="6"/>
      <c r="G36" s="69">
        <f t="shared" si="0"/>
        <v>306360289.3438229</v>
      </c>
    </row>
    <row r="37" spans="1:7" ht="14.25">
      <c r="A37" s="105" t="s">
        <v>149</v>
      </c>
      <c r="B37" s="99" t="s">
        <v>42</v>
      </c>
      <c r="C37" s="83"/>
      <c r="D37" s="94">
        <f>91648060.41+4524879.16+5802246.66-20017327.47-483213.48</f>
        <v>81474645.27999999</v>
      </c>
      <c r="E37" s="94">
        <v>57196575.15090416</v>
      </c>
      <c r="F37" s="6"/>
      <c r="G37" s="69">
        <f t="shared" si="0"/>
        <v>24278070.129095823</v>
      </c>
    </row>
    <row r="38" spans="1:7" ht="14.25">
      <c r="A38" s="105" t="s">
        <v>150</v>
      </c>
      <c r="B38" s="99" t="s">
        <v>43</v>
      </c>
      <c r="C38" s="83"/>
      <c r="D38" s="274">
        <f>17551241+775645+1199593.93+31933657.58-9162859.48-645065.99</f>
        <v>41652212.04</v>
      </c>
      <c r="E38" s="94">
        <v>9240550.75</v>
      </c>
      <c r="F38" s="6"/>
      <c r="G38" s="69">
        <f t="shared" si="0"/>
        <v>32411661.29</v>
      </c>
    </row>
    <row r="39" spans="1:7" ht="14.25">
      <c r="A39" s="105" t="s">
        <v>384</v>
      </c>
      <c r="B39" s="99" t="s">
        <v>383</v>
      </c>
      <c r="C39" s="83"/>
      <c r="D39" s="94">
        <v>0</v>
      </c>
      <c r="E39" s="271">
        <v>124767182.46</v>
      </c>
      <c r="F39" s="6"/>
      <c r="G39" s="69">
        <f t="shared" si="0"/>
        <v>-124767182.46</v>
      </c>
    </row>
    <row r="40" spans="1:7" ht="15">
      <c r="A40" s="105"/>
      <c r="B40" s="101" t="s">
        <v>44</v>
      </c>
      <c r="C40" s="83"/>
      <c r="D40" s="93">
        <f>SUM(D34:D39)</f>
        <v>855433404.55</v>
      </c>
      <c r="E40" s="93">
        <f>SUM(E34:E39)</f>
        <v>600630566.2470813</v>
      </c>
      <c r="F40" s="6"/>
      <c r="G40" s="69">
        <f t="shared" si="0"/>
        <v>254802838.30291867</v>
      </c>
    </row>
    <row r="41" spans="1:7" ht="15">
      <c r="A41" s="105">
        <v>3</v>
      </c>
      <c r="B41" s="97" t="s">
        <v>45</v>
      </c>
      <c r="C41" s="83"/>
      <c r="D41" s="91"/>
      <c r="E41" s="87"/>
      <c r="F41" s="6"/>
      <c r="G41" s="69">
        <f t="shared" si="0"/>
        <v>0</v>
      </c>
    </row>
    <row r="42" spans="1:7" ht="15">
      <c r="A42" s="105">
        <v>4</v>
      </c>
      <c r="B42" s="97" t="s">
        <v>46</v>
      </c>
      <c r="C42" s="83"/>
      <c r="D42" s="91"/>
      <c r="E42" s="87"/>
      <c r="F42" s="6"/>
      <c r="G42" s="69">
        <f t="shared" si="0"/>
        <v>0</v>
      </c>
    </row>
    <row r="43" spans="1:7" ht="14.25">
      <c r="A43" s="105" t="s">
        <v>146</v>
      </c>
      <c r="B43" s="99" t="s">
        <v>266</v>
      </c>
      <c r="C43" s="83"/>
      <c r="D43" s="91"/>
      <c r="E43" s="87"/>
      <c r="F43" s="6"/>
      <c r="G43" s="69">
        <f t="shared" si="0"/>
        <v>0</v>
      </c>
    </row>
    <row r="44" spans="1:7" ht="14.25">
      <c r="A44" s="105" t="s">
        <v>147</v>
      </c>
      <c r="B44" s="99" t="s">
        <v>95</v>
      </c>
      <c r="C44" s="83"/>
      <c r="D44" s="91">
        <v>0</v>
      </c>
      <c r="E44" s="87">
        <v>0</v>
      </c>
      <c r="F44" s="6"/>
      <c r="G44" s="69">
        <f t="shared" si="0"/>
        <v>0</v>
      </c>
    </row>
    <row r="45" spans="1:7" ht="14.25">
      <c r="A45" s="105" t="s">
        <v>148</v>
      </c>
      <c r="B45" s="99" t="s">
        <v>96</v>
      </c>
      <c r="C45" s="83"/>
      <c r="D45" s="91"/>
      <c r="E45" s="87"/>
      <c r="F45" s="6"/>
      <c r="G45" s="69">
        <f t="shared" si="0"/>
        <v>0</v>
      </c>
    </row>
    <row r="46" spans="1:7" ht="15">
      <c r="A46" s="105"/>
      <c r="B46" s="101" t="s">
        <v>29</v>
      </c>
      <c r="C46" s="83"/>
      <c r="D46" s="93">
        <f>SUM(D43:D45)</f>
        <v>0</v>
      </c>
      <c r="E46" s="88">
        <f>SUM(E43:E45)</f>
        <v>0</v>
      </c>
      <c r="F46" s="6"/>
      <c r="G46" s="69">
        <f t="shared" si="0"/>
        <v>0</v>
      </c>
    </row>
    <row r="47" spans="1:7" ht="15">
      <c r="A47" s="105">
        <v>5</v>
      </c>
      <c r="B47" s="97" t="s">
        <v>277</v>
      </c>
      <c r="C47" s="83"/>
      <c r="D47" s="91"/>
      <c r="E47" s="87"/>
      <c r="F47" s="6"/>
      <c r="G47" s="69">
        <f t="shared" si="0"/>
        <v>0</v>
      </c>
    </row>
    <row r="48" spans="1:7" ht="15">
      <c r="A48" s="105">
        <v>6</v>
      </c>
      <c r="B48" s="97" t="s">
        <v>47</v>
      </c>
      <c r="C48" s="83"/>
      <c r="D48" s="91"/>
      <c r="E48" s="87"/>
      <c r="F48" s="6"/>
      <c r="G48" s="69">
        <f t="shared" si="0"/>
        <v>0</v>
      </c>
    </row>
    <row r="49" spans="1:7" ht="15.75" thickBot="1">
      <c r="A49" s="107"/>
      <c r="B49" s="108" t="s">
        <v>48</v>
      </c>
      <c r="C49" s="109"/>
      <c r="D49" s="110">
        <f>+D32+D40+D46+D47+D48</f>
        <v>855433404.55</v>
      </c>
      <c r="E49" s="111">
        <f>+E32+E40+E46+E47+E48</f>
        <v>600630566.2470813</v>
      </c>
      <c r="F49" s="6"/>
      <c r="G49" s="69">
        <f t="shared" si="0"/>
        <v>254802838.30291867</v>
      </c>
    </row>
    <row r="50" spans="1:7" ht="15">
      <c r="A50" s="104"/>
      <c r="B50" s="112" t="s">
        <v>49</v>
      </c>
      <c r="C50" s="82"/>
      <c r="D50" s="113">
        <f>D25+D49</f>
        <v>5206627791.22</v>
      </c>
      <c r="E50" s="114">
        <f>E25+E49</f>
        <v>4359833022.357082</v>
      </c>
      <c r="F50" s="6"/>
      <c r="G50" s="69">
        <f t="shared" si="0"/>
        <v>846794768.8629179</v>
      </c>
    </row>
    <row r="51" spans="1:7" ht="15.75" thickBot="1">
      <c r="A51" s="106"/>
      <c r="B51" s="103"/>
      <c r="C51" s="85"/>
      <c r="D51" s="95"/>
      <c r="E51" s="89"/>
      <c r="F51" s="6"/>
      <c r="G51" s="6"/>
    </row>
    <row r="52" spans="2:7" ht="14.25">
      <c r="B52" s="6"/>
      <c r="C52" s="6"/>
      <c r="D52" s="6"/>
      <c r="E52" s="6"/>
      <c r="F52" s="6"/>
      <c r="G52" s="6"/>
    </row>
    <row r="53" spans="2:7" ht="14.25">
      <c r="B53" s="6"/>
      <c r="C53" s="6"/>
      <c r="D53" s="6"/>
      <c r="E53" s="6"/>
      <c r="F53" s="6"/>
      <c r="G53" s="6"/>
    </row>
    <row r="54" spans="2:7" ht="14.25">
      <c r="B54" s="6"/>
      <c r="C54" s="6"/>
      <c r="D54" s="281"/>
      <c r="E54" s="6"/>
      <c r="F54" s="6"/>
      <c r="G54" s="6"/>
    </row>
    <row r="55" spans="2:7" ht="14.25">
      <c r="B55" s="6"/>
      <c r="C55" s="6"/>
      <c r="D55" s="281"/>
      <c r="E55" s="6"/>
      <c r="F55" s="6"/>
      <c r="G55" s="6"/>
    </row>
    <row r="56" spans="2:7" ht="14.25">
      <c r="B56" s="6"/>
      <c r="C56" s="6"/>
      <c r="D56" s="6"/>
      <c r="E56" s="6"/>
      <c r="F56" s="6"/>
      <c r="G56" s="6"/>
    </row>
    <row r="57" spans="2:7" ht="14.25">
      <c r="B57" s="6"/>
      <c r="C57" s="6"/>
      <c r="D57" s="6"/>
      <c r="E57" s="6"/>
      <c r="F57" s="6"/>
      <c r="G57" s="6"/>
    </row>
    <row r="58" spans="2:7" ht="14.25">
      <c r="B58" s="6"/>
      <c r="C58" s="6"/>
      <c r="D58" s="6"/>
      <c r="E58" s="6"/>
      <c r="F58" s="6"/>
      <c r="G58" s="6"/>
    </row>
    <row r="59" spans="2:7" ht="14.25">
      <c r="B59" s="6"/>
      <c r="C59" s="6"/>
      <c r="D59" s="76"/>
      <c r="E59" s="6"/>
      <c r="F59" s="6"/>
      <c r="G59" s="6"/>
    </row>
    <row r="60" spans="2:7" ht="14.25">
      <c r="B60" s="6"/>
      <c r="C60" s="6"/>
      <c r="D60" s="6"/>
      <c r="E60" s="6"/>
      <c r="F60" s="6"/>
      <c r="G60" s="6"/>
    </row>
    <row r="61" spans="2:7" ht="14.25">
      <c r="B61" s="6"/>
      <c r="C61" s="6"/>
      <c r="D61" s="6"/>
      <c r="E61" s="6"/>
      <c r="F61" s="6"/>
      <c r="G61" s="6"/>
    </row>
    <row r="62" spans="2:7" ht="14.25">
      <c r="B62" s="6"/>
      <c r="C62" s="6"/>
      <c r="D62" s="6"/>
      <c r="E62" s="6"/>
      <c r="F62" s="6"/>
      <c r="G62" s="6"/>
    </row>
    <row r="63" spans="2:7" ht="14.25">
      <c r="B63" s="6"/>
      <c r="C63" s="6"/>
      <c r="D63" s="6"/>
      <c r="E63" s="6"/>
      <c r="F63" s="6"/>
      <c r="G63" s="6"/>
    </row>
    <row r="64" spans="2:7" ht="14.25">
      <c r="B64" s="6"/>
      <c r="C64" s="6"/>
      <c r="D64" s="6"/>
      <c r="E64" s="6"/>
      <c r="F64" s="6"/>
      <c r="G64" s="6"/>
    </row>
    <row r="65" spans="2:7" ht="14.25">
      <c r="B65" s="6"/>
      <c r="C65" s="6"/>
      <c r="D65" s="6"/>
      <c r="E65" s="6"/>
      <c r="F65" s="6"/>
      <c r="G65" s="6"/>
    </row>
    <row r="66" spans="2:7" ht="14.25">
      <c r="B66" s="6"/>
      <c r="C66" s="6"/>
      <c r="D66" s="6"/>
      <c r="E66" s="6"/>
      <c r="F66" s="6"/>
      <c r="G66" s="6"/>
    </row>
    <row r="67" spans="2:7" ht="14.25">
      <c r="B67" s="6"/>
      <c r="C67" s="6"/>
      <c r="D67" s="6"/>
      <c r="E67" s="6"/>
      <c r="F67" s="6"/>
      <c r="G67" s="6"/>
    </row>
    <row r="68" spans="2:7" ht="14.25">
      <c r="B68" s="6"/>
      <c r="C68" s="6"/>
      <c r="D68" s="6"/>
      <c r="E68" s="6"/>
      <c r="F68" s="6"/>
      <c r="G68" s="6"/>
    </row>
    <row r="69" spans="2:7" ht="14.25">
      <c r="B69" s="6"/>
      <c r="C69" s="6"/>
      <c r="D69" s="6"/>
      <c r="E69" s="6"/>
      <c r="F69" s="6"/>
      <c r="G69" s="6"/>
    </row>
    <row r="70" spans="2:7" ht="14.25">
      <c r="B70" s="6"/>
      <c r="C70" s="6"/>
      <c r="D70" s="6"/>
      <c r="E70" s="6"/>
      <c r="F70" s="6"/>
      <c r="G70" s="6"/>
    </row>
    <row r="71" spans="2:7" ht="14.25">
      <c r="B71" s="6"/>
      <c r="C71" s="6"/>
      <c r="D71" s="6"/>
      <c r="E71" s="6"/>
      <c r="F71" s="6"/>
      <c r="G71" s="6"/>
    </row>
    <row r="72" spans="2:7" ht="14.25">
      <c r="B72" s="6"/>
      <c r="C72" s="6"/>
      <c r="D72" s="6"/>
      <c r="E72" s="6"/>
      <c r="F72" s="6"/>
      <c r="G72" s="6"/>
    </row>
    <row r="73" spans="2:7" ht="14.25">
      <c r="B73" s="6"/>
      <c r="C73" s="6"/>
      <c r="D73" s="6"/>
      <c r="E73" s="6"/>
      <c r="F73" s="6"/>
      <c r="G73" s="6"/>
    </row>
    <row r="74" spans="2:7" ht="14.25">
      <c r="B74" s="6"/>
      <c r="C74" s="6"/>
      <c r="D74" s="6"/>
      <c r="E74" s="6"/>
      <c r="F74" s="6"/>
      <c r="G74" s="6"/>
    </row>
    <row r="75" spans="2:7" ht="14.25">
      <c r="B75" s="6"/>
      <c r="C75" s="6"/>
      <c r="D75" s="6"/>
      <c r="E75" s="6"/>
      <c r="F75" s="6"/>
      <c r="G75" s="6"/>
    </row>
    <row r="76" spans="2:7" ht="14.25">
      <c r="B76" s="6"/>
      <c r="C76" s="6"/>
      <c r="D76" s="6"/>
      <c r="E76" s="6"/>
      <c r="F76" s="6"/>
      <c r="G76" s="6"/>
    </row>
    <row r="77" spans="2:7" ht="14.25">
      <c r="B77" s="6"/>
      <c r="C77" s="6"/>
      <c r="D77" s="6"/>
      <c r="E77" s="6"/>
      <c r="F77" s="6"/>
      <c r="G77" s="6"/>
    </row>
    <row r="78" spans="2:7" ht="14.25">
      <c r="B78" s="6"/>
      <c r="C78" s="6"/>
      <c r="D78" s="6"/>
      <c r="E78" s="6"/>
      <c r="F78" s="6"/>
      <c r="G78" s="6"/>
    </row>
    <row r="79" spans="2:7" ht="14.25">
      <c r="B79" s="6"/>
      <c r="C79" s="6"/>
      <c r="D79" s="6"/>
      <c r="E79" s="6"/>
      <c r="F79" s="6"/>
      <c r="G79" s="6"/>
    </row>
    <row r="80" spans="2:7" ht="14.25">
      <c r="B80" s="6"/>
      <c r="C80" s="6"/>
      <c r="D80" s="6"/>
      <c r="E80" s="6"/>
      <c r="F80" s="6"/>
      <c r="G80" s="6"/>
    </row>
    <row r="81" spans="2:7" ht="14.25">
      <c r="B81" s="6"/>
      <c r="C81" s="6"/>
      <c r="D81" s="6"/>
      <c r="E81" s="6"/>
      <c r="F81" s="6"/>
      <c r="G81" s="6"/>
    </row>
    <row r="82" spans="2:7" ht="14.25">
      <c r="B82" s="6"/>
      <c r="C82" s="6"/>
      <c r="D82" s="6"/>
      <c r="E82" s="6"/>
      <c r="F82" s="6"/>
      <c r="G82" s="6"/>
    </row>
    <row r="83" spans="2:7" ht="14.25">
      <c r="B83" s="6"/>
      <c r="C83" s="6"/>
      <c r="D83" s="6"/>
      <c r="E83" s="6"/>
      <c r="F83" s="6"/>
      <c r="G83" s="6"/>
    </row>
  </sheetData>
  <sheetProtection/>
  <printOptions/>
  <pageMargins left="0.51" right="0.58" top="0.42" bottom="0.37" header="0.43" footer="0.37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2"/>
  <sheetViews>
    <sheetView zoomScalePageLayoutView="0" workbookViewId="0" topLeftCell="A21">
      <selection activeCell="B52" sqref="B52"/>
    </sheetView>
  </sheetViews>
  <sheetFormatPr defaultColWidth="9.140625" defaultRowHeight="12.75"/>
  <cols>
    <col min="1" max="1" width="3.7109375" style="0" customWidth="1"/>
    <col min="2" max="2" width="45.8515625" style="0" customWidth="1"/>
    <col min="3" max="3" width="10.57421875" style="0" customWidth="1"/>
    <col min="4" max="4" width="18.7109375" style="0" bestFit="1" customWidth="1"/>
    <col min="5" max="5" width="17.57421875" style="0" customWidth="1"/>
    <col min="7" max="7" width="15.7109375" style="0" bestFit="1" customWidth="1"/>
    <col min="9" max="9" width="11.7109375" style="0" bestFit="1" customWidth="1"/>
  </cols>
  <sheetData>
    <row r="1" ht="13.5" thickBot="1"/>
    <row r="2" spans="1:5" ht="15">
      <c r="A2" s="104"/>
      <c r="B2" s="116" t="s">
        <v>50</v>
      </c>
      <c r="C2" s="115" t="s">
        <v>92</v>
      </c>
      <c r="D2" s="90" t="s">
        <v>400</v>
      </c>
      <c r="E2" s="90" t="s">
        <v>380</v>
      </c>
    </row>
    <row r="3" spans="1:5" ht="15">
      <c r="A3" s="105"/>
      <c r="B3" s="97"/>
      <c r="C3" s="83"/>
      <c r="D3" s="91"/>
      <c r="E3" s="91"/>
    </row>
    <row r="4" spans="1:7" ht="15">
      <c r="A4" s="105" t="s">
        <v>93</v>
      </c>
      <c r="B4" s="97" t="s">
        <v>51</v>
      </c>
      <c r="C4" s="83"/>
      <c r="D4" s="93"/>
      <c r="E4" s="93"/>
      <c r="G4" s="69">
        <f>+D4-E4</f>
        <v>0</v>
      </c>
    </row>
    <row r="5" spans="1:7" ht="15">
      <c r="A5" s="105">
        <v>1</v>
      </c>
      <c r="B5" s="97" t="s">
        <v>19</v>
      </c>
      <c r="C5" s="83"/>
      <c r="D5" s="91"/>
      <c r="E5" s="91"/>
      <c r="G5" s="69">
        <f aca="true" t="shared" si="0" ref="G5:G48">+D5-E5</f>
        <v>0</v>
      </c>
    </row>
    <row r="6" spans="1:7" ht="15">
      <c r="A6" s="105">
        <v>2</v>
      </c>
      <c r="B6" s="97" t="s">
        <v>52</v>
      </c>
      <c r="C6" s="83"/>
      <c r="D6" s="91"/>
      <c r="E6" s="91"/>
      <c r="G6" s="69">
        <f t="shared" si="0"/>
        <v>0</v>
      </c>
    </row>
    <row r="7" spans="1:7" ht="14.25">
      <c r="A7" s="105" t="s">
        <v>146</v>
      </c>
      <c r="B7" s="117" t="s">
        <v>53</v>
      </c>
      <c r="C7" s="83"/>
      <c r="D7" s="91">
        <f>147949750.59+34205432.35+306960896.14</f>
        <v>489116079.08</v>
      </c>
      <c r="E7" s="91">
        <f>341084758.17+159155284.84+56000000</f>
        <v>556240043.01</v>
      </c>
      <c r="G7" s="69">
        <f t="shared" si="0"/>
        <v>-67123963.93</v>
      </c>
    </row>
    <row r="8" spans="1:7" ht="14.25">
      <c r="A8" s="105" t="s">
        <v>147</v>
      </c>
      <c r="B8" s="117" t="s">
        <v>54</v>
      </c>
      <c r="C8" s="83"/>
      <c r="D8" s="91"/>
      <c r="E8" s="91"/>
      <c r="G8" s="69">
        <f t="shared" si="0"/>
        <v>0</v>
      </c>
    </row>
    <row r="9" spans="1:7" ht="14.25">
      <c r="A9" s="105" t="s">
        <v>148</v>
      </c>
      <c r="B9" s="117" t="s">
        <v>55</v>
      </c>
      <c r="C9" s="83"/>
      <c r="D9" s="91"/>
      <c r="E9" s="91"/>
      <c r="G9" s="69">
        <f t="shared" si="0"/>
        <v>0</v>
      </c>
    </row>
    <row r="10" spans="1:7" ht="15">
      <c r="A10" s="105"/>
      <c r="B10" s="101" t="s">
        <v>44</v>
      </c>
      <c r="C10" s="83"/>
      <c r="D10" s="93">
        <f>SUM(D7:D9)</f>
        <v>489116079.08</v>
      </c>
      <c r="E10" s="93">
        <f>SUM(E7:E9)</f>
        <v>556240043.01</v>
      </c>
      <c r="G10" s="69">
        <f t="shared" si="0"/>
        <v>-67123963.93</v>
      </c>
    </row>
    <row r="11" spans="1:7" ht="15">
      <c r="A11" s="105">
        <v>3</v>
      </c>
      <c r="B11" s="97" t="s">
        <v>56</v>
      </c>
      <c r="C11" s="83"/>
      <c r="D11" s="91"/>
      <c r="E11" s="91"/>
      <c r="G11" s="69">
        <f t="shared" si="0"/>
        <v>0</v>
      </c>
    </row>
    <row r="12" spans="1:7" ht="14.25">
      <c r="A12" s="105" t="s">
        <v>146</v>
      </c>
      <c r="B12" s="117" t="s">
        <v>57</v>
      </c>
      <c r="C12" s="83"/>
      <c r="D12" s="91">
        <v>1168405286.35</v>
      </c>
      <c r="E12" s="91">
        <f>561845768.24-276000</f>
        <v>561569768.24</v>
      </c>
      <c r="G12" s="69">
        <f t="shared" si="0"/>
        <v>606835518.1099999</v>
      </c>
    </row>
    <row r="13" spans="1:7" ht="14.25">
      <c r="A13" s="105" t="s">
        <v>147</v>
      </c>
      <c r="B13" s="117" t="s">
        <v>58</v>
      </c>
      <c r="C13" s="83"/>
      <c r="D13" s="91">
        <v>349225</v>
      </c>
      <c r="E13" s="91">
        <v>284016</v>
      </c>
      <c r="G13" s="69">
        <f t="shared" si="0"/>
        <v>65209</v>
      </c>
    </row>
    <row r="14" spans="1:7" ht="14.25">
      <c r="A14" s="105" t="s">
        <v>148</v>
      </c>
      <c r="B14" s="117" t="s">
        <v>59</v>
      </c>
      <c r="C14" s="83"/>
      <c r="D14" s="91">
        <f>114370+14793+575235</f>
        <v>704398</v>
      </c>
      <c r="E14" s="91">
        <f>97726+27028+247302</f>
        <v>372056</v>
      </c>
      <c r="G14" s="69">
        <f t="shared" si="0"/>
        <v>332342</v>
      </c>
    </row>
    <row r="15" spans="1:7" ht="14.25">
      <c r="A15" s="105" t="s">
        <v>149</v>
      </c>
      <c r="B15" s="117" t="s">
        <v>60</v>
      </c>
      <c r="C15" s="83"/>
      <c r="D15" s="91">
        <f>1510959689.08-1278655059</f>
        <v>232304630.07999992</v>
      </c>
      <c r="E15" s="91">
        <v>1282881499.17</v>
      </c>
      <c r="F15" s="67"/>
      <c r="G15" s="69">
        <f t="shared" si="0"/>
        <v>-1050576869.0900002</v>
      </c>
    </row>
    <row r="16" spans="1:7" ht="14.25">
      <c r="A16" s="105" t="s">
        <v>150</v>
      </c>
      <c r="B16" s="117" t="s">
        <v>278</v>
      </c>
      <c r="C16" s="83"/>
      <c r="D16" s="91">
        <v>1611001558.85</v>
      </c>
      <c r="E16" s="91">
        <v>1640899334.41</v>
      </c>
      <c r="G16" s="69">
        <f t="shared" si="0"/>
        <v>-29897775.56000018</v>
      </c>
    </row>
    <row r="17" spans="1:9" ht="15">
      <c r="A17" s="105"/>
      <c r="B17" s="101" t="s">
        <v>22</v>
      </c>
      <c r="C17" s="83"/>
      <c r="D17" s="93">
        <f>SUM(D12:D16)</f>
        <v>3012765098.2799997</v>
      </c>
      <c r="E17" s="93">
        <f>SUM(E12:E16)</f>
        <v>3486006673.82</v>
      </c>
      <c r="G17" s="69">
        <f t="shared" si="0"/>
        <v>-473241575.54000044</v>
      </c>
      <c r="I17" s="36"/>
    </row>
    <row r="18" spans="1:7" ht="15">
      <c r="A18" s="105">
        <v>4</v>
      </c>
      <c r="B18" s="97" t="s">
        <v>61</v>
      </c>
      <c r="C18" s="83"/>
      <c r="D18" s="91"/>
      <c r="E18" s="91"/>
      <c r="G18" s="69">
        <f t="shared" si="0"/>
        <v>0</v>
      </c>
    </row>
    <row r="19" spans="1:7" ht="15">
      <c r="A19" s="105">
        <v>5</v>
      </c>
      <c r="B19" s="97" t="s">
        <v>62</v>
      </c>
      <c r="C19" s="83"/>
      <c r="D19" s="91"/>
      <c r="E19" s="91"/>
      <c r="G19" s="69">
        <f t="shared" si="0"/>
        <v>0</v>
      </c>
    </row>
    <row r="20" spans="1:7" ht="15">
      <c r="A20" s="105"/>
      <c r="B20" s="97" t="s">
        <v>263</v>
      </c>
      <c r="C20" s="83"/>
      <c r="D20" s="93">
        <f>+D5+D10+D17+D18+D19</f>
        <v>3501881177.3599997</v>
      </c>
      <c r="E20" s="93">
        <f>+E5+E10+E17+E18+E19</f>
        <v>4042246716.83</v>
      </c>
      <c r="G20" s="69">
        <f t="shared" si="0"/>
        <v>-540365539.4700003</v>
      </c>
    </row>
    <row r="21" spans="1:8" ht="15">
      <c r="A21" s="105"/>
      <c r="B21" s="101"/>
      <c r="C21" s="83"/>
      <c r="D21" s="91"/>
      <c r="E21" s="91"/>
      <c r="G21" s="69">
        <f t="shared" si="0"/>
        <v>0</v>
      </c>
      <c r="H21" s="2"/>
    </row>
    <row r="22" spans="1:7" ht="15">
      <c r="A22" s="105" t="s">
        <v>128</v>
      </c>
      <c r="B22" s="97" t="s">
        <v>97</v>
      </c>
      <c r="C22" s="83"/>
      <c r="D22" s="91"/>
      <c r="E22" s="91"/>
      <c r="G22" s="69">
        <f t="shared" si="0"/>
        <v>0</v>
      </c>
    </row>
    <row r="23" spans="1:7" ht="15">
      <c r="A23" s="105">
        <v>1</v>
      </c>
      <c r="B23" s="97" t="s">
        <v>98</v>
      </c>
      <c r="C23" s="83"/>
      <c r="D23" s="91"/>
      <c r="E23" s="91">
        <v>0</v>
      </c>
      <c r="G23" s="69">
        <f t="shared" si="0"/>
        <v>0</v>
      </c>
    </row>
    <row r="24" spans="1:7" ht="15">
      <c r="A24" s="105" t="s">
        <v>146</v>
      </c>
      <c r="B24" s="97" t="s">
        <v>99</v>
      </c>
      <c r="C24" s="83"/>
      <c r="D24" s="91"/>
      <c r="E24" s="91"/>
      <c r="G24" s="69">
        <f t="shared" si="0"/>
        <v>0</v>
      </c>
    </row>
    <row r="25" spans="1:7" ht="15">
      <c r="A25" s="105" t="s">
        <v>147</v>
      </c>
      <c r="B25" s="97" t="s">
        <v>100</v>
      </c>
      <c r="C25" s="83"/>
      <c r="D25" s="91"/>
      <c r="E25" s="91"/>
      <c r="G25" s="69">
        <f t="shared" si="0"/>
        <v>0</v>
      </c>
    </row>
    <row r="26" spans="1:7" ht="15">
      <c r="A26" s="105"/>
      <c r="B26" s="101" t="s">
        <v>101</v>
      </c>
      <c r="C26" s="83"/>
      <c r="D26" s="93">
        <f>SUM(D24:D25)</f>
        <v>0</v>
      </c>
      <c r="E26" s="93">
        <f>SUM(E24:E25)</f>
        <v>0</v>
      </c>
      <c r="G26" s="69">
        <f t="shared" si="0"/>
        <v>0</v>
      </c>
    </row>
    <row r="27" spans="1:7" ht="15">
      <c r="A27" s="105">
        <v>2</v>
      </c>
      <c r="B27" s="97" t="s">
        <v>102</v>
      </c>
      <c r="C27" s="83"/>
      <c r="D27" s="91">
        <v>1278655059</v>
      </c>
      <c r="E27" s="91"/>
      <c r="G27" s="69">
        <f t="shared" si="0"/>
        <v>1278655059</v>
      </c>
    </row>
    <row r="28" spans="1:7" ht="15">
      <c r="A28" s="105">
        <v>3</v>
      </c>
      <c r="B28" s="97" t="s">
        <v>103</v>
      </c>
      <c r="C28" s="83"/>
      <c r="D28" s="91"/>
      <c r="E28" s="91"/>
      <c r="G28" s="69">
        <f t="shared" si="0"/>
        <v>0</v>
      </c>
    </row>
    <row r="29" spans="1:7" ht="15">
      <c r="A29" s="105">
        <v>4</v>
      </c>
      <c r="B29" s="97" t="s">
        <v>61</v>
      </c>
      <c r="C29" s="83"/>
      <c r="D29" s="91"/>
      <c r="E29" s="91"/>
      <c r="G29" s="69">
        <f t="shared" si="0"/>
        <v>0</v>
      </c>
    </row>
    <row r="30" spans="1:7" ht="15">
      <c r="A30" s="105"/>
      <c r="B30" s="97" t="s">
        <v>63</v>
      </c>
      <c r="C30" s="83"/>
      <c r="D30" s="93">
        <f>+D26+D27+D28+D29</f>
        <v>1278655059</v>
      </c>
      <c r="E30" s="93">
        <f>+E26+E27+E28+E29</f>
        <v>0</v>
      </c>
      <c r="G30" s="69">
        <f t="shared" si="0"/>
        <v>1278655059</v>
      </c>
    </row>
    <row r="31" spans="1:7" ht="15">
      <c r="A31" s="105"/>
      <c r="B31" s="97" t="s">
        <v>264</v>
      </c>
      <c r="C31" s="83"/>
      <c r="D31" s="93">
        <f>+D20+D30</f>
        <v>4780536236.36</v>
      </c>
      <c r="E31" s="93">
        <f>+E20+E30</f>
        <v>4042246716.83</v>
      </c>
      <c r="G31" s="69">
        <f t="shared" si="0"/>
        <v>738289519.5299997</v>
      </c>
    </row>
    <row r="32" spans="1:7" ht="15">
      <c r="A32" s="105" t="s">
        <v>151</v>
      </c>
      <c r="B32" s="97" t="s">
        <v>64</v>
      </c>
      <c r="C32" s="83"/>
      <c r="D32" s="91"/>
      <c r="E32" s="91"/>
      <c r="G32" s="69">
        <f t="shared" si="0"/>
        <v>0</v>
      </c>
    </row>
    <row r="33" spans="1:7" ht="30">
      <c r="A33" s="105">
        <v>1</v>
      </c>
      <c r="B33" s="118" t="s">
        <v>265</v>
      </c>
      <c r="C33" s="83"/>
      <c r="D33" s="91"/>
      <c r="E33" s="91"/>
      <c r="G33" s="69">
        <f t="shared" si="0"/>
        <v>0</v>
      </c>
    </row>
    <row r="34" spans="1:7" ht="17.25" customHeight="1">
      <c r="A34" s="105">
        <v>2</v>
      </c>
      <c r="B34" s="118" t="s">
        <v>152</v>
      </c>
      <c r="C34" s="83"/>
      <c r="D34" s="91"/>
      <c r="E34" s="91"/>
      <c r="G34" s="69">
        <f t="shared" si="0"/>
        <v>0</v>
      </c>
    </row>
    <row r="35" spans="1:7" ht="15">
      <c r="A35" s="105">
        <v>3</v>
      </c>
      <c r="B35" s="97" t="s">
        <v>65</v>
      </c>
      <c r="C35" s="83"/>
      <c r="D35" s="91">
        <v>107000000</v>
      </c>
      <c r="E35" s="91">
        <v>107000000</v>
      </c>
      <c r="G35" s="69">
        <f t="shared" si="0"/>
        <v>0</v>
      </c>
    </row>
    <row r="36" spans="1:7" ht="15">
      <c r="A36" s="105">
        <v>4</v>
      </c>
      <c r="B36" s="97" t="s">
        <v>66</v>
      </c>
      <c r="C36" s="83"/>
      <c r="D36" s="91"/>
      <c r="E36" s="91"/>
      <c r="G36" s="69">
        <f t="shared" si="0"/>
        <v>0</v>
      </c>
    </row>
    <row r="37" spans="1:7" ht="15">
      <c r="A37" s="105">
        <v>5</v>
      </c>
      <c r="B37" s="97" t="s">
        <v>67</v>
      </c>
      <c r="C37" s="83"/>
      <c r="D37" s="91"/>
      <c r="E37" s="91"/>
      <c r="G37" s="69">
        <f t="shared" si="0"/>
        <v>0</v>
      </c>
    </row>
    <row r="38" spans="1:7" ht="15">
      <c r="A38" s="105">
        <v>6</v>
      </c>
      <c r="B38" s="97" t="s">
        <v>68</v>
      </c>
      <c r="C38" s="83"/>
      <c r="D38" s="91"/>
      <c r="E38" s="91"/>
      <c r="G38" s="69">
        <f t="shared" si="0"/>
        <v>0</v>
      </c>
    </row>
    <row r="39" spans="1:7" ht="15">
      <c r="A39" s="105">
        <v>7</v>
      </c>
      <c r="B39" s="97" t="s">
        <v>69</v>
      </c>
      <c r="C39" s="83"/>
      <c r="D39" s="91">
        <f>5724219+4975781</f>
        <v>10700000</v>
      </c>
      <c r="E39" s="91">
        <f>5724219+4975781.02</f>
        <v>10700000.02</v>
      </c>
      <c r="G39" s="69">
        <f t="shared" si="0"/>
        <v>-0.019999999552965164</v>
      </c>
    </row>
    <row r="40" spans="1:7" ht="15">
      <c r="A40" s="105">
        <v>8</v>
      </c>
      <c r="B40" s="97" t="s">
        <v>70</v>
      </c>
      <c r="C40" s="83"/>
      <c r="D40" s="91">
        <f>100046152+99840153.51</f>
        <v>199886305.51</v>
      </c>
      <c r="E40" s="91">
        <v>100046152</v>
      </c>
      <c r="G40" s="69">
        <f t="shared" si="0"/>
        <v>99840153.50999999</v>
      </c>
    </row>
    <row r="41" spans="1:7" ht="15">
      <c r="A41" s="105">
        <v>9</v>
      </c>
      <c r="B41" s="97" t="s">
        <v>71</v>
      </c>
      <c r="C41" s="83"/>
      <c r="D41" s="91">
        <v>0</v>
      </c>
      <c r="E41" s="91"/>
      <c r="G41" s="69">
        <f t="shared" si="0"/>
        <v>0</v>
      </c>
    </row>
    <row r="42" spans="1:7" ht="15">
      <c r="A42" s="105">
        <v>10</v>
      </c>
      <c r="B42" s="97" t="s">
        <v>153</v>
      </c>
      <c r="C42" s="83"/>
      <c r="D42" s="91">
        <v>108505249.35</v>
      </c>
      <c r="E42" s="91">
        <v>99840153.51</v>
      </c>
      <c r="G42" s="69">
        <f t="shared" si="0"/>
        <v>8665095.839999989</v>
      </c>
    </row>
    <row r="43" spans="1:7" ht="15.75" thickBot="1">
      <c r="A43" s="107"/>
      <c r="B43" s="108" t="s">
        <v>72</v>
      </c>
      <c r="C43" s="119"/>
      <c r="D43" s="110">
        <f>SUM(D33:D42)</f>
        <v>426091554.86</v>
      </c>
      <c r="E43" s="110">
        <f>SUM(E33:E42)</f>
        <v>317586305.53</v>
      </c>
      <c r="G43" s="69">
        <f t="shared" si="0"/>
        <v>108505249.33000004</v>
      </c>
    </row>
    <row r="44" spans="1:7" ht="15.75" thickBot="1">
      <c r="A44" s="120"/>
      <c r="B44" s="121" t="s">
        <v>73</v>
      </c>
      <c r="C44" s="122"/>
      <c r="D44" s="273">
        <f>+D20+D30+D43</f>
        <v>5206627791.219999</v>
      </c>
      <c r="E44" s="123">
        <f>+E20+E30+E43</f>
        <v>4359833022.36</v>
      </c>
      <c r="G44" s="69">
        <f t="shared" si="0"/>
        <v>846794768.8599997</v>
      </c>
    </row>
    <row r="45" spans="2:7" ht="14.25">
      <c r="B45" s="6"/>
      <c r="C45" s="6"/>
      <c r="D45" s="6"/>
      <c r="E45" s="6"/>
      <c r="G45" s="69">
        <f t="shared" si="0"/>
        <v>0</v>
      </c>
    </row>
    <row r="46" spans="4:7" ht="14.25">
      <c r="D46" s="36"/>
      <c r="G46" s="69">
        <f t="shared" si="0"/>
        <v>0</v>
      </c>
    </row>
    <row r="47" spans="4:7" ht="14.25">
      <c r="D47" s="266">
        <f>+D44-aktivi!D50</f>
        <v>0</v>
      </c>
      <c r="E47" s="266">
        <f>+E44-aktivi!E50</f>
        <v>0.0029172897338867188</v>
      </c>
      <c r="G47" s="69">
        <f t="shared" si="0"/>
        <v>-0.0029172897338867188</v>
      </c>
    </row>
    <row r="48" spans="4:7" ht="14.25">
      <c r="D48" s="81"/>
      <c r="E48" s="81"/>
      <c r="G48" s="69">
        <f t="shared" si="0"/>
        <v>0</v>
      </c>
    </row>
    <row r="49" ht="12.75">
      <c r="D49" s="36"/>
    </row>
    <row r="50" ht="14.25">
      <c r="D50" s="281"/>
    </row>
    <row r="51" ht="12.75">
      <c r="D51" s="77"/>
    </row>
    <row r="52" ht="12.75">
      <c r="D52" s="272"/>
    </row>
  </sheetData>
  <sheetProtection/>
  <printOptions/>
  <pageMargins left="0.51" right="0.55" top="0.58" bottom="0.57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zoomScalePageLayoutView="0" workbookViewId="0" topLeftCell="A12">
      <selection activeCell="A1" sqref="A1:F32"/>
    </sheetView>
  </sheetViews>
  <sheetFormatPr defaultColWidth="9.140625" defaultRowHeight="12.75"/>
  <cols>
    <col min="1" max="1" width="5.8515625" style="1" customWidth="1"/>
    <col min="2" max="2" width="45.7109375" style="0" customWidth="1"/>
    <col min="3" max="3" width="11.00390625" style="0" customWidth="1"/>
    <col min="4" max="4" width="17.7109375" style="0" bestFit="1" customWidth="1"/>
    <col min="5" max="5" width="16.00390625" style="0" customWidth="1"/>
    <col min="7" max="7" width="14.00390625" style="0" bestFit="1" customWidth="1"/>
  </cols>
  <sheetData>
    <row r="2" spans="1:6" ht="15.75">
      <c r="A2" s="292" t="s">
        <v>0</v>
      </c>
      <c r="B2" s="292"/>
      <c r="C2" s="292"/>
      <c r="D2" s="292"/>
      <c r="E2" s="292"/>
      <c r="F2" s="292"/>
    </row>
    <row r="3" spans="1:6" ht="15">
      <c r="A3" s="293" t="s">
        <v>1</v>
      </c>
      <c r="B3" s="293"/>
      <c r="C3" s="293"/>
      <c r="D3" s="293"/>
      <c r="E3" s="293"/>
      <c r="F3" s="293"/>
    </row>
    <row r="4" s="2" customFormat="1" ht="13.5" thickBot="1">
      <c r="A4" s="1"/>
    </row>
    <row r="5" spans="1:5" ht="15">
      <c r="A5" s="144" t="s">
        <v>2</v>
      </c>
      <c r="B5" s="137" t="s">
        <v>284</v>
      </c>
      <c r="C5" s="129" t="s">
        <v>155</v>
      </c>
      <c r="D5" s="90" t="s">
        <v>400</v>
      </c>
      <c r="E5" s="90" t="s">
        <v>380</v>
      </c>
    </row>
    <row r="6" spans="1:7" ht="16.5" customHeight="1">
      <c r="A6" s="145">
        <v>1</v>
      </c>
      <c r="B6" s="52" t="s">
        <v>3</v>
      </c>
      <c r="C6" s="130">
        <v>1</v>
      </c>
      <c r="D6" s="124">
        <f>12522243276+155180768.29+1624055.82</f>
        <v>12679048100.11</v>
      </c>
      <c r="E6" s="124">
        <f>11988363798.28-991666.64-47342.79</f>
        <v>11987324788.85</v>
      </c>
      <c r="G6" s="36">
        <f>+E6-D6</f>
        <v>-691723311.2600002</v>
      </c>
    </row>
    <row r="7" spans="1:7" ht="18.75" customHeight="1">
      <c r="A7" s="145">
        <f>A6+1</f>
        <v>2</v>
      </c>
      <c r="B7" s="138" t="s">
        <v>4</v>
      </c>
      <c r="C7" s="131">
        <v>2</v>
      </c>
      <c r="D7" s="125">
        <f>1200000</f>
        <v>1200000</v>
      </c>
      <c r="E7" s="125">
        <v>991666.64</v>
      </c>
      <c r="G7" s="36">
        <f>+E7-D7</f>
        <v>-208333.36</v>
      </c>
    </row>
    <row r="8" spans="1:7" ht="27.75" customHeight="1">
      <c r="A8" s="145">
        <f>A7+1</f>
        <v>3</v>
      </c>
      <c r="B8" s="139" t="s">
        <v>130</v>
      </c>
      <c r="C8" s="130">
        <v>3</v>
      </c>
      <c r="D8" s="125"/>
      <c r="E8" s="125"/>
      <c r="G8" s="36">
        <f aca="true" t="shared" si="0" ref="G8:G32">+E8-D8</f>
        <v>0</v>
      </c>
    </row>
    <row r="9" spans="1:7" ht="28.5" customHeight="1">
      <c r="A9" s="145">
        <v>4</v>
      </c>
      <c r="B9" s="139" t="s">
        <v>131</v>
      </c>
      <c r="C9" s="130">
        <v>4</v>
      </c>
      <c r="D9" s="125"/>
      <c r="E9" s="125"/>
      <c r="G9" s="36">
        <f t="shared" si="0"/>
        <v>0</v>
      </c>
    </row>
    <row r="10" spans="1:7" ht="18" customHeight="1">
      <c r="A10" s="145">
        <v>5</v>
      </c>
      <c r="B10" s="139" t="s">
        <v>129</v>
      </c>
      <c r="C10" s="130">
        <v>5</v>
      </c>
      <c r="D10" s="125">
        <f>-119637395.33-8846891236.13-801863782.26-2665359622-1589720-26529759.79-5000000+211475</f>
        <v>-12466660040.51</v>
      </c>
      <c r="E10" s="125">
        <f>-157959613.17-32830789.37-8138023129.35-847466398.09-2639075050-60395-211763</f>
        <v>-11815627137.98</v>
      </c>
      <c r="F10" s="65"/>
      <c r="G10" s="36">
        <f t="shared" si="0"/>
        <v>651032902.5300007</v>
      </c>
    </row>
    <row r="11" spans="1:7" ht="18" customHeight="1">
      <c r="A11" s="145">
        <v>6</v>
      </c>
      <c r="B11" s="139" t="s">
        <v>132</v>
      </c>
      <c r="C11" s="131">
        <v>6</v>
      </c>
      <c r="D11" s="125">
        <f>-212932.44-12111177.58-3089953.2-502350-753207.49-798152-2808333.26-697532.94</f>
        <v>-20973638.91</v>
      </c>
      <c r="E11" s="125">
        <f>-(1003446.6+2713480+394180.83+455000+1149999.96+1269608.09+914500+4727538.25+894935.44)</f>
        <v>-13522689.17</v>
      </c>
      <c r="G11" s="36">
        <f t="shared" si="0"/>
        <v>7450949.74</v>
      </c>
    </row>
    <row r="12" spans="1:7" ht="17.25" customHeight="1">
      <c r="A12" s="145">
        <v>7</v>
      </c>
      <c r="B12" s="139" t="s">
        <v>143</v>
      </c>
      <c r="C12" s="132">
        <v>7</v>
      </c>
      <c r="D12" s="125"/>
      <c r="E12" s="125"/>
      <c r="G12" s="36">
        <f t="shared" si="0"/>
        <v>0</v>
      </c>
    </row>
    <row r="13" spans="1:7" ht="18" customHeight="1">
      <c r="A13" s="146">
        <v>7.1</v>
      </c>
      <c r="B13" s="139" t="s">
        <v>141</v>
      </c>
      <c r="C13" s="133"/>
      <c r="D13" s="125">
        <v>-4399575</v>
      </c>
      <c r="E13" s="125">
        <v>-4144277</v>
      </c>
      <c r="G13" s="36">
        <f t="shared" si="0"/>
        <v>255298</v>
      </c>
    </row>
    <row r="14" spans="1:7" ht="17.25" customHeight="1">
      <c r="A14" s="146">
        <v>7.2</v>
      </c>
      <c r="B14" s="139" t="s">
        <v>144</v>
      </c>
      <c r="C14" s="133"/>
      <c r="D14" s="125">
        <v>-734721</v>
      </c>
      <c r="E14" s="125">
        <v>-692098</v>
      </c>
      <c r="G14" s="36">
        <f t="shared" si="0"/>
        <v>42623</v>
      </c>
    </row>
    <row r="15" spans="1:7" ht="18.75" customHeight="1">
      <c r="A15" s="146">
        <v>7.3</v>
      </c>
      <c r="B15" s="139" t="s">
        <v>142</v>
      </c>
      <c r="C15" s="133"/>
      <c r="D15" s="125"/>
      <c r="E15" s="125"/>
      <c r="G15" s="36">
        <f t="shared" si="0"/>
        <v>0</v>
      </c>
    </row>
    <row r="16" spans="1:7" ht="18" customHeight="1">
      <c r="A16" s="147">
        <f>A12+1</f>
        <v>8</v>
      </c>
      <c r="B16" s="140" t="s">
        <v>5</v>
      </c>
      <c r="C16" s="134">
        <v>8</v>
      </c>
      <c r="D16" s="126">
        <v>-18818372.54</v>
      </c>
      <c r="E16" s="126">
        <v>-11568660.36</v>
      </c>
      <c r="G16" s="36">
        <f t="shared" si="0"/>
        <v>7249712.18</v>
      </c>
    </row>
    <row r="17" spans="1:7" ht="18.75" customHeight="1">
      <c r="A17" s="145">
        <v>9</v>
      </c>
      <c r="B17" s="141" t="s">
        <v>133</v>
      </c>
      <c r="C17" s="130">
        <v>9</v>
      </c>
      <c r="D17" s="124">
        <f>SUM(D10+D11+D13+D14+D16)</f>
        <v>-12511586347.960001</v>
      </c>
      <c r="E17" s="124">
        <f>SUM(E10+E11+E13+E14+E16)</f>
        <v>-11845554862.51</v>
      </c>
      <c r="G17" s="36">
        <f t="shared" si="0"/>
        <v>666031485.4500008</v>
      </c>
    </row>
    <row r="18" spans="1:7" ht="25.5">
      <c r="A18" s="145">
        <f>A17+1</f>
        <v>10</v>
      </c>
      <c r="B18" s="141" t="s">
        <v>134</v>
      </c>
      <c r="C18" s="130">
        <v>10</v>
      </c>
      <c r="D18" s="124">
        <f>(D6+D7+D8+D9)+D17</f>
        <v>168661752.14999962</v>
      </c>
      <c r="E18" s="124">
        <f>(E6+E7+E8+E9)+E17</f>
        <v>142761592.97999954</v>
      </c>
      <c r="G18" s="36">
        <f t="shared" si="0"/>
        <v>-25900159.170000076</v>
      </c>
    </row>
    <row r="19" spans="1:7" ht="25.5">
      <c r="A19" s="145">
        <f>A18+1</f>
        <v>11</v>
      </c>
      <c r="B19" s="138" t="s">
        <v>6</v>
      </c>
      <c r="C19" s="130">
        <v>11</v>
      </c>
      <c r="D19" s="125"/>
      <c r="E19" s="125"/>
      <c r="G19" s="36">
        <f t="shared" si="0"/>
        <v>0</v>
      </c>
    </row>
    <row r="20" spans="1:7" ht="25.5">
      <c r="A20" s="145">
        <f>A19+1</f>
        <v>12</v>
      </c>
      <c r="B20" s="138" t="s">
        <v>7</v>
      </c>
      <c r="C20" s="130">
        <v>12</v>
      </c>
      <c r="D20" s="125"/>
      <c r="E20" s="125"/>
      <c r="G20" s="36">
        <f t="shared" si="0"/>
        <v>0</v>
      </c>
    </row>
    <row r="21" spans="1:7" ht="15.75" customHeight="1">
      <c r="A21" s="145">
        <f>A20+1</f>
        <v>13</v>
      </c>
      <c r="B21" s="138" t="s">
        <v>8</v>
      </c>
      <c r="C21" s="130">
        <v>13</v>
      </c>
      <c r="D21" s="125"/>
      <c r="E21" s="125"/>
      <c r="G21" s="36">
        <f t="shared" si="0"/>
        <v>0</v>
      </c>
    </row>
    <row r="22" spans="1:7" ht="30" customHeight="1">
      <c r="A22" s="148">
        <v>13.1</v>
      </c>
      <c r="B22" s="138" t="s">
        <v>9</v>
      </c>
      <c r="C22" s="135">
        <v>14</v>
      </c>
      <c r="D22" s="125"/>
      <c r="E22" s="125"/>
      <c r="G22" s="36">
        <f t="shared" si="0"/>
        <v>0</v>
      </c>
    </row>
    <row r="23" spans="1:7" ht="16.5" customHeight="1">
      <c r="A23" s="148">
        <v>13.2</v>
      </c>
      <c r="B23" s="138" t="s">
        <v>10</v>
      </c>
      <c r="C23" s="130">
        <v>15</v>
      </c>
      <c r="D23" s="125">
        <f>-47952020.61</f>
        <v>-47952020.61</v>
      </c>
      <c r="E23" s="125">
        <f>-31112220.26</f>
        <v>-31112220.26</v>
      </c>
      <c r="G23" s="36">
        <f t="shared" si="0"/>
        <v>16839800.349999998</v>
      </c>
    </row>
    <row r="24" spans="1:7" ht="17.25" customHeight="1">
      <c r="A24" s="148">
        <v>13.3</v>
      </c>
      <c r="B24" s="139" t="s">
        <v>135</v>
      </c>
      <c r="C24" s="130">
        <v>16</v>
      </c>
      <c r="D24" s="125">
        <v>-211475</v>
      </c>
      <c r="E24" s="125">
        <v>-375660</v>
      </c>
      <c r="G24" s="36">
        <f t="shared" si="0"/>
        <v>-164185</v>
      </c>
    </row>
    <row r="25" spans="1:7" ht="18" customHeight="1">
      <c r="A25" s="148">
        <v>13.4</v>
      </c>
      <c r="B25" s="139" t="s">
        <v>136</v>
      </c>
      <c r="C25" s="130">
        <v>17</v>
      </c>
      <c r="D25" s="125">
        <v>63131.8</v>
      </c>
      <c r="E25" s="125">
        <v>47342.79</v>
      </c>
      <c r="G25" s="36">
        <f t="shared" si="0"/>
        <v>-15789.010000000002</v>
      </c>
    </row>
    <row r="26" spans="1:7" ht="27.75" customHeight="1">
      <c r="A26" s="145">
        <f>A25+1</f>
        <v>14.4</v>
      </c>
      <c r="B26" s="141" t="s">
        <v>285</v>
      </c>
      <c r="C26" s="130">
        <v>18</v>
      </c>
      <c r="D26" s="124">
        <f>D19+D20+D21+D22+D23+D24+D25</f>
        <v>-48100363.81</v>
      </c>
      <c r="E26" s="124">
        <f>E19+E20+E21+E22+E23+E24+E25</f>
        <v>-31440537.470000003</v>
      </c>
      <c r="G26" s="36">
        <f t="shared" si="0"/>
        <v>16659826.34</v>
      </c>
    </row>
    <row r="27" spans="1:7" ht="18" customHeight="1">
      <c r="A27" s="145">
        <v>15</v>
      </c>
      <c r="B27" s="142" t="s">
        <v>140</v>
      </c>
      <c r="C27" s="130">
        <v>19</v>
      </c>
      <c r="D27" s="127">
        <f>D18+D26</f>
        <v>120561388.33999962</v>
      </c>
      <c r="E27" s="127">
        <f>E18+E26</f>
        <v>111321055.50999954</v>
      </c>
      <c r="G27" s="36">
        <f t="shared" si="0"/>
        <v>-9240332.830000073</v>
      </c>
    </row>
    <row r="28" spans="1:7" ht="18" customHeight="1">
      <c r="A28" s="145"/>
      <c r="B28" s="142" t="s">
        <v>286</v>
      </c>
      <c r="C28" s="130"/>
      <c r="D28" s="127"/>
      <c r="E28" s="127">
        <v>3487964.48999992</v>
      </c>
      <c r="G28" s="36">
        <f t="shared" si="0"/>
        <v>3487964.48999992</v>
      </c>
    </row>
    <row r="29" spans="1:7" ht="15.75" customHeight="1">
      <c r="A29" s="145">
        <v>16</v>
      </c>
      <c r="B29" s="138" t="s">
        <v>11</v>
      </c>
      <c r="C29" s="130">
        <v>20</v>
      </c>
      <c r="D29" s="125">
        <v>-12056139</v>
      </c>
      <c r="E29" s="125">
        <v>-11480902</v>
      </c>
      <c r="G29" s="36">
        <f t="shared" si="0"/>
        <v>575237</v>
      </c>
    </row>
    <row r="30" spans="1:7" ht="19.5" customHeight="1">
      <c r="A30" s="145">
        <v>17</v>
      </c>
      <c r="B30" s="141" t="s">
        <v>137</v>
      </c>
      <c r="C30" s="130">
        <v>21</v>
      </c>
      <c r="D30" s="267">
        <f>D27+D29</f>
        <v>108505249.33999962</v>
      </c>
      <c r="E30" s="124">
        <f>E27+E29</f>
        <v>99840153.50999954</v>
      </c>
      <c r="G30" s="36">
        <f t="shared" si="0"/>
        <v>-8665095.830000073</v>
      </c>
    </row>
    <row r="31" spans="1:7" ht="18" customHeight="1">
      <c r="A31" s="145">
        <v>18</v>
      </c>
      <c r="B31" s="139" t="s">
        <v>138</v>
      </c>
      <c r="C31" s="130">
        <v>22</v>
      </c>
      <c r="D31" s="125"/>
      <c r="E31" s="125"/>
      <c r="G31" s="36">
        <f t="shared" si="0"/>
        <v>0</v>
      </c>
    </row>
    <row r="32" spans="1:7" ht="16.5" customHeight="1" thickBot="1">
      <c r="A32" s="149">
        <v>19</v>
      </c>
      <c r="B32" s="143" t="s">
        <v>139</v>
      </c>
      <c r="C32" s="136">
        <v>23</v>
      </c>
      <c r="D32" s="128"/>
      <c r="E32" s="128"/>
      <c r="G32" s="36">
        <f t="shared" si="0"/>
        <v>0</v>
      </c>
    </row>
    <row r="35" spans="4:5" ht="12.75">
      <c r="D35" s="280"/>
      <c r="E35" s="280"/>
    </row>
    <row r="36" spans="4:5" ht="12.75">
      <c r="D36" s="36"/>
      <c r="E36" s="36"/>
    </row>
    <row r="38" ht="12.75">
      <c r="D38" s="272"/>
    </row>
  </sheetData>
  <sheetProtection/>
  <mergeCells count="2">
    <mergeCell ref="A2:F2"/>
    <mergeCell ref="A3:F3"/>
  </mergeCells>
  <printOptions/>
  <pageMargins left="0.49" right="0.6" top="0.42" bottom="1" header="0.17" footer="0.5"/>
  <pageSetup fitToHeight="1" fitToWidth="1"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69"/>
  <sheetViews>
    <sheetView zoomScalePageLayoutView="0" workbookViewId="0" topLeftCell="A4">
      <selection activeCell="G27" sqref="G27"/>
    </sheetView>
  </sheetViews>
  <sheetFormatPr defaultColWidth="9.140625" defaultRowHeight="12.75"/>
  <cols>
    <col min="1" max="1" width="4.00390625" style="0" customWidth="1"/>
    <col min="6" max="6" width="21.421875" style="0" customWidth="1"/>
    <col min="7" max="7" width="15.00390625" style="0" bestFit="1" customWidth="1"/>
    <col min="8" max="8" width="15.57421875" style="0" bestFit="1" customWidth="1"/>
    <col min="9" max="9" width="11.28125" style="0" bestFit="1" customWidth="1"/>
    <col min="10" max="10" width="15.00390625" style="0" bestFit="1" customWidth="1"/>
    <col min="11" max="11" width="10.00390625" style="0" bestFit="1" customWidth="1"/>
  </cols>
  <sheetData>
    <row r="3" spans="1:8" ht="26.25" customHeight="1">
      <c r="A3" s="3"/>
      <c r="B3" s="300" t="s">
        <v>229</v>
      </c>
      <c r="C3" s="300"/>
      <c r="D3" s="300"/>
      <c r="E3" s="300"/>
      <c r="F3" s="300"/>
      <c r="G3" s="4" t="s">
        <v>400</v>
      </c>
      <c r="H3" s="4" t="s">
        <v>380</v>
      </c>
    </row>
    <row r="4" spans="1:8" ht="17.25" customHeight="1" thickBot="1">
      <c r="A4" s="39" t="s">
        <v>126</v>
      </c>
      <c r="B4" s="306" t="s">
        <v>74</v>
      </c>
      <c r="C4" s="306"/>
      <c r="D4" s="306"/>
      <c r="E4" s="306"/>
      <c r="F4" s="306"/>
      <c r="G4" s="63" t="s">
        <v>169</v>
      </c>
      <c r="H4" s="64" t="s">
        <v>169</v>
      </c>
    </row>
    <row r="5" spans="1:10" ht="14.25">
      <c r="A5" s="40">
        <v>1</v>
      </c>
      <c r="B5" s="305" t="s">
        <v>75</v>
      </c>
      <c r="C5" s="305"/>
      <c r="D5" s="305"/>
      <c r="E5" s="305"/>
      <c r="F5" s="305"/>
      <c r="G5" s="26">
        <v>13859508556.68</v>
      </c>
      <c r="H5" s="26">
        <v>13855085994.99</v>
      </c>
      <c r="J5" s="36">
        <f>+H5-G5</f>
        <v>-4422561.690000534</v>
      </c>
    </row>
    <row r="6" spans="1:10" ht="14.25">
      <c r="A6" s="41">
        <v>2</v>
      </c>
      <c r="B6" s="302" t="s">
        <v>393</v>
      </c>
      <c r="C6" s="302"/>
      <c r="D6" s="302"/>
      <c r="E6" s="302"/>
      <c r="F6" s="302"/>
      <c r="G6" s="26">
        <f>-13435235320.37+256821210</f>
        <v>-13178414110.37</v>
      </c>
      <c r="H6" s="26">
        <f>-13274369577.57-740024742.01999</f>
        <v>-14014394319.589989</v>
      </c>
      <c r="I6" s="68"/>
      <c r="J6" s="36">
        <f aca="true" t="shared" si="0" ref="J6:J30">+H6-G6</f>
        <v>-835980209.2199879</v>
      </c>
    </row>
    <row r="7" spans="1:10" ht="14.25">
      <c r="A7" s="41">
        <v>3</v>
      </c>
      <c r="B7" s="302" t="s">
        <v>76</v>
      </c>
      <c r="C7" s="302"/>
      <c r="D7" s="302"/>
      <c r="E7" s="302"/>
      <c r="F7" s="302"/>
      <c r="G7" s="47"/>
      <c r="H7" s="47"/>
      <c r="J7" s="36">
        <f t="shared" si="0"/>
        <v>0</v>
      </c>
    </row>
    <row r="8" spans="1:10" ht="14.25">
      <c r="A8" s="41">
        <v>4</v>
      </c>
      <c r="B8" s="302" t="s">
        <v>307</v>
      </c>
      <c r="C8" s="302"/>
      <c r="D8" s="302"/>
      <c r="E8" s="307"/>
      <c r="F8" s="302"/>
      <c r="G8" s="47">
        <v>-47952020.61</v>
      </c>
      <c r="H8" s="47">
        <v>-31112220.26</v>
      </c>
      <c r="J8" s="36">
        <f t="shared" si="0"/>
        <v>16839800.349999998</v>
      </c>
    </row>
    <row r="9" spans="1:10" ht="14.25">
      <c r="A9" s="41">
        <v>5</v>
      </c>
      <c r="B9" s="35" t="s">
        <v>391</v>
      </c>
      <c r="C9" s="35"/>
      <c r="D9" s="42"/>
      <c r="E9" s="44"/>
      <c r="F9" s="43"/>
      <c r="G9" s="47">
        <v>-15421244</v>
      </c>
      <c r="H9" s="47">
        <v>-27202728</v>
      </c>
      <c r="J9" s="36">
        <f t="shared" si="0"/>
        <v>-11781484</v>
      </c>
    </row>
    <row r="10" spans="1:10" ht="14.25">
      <c r="A10" s="41">
        <v>6</v>
      </c>
      <c r="B10" s="38" t="s">
        <v>168</v>
      </c>
      <c r="C10" s="35"/>
      <c r="D10" s="42"/>
      <c r="E10" s="50"/>
      <c r="F10" s="43"/>
      <c r="G10" s="47"/>
      <c r="H10" s="26"/>
      <c r="J10" s="36">
        <f t="shared" si="0"/>
        <v>0</v>
      </c>
    </row>
    <row r="11" spans="1:10" ht="14.25">
      <c r="A11" s="41"/>
      <c r="B11" s="303" t="s">
        <v>90</v>
      </c>
      <c r="C11" s="303"/>
      <c r="D11" s="303"/>
      <c r="E11" s="308"/>
      <c r="F11" s="303"/>
      <c r="G11" s="79">
        <f>SUM(G5:G10)</f>
        <v>617721181.6999995</v>
      </c>
      <c r="H11" s="79">
        <f>SUM(H5:H10)</f>
        <v>-217623272.85998893</v>
      </c>
      <c r="J11" s="36">
        <f t="shared" si="0"/>
        <v>-835344454.5599884</v>
      </c>
    </row>
    <row r="12" spans="1:10" ht="14.25">
      <c r="A12" s="41"/>
      <c r="B12" s="309"/>
      <c r="C12" s="309"/>
      <c r="D12" s="309"/>
      <c r="E12" s="309"/>
      <c r="F12" s="309"/>
      <c r="G12" s="47"/>
      <c r="H12" s="26"/>
      <c r="J12" s="36">
        <f t="shared" si="0"/>
        <v>0</v>
      </c>
    </row>
    <row r="13" spans="1:10" ht="15.75" thickBot="1">
      <c r="A13" s="39" t="s">
        <v>127</v>
      </c>
      <c r="B13" s="304" t="s">
        <v>77</v>
      </c>
      <c r="C13" s="304"/>
      <c r="D13" s="304"/>
      <c r="E13" s="304"/>
      <c r="F13" s="304"/>
      <c r="G13" s="45"/>
      <c r="H13" s="29"/>
      <c r="J13" s="36">
        <f t="shared" si="0"/>
        <v>0</v>
      </c>
    </row>
    <row r="14" spans="1:10" ht="14.25">
      <c r="A14" s="40">
        <v>1</v>
      </c>
      <c r="B14" s="305" t="s">
        <v>78</v>
      </c>
      <c r="C14" s="305"/>
      <c r="D14" s="305"/>
      <c r="E14" s="305"/>
      <c r="F14" s="305"/>
      <c r="G14" s="46"/>
      <c r="H14" s="28"/>
      <c r="J14" s="36">
        <f t="shared" si="0"/>
        <v>0</v>
      </c>
    </row>
    <row r="15" spans="1:10" ht="14.25">
      <c r="A15" s="41">
        <v>2</v>
      </c>
      <c r="B15" s="302" t="s">
        <v>79</v>
      </c>
      <c r="C15" s="302"/>
      <c r="D15" s="302"/>
      <c r="E15" s="302"/>
      <c r="F15" s="302"/>
      <c r="G15" s="47">
        <v>-273621210</v>
      </c>
      <c r="H15" s="47">
        <v>-126014000</v>
      </c>
      <c r="J15" s="36">
        <f t="shared" si="0"/>
        <v>147607210</v>
      </c>
    </row>
    <row r="16" spans="1:10" ht="14.25">
      <c r="A16" s="41">
        <v>3</v>
      </c>
      <c r="B16" s="302" t="s">
        <v>80</v>
      </c>
      <c r="C16" s="302"/>
      <c r="D16" s="302"/>
      <c r="E16" s="302"/>
      <c r="F16" s="302"/>
      <c r="G16" s="47"/>
      <c r="H16" s="47"/>
      <c r="J16" s="36">
        <f t="shared" si="0"/>
        <v>0</v>
      </c>
    </row>
    <row r="17" spans="1:10" ht="14.25">
      <c r="A17" s="41">
        <v>4</v>
      </c>
      <c r="B17" s="302" t="s">
        <v>312</v>
      </c>
      <c r="C17" s="302"/>
      <c r="D17" s="302"/>
      <c r="E17" s="302"/>
      <c r="F17" s="302"/>
      <c r="G17" s="47">
        <v>63131.8</v>
      </c>
      <c r="H17" s="47">
        <v>46614.14</v>
      </c>
      <c r="J17" s="36">
        <f t="shared" si="0"/>
        <v>-16517.660000000003</v>
      </c>
    </row>
    <row r="18" spans="1:10" ht="14.25">
      <c r="A18" s="41">
        <v>5</v>
      </c>
      <c r="B18" s="302" t="s">
        <v>81</v>
      </c>
      <c r="C18" s="302"/>
      <c r="D18" s="302"/>
      <c r="E18" s="302"/>
      <c r="F18" s="302"/>
      <c r="G18" s="47"/>
      <c r="H18" s="26"/>
      <c r="J18" s="36">
        <f t="shared" si="0"/>
        <v>0</v>
      </c>
    </row>
    <row r="19" spans="1:10" ht="14.25">
      <c r="A19" s="41"/>
      <c r="B19" s="303" t="s">
        <v>82</v>
      </c>
      <c r="C19" s="303"/>
      <c r="D19" s="303"/>
      <c r="E19" s="303"/>
      <c r="F19" s="303"/>
      <c r="G19" s="79">
        <f>G14+G15+G16+G17+G18</f>
        <v>-273558078.2</v>
      </c>
      <c r="H19" s="79">
        <f>H14+H15+H16+H17+H18</f>
        <v>-125967385.86</v>
      </c>
      <c r="J19" s="36">
        <f t="shared" si="0"/>
        <v>147590692.33999997</v>
      </c>
    </row>
    <row r="20" spans="1:10" ht="14.25">
      <c r="A20" s="41"/>
      <c r="B20" s="302"/>
      <c r="C20" s="302"/>
      <c r="D20" s="302"/>
      <c r="E20" s="302"/>
      <c r="F20" s="302"/>
      <c r="G20" s="47"/>
      <c r="H20" s="26"/>
      <c r="J20" s="36">
        <f t="shared" si="0"/>
        <v>0</v>
      </c>
    </row>
    <row r="21" spans="1:10" ht="15.75" thickBot="1">
      <c r="A21" s="39" t="s">
        <v>167</v>
      </c>
      <c r="B21" s="304" t="s">
        <v>83</v>
      </c>
      <c r="C21" s="304"/>
      <c r="D21" s="304"/>
      <c r="E21" s="304"/>
      <c r="F21" s="304"/>
      <c r="G21" s="48"/>
      <c r="H21" s="49"/>
      <c r="J21" s="36">
        <f t="shared" si="0"/>
        <v>0</v>
      </c>
    </row>
    <row r="22" spans="1:10" ht="14.25">
      <c r="A22" s="40">
        <v>1</v>
      </c>
      <c r="B22" s="305" t="s">
        <v>91</v>
      </c>
      <c r="C22" s="305"/>
      <c r="D22" s="305"/>
      <c r="E22" s="305"/>
      <c r="F22" s="305"/>
      <c r="G22" s="46"/>
      <c r="H22" s="28"/>
      <c r="J22" s="36">
        <f t="shared" si="0"/>
        <v>0</v>
      </c>
    </row>
    <row r="23" spans="1:10" ht="14.25">
      <c r="A23" s="41">
        <v>2</v>
      </c>
      <c r="B23" s="302" t="s">
        <v>423</v>
      </c>
      <c r="C23" s="302"/>
      <c r="D23" s="302"/>
      <c r="E23" s="302"/>
      <c r="F23" s="302"/>
      <c r="G23" s="194">
        <v>-364941035.95</v>
      </c>
      <c r="H23" s="194">
        <v>390257080.52</v>
      </c>
      <c r="J23" s="36">
        <f t="shared" si="0"/>
        <v>755198116.47</v>
      </c>
    </row>
    <row r="24" spans="1:10" ht="14.25">
      <c r="A24" s="41">
        <v>3</v>
      </c>
      <c r="B24" s="310" t="s">
        <v>84</v>
      </c>
      <c r="C24" s="310"/>
      <c r="D24" s="310"/>
      <c r="E24" s="310"/>
      <c r="F24" s="310"/>
      <c r="G24" s="194"/>
      <c r="H24" s="26"/>
      <c r="J24" s="36">
        <f t="shared" si="0"/>
        <v>0</v>
      </c>
    </row>
    <row r="25" spans="1:10" ht="14.25">
      <c r="A25" s="41">
        <v>4</v>
      </c>
      <c r="B25" s="302" t="s">
        <v>85</v>
      </c>
      <c r="C25" s="302"/>
      <c r="D25" s="302"/>
      <c r="E25" s="302"/>
      <c r="F25" s="302"/>
      <c r="G25" s="47"/>
      <c r="H25" s="26"/>
      <c r="J25" s="36">
        <f t="shared" si="0"/>
        <v>0</v>
      </c>
    </row>
    <row r="26" spans="1:10" ht="14.25">
      <c r="A26" s="41"/>
      <c r="B26" s="303" t="s">
        <v>86</v>
      </c>
      <c r="C26" s="303"/>
      <c r="D26" s="303"/>
      <c r="E26" s="303"/>
      <c r="F26" s="303"/>
      <c r="G26" s="79">
        <f>SUM(G22:G25)</f>
        <v>-364941035.95</v>
      </c>
      <c r="H26" s="79">
        <f>SUM(H22:H25)</f>
        <v>390257080.52</v>
      </c>
      <c r="J26" s="36">
        <f t="shared" si="0"/>
        <v>755198116.47</v>
      </c>
    </row>
    <row r="27" spans="1:10" ht="14.25">
      <c r="A27" s="41"/>
      <c r="B27" s="302"/>
      <c r="C27" s="302"/>
      <c r="D27" s="302"/>
      <c r="E27" s="302"/>
      <c r="F27" s="302"/>
      <c r="G27" s="47"/>
      <c r="H27" s="26"/>
      <c r="J27" s="36">
        <f t="shared" si="0"/>
        <v>0</v>
      </c>
    </row>
    <row r="28" spans="1:11" ht="15">
      <c r="A28" s="41"/>
      <c r="B28" s="300" t="s">
        <v>246</v>
      </c>
      <c r="C28" s="300"/>
      <c r="D28" s="300"/>
      <c r="E28" s="300"/>
      <c r="F28" s="300"/>
      <c r="G28" s="80">
        <f>G11+G19+G26</f>
        <v>-20777932.450000525</v>
      </c>
      <c r="H28" s="80">
        <f>H11+H19+H26</f>
        <v>46666421.80001104</v>
      </c>
      <c r="I28" s="36"/>
      <c r="J28" s="36">
        <f t="shared" si="0"/>
        <v>67444354.25001156</v>
      </c>
      <c r="K28" s="36"/>
    </row>
    <row r="29" spans="1:10" ht="15">
      <c r="A29" s="41"/>
      <c r="B29" s="300" t="s">
        <v>87</v>
      </c>
      <c r="C29" s="300"/>
      <c r="D29" s="300"/>
      <c r="E29" s="300"/>
      <c r="F29" s="300"/>
      <c r="G29" s="33">
        <v>78856327.08999999</v>
      </c>
      <c r="H29" s="80">
        <v>32189905.29</v>
      </c>
      <c r="J29" s="36">
        <f t="shared" si="0"/>
        <v>-46666421.79999999</v>
      </c>
    </row>
    <row r="30" spans="1:10" ht="15">
      <c r="A30" s="41"/>
      <c r="B30" s="5" t="s">
        <v>88</v>
      </c>
      <c r="C30" s="5"/>
      <c r="D30" s="5"/>
      <c r="E30" s="5"/>
      <c r="F30" s="5"/>
      <c r="G30" s="80">
        <f>aktivi!D4</f>
        <v>58078394.64</v>
      </c>
      <c r="H30" s="33">
        <v>78856327.08999999</v>
      </c>
      <c r="I30" s="36"/>
      <c r="J30" s="36">
        <f t="shared" si="0"/>
        <v>20777932.449999988</v>
      </c>
    </row>
    <row r="31" spans="7:10" ht="12.75">
      <c r="G31" s="36"/>
      <c r="J31" s="36"/>
    </row>
    <row r="32" spans="7:10" ht="12.75">
      <c r="G32" s="36"/>
      <c r="J32" s="36"/>
    </row>
    <row r="33" spans="2:10" s="2" customFormat="1" ht="15">
      <c r="B33" s="301"/>
      <c r="C33" s="301"/>
      <c r="D33" s="301"/>
      <c r="E33" s="301"/>
      <c r="F33" s="301"/>
      <c r="G33" s="65">
        <f>+G29-G30</f>
        <v>20777932.449999988</v>
      </c>
      <c r="H33" s="65">
        <f>+H29-H30</f>
        <v>-46666421.79999999</v>
      </c>
      <c r="J33" s="65"/>
    </row>
    <row r="34" spans="7:8" s="2" customFormat="1" ht="12.75">
      <c r="G34" s="65"/>
      <c r="H34" s="65"/>
    </row>
    <row r="35" spans="1:8" s="2" customFormat="1" ht="15">
      <c r="A35" s="7"/>
      <c r="B35" s="296"/>
      <c r="C35" s="296"/>
      <c r="D35" s="296"/>
      <c r="E35" s="296"/>
      <c r="F35" s="296"/>
      <c r="G35" s="51"/>
      <c r="H35" s="51"/>
    </row>
    <row r="36" spans="1:8" s="2" customFormat="1" ht="15">
      <c r="A36" s="7"/>
      <c r="B36" s="296"/>
      <c r="C36" s="296"/>
      <c r="D36" s="296"/>
      <c r="E36" s="296"/>
      <c r="F36" s="296"/>
      <c r="G36" s="286">
        <f>+G33+G28</f>
        <v>-5.364418029785156E-07</v>
      </c>
      <c r="H36" s="269">
        <f>+H33+H28</f>
        <v>1.1049211025238037E-05</v>
      </c>
    </row>
    <row r="37" spans="1:8" s="2" customFormat="1" ht="14.25">
      <c r="A37" s="7"/>
      <c r="B37" s="298"/>
      <c r="C37" s="298"/>
      <c r="D37" s="298"/>
      <c r="E37" s="298"/>
      <c r="F37" s="298"/>
      <c r="G37" s="7"/>
      <c r="H37" s="7"/>
    </row>
    <row r="38" spans="1:8" s="2" customFormat="1" ht="14.25">
      <c r="A38" s="7"/>
      <c r="B38" s="298"/>
      <c r="C38" s="298"/>
      <c r="D38" s="298"/>
      <c r="E38" s="298"/>
      <c r="F38" s="298"/>
      <c r="G38" s="7"/>
      <c r="H38" s="268"/>
    </row>
    <row r="39" spans="1:8" s="2" customFormat="1" ht="14.25">
      <c r="A39" s="7"/>
      <c r="B39" s="295"/>
      <c r="C39" s="295"/>
      <c r="D39" s="295"/>
      <c r="E39" s="295"/>
      <c r="F39" s="295"/>
      <c r="G39" s="7"/>
      <c r="H39" s="7"/>
    </row>
    <row r="40" spans="1:8" s="2" customFormat="1" ht="14.25">
      <c r="A40" s="7"/>
      <c r="B40" s="295"/>
      <c r="C40" s="295"/>
      <c r="D40" s="295"/>
      <c r="E40" s="295"/>
      <c r="F40" s="295"/>
      <c r="G40" s="7"/>
      <c r="H40" s="7"/>
    </row>
    <row r="41" spans="1:8" s="2" customFormat="1" ht="14.25">
      <c r="A41" s="7"/>
      <c r="B41" s="295"/>
      <c r="C41" s="295"/>
      <c r="D41" s="295"/>
      <c r="E41" s="295"/>
      <c r="F41" s="295"/>
      <c r="G41" s="7"/>
      <c r="H41" s="7"/>
    </row>
    <row r="42" spans="1:8" s="2" customFormat="1" ht="14.25">
      <c r="A42" s="7"/>
      <c r="B42" s="295"/>
      <c r="C42" s="295"/>
      <c r="D42" s="295"/>
      <c r="E42" s="295"/>
      <c r="F42" s="295"/>
      <c r="G42" s="25"/>
      <c r="H42" s="7"/>
    </row>
    <row r="43" spans="1:8" s="2" customFormat="1" ht="15" customHeight="1">
      <c r="A43" s="7"/>
      <c r="B43" s="297"/>
      <c r="C43" s="297"/>
      <c r="D43" s="297"/>
      <c r="E43" s="297"/>
      <c r="F43" s="297"/>
      <c r="G43" s="7"/>
      <c r="H43" s="7"/>
    </row>
    <row r="44" spans="1:8" s="2" customFormat="1" ht="14.25">
      <c r="A44" s="7"/>
      <c r="B44" s="298"/>
      <c r="C44" s="298"/>
      <c r="D44" s="298"/>
      <c r="E44" s="298"/>
      <c r="F44" s="298"/>
      <c r="G44" s="7"/>
      <c r="H44" s="7"/>
    </row>
    <row r="45" spans="1:8" s="2" customFormat="1" ht="14.25">
      <c r="A45" s="7"/>
      <c r="B45" s="298"/>
      <c r="C45" s="298"/>
      <c r="D45" s="298"/>
      <c r="E45" s="298"/>
      <c r="F45" s="298"/>
      <c r="G45"/>
      <c r="H45" s="7"/>
    </row>
    <row r="46" spans="1:8" s="2" customFormat="1" ht="14.25">
      <c r="A46" s="7"/>
      <c r="B46" s="298"/>
      <c r="C46" s="298"/>
      <c r="D46" s="298"/>
      <c r="E46" s="298"/>
      <c r="F46" s="298"/>
      <c r="G46" s="7"/>
      <c r="H46" s="7"/>
    </row>
    <row r="47" spans="1:8" s="2" customFormat="1" ht="14.25">
      <c r="A47" s="7"/>
      <c r="B47" s="298"/>
      <c r="C47" s="298"/>
      <c r="D47" s="298"/>
      <c r="E47" s="298"/>
      <c r="F47" s="298"/>
      <c r="G47" s="7"/>
      <c r="H47" s="7"/>
    </row>
    <row r="48" spans="1:8" s="2" customFormat="1" ht="14.25">
      <c r="A48" s="7"/>
      <c r="B48" s="298"/>
      <c r="C48" s="298"/>
      <c r="D48" s="298"/>
      <c r="E48" s="298"/>
      <c r="F48" s="298"/>
      <c r="G48" s="7"/>
      <c r="H48" s="7"/>
    </row>
    <row r="49" spans="1:8" s="2" customFormat="1" ht="14.25">
      <c r="A49" s="7"/>
      <c r="B49" s="299"/>
      <c r="C49" s="299"/>
      <c r="D49" s="299"/>
      <c r="E49" s="299"/>
      <c r="F49" s="299"/>
      <c r="G49" s="7"/>
      <c r="H49" s="7"/>
    </row>
    <row r="50" spans="2:6" s="2" customFormat="1" ht="12.75">
      <c r="B50" s="294"/>
      <c r="C50" s="294"/>
      <c r="D50" s="294"/>
      <c r="E50" s="294"/>
      <c r="F50" s="294"/>
    </row>
    <row r="51" spans="1:6" s="2" customFormat="1" ht="15">
      <c r="A51" s="7"/>
      <c r="B51" s="296"/>
      <c r="C51" s="296"/>
      <c r="D51" s="296"/>
      <c r="E51" s="296"/>
      <c r="F51" s="296"/>
    </row>
    <row r="52" spans="1:6" s="2" customFormat="1" ht="14.25">
      <c r="A52" s="7"/>
      <c r="B52" s="298"/>
      <c r="C52" s="298"/>
      <c r="D52" s="298"/>
      <c r="E52" s="298"/>
      <c r="F52" s="298"/>
    </row>
    <row r="53" spans="1:6" s="2" customFormat="1" ht="14.25">
      <c r="A53" s="7"/>
      <c r="B53" s="298"/>
      <c r="C53" s="298"/>
      <c r="D53" s="298"/>
      <c r="E53" s="298"/>
      <c r="F53" s="298"/>
    </row>
    <row r="54" spans="1:6" s="2" customFormat="1" ht="14.25">
      <c r="A54" s="7"/>
      <c r="B54" s="298"/>
      <c r="C54" s="298"/>
      <c r="D54" s="298"/>
      <c r="E54" s="298"/>
      <c r="F54" s="298"/>
    </row>
    <row r="55" spans="1:6" s="2" customFormat="1" ht="14.25">
      <c r="A55" s="7"/>
      <c r="B55" s="298"/>
      <c r="C55" s="298"/>
      <c r="D55" s="298"/>
      <c r="E55" s="298"/>
      <c r="F55" s="298"/>
    </row>
    <row r="56" spans="1:6" s="2" customFormat="1" ht="14.25">
      <c r="A56" s="7"/>
      <c r="B56" s="298"/>
      <c r="C56" s="298"/>
      <c r="D56" s="298"/>
      <c r="E56" s="298"/>
      <c r="F56" s="298"/>
    </row>
    <row r="57" spans="1:6" s="2" customFormat="1" ht="14.25">
      <c r="A57" s="7"/>
      <c r="B57" s="299"/>
      <c r="C57" s="299"/>
      <c r="D57" s="299"/>
      <c r="E57" s="299"/>
      <c r="F57" s="299"/>
    </row>
    <row r="58" spans="1:6" s="2" customFormat="1" ht="14.25">
      <c r="A58" s="7"/>
      <c r="B58" s="298"/>
      <c r="C58" s="298"/>
      <c r="D58" s="298"/>
      <c r="E58" s="298"/>
      <c r="F58" s="298"/>
    </row>
    <row r="59" spans="1:6" s="2" customFormat="1" ht="15">
      <c r="A59" s="7"/>
      <c r="B59" s="296"/>
      <c r="C59" s="296"/>
      <c r="D59" s="296"/>
      <c r="E59" s="296"/>
      <c r="F59" s="296"/>
    </row>
    <row r="60" spans="1:6" s="2" customFormat="1" ht="14.25">
      <c r="A60" s="7"/>
      <c r="B60" s="298"/>
      <c r="C60" s="298"/>
      <c r="D60" s="298"/>
      <c r="E60" s="298"/>
      <c r="F60" s="298"/>
    </row>
    <row r="61" spans="1:6" s="2" customFormat="1" ht="14.25">
      <c r="A61" s="7"/>
      <c r="B61" s="298"/>
      <c r="C61" s="298"/>
      <c r="D61" s="298"/>
      <c r="E61" s="298"/>
      <c r="F61" s="298"/>
    </row>
    <row r="62" spans="1:6" s="2" customFormat="1" ht="14.25">
      <c r="A62" s="7"/>
      <c r="B62" s="298"/>
      <c r="C62" s="298"/>
      <c r="D62" s="298"/>
      <c r="E62" s="298"/>
      <c r="F62" s="298"/>
    </row>
    <row r="63" spans="1:6" s="2" customFormat="1" ht="14.25">
      <c r="A63" s="7"/>
      <c r="B63" s="298"/>
      <c r="C63" s="298"/>
      <c r="D63" s="298"/>
      <c r="E63" s="298"/>
      <c r="F63" s="298"/>
    </row>
    <row r="64" spans="1:6" s="2" customFormat="1" ht="14.25">
      <c r="A64" s="7"/>
      <c r="B64" s="298"/>
      <c r="C64" s="298"/>
      <c r="D64" s="298"/>
      <c r="E64" s="298"/>
      <c r="F64" s="298"/>
    </row>
    <row r="65" spans="1:6" s="2" customFormat="1" ht="14.25">
      <c r="A65" s="7"/>
      <c r="B65" s="298"/>
      <c r="C65" s="298"/>
      <c r="D65" s="298"/>
      <c r="E65" s="298"/>
      <c r="F65" s="298"/>
    </row>
    <row r="66" spans="1:6" s="2" customFormat="1" ht="15">
      <c r="A66" s="7"/>
      <c r="B66" s="296"/>
      <c r="C66" s="296"/>
      <c r="D66" s="296"/>
      <c r="E66" s="296"/>
      <c r="F66" s="296"/>
    </row>
    <row r="67" spans="1:6" s="2" customFormat="1" ht="15">
      <c r="A67" s="7"/>
      <c r="B67" s="296"/>
      <c r="C67" s="296"/>
      <c r="D67" s="296"/>
      <c r="E67" s="296"/>
      <c r="F67" s="296"/>
    </row>
    <row r="68" spans="1:6" s="2" customFormat="1" ht="15">
      <c r="A68" s="7"/>
      <c r="B68" s="296"/>
      <c r="C68" s="296"/>
      <c r="D68" s="296"/>
      <c r="E68" s="296"/>
      <c r="F68" s="296"/>
    </row>
    <row r="69" spans="1:6" s="2" customFormat="1" ht="14.25">
      <c r="A69" s="7"/>
      <c r="B69" s="298"/>
      <c r="C69" s="298"/>
      <c r="D69" s="298"/>
      <c r="E69" s="298"/>
      <c r="F69" s="298"/>
    </row>
  </sheetData>
  <sheetProtection/>
  <mergeCells count="61">
    <mergeCell ref="B60:F60"/>
    <mergeCell ref="B61:F61"/>
    <mergeCell ref="B68:F68"/>
    <mergeCell ref="B69:F69"/>
    <mergeCell ref="B64:F64"/>
    <mergeCell ref="B65:F65"/>
    <mergeCell ref="B66:F66"/>
    <mergeCell ref="B67:F67"/>
    <mergeCell ref="B52:F52"/>
    <mergeCell ref="B53:F53"/>
    <mergeCell ref="B54:F54"/>
    <mergeCell ref="B55:F55"/>
    <mergeCell ref="B62:F62"/>
    <mergeCell ref="B63:F63"/>
    <mergeCell ref="B56:F56"/>
    <mergeCell ref="B57:F57"/>
    <mergeCell ref="B58:F58"/>
    <mergeCell ref="B59:F59"/>
    <mergeCell ref="B17:F17"/>
    <mergeCell ref="B18:F18"/>
    <mergeCell ref="B25:F25"/>
    <mergeCell ref="B26:F26"/>
    <mergeCell ref="B23:F23"/>
    <mergeCell ref="B24:F24"/>
    <mergeCell ref="B11:F11"/>
    <mergeCell ref="B12:F12"/>
    <mergeCell ref="B13:F13"/>
    <mergeCell ref="B14:F14"/>
    <mergeCell ref="B15:F15"/>
    <mergeCell ref="B16:F16"/>
    <mergeCell ref="B3:F3"/>
    <mergeCell ref="B4:F4"/>
    <mergeCell ref="B5:F5"/>
    <mergeCell ref="B6:F6"/>
    <mergeCell ref="B7:F7"/>
    <mergeCell ref="B8:F8"/>
    <mergeCell ref="B27:F27"/>
    <mergeCell ref="B28:F28"/>
    <mergeCell ref="B19:F19"/>
    <mergeCell ref="B20:F20"/>
    <mergeCell ref="B21:F21"/>
    <mergeCell ref="B22:F22"/>
    <mergeCell ref="B49:F49"/>
    <mergeCell ref="B29:F29"/>
    <mergeCell ref="B33:F33"/>
    <mergeCell ref="B37:F37"/>
    <mergeCell ref="B38:F38"/>
    <mergeCell ref="B35:F35"/>
    <mergeCell ref="B36:F36"/>
    <mergeCell ref="B41:F41"/>
    <mergeCell ref="B42:F42"/>
    <mergeCell ref="B50:F50"/>
    <mergeCell ref="B39:F39"/>
    <mergeCell ref="B40:F40"/>
    <mergeCell ref="B51:F51"/>
    <mergeCell ref="B43:F43"/>
    <mergeCell ref="B44:F44"/>
    <mergeCell ref="B45:F45"/>
    <mergeCell ref="B46:F46"/>
    <mergeCell ref="B47:F47"/>
    <mergeCell ref="B48:F48"/>
  </mergeCells>
  <printOptions/>
  <pageMargins left="0.17" right="0.25" top="0.99" bottom="1" header="0.5" footer="0.5"/>
  <pageSetup fitToHeight="1" fitToWidth="1" horizontalDpi="600" verticalDpi="600" orientation="portrait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4"/>
  <sheetViews>
    <sheetView zoomScalePageLayoutView="0" workbookViewId="0" topLeftCell="A7">
      <selection activeCell="G13" sqref="G13"/>
    </sheetView>
  </sheetViews>
  <sheetFormatPr defaultColWidth="9.140625" defaultRowHeight="12.75"/>
  <cols>
    <col min="1" max="1" width="3.140625" style="158" customWidth="1"/>
    <col min="2" max="3" width="3.7109375" style="159" customWidth="1"/>
    <col min="4" max="4" width="3.57421875" style="159" customWidth="1"/>
    <col min="5" max="5" width="44.421875" style="158" customWidth="1"/>
    <col min="6" max="6" width="15.421875" style="160" customWidth="1"/>
    <col min="7" max="7" width="17.7109375" style="160" bestFit="1" customWidth="1"/>
    <col min="8" max="8" width="1.421875" style="158" customWidth="1"/>
    <col min="9" max="16384" width="9.140625" style="158" customWidth="1"/>
  </cols>
  <sheetData>
    <row r="2" spans="2:7" s="150" customFormat="1" ht="18">
      <c r="B2" s="151"/>
      <c r="C2" s="151"/>
      <c r="D2" s="152"/>
      <c r="E2" s="153"/>
      <c r="G2" s="154"/>
    </row>
    <row r="3" spans="2:7" s="150" customFormat="1" ht="7.5" customHeight="1">
      <c r="B3" s="151"/>
      <c r="C3" s="151"/>
      <c r="D3" s="152"/>
      <c r="E3" s="153"/>
      <c r="F3" s="155"/>
      <c r="G3" s="156"/>
    </row>
    <row r="4" spans="2:7" s="150" customFormat="1" ht="8.25" customHeight="1">
      <c r="B4" s="151"/>
      <c r="C4" s="151"/>
      <c r="D4" s="152"/>
      <c r="E4" s="153"/>
      <c r="F4" s="157"/>
      <c r="G4" s="154"/>
    </row>
    <row r="5" spans="2:7" s="150" customFormat="1" ht="18" customHeight="1">
      <c r="B5" s="311" t="s">
        <v>319</v>
      </c>
      <c r="C5" s="311"/>
      <c r="D5" s="311"/>
      <c r="E5" s="311"/>
      <c r="F5" s="311"/>
      <c r="G5" s="311"/>
    </row>
    <row r="6" ht="6.75" customHeight="1"/>
    <row r="7" spans="2:7" s="150" customFormat="1" ht="15.75" customHeight="1">
      <c r="B7" s="312" t="s">
        <v>289</v>
      </c>
      <c r="C7" s="314" t="s">
        <v>290</v>
      </c>
      <c r="D7" s="315"/>
      <c r="E7" s="316"/>
      <c r="F7" s="191" t="s">
        <v>291</v>
      </c>
      <c r="G7" s="191" t="s">
        <v>291</v>
      </c>
    </row>
    <row r="8" spans="2:7" s="150" customFormat="1" ht="15.75" customHeight="1">
      <c r="B8" s="313"/>
      <c r="C8" s="317"/>
      <c r="D8" s="318"/>
      <c r="E8" s="319"/>
      <c r="F8" s="192" t="s">
        <v>292</v>
      </c>
      <c r="G8" s="193" t="s">
        <v>293</v>
      </c>
    </row>
    <row r="9" spans="2:7" s="150" customFormat="1" ht="24.75" customHeight="1">
      <c r="B9" s="163"/>
      <c r="C9" s="164" t="s">
        <v>294</v>
      </c>
      <c r="D9" s="165"/>
      <c r="E9" s="166"/>
      <c r="F9" s="181">
        <v>2013</v>
      </c>
      <c r="G9" s="181">
        <v>2012</v>
      </c>
    </row>
    <row r="10" spans="2:7" s="150" customFormat="1" ht="19.5" customHeight="1">
      <c r="B10" s="163"/>
      <c r="C10" s="164"/>
      <c r="D10" s="167" t="s">
        <v>295</v>
      </c>
      <c r="E10" s="167"/>
      <c r="F10" s="184"/>
      <c r="G10" s="184"/>
    </row>
    <row r="11" spans="2:7" s="150" customFormat="1" ht="19.5" customHeight="1">
      <c r="B11" s="163"/>
      <c r="C11" s="168"/>
      <c r="D11" s="169" t="s">
        <v>296</v>
      </c>
      <c r="F11" s="184"/>
      <c r="G11" s="184"/>
    </row>
    <row r="12" spans="2:7" s="150" customFormat="1" ht="19.5" customHeight="1">
      <c r="B12" s="163"/>
      <c r="C12" s="164"/>
      <c r="D12" s="165"/>
      <c r="E12" s="170" t="s">
        <v>297</v>
      </c>
      <c r="F12" s="184"/>
      <c r="G12" s="184"/>
    </row>
    <row r="13" spans="2:7" s="150" customFormat="1" ht="19.5" customHeight="1">
      <c r="B13" s="163"/>
      <c r="C13" s="164"/>
      <c r="D13" s="165"/>
      <c r="E13" s="170" t="s">
        <v>298</v>
      </c>
      <c r="F13" s="184"/>
      <c r="G13" s="184"/>
    </row>
    <row r="14" spans="2:7" s="150" customFormat="1" ht="19.5" customHeight="1">
      <c r="B14" s="163"/>
      <c r="C14" s="164"/>
      <c r="D14" s="165"/>
      <c r="E14" s="170" t="s">
        <v>299</v>
      </c>
      <c r="F14" s="184"/>
      <c r="G14" s="184"/>
    </row>
    <row r="15" spans="2:7" s="150" customFormat="1" ht="19.5" customHeight="1">
      <c r="B15" s="163"/>
      <c r="C15" s="164"/>
      <c r="D15" s="165"/>
      <c r="E15" s="170" t="s">
        <v>300</v>
      </c>
      <c r="F15" s="184"/>
      <c r="G15" s="184"/>
    </row>
    <row r="16" spans="2:7" s="171" customFormat="1" ht="19.5" customHeight="1">
      <c r="B16" s="320"/>
      <c r="C16" s="314"/>
      <c r="D16" s="172" t="s">
        <v>301</v>
      </c>
      <c r="F16" s="322"/>
      <c r="G16" s="322"/>
    </row>
    <row r="17" spans="2:7" s="171" customFormat="1" ht="19.5" customHeight="1">
      <c r="B17" s="321"/>
      <c r="C17" s="317"/>
      <c r="D17" s="173" t="s">
        <v>302</v>
      </c>
      <c r="F17" s="323"/>
      <c r="G17" s="323"/>
    </row>
    <row r="18" spans="2:7" s="150" customFormat="1" ht="19.5" customHeight="1">
      <c r="B18" s="161"/>
      <c r="C18" s="164"/>
      <c r="D18" s="167" t="s">
        <v>303</v>
      </c>
      <c r="E18" s="167"/>
      <c r="F18" s="186"/>
      <c r="G18" s="186"/>
    </row>
    <row r="19" spans="2:7" s="150" customFormat="1" ht="19.5" customHeight="1">
      <c r="B19" s="312"/>
      <c r="C19" s="314"/>
      <c r="D19" s="172" t="s">
        <v>304</v>
      </c>
      <c r="E19" s="172"/>
      <c r="F19" s="322"/>
      <c r="G19" s="322"/>
    </row>
    <row r="20" spans="2:7" s="150" customFormat="1" ht="19.5" customHeight="1">
      <c r="B20" s="313"/>
      <c r="C20" s="317"/>
      <c r="D20" s="169" t="s">
        <v>305</v>
      </c>
      <c r="E20" s="169"/>
      <c r="F20" s="323"/>
      <c r="G20" s="323"/>
    </row>
    <row r="21" spans="2:7" s="150" customFormat="1" ht="19.5" customHeight="1">
      <c r="B21" s="161"/>
      <c r="C21" s="162"/>
      <c r="D21" s="183" t="s">
        <v>320</v>
      </c>
      <c r="E21" s="169"/>
      <c r="F21" s="185"/>
      <c r="G21" s="185"/>
    </row>
    <row r="22" spans="2:7" s="150" customFormat="1" ht="19.5" customHeight="1">
      <c r="B22" s="163"/>
      <c r="C22" s="164"/>
      <c r="D22" s="182" t="s">
        <v>306</v>
      </c>
      <c r="E22" s="167"/>
      <c r="F22" s="187"/>
      <c r="G22" s="187">
        <f>SUM(G10:G21)</f>
        <v>0</v>
      </c>
    </row>
    <row r="23" spans="2:7" s="150" customFormat="1" ht="19.5" customHeight="1">
      <c r="B23" s="163"/>
      <c r="C23" s="164"/>
      <c r="D23" s="167" t="s">
        <v>307</v>
      </c>
      <c r="E23" s="167"/>
      <c r="F23" s="184"/>
      <c r="G23" s="184"/>
    </row>
    <row r="24" spans="2:7" s="150" customFormat="1" ht="19.5" customHeight="1">
      <c r="B24" s="163"/>
      <c r="C24" s="164"/>
      <c r="D24" s="167" t="s">
        <v>308</v>
      </c>
      <c r="E24" s="167"/>
      <c r="F24" s="184"/>
      <c r="G24" s="184"/>
    </row>
    <row r="25" spans="2:7" s="150" customFormat="1" ht="19.5" customHeight="1">
      <c r="B25" s="163"/>
      <c r="C25" s="164"/>
      <c r="D25" s="188" t="s">
        <v>309</v>
      </c>
      <c r="E25" s="167"/>
      <c r="F25" s="189"/>
      <c r="G25" s="189">
        <f>SUM(G22:G24)</f>
        <v>0</v>
      </c>
    </row>
    <row r="26" spans="2:7" s="150" customFormat="1" ht="24.75" customHeight="1">
      <c r="B26" s="163"/>
      <c r="C26" s="175" t="s">
        <v>77</v>
      </c>
      <c r="D26" s="165"/>
      <c r="E26" s="167"/>
      <c r="F26" s="184"/>
      <c r="G26" s="184"/>
    </row>
    <row r="27" spans="2:7" s="150" customFormat="1" ht="19.5" customHeight="1">
      <c r="B27" s="163"/>
      <c r="C27" s="164"/>
      <c r="D27" s="167" t="s">
        <v>310</v>
      </c>
      <c r="E27" s="167"/>
      <c r="F27" s="184"/>
      <c r="G27" s="184"/>
    </row>
    <row r="28" spans="2:7" s="150" customFormat="1" ht="19.5" customHeight="1">
      <c r="B28" s="163"/>
      <c r="C28" s="164"/>
      <c r="D28" s="167" t="s">
        <v>79</v>
      </c>
      <c r="E28" s="167"/>
      <c r="F28" s="47"/>
      <c r="G28" s="184"/>
    </row>
    <row r="29" spans="2:7" s="150" customFormat="1" ht="19.5" customHeight="1">
      <c r="B29" s="163"/>
      <c r="C29" s="176"/>
      <c r="D29" s="167" t="s">
        <v>311</v>
      </c>
      <c r="E29" s="167"/>
      <c r="F29" s="184"/>
      <c r="G29" s="184"/>
    </row>
    <row r="30" spans="2:7" s="150" customFormat="1" ht="19.5" customHeight="1">
      <c r="B30" s="163"/>
      <c r="C30" s="177"/>
      <c r="D30" s="167" t="s">
        <v>312</v>
      </c>
      <c r="E30" s="167"/>
      <c r="F30" s="184"/>
      <c r="G30" s="184"/>
    </row>
    <row r="31" spans="2:7" s="150" customFormat="1" ht="19.5" customHeight="1">
      <c r="B31" s="163"/>
      <c r="C31" s="177"/>
      <c r="D31" s="167" t="s">
        <v>313</v>
      </c>
      <c r="E31" s="167"/>
      <c r="F31" s="184"/>
      <c r="G31" s="184"/>
    </row>
    <row r="32" spans="2:7" s="150" customFormat="1" ht="19.5" customHeight="1">
      <c r="B32" s="163"/>
      <c r="C32" s="177"/>
      <c r="D32" s="174" t="s">
        <v>314</v>
      </c>
      <c r="E32" s="167"/>
      <c r="F32" s="189"/>
      <c r="G32" s="189">
        <f>SUM(G27:G31)</f>
        <v>0</v>
      </c>
    </row>
    <row r="33" spans="2:7" s="150" customFormat="1" ht="24.75" customHeight="1">
      <c r="B33" s="163"/>
      <c r="C33" s="164" t="s">
        <v>83</v>
      </c>
      <c r="D33" s="178"/>
      <c r="E33" s="167"/>
      <c r="F33" s="184"/>
      <c r="G33" s="184"/>
    </row>
    <row r="34" spans="2:7" s="150" customFormat="1" ht="19.5" customHeight="1">
      <c r="B34" s="163"/>
      <c r="C34" s="177"/>
      <c r="D34" s="167" t="s">
        <v>315</v>
      </c>
      <c r="E34" s="167"/>
      <c r="F34" s="184"/>
      <c r="G34" s="184"/>
    </row>
    <row r="35" spans="2:7" s="150" customFormat="1" ht="19.5" customHeight="1">
      <c r="B35" s="163"/>
      <c r="C35" s="177"/>
      <c r="D35" s="167" t="s">
        <v>89</v>
      </c>
      <c r="E35" s="167"/>
      <c r="F35" s="194"/>
      <c r="G35" s="184"/>
    </row>
    <row r="36" spans="2:7" s="150" customFormat="1" ht="19.5" customHeight="1">
      <c r="B36" s="163"/>
      <c r="C36" s="177"/>
      <c r="D36" s="167" t="s">
        <v>316</v>
      </c>
      <c r="E36" s="167"/>
      <c r="F36" s="184"/>
      <c r="G36" s="184"/>
    </row>
    <row r="37" spans="2:7" s="150" customFormat="1" ht="19.5" customHeight="1">
      <c r="B37" s="163"/>
      <c r="C37" s="177"/>
      <c r="D37" s="167" t="s">
        <v>85</v>
      </c>
      <c r="E37" s="167"/>
      <c r="F37" s="184"/>
      <c r="G37" s="184"/>
    </row>
    <row r="38" spans="2:7" s="150" customFormat="1" ht="19.5" customHeight="1">
      <c r="B38" s="163"/>
      <c r="C38" s="177"/>
      <c r="D38" s="174" t="s">
        <v>317</v>
      </c>
      <c r="E38" s="167"/>
      <c r="F38" s="189"/>
      <c r="G38" s="189">
        <f>SUM(G34:G37)</f>
        <v>0</v>
      </c>
    </row>
    <row r="39" spans="2:7" ht="25.5" customHeight="1">
      <c r="B39" s="179"/>
      <c r="C39" s="175" t="s">
        <v>318</v>
      </c>
      <c r="D39" s="179"/>
      <c r="E39" s="180"/>
      <c r="F39" s="190"/>
      <c r="G39" s="190">
        <f>+G25+G32+G38</f>
        <v>0</v>
      </c>
    </row>
    <row r="40" spans="2:7" ht="25.5" customHeight="1">
      <c r="B40" s="179"/>
      <c r="C40" s="175" t="s">
        <v>87</v>
      </c>
      <c r="D40" s="179"/>
      <c r="E40" s="180"/>
      <c r="F40" s="190"/>
      <c r="G40" s="190"/>
    </row>
    <row r="41" spans="2:7" ht="25.5" customHeight="1">
      <c r="B41" s="179"/>
      <c r="C41" s="175" t="s">
        <v>88</v>
      </c>
      <c r="D41" s="179"/>
      <c r="E41" s="180"/>
      <c r="F41" s="190"/>
      <c r="G41" s="190"/>
    </row>
    <row r="44" spans="6:7" ht="12.75">
      <c r="F44" s="160">
        <f>+F40-F41+F39</f>
        <v>0</v>
      </c>
      <c r="G44" s="160">
        <f>+G40-G41+G39</f>
        <v>0</v>
      </c>
    </row>
  </sheetData>
  <sheetProtection/>
  <mergeCells count="11">
    <mergeCell ref="B19:B20"/>
    <mergeCell ref="C19:C20"/>
    <mergeCell ref="F19:F20"/>
    <mergeCell ref="G19:G20"/>
    <mergeCell ref="B5:G5"/>
    <mergeCell ref="B7:B8"/>
    <mergeCell ref="C7:E8"/>
    <mergeCell ref="B16:B17"/>
    <mergeCell ref="C16:C17"/>
    <mergeCell ref="F16:F17"/>
    <mergeCell ref="G16:G17"/>
  </mergeCells>
  <printOptions/>
  <pageMargins left="0.7" right="0.7" top="0.75" bottom="0.75" header="0.3" footer="0.3"/>
  <pageSetup fitToHeight="1" fitToWidth="1" horizontalDpi="600" verticalDpi="600" orientation="portrait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5"/>
  <sheetViews>
    <sheetView zoomScalePageLayoutView="0" workbookViewId="0" topLeftCell="A67">
      <selection activeCell="A1" sqref="A1:H95"/>
    </sheetView>
  </sheetViews>
  <sheetFormatPr defaultColWidth="9.140625" defaultRowHeight="12.75"/>
  <cols>
    <col min="1" max="1" width="3.57421875" style="0" customWidth="1"/>
    <col min="2" max="2" width="34.57421875" style="0" customWidth="1"/>
    <col min="3" max="3" width="15.7109375" style="0" customWidth="1"/>
    <col min="4" max="4" width="11.00390625" style="0" customWidth="1"/>
    <col min="5" max="5" width="11.421875" style="0" customWidth="1"/>
    <col min="6" max="6" width="13.00390625" style="0" customWidth="1"/>
    <col min="7" max="7" width="16.7109375" style="0" customWidth="1"/>
    <col min="8" max="8" width="16.00390625" style="0" customWidth="1"/>
  </cols>
  <sheetData>
    <row r="1" ht="13.5" thickBot="1"/>
    <row r="2" spans="1:8" ht="15">
      <c r="A2" s="210"/>
      <c r="B2" s="324" t="s">
        <v>125</v>
      </c>
      <c r="C2" s="325"/>
      <c r="D2" s="325"/>
      <c r="E2" s="325"/>
      <c r="F2" s="325"/>
      <c r="G2" s="325"/>
      <c r="H2" s="326"/>
    </row>
    <row r="3" spans="1:8" ht="53.25" customHeight="1" thickBot="1">
      <c r="A3" s="128"/>
      <c r="B3" s="206"/>
      <c r="C3" s="196" t="s">
        <v>65</v>
      </c>
      <c r="D3" s="196" t="s">
        <v>66</v>
      </c>
      <c r="E3" s="196" t="s">
        <v>104</v>
      </c>
      <c r="F3" s="196" t="s">
        <v>105</v>
      </c>
      <c r="G3" s="196" t="s">
        <v>287</v>
      </c>
      <c r="H3" s="197" t="s">
        <v>15</v>
      </c>
    </row>
    <row r="4" spans="1:9" ht="15">
      <c r="A4" s="211" t="s">
        <v>93</v>
      </c>
      <c r="B4" s="207" t="s">
        <v>255</v>
      </c>
      <c r="C4" s="195"/>
      <c r="D4" s="195"/>
      <c r="E4" s="195"/>
      <c r="F4" s="195"/>
      <c r="G4" s="198"/>
      <c r="H4" s="201">
        <f>SUM(C4:G4)</f>
        <v>0</v>
      </c>
      <c r="I4" s="36"/>
    </row>
    <row r="5" spans="1:8" ht="12.75" customHeight="1">
      <c r="A5" s="212" t="s">
        <v>126</v>
      </c>
      <c r="B5" s="208" t="s">
        <v>106</v>
      </c>
      <c r="C5" s="31"/>
      <c r="D5" s="31"/>
      <c r="E5" s="31"/>
      <c r="F5" s="31"/>
      <c r="G5" s="199"/>
      <c r="H5" s="93">
        <f aca="true" t="shared" si="0" ref="H5:H42">SUM(C5:G5)</f>
        <v>0</v>
      </c>
    </row>
    <row r="6" spans="1:8" ht="15">
      <c r="A6" s="212" t="s">
        <v>127</v>
      </c>
      <c r="B6" s="97" t="s">
        <v>107</v>
      </c>
      <c r="C6" s="31" t="s">
        <v>154</v>
      </c>
      <c r="D6" s="31"/>
      <c r="E6" s="31"/>
      <c r="F6" s="31"/>
      <c r="G6" s="199"/>
      <c r="H6" s="93">
        <f t="shared" si="0"/>
        <v>0</v>
      </c>
    </row>
    <row r="7" spans="1:9" ht="15">
      <c r="A7" s="212">
        <v>1</v>
      </c>
      <c r="B7" s="208" t="s">
        <v>109</v>
      </c>
      <c r="C7" s="31"/>
      <c r="D7" s="31"/>
      <c r="E7" s="31"/>
      <c r="F7" s="31"/>
      <c r="G7" s="200">
        <v>549452</v>
      </c>
      <c r="H7" s="93">
        <f t="shared" si="0"/>
        <v>549452</v>
      </c>
      <c r="I7" s="36"/>
    </row>
    <row r="8" spans="1:8" ht="15">
      <c r="A8" s="212">
        <v>2</v>
      </c>
      <c r="B8" s="98" t="s">
        <v>108</v>
      </c>
      <c r="C8" s="31"/>
      <c r="D8" s="31"/>
      <c r="E8" s="31"/>
      <c r="F8" s="31"/>
      <c r="G8" s="199"/>
      <c r="H8" s="93">
        <f t="shared" si="0"/>
        <v>0</v>
      </c>
    </row>
    <row r="9" spans="1:8" ht="15">
      <c r="A9" s="212">
        <v>3</v>
      </c>
      <c r="B9" s="208" t="s">
        <v>162</v>
      </c>
      <c r="C9" s="31"/>
      <c r="D9" s="31"/>
      <c r="E9" s="31"/>
      <c r="F9" s="31"/>
      <c r="G9" s="200"/>
      <c r="H9" s="93">
        <f t="shared" si="0"/>
        <v>0</v>
      </c>
    </row>
    <row r="10" spans="1:8" ht="14.25" customHeight="1">
      <c r="A10" s="212">
        <v>4</v>
      </c>
      <c r="B10" s="208" t="s">
        <v>163</v>
      </c>
      <c r="C10" s="31"/>
      <c r="D10" s="31"/>
      <c r="E10" s="31"/>
      <c r="F10" s="31"/>
      <c r="G10" s="200"/>
      <c r="H10" s="93">
        <f t="shared" si="0"/>
        <v>0</v>
      </c>
    </row>
    <row r="11" spans="1:8" ht="15">
      <c r="A11" s="212">
        <v>5</v>
      </c>
      <c r="B11" s="208" t="s">
        <v>157</v>
      </c>
      <c r="C11" s="31"/>
      <c r="D11" s="31"/>
      <c r="E11" s="31"/>
      <c r="F11" s="31"/>
      <c r="G11" s="200"/>
      <c r="H11" s="93">
        <f t="shared" si="0"/>
        <v>0</v>
      </c>
    </row>
    <row r="12" spans="1:8" ht="15">
      <c r="A12" s="212">
        <v>6</v>
      </c>
      <c r="B12" s="98" t="s">
        <v>165</v>
      </c>
      <c r="C12" s="31">
        <v>2500000</v>
      </c>
      <c r="D12" s="31"/>
      <c r="E12" s="31"/>
      <c r="F12" s="31"/>
      <c r="G12" s="200"/>
      <c r="H12" s="93">
        <f t="shared" si="0"/>
        <v>2500000</v>
      </c>
    </row>
    <row r="13" spans="1:8" ht="15">
      <c r="A13" s="212">
        <v>7</v>
      </c>
      <c r="B13" s="98" t="s">
        <v>158</v>
      </c>
      <c r="C13" s="31"/>
      <c r="D13" s="31"/>
      <c r="E13" s="31"/>
      <c r="F13" s="31"/>
      <c r="G13" s="200"/>
      <c r="H13" s="93">
        <f t="shared" si="0"/>
        <v>0</v>
      </c>
    </row>
    <row r="14" spans="1:8" ht="15">
      <c r="A14" s="212">
        <v>8</v>
      </c>
      <c r="B14" s="98" t="s">
        <v>159</v>
      </c>
      <c r="C14" s="31"/>
      <c r="D14" s="31"/>
      <c r="E14" s="31"/>
      <c r="F14" s="31"/>
      <c r="G14" s="200"/>
      <c r="H14" s="93">
        <f t="shared" si="0"/>
        <v>0</v>
      </c>
    </row>
    <row r="15" spans="1:8" ht="15">
      <c r="A15" s="212">
        <v>9</v>
      </c>
      <c r="B15" s="98" t="s">
        <v>161</v>
      </c>
      <c r="C15" s="31"/>
      <c r="D15" s="31"/>
      <c r="E15" s="31"/>
      <c r="F15" s="31"/>
      <c r="G15" s="200"/>
      <c r="H15" s="93">
        <f t="shared" si="0"/>
        <v>0</v>
      </c>
    </row>
    <row r="16" spans="1:8" ht="15">
      <c r="A16" s="212">
        <v>10</v>
      </c>
      <c r="B16" s="98" t="s">
        <v>160</v>
      </c>
      <c r="C16" s="31"/>
      <c r="D16" s="31"/>
      <c r="E16" s="31"/>
      <c r="F16" s="31"/>
      <c r="G16" s="200">
        <v>0</v>
      </c>
      <c r="H16" s="93">
        <f t="shared" si="0"/>
        <v>0</v>
      </c>
    </row>
    <row r="17" spans="1:8" ht="15">
      <c r="A17" s="213" t="s">
        <v>128</v>
      </c>
      <c r="B17" s="97" t="s">
        <v>110</v>
      </c>
      <c r="C17" s="37">
        <f aca="true" t="shared" si="1" ref="C17:H17">SUM(C7:C16)</f>
        <v>2500000</v>
      </c>
      <c r="D17" s="37">
        <f t="shared" si="1"/>
        <v>0</v>
      </c>
      <c r="E17" s="37">
        <f t="shared" si="1"/>
        <v>0</v>
      </c>
      <c r="F17" s="37">
        <f t="shared" si="1"/>
        <v>0</v>
      </c>
      <c r="G17" s="199">
        <f t="shared" si="1"/>
        <v>549452</v>
      </c>
      <c r="H17" s="93">
        <f t="shared" si="1"/>
        <v>3049452</v>
      </c>
    </row>
    <row r="18" spans="1:8" ht="13.5" customHeight="1">
      <c r="A18" s="212" t="s">
        <v>126</v>
      </c>
      <c r="B18" s="208" t="s">
        <v>106</v>
      </c>
      <c r="C18" s="31"/>
      <c r="D18" s="31"/>
      <c r="E18" s="31"/>
      <c r="F18" s="37"/>
      <c r="G18" s="200"/>
      <c r="H18" s="93">
        <f t="shared" si="0"/>
        <v>0</v>
      </c>
    </row>
    <row r="19" spans="1:8" ht="15">
      <c r="A19" s="212" t="s">
        <v>127</v>
      </c>
      <c r="B19" s="97" t="s">
        <v>107</v>
      </c>
      <c r="C19" s="31"/>
      <c r="D19" s="31"/>
      <c r="E19" s="31"/>
      <c r="F19" s="31"/>
      <c r="G19" s="200"/>
      <c r="H19" s="93">
        <f t="shared" si="0"/>
        <v>0</v>
      </c>
    </row>
    <row r="20" spans="1:8" ht="15">
      <c r="A20" s="212">
        <v>1</v>
      </c>
      <c r="B20" s="208" t="s">
        <v>109</v>
      </c>
      <c r="C20" s="31"/>
      <c r="D20" s="31"/>
      <c r="E20" s="31"/>
      <c r="F20" s="31"/>
      <c r="G20" s="200">
        <v>2887925</v>
      </c>
      <c r="H20" s="93">
        <f t="shared" si="0"/>
        <v>2887925</v>
      </c>
    </row>
    <row r="21" spans="1:8" ht="15">
      <c r="A21" s="212">
        <v>2</v>
      </c>
      <c r="B21" s="98" t="s">
        <v>108</v>
      </c>
      <c r="C21" s="31"/>
      <c r="D21" s="31"/>
      <c r="E21" s="31"/>
      <c r="F21" s="31"/>
      <c r="G21" s="200"/>
      <c r="H21" s="93">
        <f t="shared" si="0"/>
        <v>0</v>
      </c>
    </row>
    <row r="22" spans="1:8" ht="15">
      <c r="A22" s="212">
        <v>3</v>
      </c>
      <c r="B22" s="208" t="s">
        <v>164</v>
      </c>
      <c r="C22" s="31"/>
      <c r="D22" s="31"/>
      <c r="E22" s="31"/>
      <c r="F22" s="31"/>
      <c r="G22" s="200"/>
      <c r="H22" s="93">
        <f t="shared" si="0"/>
        <v>0</v>
      </c>
    </row>
    <row r="23" spans="1:8" ht="14.25" customHeight="1">
      <c r="A23" s="212">
        <v>4</v>
      </c>
      <c r="B23" s="208" t="s">
        <v>163</v>
      </c>
      <c r="C23" s="31"/>
      <c r="D23" s="31"/>
      <c r="E23" s="31"/>
      <c r="F23" s="31"/>
      <c r="G23" s="200"/>
      <c r="H23" s="93">
        <f t="shared" si="0"/>
        <v>0</v>
      </c>
    </row>
    <row r="24" spans="1:8" ht="15">
      <c r="A24" s="212">
        <v>5</v>
      </c>
      <c r="B24" s="208" t="s">
        <v>157</v>
      </c>
      <c r="C24" s="31"/>
      <c r="D24" s="31"/>
      <c r="E24" s="31"/>
      <c r="F24" s="31"/>
      <c r="G24" s="200"/>
      <c r="H24" s="93">
        <f t="shared" si="0"/>
        <v>0</v>
      </c>
    </row>
    <row r="25" spans="1:8" ht="15">
      <c r="A25" s="212">
        <v>6</v>
      </c>
      <c r="B25" s="98" t="s">
        <v>166</v>
      </c>
      <c r="C25" s="31"/>
      <c r="D25" s="31"/>
      <c r="E25" s="31"/>
      <c r="F25" s="31"/>
      <c r="G25" s="200"/>
      <c r="H25" s="93">
        <f t="shared" si="0"/>
        <v>0</v>
      </c>
    </row>
    <row r="26" spans="1:8" ht="15">
      <c r="A26" s="212">
        <v>7</v>
      </c>
      <c r="B26" s="98" t="s">
        <v>158</v>
      </c>
      <c r="C26" s="31"/>
      <c r="D26" s="31"/>
      <c r="E26" s="31"/>
      <c r="F26" s="31"/>
      <c r="G26" s="200"/>
      <c r="H26" s="93">
        <f t="shared" si="0"/>
        <v>0</v>
      </c>
    </row>
    <row r="27" spans="1:8" ht="15">
      <c r="A27" s="212">
        <v>8</v>
      </c>
      <c r="B27" s="98" t="s">
        <v>159</v>
      </c>
      <c r="C27" s="31"/>
      <c r="D27" s="31"/>
      <c r="E27" s="31"/>
      <c r="F27" s="31"/>
      <c r="G27" s="200"/>
      <c r="H27" s="93">
        <f t="shared" si="0"/>
        <v>0</v>
      </c>
    </row>
    <row r="28" spans="1:8" ht="15">
      <c r="A28" s="212">
        <v>9</v>
      </c>
      <c r="B28" s="98" t="s">
        <v>161</v>
      </c>
      <c r="C28" s="31"/>
      <c r="D28" s="31"/>
      <c r="E28" s="31"/>
      <c r="F28" s="31"/>
      <c r="G28" s="200"/>
      <c r="H28" s="93">
        <f t="shared" si="0"/>
        <v>0</v>
      </c>
    </row>
    <row r="29" spans="1:8" ht="15">
      <c r="A29" s="212">
        <v>10</v>
      </c>
      <c r="B29" s="98" t="s">
        <v>160</v>
      </c>
      <c r="C29" s="31"/>
      <c r="D29" s="31"/>
      <c r="E29" s="31"/>
      <c r="F29" s="31"/>
      <c r="G29" s="200"/>
      <c r="H29" s="93">
        <f t="shared" si="0"/>
        <v>0</v>
      </c>
    </row>
    <row r="30" spans="1:8" ht="15">
      <c r="A30" s="213" t="s">
        <v>151</v>
      </c>
      <c r="B30" s="97" t="s">
        <v>156</v>
      </c>
      <c r="C30" s="37">
        <f aca="true" t="shared" si="2" ref="C30:H30">SUM(C20:C29)+C17</f>
        <v>2500000</v>
      </c>
      <c r="D30" s="37">
        <f t="shared" si="2"/>
        <v>0</v>
      </c>
      <c r="E30" s="37">
        <f t="shared" si="2"/>
        <v>0</v>
      </c>
      <c r="F30" s="37">
        <f t="shared" si="2"/>
        <v>0</v>
      </c>
      <c r="G30" s="199">
        <f t="shared" si="2"/>
        <v>3437377</v>
      </c>
      <c r="H30" s="93">
        <f t="shared" si="2"/>
        <v>5937377</v>
      </c>
    </row>
    <row r="31" spans="1:8" ht="28.5">
      <c r="A31" s="212" t="s">
        <v>126</v>
      </c>
      <c r="B31" s="208" t="s">
        <v>106</v>
      </c>
      <c r="C31" s="31"/>
      <c r="D31" s="31"/>
      <c r="E31" s="31"/>
      <c r="F31" s="37"/>
      <c r="G31" s="200"/>
      <c r="H31" s="93">
        <f t="shared" si="0"/>
        <v>0</v>
      </c>
    </row>
    <row r="32" spans="1:8" ht="15">
      <c r="A32" s="212" t="s">
        <v>127</v>
      </c>
      <c r="B32" s="97" t="s">
        <v>107</v>
      </c>
      <c r="C32" s="31"/>
      <c r="D32" s="31"/>
      <c r="E32" s="31"/>
      <c r="F32" s="31"/>
      <c r="G32" s="200"/>
      <c r="H32" s="93">
        <f t="shared" si="0"/>
        <v>0</v>
      </c>
    </row>
    <row r="33" spans="1:8" ht="15">
      <c r="A33" s="212">
        <v>1</v>
      </c>
      <c r="B33" s="208" t="s">
        <v>109</v>
      </c>
      <c r="C33" s="31"/>
      <c r="D33" s="31"/>
      <c r="E33" s="31"/>
      <c r="F33" s="31"/>
      <c r="G33" s="200">
        <v>21928253</v>
      </c>
      <c r="H33" s="93">
        <f t="shared" si="0"/>
        <v>21928253</v>
      </c>
    </row>
    <row r="34" spans="1:8" ht="15">
      <c r="A34" s="212">
        <v>2</v>
      </c>
      <c r="B34" s="98" t="s">
        <v>108</v>
      </c>
      <c r="C34" s="31"/>
      <c r="D34" s="31"/>
      <c r="E34" s="31"/>
      <c r="F34" s="31"/>
      <c r="G34" s="200"/>
      <c r="H34" s="93">
        <f t="shared" si="0"/>
        <v>0</v>
      </c>
    </row>
    <row r="35" spans="1:8" ht="15">
      <c r="A35" s="212">
        <v>3</v>
      </c>
      <c r="B35" s="208" t="s">
        <v>164</v>
      </c>
      <c r="C35" s="31"/>
      <c r="D35" s="31"/>
      <c r="E35" s="31"/>
      <c r="F35" s="31"/>
      <c r="G35" s="200"/>
      <c r="H35" s="93">
        <f t="shared" si="0"/>
        <v>0</v>
      </c>
    </row>
    <row r="36" spans="1:8" ht="15">
      <c r="A36" s="212">
        <v>4</v>
      </c>
      <c r="B36" s="208" t="s">
        <v>163</v>
      </c>
      <c r="C36" s="31"/>
      <c r="D36" s="31"/>
      <c r="E36" s="31"/>
      <c r="F36" s="31"/>
      <c r="G36" s="200"/>
      <c r="H36" s="93">
        <f t="shared" si="0"/>
        <v>0</v>
      </c>
    </row>
    <row r="37" spans="1:8" ht="15">
      <c r="A37" s="212">
        <v>5</v>
      </c>
      <c r="B37" s="208" t="s">
        <v>157</v>
      </c>
      <c r="C37" s="31"/>
      <c r="D37" s="31"/>
      <c r="E37" s="31"/>
      <c r="F37" s="31"/>
      <c r="G37" s="200"/>
      <c r="H37" s="93">
        <f t="shared" si="0"/>
        <v>0</v>
      </c>
    </row>
    <row r="38" spans="1:8" ht="15">
      <c r="A38" s="212">
        <v>6</v>
      </c>
      <c r="B38" s="98" t="s">
        <v>166</v>
      </c>
      <c r="C38" s="31"/>
      <c r="D38" s="31"/>
      <c r="E38" s="31"/>
      <c r="F38" s="31"/>
      <c r="G38" s="200"/>
      <c r="H38" s="93">
        <f t="shared" si="0"/>
        <v>0</v>
      </c>
    </row>
    <row r="39" spans="1:8" ht="15">
      <c r="A39" s="212">
        <v>7</v>
      </c>
      <c r="B39" s="98" t="s">
        <v>158</v>
      </c>
      <c r="C39" s="31"/>
      <c r="D39" s="31"/>
      <c r="E39" s="31"/>
      <c r="F39" s="31"/>
      <c r="G39" s="200"/>
      <c r="H39" s="93">
        <f t="shared" si="0"/>
        <v>0</v>
      </c>
    </row>
    <row r="40" spans="1:8" ht="15">
      <c r="A40" s="212">
        <v>8</v>
      </c>
      <c r="B40" s="98" t="s">
        <v>159</v>
      </c>
      <c r="C40" s="31"/>
      <c r="D40" s="31"/>
      <c r="E40" s="31"/>
      <c r="F40" s="31"/>
      <c r="G40" s="200"/>
      <c r="H40" s="93">
        <f t="shared" si="0"/>
        <v>0</v>
      </c>
    </row>
    <row r="41" spans="1:8" ht="15">
      <c r="A41" s="212">
        <v>9</v>
      </c>
      <c r="B41" s="98" t="s">
        <v>161</v>
      </c>
      <c r="C41" s="31"/>
      <c r="D41" s="31"/>
      <c r="E41" s="31"/>
      <c r="F41" s="31"/>
      <c r="G41" s="200"/>
      <c r="H41" s="93">
        <f t="shared" si="0"/>
        <v>0</v>
      </c>
    </row>
    <row r="42" spans="1:8" ht="15">
      <c r="A42" s="212">
        <v>10</v>
      </c>
      <c r="B42" s="98" t="s">
        <v>160</v>
      </c>
      <c r="C42" s="31"/>
      <c r="D42" s="31"/>
      <c r="E42" s="31"/>
      <c r="F42" s="31"/>
      <c r="G42" s="200"/>
      <c r="H42" s="93">
        <f t="shared" si="0"/>
        <v>0</v>
      </c>
    </row>
    <row r="43" spans="1:8" ht="15">
      <c r="A43" s="213" t="s">
        <v>366</v>
      </c>
      <c r="B43" s="97" t="s">
        <v>271</v>
      </c>
      <c r="C43" s="37">
        <f aca="true" t="shared" si="3" ref="C43:H43">SUM(C33:C42)+C30</f>
        <v>2500000</v>
      </c>
      <c r="D43" s="37">
        <f t="shared" si="3"/>
        <v>0</v>
      </c>
      <c r="E43" s="37">
        <f t="shared" si="3"/>
        <v>0</v>
      </c>
      <c r="F43" s="37">
        <f t="shared" si="3"/>
        <v>0</v>
      </c>
      <c r="G43" s="199">
        <f t="shared" si="3"/>
        <v>25365630</v>
      </c>
      <c r="H43" s="93">
        <f t="shared" si="3"/>
        <v>27865630</v>
      </c>
    </row>
    <row r="44" spans="1:8" ht="28.5">
      <c r="A44" s="212" t="s">
        <v>126</v>
      </c>
      <c r="B44" s="208" t="s">
        <v>106</v>
      </c>
      <c r="C44" s="31"/>
      <c r="D44" s="31"/>
      <c r="E44" s="31"/>
      <c r="F44" s="37"/>
      <c r="G44" s="200"/>
      <c r="H44" s="93">
        <f aca="true" t="shared" si="4" ref="H44:H55">SUM(C44:G44)</f>
        <v>0</v>
      </c>
    </row>
    <row r="45" spans="1:8" ht="15">
      <c r="A45" s="212" t="s">
        <v>127</v>
      </c>
      <c r="B45" s="97" t="s">
        <v>107</v>
      </c>
      <c r="C45" s="31"/>
      <c r="D45" s="31"/>
      <c r="E45" s="31"/>
      <c r="F45" s="31"/>
      <c r="G45" s="200"/>
      <c r="H45" s="93">
        <f t="shared" si="4"/>
        <v>0</v>
      </c>
    </row>
    <row r="46" spans="1:8" ht="15">
      <c r="A46" s="212">
        <v>1</v>
      </c>
      <c r="B46" s="208" t="s">
        <v>109</v>
      </c>
      <c r="C46" s="31"/>
      <c r="D46" s="31"/>
      <c r="E46" s="31"/>
      <c r="F46" s="31"/>
      <c r="G46" s="200">
        <v>84858589</v>
      </c>
      <c r="H46" s="93">
        <f t="shared" si="4"/>
        <v>84858589</v>
      </c>
    </row>
    <row r="47" spans="1:8" ht="15">
      <c r="A47" s="212">
        <v>2</v>
      </c>
      <c r="B47" s="98" t="s">
        <v>108</v>
      </c>
      <c r="C47" s="31"/>
      <c r="D47" s="31"/>
      <c r="E47" s="31"/>
      <c r="F47" s="31"/>
      <c r="G47" s="200"/>
      <c r="H47" s="93">
        <f t="shared" si="4"/>
        <v>0</v>
      </c>
    </row>
    <row r="48" spans="1:8" ht="15">
      <c r="A48" s="212">
        <v>3</v>
      </c>
      <c r="B48" s="208" t="s">
        <v>164</v>
      </c>
      <c r="C48" s="31"/>
      <c r="D48" s="31"/>
      <c r="E48" s="31"/>
      <c r="F48" s="31"/>
      <c r="G48" s="200"/>
      <c r="H48" s="93">
        <f t="shared" si="4"/>
        <v>0</v>
      </c>
    </row>
    <row r="49" spans="1:8" ht="15">
      <c r="A49" s="212">
        <v>4</v>
      </c>
      <c r="B49" s="208" t="s">
        <v>163</v>
      </c>
      <c r="C49" s="31"/>
      <c r="D49" s="31"/>
      <c r="E49" s="31"/>
      <c r="F49" s="31"/>
      <c r="G49" s="200"/>
      <c r="H49" s="93">
        <f t="shared" si="4"/>
        <v>0</v>
      </c>
    </row>
    <row r="50" spans="1:8" ht="15">
      <c r="A50" s="212">
        <v>5</v>
      </c>
      <c r="B50" s="208" t="s">
        <v>157</v>
      </c>
      <c r="C50" s="31"/>
      <c r="D50" s="31"/>
      <c r="E50" s="31"/>
      <c r="F50" s="31"/>
      <c r="G50" s="200"/>
      <c r="H50" s="93">
        <f t="shared" si="4"/>
        <v>0</v>
      </c>
    </row>
    <row r="51" spans="1:8" ht="15">
      <c r="A51" s="212">
        <v>6</v>
      </c>
      <c r="B51" s="98" t="s">
        <v>166</v>
      </c>
      <c r="C51" s="31"/>
      <c r="D51" s="31"/>
      <c r="E51" s="31"/>
      <c r="F51" s="31"/>
      <c r="G51" s="200"/>
      <c r="H51" s="93">
        <f t="shared" si="4"/>
        <v>0</v>
      </c>
    </row>
    <row r="52" spans="1:8" ht="15">
      <c r="A52" s="212">
        <v>7</v>
      </c>
      <c r="B52" s="98" t="s">
        <v>158</v>
      </c>
      <c r="C52" s="31"/>
      <c r="D52" s="31"/>
      <c r="E52" s="31"/>
      <c r="F52" s="31"/>
      <c r="G52" s="200"/>
      <c r="H52" s="93">
        <f t="shared" si="4"/>
        <v>0</v>
      </c>
    </row>
    <row r="53" spans="1:8" ht="15">
      <c r="A53" s="212">
        <v>8</v>
      </c>
      <c r="B53" s="98" t="s">
        <v>159</v>
      </c>
      <c r="C53" s="31"/>
      <c r="D53" s="31"/>
      <c r="E53" s="31"/>
      <c r="F53" s="31"/>
      <c r="G53" s="200"/>
      <c r="H53" s="93">
        <f t="shared" si="4"/>
        <v>0</v>
      </c>
    </row>
    <row r="54" spans="1:8" ht="15">
      <c r="A54" s="212">
        <v>9</v>
      </c>
      <c r="B54" s="98" t="s">
        <v>161</v>
      </c>
      <c r="C54" s="31"/>
      <c r="D54" s="31"/>
      <c r="E54" s="31"/>
      <c r="F54" s="31"/>
      <c r="G54" s="200"/>
      <c r="H54" s="93">
        <f t="shared" si="4"/>
        <v>0</v>
      </c>
    </row>
    <row r="55" spans="1:8" ht="15.75" thickBot="1">
      <c r="A55" s="214">
        <v>10</v>
      </c>
      <c r="B55" s="209" t="s">
        <v>160</v>
      </c>
      <c r="C55" s="202"/>
      <c r="D55" s="202"/>
      <c r="E55" s="202"/>
      <c r="F55" s="202"/>
      <c r="G55" s="203"/>
      <c r="H55" s="110">
        <f t="shared" si="4"/>
        <v>0</v>
      </c>
    </row>
    <row r="56" spans="1:8" ht="15.75" thickBot="1">
      <c r="A56" s="215" t="s">
        <v>367</v>
      </c>
      <c r="B56" s="121" t="s">
        <v>288</v>
      </c>
      <c r="C56" s="204">
        <f aca="true" t="shared" si="5" ref="C56:H56">SUM(C46:C55)+C43</f>
        <v>2500000</v>
      </c>
      <c r="D56" s="204">
        <f t="shared" si="5"/>
        <v>0</v>
      </c>
      <c r="E56" s="204">
        <f t="shared" si="5"/>
        <v>0</v>
      </c>
      <c r="F56" s="204">
        <f t="shared" si="5"/>
        <v>0</v>
      </c>
      <c r="G56" s="205">
        <f t="shared" si="5"/>
        <v>110224219</v>
      </c>
      <c r="H56" s="123">
        <f t="shared" si="5"/>
        <v>112724219</v>
      </c>
    </row>
    <row r="57" spans="1:8" ht="28.5">
      <c r="A57" s="212" t="s">
        <v>126</v>
      </c>
      <c r="B57" s="208" t="s">
        <v>106</v>
      </c>
      <c r="C57" s="31"/>
      <c r="D57" s="31"/>
      <c r="E57" s="31"/>
      <c r="F57" s="37"/>
      <c r="G57" s="200"/>
      <c r="H57" s="93">
        <f aca="true" t="shared" si="6" ref="H57:H68">SUM(C57:G57)</f>
        <v>0</v>
      </c>
    </row>
    <row r="58" spans="1:8" ht="15">
      <c r="A58" s="212" t="s">
        <v>127</v>
      </c>
      <c r="B58" s="97" t="s">
        <v>107</v>
      </c>
      <c r="C58" s="31"/>
      <c r="D58" s="31"/>
      <c r="E58" s="31"/>
      <c r="F58" s="31"/>
      <c r="G58" s="200"/>
      <c r="H58" s="93">
        <f t="shared" si="6"/>
        <v>0</v>
      </c>
    </row>
    <row r="59" spans="1:8" ht="15">
      <c r="A59" s="212">
        <v>1</v>
      </c>
      <c r="B59" s="208" t="s">
        <v>109</v>
      </c>
      <c r="C59" s="31"/>
      <c r="D59" s="31"/>
      <c r="E59" s="31"/>
      <c r="F59" s="31"/>
      <c r="G59" s="200">
        <v>105021933</v>
      </c>
      <c r="H59" s="93">
        <f t="shared" si="6"/>
        <v>105021933</v>
      </c>
    </row>
    <row r="60" spans="1:8" ht="15">
      <c r="A60" s="212">
        <v>2</v>
      </c>
      <c r="B60" s="98" t="s">
        <v>108</v>
      </c>
      <c r="C60" s="31"/>
      <c r="D60" s="31"/>
      <c r="E60" s="31"/>
      <c r="F60" s="31"/>
      <c r="G60" s="200"/>
      <c r="H60" s="93">
        <f t="shared" si="6"/>
        <v>0</v>
      </c>
    </row>
    <row r="61" spans="1:8" ht="15">
      <c r="A61" s="212">
        <v>3</v>
      </c>
      <c r="B61" s="208" t="s">
        <v>164</v>
      </c>
      <c r="C61" s="31"/>
      <c r="D61" s="31"/>
      <c r="E61" s="31"/>
      <c r="F61" s="31">
        <v>5724219</v>
      </c>
      <c r="G61" s="200">
        <v>-5724219</v>
      </c>
      <c r="H61" s="93">
        <f t="shared" si="6"/>
        <v>0</v>
      </c>
    </row>
    <row r="62" spans="1:8" ht="15">
      <c r="A62" s="212">
        <v>4</v>
      </c>
      <c r="B62" s="208" t="s">
        <v>163</v>
      </c>
      <c r="C62" s="31"/>
      <c r="D62" s="31"/>
      <c r="E62" s="31"/>
      <c r="F62" s="31"/>
      <c r="G62" s="200"/>
      <c r="H62" s="93">
        <f t="shared" si="6"/>
        <v>0</v>
      </c>
    </row>
    <row r="63" spans="1:8" ht="15">
      <c r="A63" s="212">
        <v>5</v>
      </c>
      <c r="B63" s="208" t="s">
        <v>157</v>
      </c>
      <c r="C63" s="31"/>
      <c r="D63" s="31"/>
      <c r="E63" s="31"/>
      <c r="F63" s="31"/>
      <c r="G63" s="200"/>
      <c r="H63" s="93">
        <f t="shared" si="6"/>
        <v>0</v>
      </c>
    </row>
    <row r="64" spans="1:8" ht="15">
      <c r="A64" s="212">
        <v>6</v>
      </c>
      <c r="B64" s="98" t="s">
        <v>166</v>
      </c>
      <c r="C64" s="31">
        <v>104500000</v>
      </c>
      <c r="D64" s="31"/>
      <c r="E64" s="31"/>
      <c r="F64" s="31"/>
      <c r="G64" s="200">
        <v>-104500000</v>
      </c>
      <c r="H64" s="93">
        <f t="shared" si="6"/>
        <v>0</v>
      </c>
    </row>
    <row r="65" spans="1:8" ht="15">
      <c r="A65" s="212">
        <v>7</v>
      </c>
      <c r="B65" s="98" t="s">
        <v>158</v>
      </c>
      <c r="C65" s="31"/>
      <c r="D65" s="31"/>
      <c r="E65" s="31"/>
      <c r="F65" s="31"/>
      <c r="G65" s="200"/>
      <c r="H65" s="93">
        <f t="shared" si="6"/>
        <v>0</v>
      </c>
    </row>
    <row r="66" spans="1:8" ht="15">
      <c r="A66" s="212">
        <v>8</v>
      </c>
      <c r="B66" s="98" t="s">
        <v>159</v>
      </c>
      <c r="C66" s="31"/>
      <c r="D66" s="31"/>
      <c r="E66" s="31"/>
      <c r="F66" s="31"/>
      <c r="G66" s="200"/>
      <c r="H66" s="93">
        <f t="shared" si="6"/>
        <v>0</v>
      </c>
    </row>
    <row r="67" spans="1:8" ht="15">
      <c r="A67" s="212">
        <v>9</v>
      </c>
      <c r="B67" s="98" t="s">
        <v>161</v>
      </c>
      <c r="C67" s="31"/>
      <c r="D67" s="31"/>
      <c r="E67" s="31"/>
      <c r="F67" s="31"/>
      <c r="G67" s="200"/>
      <c r="H67" s="93">
        <f t="shared" si="6"/>
        <v>0</v>
      </c>
    </row>
    <row r="68" spans="1:8" ht="15.75" thickBot="1">
      <c r="A68" s="214">
        <v>10</v>
      </c>
      <c r="B68" s="209" t="s">
        <v>160</v>
      </c>
      <c r="C68" s="202"/>
      <c r="D68" s="202"/>
      <c r="E68" s="202"/>
      <c r="F68" s="202"/>
      <c r="G68" s="203"/>
      <c r="H68" s="110">
        <f t="shared" si="6"/>
        <v>0</v>
      </c>
    </row>
    <row r="69" spans="1:8" ht="15.75" thickBot="1">
      <c r="A69" s="215" t="s">
        <v>369</v>
      </c>
      <c r="B69" s="121" t="s">
        <v>368</v>
      </c>
      <c r="C69" s="204">
        <f aca="true" t="shared" si="7" ref="C69:H69">SUM(C59:C68)+C56</f>
        <v>107000000</v>
      </c>
      <c r="D69" s="204">
        <f t="shared" si="7"/>
        <v>0</v>
      </c>
      <c r="E69" s="204">
        <f t="shared" si="7"/>
        <v>0</v>
      </c>
      <c r="F69" s="204">
        <f t="shared" si="7"/>
        <v>5724219</v>
      </c>
      <c r="G69" s="205">
        <f t="shared" si="7"/>
        <v>105021933</v>
      </c>
      <c r="H69" s="123">
        <f t="shared" si="7"/>
        <v>217746152</v>
      </c>
    </row>
    <row r="70" spans="1:8" ht="28.5">
      <c r="A70" s="212" t="s">
        <v>126</v>
      </c>
      <c r="B70" s="208" t="s">
        <v>106</v>
      </c>
      <c r="C70" s="31"/>
      <c r="D70" s="31"/>
      <c r="E70" s="31"/>
      <c r="F70" s="37"/>
      <c r="G70" s="200"/>
      <c r="H70" s="93">
        <f aca="true" t="shared" si="8" ref="H70:H81">SUM(C70:G70)</f>
        <v>0</v>
      </c>
    </row>
    <row r="71" spans="1:8" ht="15">
      <c r="A71" s="212" t="s">
        <v>127</v>
      </c>
      <c r="B71" s="97" t="s">
        <v>107</v>
      </c>
      <c r="C71" s="31"/>
      <c r="D71" s="31"/>
      <c r="E71" s="31"/>
      <c r="F71" s="31"/>
      <c r="G71" s="200"/>
      <c r="H71" s="93">
        <f t="shared" si="8"/>
        <v>0</v>
      </c>
    </row>
    <row r="72" spans="1:8" ht="15">
      <c r="A72" s="212">
        <v>1</v>
      </c>
      <c r="B72" s="208" t="s">
        <v>109</v>
      </c>
      <c r="C72" s="31"/>
      <c r="D72" s="31"/>
      <c r="E72" s="31"/>
      <c r="F72" s="31"/>
      <c r="G72" s="200">
        <v>99840153.51000008</v>
      </c>
      <c r="H72" s="93">
        <f t="shared" si="8"/>
        <v>99840153.51000008</v>
      </c>
    </row>
    <row r="73" spans="1:8" ht="15">
      <c r="A73" s="212">
        <v>2</v>
      </c>
      <c r="B73" s="98" t="s">
        <v>108</v>
      </c>
      <c r="C73" s="31"/>
      <c r="D73" s="31"/>
      <c r="E73" s="31"/>
      <c r="F73" s="31"/>
      <c r="G73" s="200"/>
      <c r="H73" s="93">
        <f t="shared" si="8"/>
        <v>0</v>
      </c>
    </row>
    <row r="74" spans="1:8" ht="15">
      <c r="A74" s="212">
        <v>3</v>
      </c>
      <c r="B74" s="208" t="s">
        <v>164</v>
      </c>
      <c r="C74" s="31"/>
      <c r="D74" s="31"/>
      <c r="E74" s="31"/>
      <c r="F74" s="31">
        <v>4975781.02</v>
      </c>
      <c r="G74" s="200">
        <v>-4975781.02</v>
      </c>
      <c r="H74" s="93">
        <f t="shared" si="8"/>
        <v>0</v>
      </c>
    </row>
    <row r="75" spans="1:8" ht="15">
      <c r="A75" s="212">
        <v>4</v>
      </c>
      <c r="B75" s="208" t="s">
        <v>163</v>
      </c>
      <c r="C75" s="31"/>
      <c r="D75" s="31"/>
      <c r="E75" s="31"/>
      <c r="F75" s="31"/>
      <c r="G75" s="200"/>
      <c r="H75" s="93">
        <f t="shared" si="8"/>
        <v>0</v>
      </c>
    </row>
    <row r="76" spans="1:8" ht="15">
      <c r="A76" s="212">
        <v>5</v>
      </c>
      <c r="B76" s="208" t="s">
        <v>157</v>
      </c>
      <c r="C76" s="31"/>
      <c r="D76" s="31"/>
      <c r="E76" s="31"/>
      <c r="F76" s="200">
        <v>100046152</v>
      </c>
      <c r="G76" s="200">
        <v>-100046152</v>
      </c>
      <c r="H76" s="93">
        <f t="shared" si="8"/>
        <v>0</v>
      </c>
    </row>
    <row r="77" spans="1:8" ht="15">
      <c r="A77" s="212">
        <v>6</v>
      </c>
      <c r="B77" s="98" t="s">
        <v>166</v>
      </c>
      <c r="C77" s="31"/>
      <c r="D77" s="31"/>
      <c r="E77" s="31"/>
      <c r="F77" s="31"/>
      <c r="G77" s="200"/>
      <c r="H77" s="93">
        <f t="shared" si="8"/>
        <v>0</v>
      </c>
    </row>
    <row r="78" spans="1:8" ht="15">
      <c r="A78" s="212">
        <v>7</v>
      </c>
      <c r="B78" s="98" t="s">
        <v>158</v>
      </c>
      <c r="C78" s="31"/>
      <c r="D78" s="31"/>
      <c r="E78" s="31"/>
      <c r="F78" s="31"/>
      <c r="G78" s="200"/>
      <c r="H78" s="93">
        <f t="shared" si="8"/>
        <v>0</v>
      </c>
    </row>
    <row r="79" spans="1:8" ht="15">
      <c r="A79" s="212">
        <v>8</v>
      </c>
      <c r="B79" s="98" t="s">
        <v>159</v>
      </c>
      <c r="C79" s="31"/>
      <c r="D79" s="31"/>
      <c r="E79" s="31"/>
      <c r="F79" s="31"/>
      <c r="G79" s="200"/>
      <c r="H79" s="93">
        <f t="shared" si="8"/>
        <v>0</v>
      </c>
    </row>
    <row r="80" spans="1:8" ht="15">
      <c r="A80" s="212">
        <v>9</v>
      </c>
      <c r="B80" s="98" t="s">
        <v>161</v>
      </c>
      <c r="C80" s="31"/>
      <c r="D80" s="31"/>
      <c r="E80" s="31"/>
      <c r="F80" s="31"/>
      <c r="G80" s="200"/>
      <c r="H80" s="93">
        <f t="shared" si="8"/>
        <v>0</v>
      </c>
    </row>
    <row r="81" spans="1:8" ht="15.75" thickBot="1">
      <c r="A81" s="214">
        <v>10</v>
      </c>
      <c r="B81" s="209" t="s">
        <v>160</v>
      </c>
      <c r="C81" s="202"/>
      <c r="D81" s="202"/>
      <c r="E81" s="202"/>
      <c r="F81" s="202"/>
      <c r="G81" s="203"/>
      <c r="H81" s="110">
        <f t="shared" si="8"/>
        <v>0</v>
      </c>
    </row>
    <row r="82" spans="1:8" ht="15.75" thickBot="1">
      <c r="A82" s="215" t="s">
        <v>382</v>
      </c>
      <c r="B82" s="121" t="s">
        <v>381</v>
      </c>
      <c r="C82" s="204">
        <f aca="true" t="shared" si="9" ref="C82:H82">SUM(C72:C81)+C69</f>
        <v>107000000</v>
      </c>
      <c r="D82" s="204">
        <f t="shared" si="9"/>
        <v>0</v>
      </c>
      <c r="E82" s="204">
        <f t="shared" si="9"/>
        <v>0</v>
      </c>
      <c r="F82" s="204">
        <f t="shared" si="9"/>
        <v>110746152.02</v>
      </c>
      <c r="G82" s="205">
        <f t="shared" si="9"/>
        <v>99840153.49000008</v>
      </c>
      <c r="H82" s="123">
        <f t="shared" si="9"/>
        <v>317586305.5100001</v>
      </c>
    </row>
    <row r="83" spans="1:8" ht="28.5">
      <c r="A83" s="212" t="s">
        <v>126</v>
      </c>
      <c r="B83" s="208" t="s">
        <v>106</v>
      </c>
      <c r="C83" s="31"/>
      <c r="D83" s="31"/>
      <c r="E83" s="31"/>
      <c r="F83" s="37"/>
      <c r="G83" s="200"/>
      <c r="H83" s="93">
        <f aca="true" t="shared" si="10" ref="H83:H94">SUM(C83:G83)</f>
        <v>0</v>
      </c>
    </row>
    <row r="84" spans="1:8" ht="15">
      <c r="A84" s="212" t="s">
        <v>127</v>
      </c>
      <c r="B84" s="97" t="s">
        <v>107</v>
      </c>
      <c r="C84" s="31"/>
      <c r="D84" s="31"/>
      <c r="E84" s="31"/>
      <c r="F84" s="31"/>
      <c r="G84" s="200"/>
      <c r="H84" s="93">
        <f t="shared" si="10"/>
        <v>0</v>
      </c>
    </row>
    <row r="85" spans="1:8" ht="15">
      <c r="A85" s="212">
        <v>1</v>
      </c>
      <c r="B85" s="208" t="s">
        <v>109</v>
      </c>
      <c r="C85" s="31"/>
      <c r="D85" s="31"/>
      <c r="E85" s="31"/>
      <c r="F85" s="31"/>
      <c r="G85" s="87">
        <v>108505249.35</v>
      </c>
      <c r="H85" s="93">
        <f t="shared" si="10"/>
        <v>108505249.35</v>
      </c>
    </row>
    <row r="86" spans="1:8" ht="15">
      <c r="A86" s="212">
        <v>2</v>
      </c>
      <c r="B86" s="98" t="s">
        <v>108</v>
      </c>
      <c r="C86" s="31"/>
      <c r="D86" s="31"/>
      <c r="E86" s="31"/>
      <c r="F86" s="31"/>
      <c r="G86" s="200"/>
      <c r="H86" s="93">
        <f t="shared" si="10"/>
        <v>0</v>
      </c>
    </row>
    <row r="87" spans="1:8" ht="15">
      <c r="A87" s="212">
        <v>3</v>
      </c>
      <c r="B87" s="208" t="s">
        <v>164</v>
      </c>
      <c r="C87" s="31"/>
      <c r="D87" s="31"/>
      <c r="E87" s="31"/>
      <c r="F87" s="31"/>
      <c r="G87" s="31"/>
      <c r="H87" s="93">
        <f t="shared" si="10"/>
        <v>0</v>
      </c>
    </row>
    <row r="88" spans="1:8" ht="15">
      <c r="A88" s="212">
        <v>4</v>
      </c>
      <c r="B88" s="208" t="s">
        <v>163</v>
      </c>
      <c r="C88" s="31"/>
      <c r="D88" s="31"/>
      <c r="E88" s="31"/>
      <c r="F88" s="31"/>
      <c r="G88" s="200"/>
      <c r="H88" s="93">
        <f t="shared" si="10"/>
        <v>0</v>
      </c>
    </row>
    <row r="89" spans="1:8" ht="15">
      <c r="A89" s="212">
        <v>5</v>
      </c>
      <c r="B89" s="208" t="s">
        <v>157</v>
      </c>
      <c r="C89" s="31"/>
      <c r="D89" s="31"/>
      <c r="E89" s="31"/>
      <c r="F89" s="200">
        <v>99840153</v>
      </c>
      <c r="G89" s="200">
        <v>-99840153</v>
      </c>
      <c r="H89" s="93">
        <f t="shared" si="10"/>
        <v>0</v>
      </c>
    </row>
    <row r="90" spans="1:8" ht="15">
      <c r="A90" s="212">
        <v>6</v>
      </c>
      <c r="B90" s="98" t="s">
        <v>166</v>
      </c>
      <c r="C90" s="31"/>
      <c r="D90" s="31"/>
      <c r="E90" s="31"/>
      <c r="F90" s="31"/>
      <c r="G90" s="200"/>
      <c r="H90" s="93">
        <f t="shared" si="10"/>
        <v>0</v>
      </c>
    </row>
    <row r="91" spans="1:8" ht="15">
      <c r="A91" s="212">
        <v>7</v>
      </c>
      <c r="B91" s="98" t="s">
        <v>158</v>
      </c>
      <c r="C91" s="31"/>
      <c r="D91" s="31"/>
      <c r="E91" s="31"/>
      <c r="F91" s="31"/>
      <c r="G91" s="200"/>
      <c r="H91" s="93">
        <f t="shared" si="10"/>
        <v>0</v>
      </c>
    </row>
    <row r="92" spans="1:8" ht="15">
      <c r="A92" s="212">
        <v>8</v>
      </c>
      <c r="B92" s="98" t="s">
        <v>159</v>
      </c>
      <c r="C92" s="31"/>
      <c r="D92" s="31"/>
      <c r="E92" s="31"/>
      <c r="F92" s="31"/>
      <c r="G92" s="200"/>
      <c r="H92" s="93">
        <f t="shared" si="10"/>
        <v>0</v>
      </c>
    </row>
    <row r="93" spans="1:8" ht="15">
      <c r="A93" s="212">
        <v>9</v>
      </c>
      <c r="B93" s="98" t="s">
        <v>161</v>
      </c>
      <c r="C93" s="31"/>
      <c r="D93" s="31"/>
      <c r="E93" s="31"/>
      <c r="F93" s="31"/>
      <c r="G93" s="200"/>
      <c r="H93" s="93">
        <f t="shared" si="10"/>
        <v>0</v>
      </c>
    </row>
    <row r="94" spans="1:8" ht="15.75" thickBot="1">
      <c r="A94" s="214">
        <v>10</v>
      </c>
      <c r="B94" s="209" t="s">
        <v>160</v>
      </c>
      <c r="C94" s="202"/>
      <c r="D94" s="202"/>
      <c r="E94" s="202"/>
      <c r="F94" s="202"/>
      <c r="G94" s="203"/>
      <c r="H94" s="110">
        <f t="shared" si="10"/>
        <v>0</v>
      </c>
    </row>
    <row r="95" spans="1:8" ht="15.75" thickBot="1">
      <c r="A95" s="215" t="s">
        <v>382</v>
      </c>
      <c r="B95" s="121" t="s">
        <v>401</v>
      </c>
      <c r="C95" s="204">
        <f aca="true" t="shared" si="11" ref="C95:H95">SUM(C85:C94)+C82</f>
        <v>107000000</v>
      </c>
      <c r="D95" s="204">
        <f t="shared" si="11"/>
        <v>0</v>
      </c>
      <c r="E95" s="204">
        <f t="shared" si="11"/>
        <v>0</v>
      </c>
      <c r="F95" s="204">
        <f t="shared" si="11"/>
        <v>210586305.01999998</v>
      </c>
      <c r="G95" s="205">
        <f t="shared" si="11"/>
        <v>108505249.84000008</v>
      </c>
      <c r="H95" s="123">
        <f t="shared" si="11"/>
        <v>426091554.86000013</v>
      </c>
    </row>
  </sheetData>
  <sheetProtection/>
  <mergeCells count="1">
    <mergeCell ref="B2:H2"/>
  </mergeCells>
  <printOptions/>
  <pageMargins left="0.45" right="0.33" top="0.33" bottom="0.25" header="0.5" footer="0.21"/>
  <pageSetup fitToHeight="1" fitToWidth="1" horizontalDpi="600" verticalDpi="600" orientation="portrait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7"/>
  <sheetViews>
    <sheetView zoomScalePageLayoutView="0" workbookViewId="0" topLeftCell="A1">
      <selection activeCell="F153" sqref="F153"/>
    </sheetView>
  </sheetViews>
  <sheetFormatPr defaultColWidth="9.140625" defaultRowHeight="12.75"/>
  <cols>
    <col min="1" max="1" width="6.00390625" style="216" customWidth="1"/>
    <col min="2" max="2" width="11.57421875" style="216" customWidth="1"/>
    <col min="3" max="3" width="37.140625" style="216" customWidth="1"/>
    <col min="4" max="4" width="21.7109375" style="216" customWidth="1"/>
    <col min="5" max="5" width="15.28125" style="216" bestFit="1" customWidth="1"/>
    <col min="6" max="6" width="18.140625" style="216" customWidth="1"/>
    <col min="7" max="8" width="10.7109375" style="216" bestFit="1" customWidth="1"/>
    <col min="9" max="16384" width="9.140625" style="216" customWidth="1"/>
  </cols>
  <sheetData>
    <row r="1" ht="26.25">
      <c r="C1" s="275" t="s">
        <v>170</v>
      </c>
    </row>
    <row r="4" ht="18.75">
      <c r="A4" s="252" t="s">
        <v>363</v>
      </c>
    </row>
    <row r="6" ht="15.75">
      <c r="B6" s="216" t="s">
        <v>362</v>
      </c>
    </row>
    <row r="7" ht="15.75">
      <c r="B7" s="216" t="s">
        <v>395</v>
      </c>
    </row>
    <row r="8" ht="15.75">
      <c r="B8" s="216" t="s">
        <v>377</v>
      </c>
    </row>
    <row r="9" ht="15.75">
      <c r="B9" s="216" t="s">
        <v>379</v>
      </c>
    </row>
    <row r="10" ht="15.75">
      <c r="B10" s="216" t="s">
        <v>378</v>
      </c>
    </row>
    <row r="11" ht="15.75">
      <c r="B11" s="216" t="s">
        <v>364</v>
      </c>
    </row>
    <row r="12" ht="15.75">
      <c r="B12" s="216" t="s">
        <v>365</v>
      </c>
    </row>
    <row r="13" ht="15.75">
      <c r="B13" s="216" t="s">
        <v>402</v>
      </c>
    </row>
    <row r="14" ht="15.75">
      <c r="B14" s="216" t="s">
        <v>171</v>
      </c>
    </row>
    <row r="15" ht="15.75">
      <c r="B15" s="216" t="s">
        <v>403</v>
      </c>
    </row>
    <row r="16" ht="15.75">
      <c r="B16" s="216" t="s">
        <v>172</v>
      </c>
    </row>
    <row r="17" ht="15.75">
      <c r="B17" s="216" t="s">
        <v>173</v>
      </c>
    </row>
    <row r="18" ht="15.75">
      <c r="B18" s="216" t="s">
        <v>404</v>
      </c>
    </row>
    <row r="21" ht="18.75">
      <c r="A21" s="252" t="s">
        <v>405</v>
      </c>
    </row>
    <row r="23" ht="15.75">
      <c r="D23" s="218" t="s">
        <v>190</v>
      </c>
    </row>
    <row r="24" ht="15.75">
      <c r="E24" s="218"/>
    </row>
    <row r="25" ht="15.75">
      <c r="A25" s="217" t="s">
        <v>386</v>
      </c>
    </row>
    <row r="26" ht="15.75">
      <c r="A26" s="217"/>
    </row>
    <row r="27" spans="4:5" ht="16.5" thickBot="1">
      <c r="D27" s="219" t="s">
        <v>176</v>
      </c>
      <c r="E27" s="219"/>
    </row>
    <row r="28" spans="2:5" s="256" customFormat="1" ht="16.5" thickBot="1">
      <c r="B28" s="253" t="s">
        <v>289</v>
      </c>
      <c r="C28" s="254" t="s">
        <v>321</v>
      </c>
      <c r="D28" s="228" t="s">
        <v>406</v>
      </c>
      <c r="E28" s="255" t="s">
        <v>324</v>
      </c>
    </row>
    <row r="29" spans="2:5" ht="15.75">
      <c r="B29" s="220">
        <v>1</v>
      </c>
      <c r="C29" s="221" t="s">
        <v>322</v>
      </c>
      <c r="D29" s="276">
        <v>2141064.79</v>
      </c>
      <c r="E29" s="257" t="s">
        <v>169</v>
      </c>
    </row>
    <row r="30" spans="2:5" ht="15.75">
      <c r="B30" s="222">
        <f>+B29+1</f>
        <v>2</v>
      </c>
      <c r="C30" s="223" t="s">
        <v>327</v>
      </c>
      <c r="D30" s="224">
        <v>5888.4</v>
      </c>
      <c r="E30" s="258" t="s">
        <v>169</v>
      </c>
    </row>
    <row r="31" spans="2:5" ht="15.75">
      <c r="B31" s="222">
        <f aca="true" t="shared" si="0" ref="B31:B62">+B30+1</f>
        <v>3</v>
      </c>
      <c r="C31" s="223" t="s">
        <v>323</v>
      </c>
      <c r="D31" s="224"/>
      <c r="E31" s="258" t="s">
        <v>169</v>
      </c>
    </row>
    <row r="32" spans="2:5" ht="15.75">
      <c r="B32" s="222">
        <f t="shared" si="0"/>
        <v>4</v>
      </c>
      <c r="C32" s="223" t="s">
        <v>325</v>
      </c>
      <c r="D32" s="225"/>
      <c r="E32" s="258" t="s">
        <v>169</v>
      </c>
    </row>
    <row r="33" spans="2:5" ht="15.75">
      <c r="B33" s="222">
        <f t="shared" si="0"/>
        <v>5</v>
      </c>
      <c r="C33" s="223" t="s">
        <v>326</v>
      </c>
      <c r="D33" s="224">
        <v>16251.98</v>
      </c>
      <c r="E33" s="258" t="s">
        <v>169</v>
      </c>
    </row>
    <row r="34" spans="2:5" ht="15.75">
      <c r="B34" s="222">
        <f t="shared" si="0"/>
        <v>6</v>
      </c>
      <c r="C34" s="223" t="s">
        <v>390</v>
      </c>
      <c r="D34" s="224">
        <v>28044.1</v>
      </c>
      <c r="E34" s="258" t="s">
        <v>169</v>
      </c>
    </row>
    <row r="35" spans="2:5" ht="15.75">
      <c r="B35" s="222">
        <f t="shared" si="0"/>
        <v>7</v>
      </c>
      <c r="C35" s="223" t="s">
        <v>388</v>
      </c>
      <c r="D35" s="225">
        <v>1409.57</v>
      </c>
      <c r="E35" s="258" t="s">
        <v>169</v>
      </c>
    </row>
    <row r="36" spans="2:5" ht="15.75">
      <c r="B36" s="222">
        <f t="shared" si="0"/>
        <v>8</v>
      </c>
      <c r="C36" s="223" t="s">
        <v>328</v>
      </c>
      <c r="D36" s="225">
        <v>12720095.6</v>
      </c>
      <c r="E36" s="258" t="s">
        <v>169</v>
      </c>
    </row>
    <row r="37" spans="2:5" ht="15.75">
      <c r="B37" s="222">
        <f t="shared" si="0"/>
        <v>9</v>
      </c>
      <c r="C37" s="223" t="s">
        <v>329</v>
      </c>
      <c r="D37" s="224">
        <v>14585.01</v>
      </c>
      <c r="E37" s="258" t="s">
        <v>169</v>
      </c>
    </row>
    <row r="38" spans="2:5" ht="15.75">
      <c r="B38" s="222">
        <f t="shared" si="0"/>
        <v>10</v>
      </c>
      <c r="C38" s="223" t="s">
        <v>330</v>
      </c>
      <c r="D38" s="224">
        <v>5224.4</v>
      </c>
      <c r="E38" s="258" t="s">
        <v>169</v>
      </c>
    </row>
    <row r="39" spans="2:5" ht="15.75">
      <c r="B39" s="222">
        <f t="shared" si="0"/>
        <v>11</v>
      </c>
      <c r="C39" s="221" t="s">
        <v>331</v>
      </c>
      <c r="D39" s="224">
        <v>4832845.93</v>
      </c>
      <c r="E39" s="258" t="s">
        <v>169</v>
      </c>
    </row>
    <row r="40" spans="2:5" ht="15.75">
      <c r="B40" s="222">
        <f t="shared" si="0"/>
        <v>12</v>
      </c>
      <c r="C40" s="221" t="s">
        <v>332</v>
      </c>
      <c r="D40" s="224">
        <v>1514917.12</v>
      </c>
      <c r="E40" s="258" t="s">
        <v>169</v>
      </c>
    </row>
    <row r="41" spans="2:5" ht="15.75">
      <c r="B41" s="222">
        <f t="shared" si="0"/>
        <v>13</v>
      </c>
      <c r="C41" s="221" t="s">
        <v>333</v>
      </c>
      <c r="D41" s="225">
        <v>2153.47</v>
      </c>
      <c r="E41" s="258" t="s">
        <v>169</v>
      </c>
    </row>
    <row r="42" spans="2:5" ht="15.75">
      <c r="B42" s="222">
        <f t="shared" si="0"/>
        <v>14</v>
      </c>
      <c r="C42" s="221" t="s">
        <v>370</v>
      </c>
      <c r="D42" s="225">
        <v>1879.32</v>
      </c>
      <c r="E42" s="258" t="s">
        <v>169</v>
      </c>
    </row>
    <row r="43" spans="2:5" ht="15.75">
      <c r="B43" s="222">
        <f t="shared" si="0"/>
        <v>15</v>
      </c>
      <c r="C43" s="221" t="s">
        <v>415</v>
      </c>
      <c r="D43" s="225"/>
      <c r="E43" s="258" t="s">
        <v>169</v>
      </c>
    </row>
    <row r="44" spans="2:5" ht="15.75">
      <c r="B44" s="222">
        <f t="shared" si="0"/>
        <v>16</v>
      </c>
      <c r="C44" s="221" t="s">
        <v>416</v>
      </c>
      <c r="D44" s="225">
        <v>14418.17</v>
      </c>
      <c r="E44" s="258" t="s">
        <v>169</v>
      </c>
    </row>
    <row r="45" spans="2:5" ht="15.75">
      <c r="B45" s="222">
        <f t="shared" si="0"/>
        <v>17</v>
      </c>
      <c r="C45" s="221" t="s">
        <v>417</v>
      </c>
      <c r="D45" s="224">
        <v>31668.27</v>
      </c>
      <c r="E45" s="258" t="s">
        <v>169</v>
      </c>
    </row>
    <row r="46" spans="2:5" ht="15.75">
      <c r="B46" s="222">
        <f t="shared" si="0"/>
        <v>18</v>
      </c>
      <c r="C46" s="223" t="s">
        <v>334</v>
      </c>
      <c r="D46" s="224"/>
      <c r="E46" s="258" t="s">
        <v>169</v>
      </c>
    </row>
    <row r="47" spans="2:5" ht="15.75">
      <c r="B47" s="222">
        <f t="shared" si="0"/>
        <v>19</v>
      </c>
      <c r="C47" s="223" t="s">
        <v>335</v>
      </c>
      <c r="D47" s="224">
        <v>2105411.44</v>
      </c>
      <c r="E47" s="258" t="s">
        <v>169</v>
      </c>
    </row>
    <row r="48" spans="2:5" ht="15.75">
      <c r="B48" s="222">
        <f t="shared" si="0"/>
        <v>20</v>
      </c>
      <c r="C48" s="223" t="s">
        <v>336</v>
      </c>
      <c r="D48" s="224">
        <v>6609670.95</v>
      </c>
      <c r="E48" s="258" t="s">
        <v>169</v>
      </c>
    </row>
    <row r="49" spans="2:5" ht="15.75">
      <c r="B49" s="222">
        <f t="shared" si="0"/>
        <v>21</v>
      </c>
      <c r="C49" s="223" t="s">
        <v>418</v>
      </c>
      <c r="D49" s="225">
        <v>2184933.23</v>
      </c>
      <c r="E49" s="258" t="s">
        <v>169</v>
      </c>
    </row>
    <row r="50" spans="2:5" ht="15.75">
      <c r="B50" s="222">
        <f t="shared" si="0"/>
        <v>22</v>
      </c>
      <c r="C50" s="223" t="s">
        <v>419</v>
      </c>
      <c r="D50" s="224">
        <v>-4346.2</v>
      </c>
      <c r="E50" s="258" t="s">
        <v>169</v>
      </c>
    </row>
    <row r="51" spans="2:5" ht="15.75">
      <c r="B51" s="222">
        <f t="shared" si="0"/>
        <v>23</v>
      </c>
      <c r="C51" s="223" t="s">
        <v>420</v>
      </c>
      <c r="D51" s="224">
        <v>-1629.76</v>
      </c>
      <c r="E51" s="258" t="s">
        <v>169</v>
      </c>
    </row>
    <row r="52" spans="2:5" ht="15.75">
      <c r="B52" s="222">
        <f t="shared" si="0"/>
        <v>24</v>
      </c>
      <c r="C52" s="223" t="s">
        <v>338</v>
      </c>
      <c r="D52" s="224">
        <v>8905261.45</v>
      </c>
      <c r="E52" s="258" t="s">
        <v>169</v>
      </c>
    </row>
    <row r="53" spans="2:5" ht="15.75">
      <c r="B53" s="222">
        <f t="shared" si="0"/>
        <v>25</v>
      </c>
      <c r="C53" s="223" t="s">
        <v>371</v>
      </c>
      <c r="D53" s="224">
        <v>1951.58</v>
      </c>
      <c r="E53" s="258" t="s">
        <v>169</v>
      </c>
    </row>
    <row r="54" spans="2:5" ht="15.75">
      <c r="B54" s="222">
        <f t="shared" si="0"/>
        <v>26</v>
      </c>
      <c r="C54" s="223" t="s">
        <v>337</v>
      </c>
      <c r="D54" s="224">
        <v>55</v>
      </c>
      <c r="E54" s="258" t="s">
        <v>169</v>
      </c>
    </row>
    <row r="55" spans="2:5" ht="15.75">
      <c r="B55" s="222">
        <f t="shared" si="0"/>
        <v>27</v>
      </c>
      <c r="C55" s="223" t="s">
        <v>339</v>
      </c>
      <c r="D55" s="224">
        <v>12109166.39</v>
      </c>
      <c r="E55" s="258" t="s">
        <v>169</v>
      </c>
    </row>
    <row r="56" spans="2:5" ht="15.75">
      <c r="B56" s="222">
        <f t="shared" si="0"/>
        <v>28</v>
      </c>
      <c r="C56" s="223" t="s">
        <v>340</v>
      </c>
      <c r="D56" s="224">
        <v>726.25</v>
      </c>
      <c r="E56" s="258" t="s">
        <v>169</v>
      </c>
    </row>
    <row r="57" spans="2:5" ht="15.75">
      <c r="B57" s="222">
        <f t="shared" si="0"/>
        <v>29</v>
      </c>
      <c r="C57" s="223" t="s">
        <v>421</v>
      </c>
      <c r="D57" s="224">
        <v>1875.88</v>
      </c>
      <c r="E57" s="258" t="s">
        <v>169</v>
      </c>
    </row>
    <row r="58" spans="2:6" ht="15.75">
      <c r="B58" s="222">
        <f t="shared" si="0"/>
        <v>30</v>
      </c>
      <c r="C58" s="223" t="s">
        <v>341</v>
      </c>
      <c r="D58" s="224">
        <v>13524.63</v>
      </c>
      <c r="E58" s="258" t="s">
        <v>169</v>
      </c>
      <c r="F58" s="226"/>
    </row>
    <row r="59" spans="2:5" ht="15.75">
      <c r="B59" s="222">
        <f t="shared" si="0"/>
        <v>31</v>
      </c>
      <c r="C59" s="223" t="s">
        <v>342</v>
      </c>
      <c r="D59" s="224">
        <v>-1275.82</v>
      </c>
      <c r="E59" s="258" t="s">
        <v>169</v>
      </c>
    </row>
    <row r="60" spans="2:5" ht="15.75">
      <c r="B60" s="222">
        <f t="shared" si="0"/>
        <v>32</v>
      </c>
      <c r="C60" s="219" t="s">
        <v>389</v>
      </c>
      <c r="D60" s="277">
        <v>5080</v>
      </c>
      <c r="E60" s="258" t="s">
        <v>169</v>
      </c>
    </row>
    <row r="61" spans="2:5" ht="15.75">
      <c r="B61" s="222">
        <f t="shared" si="0"/>
        <v>33</v>
      </c>
      <c r="C61" s="219" t="s">
        <v>387</v>
      </c>
      <c r="D61" s="227">
        <v>4820622.28</v>
      </c>
      <c r="E61" s="258" t="s">
        <v>169</v>
      </c>
    </row>
    <row r="62" spans="2:5" ht="16.5" thickBot="1">
      <c r="B62" s="222">
        <f t="shared" si="0"/>
        <v>34</v>
      </c>
      <c r="C62" s="219" t="s">
        <v>372</v>
      </c>
      <c r="D62" s="227">
        <v>-3078.79</v>
      </c>
      <c r="E62" s="259" t="s">
        <v>169</v>
      </c>
    </row>
    <row r="63" spans="2:6" ht="16.5" thickBot="1">
      <c r="B63" s="228"/>
      <c r="C63" s="229" t="s">
        <v>15</v>
      </c>
      <c r="D63" s="230">
        <f>SUM(D29:D62)</f>
        <v>58078394.64000001</v>
      </c>
      <c r="E63" s="270" t="s">
        <v>169</v>
      </c>
      <c r="F63" s="226"/>
    </row>
    <row r="64" spans="2:6" ht="15.75">
      <c r="B64" s="231"/>
      <c r="C64" s="231"/>
      <c r="D64" s="231"/>
      <c r="F64" s="232"/>
    </row>
    <row r="65" spans="2:6" ht="15.75">
      <c r="B65" s="231"/>
      <c r="C65" s="231"/>
      <c r="D65" s="282"/>
      <c r="F65" s="232"/>
    </row>
    <row r="66" ht="18.75">
      <c r="A66" s="251" t="s">
        <v>174</v>
      </c>
    </row>
    <row r="67" ht="15.75">
      <c r="D67" s="223" t="s">
        <v>175</v>
      </c>
    </row>
    <row r="68" spans="2:4" ht="15.75">
      <c r="B68" s="223"/>
      <c r="C68" s="223"/>
      <c r="D68" s="283" t="s">
        <v>406</v>
      </c>
    </row>
    <row r="69" spans="2:6" ht="15.75">
      <c r="B69" s="223" t="s">
        <v>407</v>
      </c>
      <c r="C69" s="223"/>
      <c r="D69" s="246">
        <v>3263768585.880001</v>
      </c>
      <c r="F69" s="233"/>
    </row>
    <row r="70" spans="2:5" ht="15.75">
      <c r="B70" s="223" t="s">
        <v>344</v>
      </c>
      <c r="C70" s="223"/>
      <c r="D70" s="234">
        <v>15724805100.35</v>
      </c>
      <c r="E70" s="235"/>
    </row>
    <row r="71" spans="2:7" ht="15.75">
      <c r="B71" s="223" t="s">
        <v>345</v>
      </c>
      <c r="C71" s="223"/>
      <c r="D71" s="234">
        <v>14994643248.32</v>
      </c>
      <c r="F71" s="226"/>
      <c r="G71" s="226"/>
    </row>
    <row r="72" spans="2:7" ht="15.75">
      <c r="B72" s="240" t="s">
        <v>408</v>
      </c>
      <c r="C72" s="236"/>
      <c r="D72" s="237">
        <f>D69+D70-D71</f>
        <v>3993930437.9100037</v>
      </c>
      <c r="E72" s="226"/>
      <c r="F72" s="238"/>
      <c r="G72" s="226"/>
    </row>
    <row r="73" ht="15.75">
      <c r="G73" s="226"/>
    </row>
    <row r="74" ht="15.75">
      <c r="G74" s="226"/>
    </row>
    <row r="75" spans="1:7" ht="18.75">
      <c r="A75" s="251" t="s">
        <v>352</v>
      </c>
      <c r="G75" s="226"/>
    </row>
    <row r="76" ht="15.75">
      <c r="G76" s="226"/>
    </row>
    <row r="77" spans="2:7" ht="15.75">
      <c r="B77" s="223">
        <v>1</v>
      </c>
      <c r="C77" s="239" t="s">
        <v>353</v>
      </c>
      <c r="D77" s="91">
        <f>12400943.46</f>
        <v>12400943.46</v>
      </c>
      <c r="G77" s="226"/>
    </row>
    <row r="78" spans="2:7" ht="15.75">
      <c r="B78" s="223">
        <v>3</v>
      </c>
      <c r="C78" s="239" t="s">
        <v>354</v>
      </c>
      <c r="D78" s="91">
        <v>7957617</v>
      </c>
      <c r="G78" s="226"/>
    </row>
    <row r="79" spans="2:7" ht="15.75">
      <c r="B79" s="223"/>
      <c r="C79" s="240" t="s">
        <v>15</v>
      </c>
      <c r="D79" s="237">
        <f>SUM(D77:D78)</f>
        <v>20358560.46</v>
      </c>
      <c r="G79" s="226"/>
    </row>
    <row r="80" ht="15.75">
      <c r="G80" s="226"/>
    </row>
    <row r="81" ht="15.75">
      <c r="G81" s="226"/>
    </row>
    <row r="82" spans="1:7" ht="18.75">
      <c r="A82" s="251" t="s">
        <v>355</v>
      </c>
      <c r="G82" s="226"/>
    </row>
    <row r="83" ht="15.75">
      <c r="G83" s="226"/>
    </row>
    <row r="84" spans="3:7" ht="15.75">
      <c r="C84" s="223" t="s">
        <v>356</v>
      </c>
      <c r="D84" s="237">
        <v>0</v>
      </c>
      <c r="G84" s="226"/>
    </row>
    <row r="85" ht="15.75">
      <c r="G85" s="226"/>
    </row>
    <row r="86" ht="15.75">
      <c r="G86" s="226"/>
    </row>
    <row r="87" ht="18.75">
      <c r="A87" s="251" t="s">
        <v>180</v>
      </c>
    </row>
    <row r="88" spans="1:8" ht="15.75">
      <c r="A88" s="218"/>
      <c r="H88" s="226"/>
    </row>
    <row r="89" spans="1:2" ht="15.75">
      <c r="A89" s="218"/>
      <c r="B89" s="216" t="s">
        <v>237</v>
      </c>
    </row>
    <row r="90" spans="1:2" ht="15.75">
      <c r="A90" s="218"/>
      <c r="B90" s="216" t="s">
        <v>238</v>
      </c>
    </row>
    <row r="91" ht="15.75">
      <c r="F91" s="219" t="s">
        <v>181</v>
      </c>
    </row>
    <row r="92" spans="2:6" ht="15.75">
      <c r="B92" s="240"/>
      <c r="C92" s="240" t="s">
        <v>182</v>
      </c>
      <c r="D92" s="240" t="s">
        <v>358</v>
      </c>
      <c r="E92" s="236" t="s">
        <v>178</v>
      </c>
      <c r="F92" s="241" t="s">
        <v>179</v>
      </c>
    </row>
    <row r="93" spans="2:8" ht="15.75">
      <c r="B93" s="223">
        <v>1</v>
      </c>
      <c r="C93" s="223" t="s">
        <v>269</v>
      </c>
      <c r="D93" s="223" t="s">
        <v>270</v>
      </c>
      <c r="E93" s="234">
        <v>1872125.16</v>
      </c>
      <c r="F93" s="242">
        <v>239694261.5</v>
      </c>
      <c r="G93" s="243"/>
      <c r="H93" s="243"/>
    </row>
    <row r="94" spans="2:8" ht="15.75">
      <c r="B94" s="223">
        <v>2</v>
      </c>
      <c r="C94" s="223" t="s">
        <v>343</v>
      </c>
      <c r="D94" s="223" t="s">
        <v>270</v>
      </c>
      <c r="E94" s="234">
        <v>320261.87</v>
      </c>
      <c r="F94" s="242">
        <v>39132732.17</v>
      </c>
      <c r="G94" s="243"/>
      <c r="H94" s="243"/>
    </row>
    <row r="95" spans="2:8" ht="15.75">
      <c r="B95" s="223"/>
      <c r="C95" s="236" t="s">
        <v>15</v>
      </c>
      <c r="D95" s="236"/>
      <c r="E95" s="236"/>
      <c r="F95" s="244">
        <f>SUM(F93:F94)</f>
        <v>278826993.67</v>
      </c>
      <c r="H95" s="243"/>
    </row>
    <row r="98" ht="18.75">
      <c r="A98" s="251" t="s">
        <v>359</v>
      </c>
    </row>
    <row r="99" spans="1:6" ht="15.75">
      <c r="A99" s="218"/>
      <c r="F99" s="243"/>
    </row>
    <row r="100" spans="2:5" ht="15.75">
      <c r="B100" s="223"/>
      <c r="C100" s="223"/>
      <c r="D100" s="223"/>
      <c r="E100" s="223" t="s">
        <v>184</v>
      </c>
    </row>
    <row r="101" spans="2:5" ht="15.75">
      <c r="B101" s="223">
        <v>1</v>
      </c>
      <c r="C101" s="240" t="s">
        <v>40</v>
      </c>
      <c r="D101" s="263"/>
      <c r="E101" s="279">
        <v>134629700</v>
      </c>
    </row>
    <row r="102" spans="2:5" ht="15.75">
      <c r="B102" s="223">
        <f>+B101+1</f>
        <v>2</v>
      </c>
      <c r="C102" s="240" t="s">
        <v>385</v>
      </c>
      <c r="D102" s="263"/>
      <c r="E102" s="278">
        <v>225195000</v>
      </c>
    </row>
    <row r="103" spans="2:5" ht="15.75">
      <c r="B103" s="223">
        <f aca="true" t="shared" si="1" ref="B103:B114">+B102+1</f>
        <v>3</v>
      </c>
      <c r="C103" s="223" t="s">
        <v>409</v>
      </c>
      <c r="D103" s="263"/>
      <c r="E103" s="287">
        <v>280000</v>
      </c>
    </row>
    <row r="104" spans="2:5" ht="15.75">
      <c r="B104" s="223">
        <f t="shared" si="1"/>
        <v>4</v>
      </c>
      <c r="C104" s="223" t="s">
        <v>410</v>
      </c>
      <c r="D104" s="263"/>
      <c r="E104" s="278">
        <f>+E102-E103</f>
        <v>224915000</v>
      </c>
    </row>
    <row r="105" spans="2:6" ht="15.75">
      <c r="B105" s="223">
        <f t="shared" si="1"/>
        <v>5</v>
      </c>
      <c r="C105" s="240" t="s">
        <v>267</v>
      </c>
      <c r="D105" s="263"/>
      <c r="E105" s="31">
        <f>74516476.25+313600371.58</f>
        <v>388116847.83</v>
      </c>
      <c r="F105" s="226"/>
    </row>
    <row r="106" spans="2:6" ht="15.75">
      <c r="B106" s="223">
        <f t="shared" si="1"/>
        <v>6</v>
      </c>
      <c r="C106" s="223" t="s">
        <v>409</v>
      </c>
      <c r="D106" s="263"/>
      <c r="E106" s="31">
        <f>15635000.6-280000</f>
        <v>15355000.6</v>
      </c>
      <c r="F106" s="243"/>
    </row>
    <row r="107" spans="2:8" ht="15.75">
      <c r="B107" s="223">
        <f t="shared" si="1"/>
        <v>7</v>
      </c>
      <c r="C107" s="223" t="s">
        <v>410</v>
      </c>
      <c r="D107" s="263"/>
      <c r="E107" s="245">
        <f>E105-E106</f>
        <v>372761847.22999996</v>
      </c>
      <c r="H107" s="226"/>
    </row>
    <row r="108" spans="2:8" ht="15.75">
      <c r="B108" s="223">
        <f t="shared" si="1"/>
        <v>8</v>
      </c>
      <c r="C108" s="240" t="s">
        <v>183</v>
      </c>
      <c r="D108" s="263"/>
      <c r="E108" s="284">
        <f>91648060.41+4524879.16+5802246.66</f>
        <v>101975186.22999999</v>
      </c>
      <c r="H108" s="226"/>
    </row>
    <row r="109" spans="2:8" ht="15.75">
      <c r="B109" s="223">
        <f t="shared" si="1"/>
        <v>9</v>
      </c>
      <c r="C109" s="223" t="s">
        <v>409</v>
      </c>
      <c r="D109" s="263"/>
      <c r="E109" s="284">
        <f>20017327.47+483213.48</f>
        <v>20500540.95</v>
      </c>
      <c r="H109" s="226"/>
    </row>
    <row r="110" spans="2:8" ht="15.75">
      <c r="B110" s="223">
        <f t="shared" si="1"/>
        <v>10</v>
      </c>
      <c r="C110" s="223" t="s">
        <v>410</v>
      </c>
      <c r="D110" s="263"/>
      <c r="E110" s="245">
        <f>E108-E109</f>
        <v>81474645.27999999</v>
      </c>
      <c r="H110" s="226"/>
    </row>
    <row r="111" spans="2:8" ht="15.75">
      <c r="B111" s="223">
        <f t="shared" si="1"/>
        <v>11</v>
      </c>
      <c r="C111" s="240" t="s">
        <v>268</v>
      </c>
      <c r="D111" s="263"/>
      <c r="E111" s="285">
        <f>17551241+775645+1199593.93+31933657.58</f>
        <v>51460137.51</v>
      </c>
      <c r="H111" s="226"/>
    </row>
    <row r="112" spans="2:5" ht="15.75">
      <c r="B112" s="223">
        <f t="shared" si="1"/>
        <v>12</v>
      </c>
      <c r="C112" s="223" t="s">
        <v>409</v>
      </c>
      <c r="D112" s="263"/>
      <c r="E112" s="285">
        <f>9162859.48+645065.99</f>
        <v>9807925.47</v>
      </c>
    </row>
    <row r="113" spans="2:5" ht="15.75">
      <c r="B113" s="223">
        <f t="shared" si="1"/>
        <v>13</v>
      </c>
      <c r="C113" s="223" t="s">
        <v>410</v>
      </c>
      <c r="D113" s="223"/>
      <c r="E113" s="245">
        <f>E111-E112</f>
        <v>41652212.04</v>
      </c>
    </row>
    <row r="114" spans="2:5" ht="15.75">
      <c r="B114" s="223">
        <f t="shared" si="1"/>
        <v>14</v>
      </c>
      <c r="C114" s="97" t="s">
        <v>383</v>
      </c>
      <c r="D114" s="223"/>
      <c r="E114" s="245"/>
    </row>
    <row r="115" spans="2:5" ht="15.75">
      <c r="B115" s="240"/>
      <c r="C115" s="247" t="s">
        <v>346</v>
      </c>
      <c r="D115" s="240"/>
      <c r="E115" s="245">
        <f>+E104+E107+E110+E113+E114+E101</f>
        <v>855433404.55</v>
      </c>
    </row>
    <row r="119" spans="3:4" ht="21">
      <c r="C119" s="260" t="s">
        <v>357</v>
      </c>
      <c r="D119" s="261">
        <f>+D63+D72+D79+D84+F95+E115</f>
        <v>5206627791.230003</v>
      </c>
    </row>
    <row r="123" spans="1:5" ht="18.75">
      <c r="A123" s="252" t="s">
        <v>411</v>
      </c>
      <c r="B123" s="217"/>
      <c r="E123" s="248"/>
    </row>
    <row r="127" ht="18.75">
      <c r="A127" s="251" t="s">
        <v>360</v>
      </c>
    </row>
    <row r="129" ht="15.75">
      <c r="D129" s="223" t="s">
        <v>185</v>
      </c>
    </row>
    <row r="130" spans="2:4" ht="15.75">
      <c r="B130" s="263"/>
      <c r="C130" s="262"/>
      <c r="D130" s="223" t="s">
        <v>187</v>
      </c>
    </row>
    <row r="131" spans="2:4" ht="15.75">
      <c r="B131" s="221" t="s">
        <v>412</v>
      </c>
      <c r="C131" s="221"/>
      <c r="D131" s="246">
        <v>561569768.2700005</v>
      </c>
    </row>
    <row r="132" spans="2:4" ht="15.75">
      <c r="B132" s="223" t="s">
        <v>186</v>
      </c>
      <c r="C132" s="223"/>
      <c r="D132" s="246">
        <v>10945532343.32</v>
      </c>
    </row>
    <row r="133" spans="2:6" ht="15.75">
      <c r="B133" s="223" t="s">
        <v>260</v>
      </c>
      <c r="C133" s="223"/>
      <c r="D133" s="246">
        <v>10338696825.78</v>
      </c>
      <c r="F133" s="226"/>
    </row>
    <row r="134" spans="2:6" ht="15.75">
      <c r="B134" s="223" t="s">
        <v>413</v>
      </c>
      <c r="C134" s="223"/>
      <c r="D134" s="245">
        <f>D131+D132-D133</f>
        <v>1168405285.8099995</v>
      </c>
      <c r="F134" s="226"/>
    </row>
    <row r="136" spans="1:7" ht="18.75">
      <c r="A136" s="251" t="s">
        <v>361</v>
      </c>
      <c r="F136" s="226"/>
      <c r="G136" s="226"/>
    </row>
    <row r="137" ht="15.75">
      <c r="D137" s="223" t="s">
        <v>177</v>
      </c>
    </row>
    <row r="138" spans="2:4" ht="15.75">
      <c r="B138" s="223">
        <v>1</v>
      </c>
      <c r="C138" s="223" t="s">
        <v>188</v>
      </c>
      <c r="D138" s="246">
        <v>114370</v>
      </c>
    </row>
    <row r="139" spans="2:6" ht="15.75">
      <c r="B139" s="223">
        <f aca="true" t="shared" si="2" ref="B139:B144">B138+1</f>
        <v>2</v>
      </c>
      <c r="C139" s="223" t="s">
        <v>414</v>
      </c>
      <c r="D139" s="246">
        <v>575235</v>
      </c>
      <c r="F139" s="226"/>
    </row>
    <row r="140" spans="2:4" ht="15.75">
      <c r="B140" s="223">
        <f t="shared" si="2"/>
        <v>3</v>
      </c>
      <c r="C140" s="223" t="s">
        <v>243</v>
      </c>
      <c r="D140" s="246">
        <v>0</v>
      </c>
    </row>
    <row r="141" spans="2:4" ht="15.75">
      <c r="B141" s="223">
        <f t="shared" si="2"/>
        <v>4</v>
      </c>
      <c r="C141" s="223" t="s">
        <v>347</v>
      </c>
      <c r="D141" s="246">
        <v>14793</v>
      </c>
    </row>
    <row r="142" spans="2:4" ht="15.75">
      <c r="B142" s="223">
        <f t="shared" si="2"/>
        <v>5</v>
      </c>
      <c r="C142" s="223" t="s">
        <v>247</v>
      </c>
      <c r="D142" s="246">
        <v>0</v>
      </c>
    </row>
    <row r="143" spans="2:4" ht="15.75">
      <c r="B143" s="223">
        <f t="shared" si="2"/>
        <v>6</v>
      </c>
      <c r="C143" s="223" t="s">
        <v>236</v>
      </c>
      <c r="D143" s="246">
        <v>0</v>
      </c>
    </row>
    <row r="144" spans="2:7" ht="15.75">
      <c r="B144" s="240">
        <f t="shared" si="2"/>
        <v>7</v>
      </c>
      <c r="C144" s="240" t="s">
        <v>15</v>
      </c>
      <c r="D144" s="245">
        <f>D138+D139+D140+D141+D142+D143</f>
        <v>704398</v>
      </c>
      <c r="G144" s="226"/>
    </row>
    <row r="145" spans="2:4" ht="15.75">
      <c r="B145" s="231"/>
      <c r="C145" s="231"/>
      <c r="D145" s="249"/>
    </row>
    <row r="146" spans="1:4" ht="18.75">
      <c r="A146" s="251" t="s">
        <v>244</v>
      </c>
      <c r="B146" s="264" t="s">
        <v>245</v>
      </c>
      <c r="C146" s="265"/>
      <c r="D146" s="249"/>
    </row>
    <row r="147" spans="2:4" ht="15.75">
      <c r="B147" s="231"/>
      <c r="C147" s="231"/>
      <c r="D147" s="223" t="s">
        <v>189</v>
      </c>
    </row>
    <row r="148" spans="2:4" ht="15.75">
      <c r="B148" s="223">
        <v>1</v>
      </c>
      <c r="C148" s="223" t="s">
        <v>348</v>
      </c>
      <c r="D148" s="246">
        <v>349225</v>
      </c>
    </row>
    <row r="149" spans="2:6" ht="15.75">
      <c r="B149" s="223">
        <f>B148+1</f>
        <v>2</v>
      </c>
      <c r="C149" s="223" t="s">
        <v>349</v>
      </c>
      <c r="D149" s="246">
        <v>1611001558.85</v>
      </c>
      <c r="F149" s="226"/>
    </row>
    <row r="150" spans="2:6" ht="15.75">
      <c r="B150" s="223">
        <v>3</v>
      </c>
      <c r="C150" s="263" t="s">
        <v>60</v>
      </c>
      <c r="D150" s="31">
        <v>1510959689.08</v>
      </c>
      <c r="F150" s="226"/>
    </row>
    <row r="151" spans="2:4" ht="15.75">
      <c r="B151" s="240"/>
      <c r="C151" s="240" t="s">
        <v>15</v>
      </c>
      <c r="D151" s="245">
        <f>SUM(D148:D150)</f>
        <v>3122310472.93</v>
      </c>
    </row>
    <row r="153" spans="1:4" ht="18.75">
      <c r="A153" s="251" t="s">
        <v>376</v>
      </c>
      <c r="B153" s="264" t="s">
        <v>373</v>
      </c>
      <c r="C153" s="265"/>
      <c r="D153" s="249"/>
    </row>
    <row r="154" spans="2:4" ht="15.75">
      <c r="B154" s="231"/>
      <c r="C154" s="231"/>
      <c r="D154" s="223" t="s">
        <v>189</v>
      </c>
    </row>
    <row r="155" spans="2:4" ht="15.75">
      <c r="B155" s="223">
        <v>1</v>
      </c>
      <c r="C155" s="223" t="s">
        <v>374</v>
      </c>
      <c r="D155" s="246">
        <v>147949750.59</v>
      </c>
    </row>
    <row r="156" spans="2:4" ht="15.75">
      <c r="B156" s="223">
        <f>B155+1</f>
        <v>2</v>
      </c>
      <c r="C156" s="223" t="s">
        <v>375</v>
      </c>
      <c r="D156" s="246">
        <v>34205432.35</v>
      </c>
    </row>
    <row r="157" spans="2:4" ht="15.75">
      <c r="B157" s="223">
        <v>3</v>
      </c>
      <c r="C157" s="223" t="s">
        <v>392</v>
      </c>
      <c r="D157" s="246">
        <v>306960896.14</v>
      </c>
    </row>
    <row r="158" spans="2:4" ht="15.75">
      <c r="B158" s="240"/>
      <c r="C158" s="240" t="s">
        <v>15</v>
      </c>
      <c r="D158" s="245">
        <f>SUM(D155:D157)</f>
        <v>489116079.08</v>
      </c>
    </row>
    <row r="160" ht="15.75">
      <c r="D160" s="226"/>
    </row>
    <row r="161" ht="18.75">
      <c r="B161" s="251" t="s">
        <v>351</v>
      </c>
    </row>
    <row r="163" spans="2:4" ht="15.75">
      <c r="B163" s="223">
        <v>1</v>
      </c>
      <c r="C163" s="239" t="s">
        <v>65</v>
      </c>
      <c r="D163" s="234">
        <v>107000000</v>
      </c>
    </row>
    <row r="164" spans="2:4" ht="15.75">
      <c r="B164" s="223">
        <v>2</v>
      </c>
      <c r="C164" s="239" t="s">
        <v>69</v>
      </c>
      <c r="D164" s="234">
        <v>10700000</v>
      </c>
    </row>
    <row r="165" spans="2:4" ht="15.75">
      <c r="B165" s="223">
        <v>3</v>
      </c>
      <c r="C165" s="239" t="s">
        <v>70</v>
      </c>
      <c r="D165" s="234">
        <v>199886305.51</v>
      </c>
    </row>
    <row r="166" spans="2:4" ht="15.75">
      <c r="B166" s="223">
        <v>4</v>
      </c>
      <c r="C166" s="239" t="s">
        <v>71</v>
      </c>
      <c r="D166" s="234">
        <v>0</v>
      </c>
    </row>
    <row r="167" spans="2:4" ht="15.75">
      <c r="B167" s="223">
        <v>5</v>
      </c>
      <c r="C167" s="239" t="s">
        <v>153</v>
      </c>
      <c r="D167" s="234">
        <v>108505249.35</v>
      </c>
    </row>
    <row r="168" spans="2:4" ht="15.75">
      <c r="B168" s="223"/>
      <c r="C168" s="240" t="s">
        <v>15</v>
      </c>
      <c r="D168" s="237">
        <f>SUM(D163:D167)</f>
        <v>426091554.86</v>
      </c>
    </row>
    <row r="171" spans="3:4" ht="21">
      <c r="C171" s="260" t="s">
        <v>350</v>
      </c>
      <c r="D171" s="261">
        <f>+D151+D168+D134+D144+D158</f>
        <v>5206627790.679999</v>
      </c>
    </row>
    <row r="174" spans="1:4" ht="18.75">
      <c r="A174" s="252" t="s">
        <v>394</v>
      </c>
      <c r="D174" s="250"/>
    </row>
    <row r="175" ht="15.75">
      <c r="D175" s="250"/>
    </row>
    <row r="177" ht="15.75">
      <c r="B177" s="216" t="s">
        <v>422</v>
      </c>
    </row>
  </sheetData>
  <sheetProtection/>
  <printOptions/>
  <pageMargins left="0.44" right="0.19" top="0.47" bottom="0.75" header="0.3" footer="0.3"/>
  <pageSetup fitToHeight="3" fitToWidth="1"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01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4.7109375" style="0" customWidth="1"/>
    <col min="2" max="2" width="36.57421875" style="0" customWidth="1"/>
    <col min="3" max="3" width="16.28125" style="0" customWidth="1"/>
    <col min="4" max="4" width="12.8515625" style="0" customWidth="1"/>
    <col min="5" max="5" width="11.57421875" style="0" customWidth="1"/>
  </cols>
  <sheetData>
    <row r="2" ht="12.75">
      <c r="A2" s="53" t="s">
        <v>279</v>
      </c>
    </row>
    <row r="4" ht="12.75">
      <c r="A4" s="55" t="s">
        <v>191</v>
      </c>
    </row>
    <row r="5" ht="12.75">
      <c r="A5" s="53"/>
    </row>
    <row r="6" spans="1:3" ht="12.75">
      <c r="A6" s="53"/>
      <c r="C6" s="54" t="s">
        <v>185</v>
      </c>
    </row>
    <row r="7" spans="1:3" ht="12.75">
      <c r="A7" s="3"/>
      <c r="B7" s="27" t="s">
        <v>194</v>
      </c>
      <c r="C7" s="54" t="s">
        <v>187</v>
      </c>
    </row>
    <row r="8" spans="1:3" ht="12.75">
      <c r="A8" s="3">
        <v>1</v>
      </c>
      <c r="B8" s="27" t="s">
        <v>248</v>
      </c>
      <c r="C8" s="70">
        <f>'ardh.shp (formati I )'!D10</f>
        <v>-12466660040.51</v>
      </c>
    </row>
    <row r="9" spans="1:3" ht="12.75">
      <c r="A9" s="3">
        <v>2</v>
      </c>
      <c r="B9" s="27" t="s">
        <v>192</v>
      </c>
      <c r="C9" s="26">
        <v>0</v>
      </c>
    </row>
    <row r="10" spans="1:3" ht="12.75">
      <c r="A10" s="3">
        <v>3</v>
      </c>
      <c r="B10" s="27" t="s">
        <v>193</v>
      </c>
      <c r="C10" s="26">
        <v>0</v>
      </c>
    </row>
    <row r="11" spans="1:3" ht="12.75">
      <c r="A11" s="3"/>
      <c r="B11" s="34" t="s">
        <v>15</v>
      </c>
      <c r="C11" s="26">
        <f>C8+C9+C10</f>
        <v>-12466660040.51</v>
      </c>
    </row>
    <row r="14" ht="12.75">
      <c r="A14" s="55" t="s">
        <v>212</v>
      </c>
    </row>
    <row r="15" ht="12.75">
      <c r="A15" s="53"/>
    </row>
    <row r="16" spans="1:3" ht="12.75">
      <c r="A16" s="53"/>
      <c r="C16" s="54" t="s">
        <v>204</v>
      </c>
    </row>
    <row r="17" spans="1:3" ht="12.75">
      <c r="A17" s="3"/>
      <c r="B17" s="27" t="s">
        <v>194</v>
      </c>
      <c r="C17" s="54" t="s">
        <v>187</v>
      </c>
    </row>
    <row r="18" spans="1:3" ht="12.75">
      <c r="A18" s="3">
        <v>1</v>
      </c>
      <c r="B18" s="27" t="s">
        <v>251</v>
      </c>
      <c r="C18" s="26">
        <v>0</v>
      </c>
    </row>
    <row r="19" spans="1:3" ht="12.75">
      <c r="A19" s="3">
        <f>A18+1</f>
        <v>2</v>
      </c>
      <c r="B19" s="27" t="s">
        <v>195</v>
      </c>
      <c r="C19" s="26">
        <v>0</v>
      </c>
    </row>
    <row r="20" spans="1:3" ht="12.75">
      <c r="A20" s="3">
        <f aca="true" t="shared" si="0" ref="A20:A28">A19+1</f>
        <v>3</v>
      </c>
      <c r="B20" s="27" t="s">
        <v>256</v>
      </c>
      <c r="C20" s="26">
        <v>0</v>
      </c>
    </row>
    <row r="21" spans="1:5" ht="12.75">
      <c r="A21" s="3">
        <f t="shared" si="0"/>
        <v>4</v>
      </c>
      <c r="B21" s="27" t="s">
        <v>196</v>
      </c>
      <c r="C21" s="26"/>
      <c r="D21" s="36"/>
      <c r="E21" s="36"/>
    </row>
    <row r="22" spans="1:3" ht="12.75">
      <c r="A22" s="3">
        <f t="shared" si="0"/>
        <v>5</v>
      </c>
      <c r="B22" s="27" t="s">
        <v>197</v>
      </c>
      <c r="C22" s="26"/>
    </row>
    <row r="23" spans="1:3" ht="12.75">
      <c r="A23" s="3">
        <f t="shared" si="0"/>
        <v>6</v>
      </c>
      <c r="B23" s="27" t="s">
        <v>198</v>
      </c>
      <c r="C23" s="26"/>
    </row>
    <row r="24" spans="1:3" ht="12.75">
      <c r="A24" s="3">
        <f t="shared" si="0"/>
        <v>7</v>
      </c>
      <c r="B24" s="27" t="s">
        <v>199</v>
      </c>
      <c r="C24" s="26"/>
    </row>
    <row r="25" spans="1:3" ht="12.75">
      <c r="A25" s="3">
        <f t="shared" si="0"/>
        <v>8</v>
      </c>
      <c r="B25" s="27" t="s">
        <v>200</v>
      </c>
      <c r="C25" s="26"/>
    </row>
    <row r="26" spans="1:3" ht="12.75">
      <c r="A26" s="3">
        <f t="shared" si="0"/>
        <v>9</v>
      </c>
      <c r="B26" s="27" t="s">
        <v>201</v>
      </c>
      <c r="C26" s="26"/>
    </row>
    <row r="27" spans="1:3" ht="12.75">
      <c r="A27" s="3">
        <f t="shared" si="0"/>
        <v>10</v>
      </c>
      <c r="B27" s="27" t="s">
        <v>253</v>
      </c>
      <c r="C27" s="26">
        <v>0</v>
      </c>
    </row>
    <row r="28" spans="1:3" ht="12.75">
      <c r="A28" s="3">
        <f t="shared" si="0"/>
        <v>11</v>
      </c>
      <c r="B28" s="27" t="s">
        <v>202</v>
      </c>
      <c r="C28" s="26">
        <v>0</v>
      </c>
    </row>
    <row r="29" spans="1:3" ht="12.75">
      <c r="A29" s="3">
        <f>A28+1</f>
        <v>12</v>
      </c>
      <c r="B29" s="27" t="s">
        <v>203</v>
      </c>
      <c r="C29" s="26">
        <v>0</v>
      </c>
    </row>
    <row r="30" spans="1:3" ht="12.75">
      <c r="A30" s="3"/>
      <c r="B30" s="34" t="s">
        <v>15</v>
      </c>
      <c r="C30" s="26">
        <f>SUM(C18:C29)</f>
        <v>0</v>
      </c>
    </row>
    <row r="31" spans="1:3" ht="12.75">
      <c r="A31" s="2"/>
      <c r="B31" s="66"/>
      <c r="C31" s="65"/>
    </row>
    <row r="32" spans="1:3" ht="12.75">
      <c r="A32" s="3" t="s">
        <v>242</v>
      </c>
      <c r="B32" s="3" t="s">
        <v>241</v>
      </c>
      <c r="C32" s="74">
        <f>C34+C35</f>
        <v>0</v>
      </c>
    </row>
    <row r="33" spans="1:3" ht="12.75">
      <c r="A33" s="3"/>
      <c r="B33" s="3"/>
      <c r="C33" s="3"/>
    </row>
    <row r="34" spans="1:3" ht="12.75">
      <c r="A34" s="3"/>
      <c r="B34" s="3" t="s">
        <v>239</v>
      </c>
      <c r="C34" s="74"/>
    </row>
    <row r="35" spans="1:5" ht="12.75">
      <c r="A35" s="3"/>
      <c r="B35" s="3" t="s">
        <v>240</v>
      </c>
      <c r="C35" s="74"/>
      <c r="E35" s="36"/>
    </row>
    <row r="36" spans="1:3" ht="12.75">
      <c r="A36" s="3"/>
      <c r="B36" s="34"/>
      <c r="C36" s="26"/>
    </row>
    <row r="39" ht="12.75">
      <c r="A39" s="55" t="s">
        <v>205</v>
      </c>
    </row>
    <row r="40" ht="12.75">
      <c r="A40" s="55"/>
    </row>
    <row r="41" spans="1:5" ht="12.75">
      <c r="A41" s="55"/>
      <c r="E41" s="54" t="s">
        <v>189</v>
      </c>
    </row>
    <row r="42" spans="1:7" ht="32.25" customHeight="1">
      <c r="A42" s="3"/>
      <c r="B42" s="27" t="s">
        <v>209</v>
      </c>
      <c r="C42" s="57" t="s">
        <v>281</v>
      </c>
      <c r="D42" s="57" t="s">
        <v>208</v>
      </c>
      <c r="E42" s="57" t="s">
        <v>282</v>
      </c>
      <c r="G42" s="71"/>
    </row>
    <row r="43" spans="1:7" ht="15" customHeight="1">
      <c r="A43" s="3">
        <v>1</v>
      </c>
      <c r="B43" s="27" t="s">
        <v>258</v>
      </c>
      <c r="C43" s="56">
        <v>0</v>
      </c>
      <c r="D43" s="57">
        <v>0</v>
      </c>
      <c r="E43" s="57">
        <f>C43+D43</f>
        <v>0</v>
      </c>
      <c r="G43" s="71"/>
    </row>
    <row r="44" spans="1:7" ht="12.75" customHeight="1">
      <c r="A44" s="3">
        <f>A43+1</f>
        <v>2</v>
      </c>
      <c r="B44" s="27" t="s">
        <v>206</v>
      </c>
      <c r="C44" s="72"/>
      <c r="D44" s="73"/>
      <c r="E44" s="57">
        <f>C44+D44</f>
        <v>0</v>
      </c>
      <c r="G44" s="71"/>
    </row>
    <row r="45" spans="1:5" ht="12.75">
      <c r="A45" s="3">
        <f>A44+1</f>
        <v>3</v>
      </c>
      <c r="B45" s="27" t="s">
        <v>207</v>
      </c>
      <c r="C45" s="26"/>
      <c r="D45" s="26"/>
      <c r="E45" s="57">
        <f>C45+D45</f>
        <v>0</v>
      </c>
    </row>
    <row r="46" spans="1:5" ht="12.75">
      <c r="A46" s="3"/>
      <c r="B46" s="34" t="s">
        <v>15</v>
      </c>
      <c r="C46" s="26">
        <f>SUM(C44:C45)</f>
        <v>0</v>
      </c>
      <c r="D46" s="26">
        <f>SUM(D44:D45)</f>
        <v>0</v>
      </c>
      <c r="E46" s="57">
        <f>C46+D46</f>
        <v>0</v>
      </c>
    </row>
    <row r="47" ht="12.75">
      <c r="A47" s="2"/>
    </row>
    <row r="51" ht="12.75">
      <c r="A51" s="55" t="s">
        <v>213</v>
      </c>
    </row>
    <row r="53" ht="12.75">
      <c r="C53" s="54" t="s">
        <v>214</v>
      </c>
    </row>
    <row r="54" spans="1:3" ht="12.75">
      <c r="A54" s="3"/>
      <c r="B54" s="27" t="s">
        <v>211</v>
      </c>
      <c r="C54" s="54" t="s">
        <v>187</v>
      </c>
    </row>
    <row r="55" spans="1:3" ht="12.75">
      <c r="A55" s="3">
        <v>1</v>
      </c>
      <c r="B55" s="27" t="s">
        <v>215</v>
      </c>
      <c r="C55" s="26"/>
    </row>
    <row r="56" spans="1:3" ht="12.75">
      <c r="A56" s="3">
        <v>2</v>
      </c>
      <c r="B56" s="27" t="s">
        <v>210</v>
      </c>
      <c r="C56" s="26">
        <v>0</v>
      </c>
    </row>
    <row r="57" spans="1:3" ht="12.75">
      <c r="A57" s="3"/>
      <c r="B57" s="34" t="s">
        <v>15</v>
      </c>
      <c r="C57" s="26">
        <f>SUM(C55:C56)</f>
        <v>0</v>
      </c>
    </row>
    <row r="62" ht="12.75">
      <c r="A62" s="55" t="s">
        <v>216</v>
      </c>
    </row>
    <row r="64" ht="12.75">
      <c r="C64" s="54" t="s">
        <v>217</v>
      </c>
    </row>
    <row r="65" spans="1:3" ht="12.75">
      <c r="A65" s="3"/>
      <c r="B65" s="27" t="s">
        <v>211</v>
      </c>
      <c r="C65" s="54" t="s">
        <v>187</v>
      </c>
    </row>
    <row r="66" spans="1:3" ht="12.75">
      <c r="A66" s="3">
        <v>1</v>
      </c>
      <c r="B66" s="27" t="s">
        <v>218</v>
      </c>
      <c r="C66" s="26"/>
    </row>
    <row r="67" spans="1:3" ht="12.75">
      <c r="A67" s="3">
        <v>2</v>
      </c>
      <c r="B67" s="27" t="s">
        <v>219</v>
      </c>
      <c r="C67" s="26"/>
    </row>
    <row r="68" spans="1:3" ht="12.75">
      <c r="A68" s="3"/>
      <c r="B68" s="34" t="s">
        <v>15</v>
      </c>
      <c r="C68" s="26">
        <f>SUM(C66:C67)</f>
        <v>0</v>
      </c>
    </row>
    <row r="71" ht="12.75">
      <c r="A71" s="55" t="s">
        <v>220</v>
      </c>
    </row>
    <row r="73" ht="12.75">
      <c r="C73" s="54" t="s">
        <v>176</v>
      </c>
    </row>
    <row r="74" spans="1:3" ht="12.75">
      <c r="A74" s="3"/>
      <c r="B74" s="27" t="s">
        <v>221</v>
      </c>
      <c r="C74" s="54" t="s">
        <v>187</v>
      </c>
    </row>
    <row r="75" spans="1:3" ht="12.75">
      <c r="A75" s="3">
        <v>1</v>
      </c>
      <c r="B75" s="27" t="s">
        <v>249</v>
      </c>
      <c r="C75" s="26">
        <f>'ardh.shp (formati I )'!D6</f>
        <v>12679048100.11</v>
      </c>
    </row>
    <row r="76" spans="1:3" ht="12.75">
      <c r="A76" s="3"/>
      <c r="B76" s="34" t="s">
        <v>15</v>
      </c>
      <c r="C76" s="26">
        <f>SUM(C75:C75)</f>
        <v>12679048100.11</v>
      </c>
    </row>
    <row r="79" ht="12.75">
      <c r="A79" s="55" t="s">
        <v>280</v>
      </c>
    </row>
    <row r="81" ht="12.75">
      <c r="C81" s="54" t="s">
        <v>176</v>
      </c>
    </row>
    <row r="82" spans="1:3" ht="12.75">
      <c r="A82" s="3"/>
      <c r="B82" s="27"/>
      <c r="C82" s="54" t="s">
        <v>187</v>
      </c>
    </row>
    <row r="83" spans="1:3" ht="12.75">
      <c r="A83" s="3">
        <v>1</v>
      </c>
      <c r="B83" s="27" t="s">
        <v>222</v>
      </c>
      <c r="C83" s="26">
        <f>C75</f>
        <v>12679048100.11</v>
      </c>
    </row>
    <row r="84" spans="1:3" ht="12.75">
      <c r="A84" s="3">
        <f>A83+1</f>
        <v>2</v>
      </c>
      <c r="B84" s="27" t="s">
        <v>223</v>
      </c>
      <c r="C84" s="26">
        <f>C11+C30+C32+D46+C68+C57</f>
        <v>-12466660040.51</v>
      </c>
    </row>
    <row r="85" spans="1:3" ht="12.75">
      <c r="A85" s="3">
        <f aca="true" t="shared" si="1" ref="A85:A91">A84+1</f>
        <v>3</v>
      </c>
      <c r="B85" s="34" t="s">
        <v>224</v>
      </c>
      <c r="C85" s="26">
        <v>0</v>
      </c>
    </row>
    <row r="86" spans="1:3" ht="12.75">
      <c r="A86" s="3">
        <f t="shared" si="1"/>
        <v>4</v>
      </c>
      <c r="B86" s="60" t="s">
        <v>226</v>
      </c>
      <c r="C86" s="26">
        <f>SUM(C83:C85)</f>
        <v>212388059.60000038</v>
      </c>
    </row>
    <row r="87" spans="1:3" ht="12.75">
      <c r="A87" s="3">
        <f t="shared" si="1"/>
        <v>5</v>
      </c>
      <c r="B87" s="58" t="s">
        <v>257</v>
      </c>
      <c r="C87" s="59">
        <v>0</v>
      </c>
    </row>
    <row r="88" spans="1:3" ht="12.75">
      <c r="A88" s="3">
        <f t="shared" si="1"/>
        <v>6</v>
      </c>
      <c r="B88" s="58" t="s">
        <v>250</v>
      </c>
      <c r="C88" s="59">
        <f>C86+C87</f>
        <v>212388059.60000038</v>
      </c>
    </row>
    <row r="89" spans="1:3" ht="12.75">
      <c r="A89" s="3">
        <f t="shared" si="1"/>
        <v>7</v>
      </c>
      <c r="B89" s="27" t="s">
        <v>225</v>
      </c>
      <c r="C89" s="26">
        <f>SUM(C86:C87)</f>
        <v>212388059.60000038</v>
      </c>
    </row>
    <row r="90" spans="1:3" ht="12.75">
      <c r="A90" s="3">
        <f t="shared" si="1"/>
        <v>8</v>
      </c>
      <c r="B90" s="58" t="s">
        <v>227</v>
      </c>
      <c r="C90" s="59"/>
    </row>
    <row r="91" spans="1:3" ht="12.75">
      <c r="A91" s="3">
        <f t="shared" si="1"/>
        <v>9</v>
      </c>
      <c r="B91" s="27" t="s">
        <v>228</v>
      </c>
      <c r="C91" s="26">
        <f>C86+C90</f>
        <v>212388059.60000038</v>
      </c>
    </row>
    <row r="101" spans="2:4" ht="12.75">
      <c r="B101" t="s">
        <v>254</v>
      </c>
      <c r="D101" t="s">
        <v>235</v>
      </c>
    </row>
  </sheetData>
  <sheetProtection/>
  <printOptions/>
  <pageMargins left="1.09" right="0.7" top="0.3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Erliza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 GJoni</dc:creator>
  <cp:keywords/>
  <dc:description/>
  <cp:lastModifiedBy> </cp:lastModifiedBy>
  <cp:lastPrinted>2014-03-24T13:15:45Z</cp:lastPrinted>
  <dcterms:created xsi:type="dcterms:W3CDTF">2009-01-17T09:35:10Z</dcterms:created>
  <dcterms:modified xsi:type="dcterms:W3CDTF">2014-03-24T13:15:53Z</dcterms:modified>
  <cp:category/>
  <cp:version/>
  <cp:contentType/>
  <cp:contentStatus/>
</cp:coreProperties>
</file>