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455" windowWidth="15330" windowHeight="4500" tabRatio="823" activeTab="1"/>
  </bookViews>
  <sheets>
    <sheet name="KAPAK" sheetId="24" r:id="rId1"/>
    <sheet name="Fq 1" sheetId="1" r:id="rId2"/>
    <sheet name="Aktivet" sheetId="4" r:id="rId3"/>
    <sheet name="Pasivet" sheetId="14" r:id="rId4"/>
    <sheet name="Rez.1" sheetId="15" r:id="rId5"/>
    <sheet name="Fluksi 1" sheetId="17" r:id="rId6"/>
    <sheet name="Kapitali 1" sheetId="19" r:id="rId7"/>
    <sheet name="Shenimet fq 1" sheetId="21" r:id="rId8"/>
    <sheet name="Shen.fq 2 " sheetId="22" r:id="rId9"/>
    <sheet name="Shen.fq 3" sheetId="23" r:id="rId10"/>
    <sheet name="aktive 2013" sheetId="25" r:id="rId11"/>
  </sheets>
  <definedNames>
    <definedName name="_xlnm._FilterDatabase" localSheetId="10" hidden="1">'aktive 2013'!$E$22:$O$24</definedName>
    <definedName name="aktive">#REF!</definedName>
    <definedName name="_xlnm.Print_Area" localSheetId="10">'aktive 2013'!$D$1:$S$40</definedName>
    <definedName name="xe110soc" localSheetId="10">#REF!</definedName>
    <definedName name="xe110soc">#REF!</definedName>
    <definedName name="xe180soc" localSheetId="10">#REF!</definedName>
    <definedName name="xe180soc">#REF!</definedName>
  </definedNames>
  <calcPr calcId="125725"/>
</workbook>
</file>

<file path=xl/calcChain.xml><?xml version="1.0" encoding="utf-8"?>
<calcChain xmlns="http://schemas.openxmlformats.org/spreadsheetml/2006/main">
  <c r="G9" i="14"/>
  <c r="M26" i="23"/>
  <c r="M16"/>
  <c r="M18"/>
  <c r="I107" l="1"/>
  <c r="I108"/>
  <c r="I105"/>
  <c r="H109"/>
  <c r="G106" l="1"/>
  <c r="I106" s="1"/>
  <c r="I109" s="1"/>
  <c r="E8" i="17"/>
  <c r="E9"/>
  <c r="E29"/>
  <c r="E30"/>
  <c r="E27" s="1"/>
  <c r="G109" i="23" l="1"/>
  <c r="Q35" i="25"/>
  <c r="O34"/>
  <c r="O36" s="1"/>
  <c r="P33"/>
  <c r="M33"/>
  <c r="L33"/>
  <c r="K33"/>
  <c r="J33"/>
  <c r="I33"/>
  <c r="Q31"/>
  <c r="Q30"/>
  <c r="Q29"/>
  <c r="Q27"/>
  <c r="M26"/>
  <c r="M34" s="1"/>
  <c r="Q24"/>
  <c r="Q23"/>
  <c r="Q22"/>
  <c r="H22"/>
  <c r="H33" s="1"/>
  <c r="O20"/>
  <c r="L20"/>
  <c r="K20"/>
  <c r="J20"/>
  <c r="I20"/>
  <c r="H20"/>
  <c r="Q19"/>
  <c r="Q18"/>
  <c r="Q17"/>
  <c r="Q20" s="1"/>
  <c r="Q14"/>
  <c r="P14"/>
  <c r="P26" s="1"/>
  <c r="P34" s="1"/>
  <c r="O14"/>
  <c r="N14"/>
  <c r="N26" s="1"/>
  <c r="N34" s="1"/>
  <c r="N36" s="1"/>
  <c r="M14"/>
  <c r="L14"/>
  <c r="L26" s="1"/>
  <c r="L34" s="1"/>
  <c r="L38" s="1"/>
  <c r="K14"/>
  <c r="K26" s="1"/>
  <c r="K34" s="1"/>
  <c r="J14"/>
  <c r="J26" s="1"/>
  <c r="J34" s="1"/>
  <c r="I14"/>
  <c r="I26" s="1"/>
  <c r="I34" s="1"/>
  <c r="H14"/>
  <c r="H26" s="1"/>
  <c r="Q13"/>
  <c r="H39" l="1"/>
  <c r="Q26"/>
  <c r="Q34" s="1"/>
  <c r="H34"/>
  <c r="I39" s="1"/>
  <c r="Q33"/>
  <c r="Q36" s="1"/>
  <c r="J36"/>
  <c r="L36"/>
  <c r="P36"/>
  <c r="I36"/>
  <c r="K36"/>
  <c r="M36"/>
  <c r="H36" l="1"/>
  <c r="L127" i="23"/>
  <c r="L125"/>
  <c r="G21" i="4" l="1"/>
  <c r="G20" i="14"/>
  <c r="G38" i="4"/>
  <c r="G29"/>
  <c r="H43" i="14" l="1"/>
  <c r="H26"/>
  <c r="H25" s="1"/>
  <c r="H14"/>
  <c r="H12" s="1"/>
  <c r="H7" s="1"/>
  <c r="H32" s="1"/>
  <c r="H34" i="4"/>
  <c r="H32"/>
  <c r="H20"/>
  <c r="H19"/>
  <c r="H15"/>
  <c r="H13"/>
  <c r="H12" s="1"/>
  <c r="H7"/>
  <c r="H33" i="14" l="1"/>
  <c r="G42"/>
  <c r="H44"/>
  <c r="H6" i="4"/>
  <c r="H45" s="1"/>
  <c r="E21" i="17"/>
  <c r="E14"/>
  <c r="E13"/>
  <c r="E7" l="1"/>
  <c r="E31" s="1"/>
  <c r="E33" l="1"/>
  <c r="L200" i="23"/>
  <c r="L117"/>
  <c r="M21"/>
  <c r="F21" i="15" l="1"/>
  <c r="F26" s="1"/>
  <c r="F12"/>
  <c r="L176" i="23" l="1"/>
  <c r="L162"/>
  <c r="L158"/>
  <c r="L150"/>
  <c r="L148"/>
  <c r="L146"/>
  <c r="L132"/>
  <c r="L135" s="1"/>
  <c r="L113"/>
  <c r="L73"/>
  <c r="L71"/>
  <c r="K30" i="19"/>
  <c r="H34"/>
  <c r="K25"/>
  <c r="C19"/>
  <c r="K19" s="1"/>
  <c r="K6"/>
  <c r="F17" i="15"/>
  <c r="F18" s="1"/>
  <c r="F27" s="1"/>
  <c r="G12" i="14"/>
  <c r="G7" s="1"/>
  <c r="G34" i="4"/>
  <c r="G32" s="1"/>
  <c r="G19"/>
  <c r="G7"/>
  <c r="M29" i="23"/>
  <c r="K14" i="19"/>
  <c r="G26" i="14"/>
  <c r="G25" s="1"/>
  <c r="C29" i="19" l="1"/>
  <c r="G32" i="14"/>
  <c r="K29" i="19" l="1"/>
  <c r="K34" s="1"/>
  <c r="C34"/>
  <c r="C39" s="1"/>
  <c r="C44" s="1"/>
  <c r="F29" i="15"/>
  <c r="L38" i="23"/>
  <c r="L42" s="1"/>
  <c r="G12" i="4"/>
  <c r="G6" s="1"/>
  <c r="G45" s="1"/>
  <c r="L202" i="23" l="1"/>
  <c r="H40" i="19"/>
  <c r="K40" s="1"/>
  <c r="G43" i="14"/>
  <c r="G33" s="1"/>
  <c r="G44" s="1"/>
  <c r="H39" i="19" l="1"/>
  <c r="H44" s="1"/>
  <c r="K35"/>
  <c r="K39" s="1"/>
  <c r="K44" s="1"/>
</calcChain>
</file>

<file path=xl/sharedStrings.xml><?xml version="1.0" encoding="utf-8"?>
<sst xmlns="http://schemas.openxmlformats.org/spreadsheetml/2006/main" count="778" uniqueCount="405">
  <si>
    <t>Data e krijimit</t>
  </si>
  <si>
    <t>Nr. i  Regjistrit  Tregetar</t>
  </si>
  <si>
    <t>Nr</t>
  </si>
  <si>
    <t>I</t>
  </si>
  <si>
    <t>II</t>
  </si>
  <si>
    <t>Ndertesa</t>
  </si>
  <si>
    <t>Adresa e Selise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</si>
  <si>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</si>
  <si>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</si>
  <si>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</si>
  <si>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</si>
  <si>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</si>
  <si>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</si>
  <si>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</si>
  <si>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</si>
  <si>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</si>
  <si>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</si>
  <si>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</si>
  <si>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</si>
  <si>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</si>
  <si>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</si>
  <si>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</si>
  <si>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</si>
  <si>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</si>
  <si>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</si>
  <si>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</si>
  <si>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</si>
  <si>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</si>
  <si>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</si>
  <si>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</si>
  <si>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</si>
  <si>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</si>
  <si>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</si>
  <si>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</si>
  <si>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</si>
  <si>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</si>
  <si>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</si>
  <si>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</si>
  <si>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</si>
  <si>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</si>
  <si>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</si>
  <si>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</si>
  <si>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</si>
  <si>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</si>
  <si>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</si>
  <si>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</si>
  <si>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</si>
  <si>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</si>
  <si>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</si>
  <si>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</si>
  <si>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</si>
  <si>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</si>
  <si>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</si>
  <si>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</si>
  <si>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</si>
  <si>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</si>
  <si>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</si>
  <si>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 xml:space="preserve">Kapitali </t>
  </si>
  <si>
    <t>Rezervat</t>
  </si>
  <si>
    <t>Nje pasqyre e Konsoliduar</t>
  </si>
  <si>
    <t>Pozicioni i rregulluar</t>
  </si>
  <si>
    <t>Aksionit</t>
  </si>
  <si>
    <t>Rezerva te konvertimit</t>
  </si>
  <si>
    <t>te monedhave te huaja</t>
  </si>
  <si>
    <t>Statutore dhe ligjore</t>
  </si>
  <si>
    <t>Aksionet</t>
  </si>
  <si>
    <t>e Thesarit</t>
  </si>
  <si>
    <t>Primi i</t>
  </si>
  <si>
    <t>Aksionar</t>
  </si>
  <si>
    <t xml:space="preserve">Fitimi i </t>
  </si>
  <si>
    <t>pa Shperndare</t>
  </si>
  <si>
    <t>TOTALI</t>
  </si>
  <si>
    <t>Zoterimet e</t>
  </si>
  <si>
    <t>Aksionereve</t>
  </si>
  <si>
    <t>te Pakices</t>
  </si>
  <si>
    <t>Kapitali Aksionar qe i perket Aksionereve te Shoqerise Meme</t>
  </si>
  <si>
    <t>Efektet e ndryshimit te kurseve</t>
  </si>
  <si>
    <t>te kembimit jate konsolidimit</t>
  </si>
  <si>
    <t>Efekti ndryshimeve ne politikat kontabel</t>
  </si>
  <si>
    <t>Totali i te Ardhurave dhe Shpenzimeve</t>
  </si>
  <si>
    <t>qe nuk jane njohur ne pasqyren e</t>
  </si>
  <si>
    <t>te Ardhurave dhe Shpenzimeve</t>
  </si>
  <si>
    <t xml:space="preserve">Fitimi neto i vitit Financiar </t>
  </si>
  <si>
    <t>Dividentet e paguar</t>
  </si>
  <si>
    <t>Transferime ne rezerven e</t>
  </si>
  <si>
    <t>detyrueshme Statutore</t>
  </si>
  <si>
    <t>Emertimi</t>
  </si>
  <si>
    <t>Emetimi i Kapitalit Aksionar</t>
  </si>
  <si>
    <t>Fitimi neto per periudhen kontabel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</si>
  <si>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</si>
  <si>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</si>
  <si>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</si>
  <si>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</si>
  <si>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Fluksi monetar nga veprimtarite e shfrytezimit</t>
  </si>
  <si>
    <t>MM te ardhura nga veprimtarite</t>
  </si>
  <si>
    <t>Interesi i paguar</t>
  </si>
  <si>
    <t>Tatim mbi fitimin i paguar</t>
  </si>
  <si>
    <t>MM neto nga veprimtarite e shfytezimit</t>
  </si>
  <si>
    <t>Pasqyra e fluksit monetar - metoda direkte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</si>
  <si>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</si>
  <si>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</si>
  <si>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</si>
  <si>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</si>
  <si>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</si>
  <si>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</si>
  <si>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</si>
  <si>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</si>
  <si>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</si>
  <si>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</si>
  <si>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</si>
  <si>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</si>
  <si>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</si>
  <si>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Fitimi para tatimit</t>
  </si>
  <si>
    <t>Mjetet monetare (MM) te arketuara nga klientet</t>
  </si>
  <si>
    <t>Blerja e njesise se kontrolluar X minus parate e Arketuara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</si>
  <si>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</si>
  <si>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</si>
  <si>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</si>
  <si>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</si>
  <si>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</si>
  <si>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</si>
  <si>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</si>
  <si>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</si>
  <si>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</si>
  <si>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</si>
  <si>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</si>
  <si>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</si>
  <si>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</si>
  <si>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</si>
  <si>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</si>
  <si>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</si>
  <si>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</si>
  <si>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</si>
  <si>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</si>
  <si>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</si>
  <si>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</si>
  <si>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</si>
  <si>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</si>
  <si>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</si>
  <si>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</si>
  <si>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</si>
  <si>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</si>
  <si>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</si>
  <si>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</si>
  <si>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</si>
  <si>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</si>
  <si>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</si>
  <si>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</si>
  <si>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</si>
  <si>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</si>
  <si>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</si>
  <si>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</si>
  <si>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</si>
  <si>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</si>
  <si>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</si>
  <si>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</si>
  <si>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</si>
  <si>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</si>
  <si>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</si>
  <si>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</si>
  <si>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</si>
  <si>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</si>
  <si>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</si>
  <si>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</si>
  <si>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</si>
  <si>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</si>
  <si>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MM te paguara ndaj furnitoreve dhe punonjesve</t>
  </si>
  <si>
    <t>Provizionet afatshkurtra</t>
  </si>
  <si>
    <t>Ndrysh.ne invent.prod.gatshme e prodhimit ne proces</t>
  </si>
  <si>
    <t>Pagesat e detyrimeve te qerase financiare</t>
  </si>
  <si>
    <t>MM neto e perdorura ne veprimtarite Financiare</t>
  </si>
  <si>
    <t>te kembimit gjate konsolidimit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</si>
  <si>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</si>
  <si>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</si>
  <si>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</si>
  <si>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</si>
  <si>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</si>
  <si>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</si>
  <si>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</si>
  <si>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</si>
  <si>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</si>
  <si>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</si>
  <si>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</si>
  <si>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</si>
  <si>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</si>
  <si>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</si>
  <si>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</si>
  <si>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</si>
  <si>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</si>
  <si>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</si>
  <si>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</si>
  <si>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</si>
  <si>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</si>
  <si>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</si>
  <si>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</si>
  <si>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</si>
  <si>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</si>
  <si>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</si>
  <si>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</si>
  <si>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</si>
  <si>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</si>
  <si>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</si>
  <si>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</si>
  <si>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</si>
  <si>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</si>
  <si>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</si>
  <si>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</si>
  <si>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</si>
  <si>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</si>
  <si>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</si>
  <si>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</si>
  <si>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</si>
  <si>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</si>
  <si>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</si>
  <si>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</si>
  <si>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</si>
  <si>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</si>
  <si>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</si>
  <si>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</si>
  <si>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</si>
  <si>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</si>
  <si>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</si>
  <si>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</si>
  <si>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</si>
  <si>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</si>
  <si>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</si>
  <si>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</si>
  <si>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</si>
  <si>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</si>
  <si>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</si>
  <si>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</si>
  <si>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</si>
  <si>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</si>
  <si>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</si>
  <si>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</si>
  <si>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</si>
  <si>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</si>
  <si>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</si>
  <si>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</si>
  <si>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</si>
  <si>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</si>
  <si>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</si>
  <si>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</si>
  <si>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</si>
  <si>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</si>
  <si>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</si>
  <si>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</si>
  <si>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</si>
  <si>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</si>
  <si>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</si>
  <si>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</si>
  <si>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</si>
  <si>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</si>
  <si>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</si>
  <si>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</si>
  <si>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</si>
  <si>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</si>
  <si>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</si>
  <si>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</si>
  <si>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</si>
  <si>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</si>
  <si>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</si>
  <si>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</si>
  <si>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</si>
  <si>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</si>
  <si>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</si>
  <si>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</si>
  <si>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</si>
  <si>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</si>
  <si>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</si>
  <si>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</si>
  <si>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Fatura mbi 300 mije leke te kontab.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</si>
  <si>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</si>
  <si>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</si>
  <si>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</si>
  <si>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</si>
  <si>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</si>
  <si>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</si>
  <si>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</si>
  <si>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</si>
  <si>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</si>
  <si>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</si>
  <si>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</si>
  <si>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TIRANE</t>
  </si>
  <si>
    <t>Po</t>
  </si>
  <si>
    <t>Jo</t>
  </si>
  <si>
    <t xml:space="preserve">Vo, </t>
  </si>
  <si>
    <t>DETYRIMET  DHE  KAPITALI</t>
  </si>
  <si>
    <t>D E T Y R I M E T      A F A T G J A T A</t>
  </si>
  <si>
    <t>D E T Y R I M E T      A F A T S H K U R T R A</t>
  </si>
  <si>
    <t>T O T A L I   I  D E T Y R I M E V E      ( I+II )</t>
  </si>
  <si>
    <t>Kapitali aksionereve (Shteti -Investime-e tj.)</t>
  </si>
  <si>
    <t>Rezervat e tjera te veta (Nd. Shteterore)</t>
  </si>
  <si>
    <t>TOTALI  I DETYRIMEVE &amp;  KAPITALIT  (I+II+III)</t>
  </si>
  <si>
    <t>Vlera arke te tjera</t>
  </si>
  <si>
    <t xml:space="preserve">Ndertime dhe Instalime te pergjithshme </t>
  </si>
  <si>
    <t>Mjete transporti</t>
  </si>
  <si>
    <t xml:space="preserve">Paisje zyre dhe Informatike </t>
  </si>
  <si>
    <t xml:space="preserve">Perdorimi i kesaj metode ne llogaritjen e amortizimit , nuk jep efekte materiale ne Pasqyrat </t>
  </si>
  <si>
    <t>Raiffesien Banke</t>
  </si>
  <si>
    <t>Debitore,kreditor te tjer</t>
  </si>
  <si>
    <t>Mobilje Orendi</t>
  </si>
  <si>
    <t>Paisje zyre inf.</t>
  </si>
  <si>
    <t>Detyrimet  AFATSHKURTRA</t>
  </si>
  <si>
    <t>Hartuesi Pasqyrave Financiare</t>
  </si>
  <si>
    <t>Detyrimet  AFATGJATA</t>
  </si>
  <si>
    <t>Materiale ambadhazhe I pakthyshem</t>
  </si>
  <si>
    <t>(Takse ne komune per ndertim)</t>
  </si>
  <si>
    <t>Furnitor per fatura te pa mberritura</t>
  </si>
  <si>
    <t>Furnitor qiramarresi (P.Agimi)</t>
  </si>
  <si>
    <t>Furnitori per aktivet afatgjata</t>
  </si>
  <si>
    <t>Hartuesi</t>
  </si>
  <si>
    <t>Pozicioni me 31 dhjetor 2009</t>
  </si>
  <si>
    <t>IV</t>
  </si>
  <si>
    <t>Tatim ne burim</t>
  </si>
  <si>
    <t>Aktive te tjera afatgjata (ne proces)</t>
  </si>
  <si>
    <t>Arketime te Pacaktuara</t>
  </si>
  <si>
    <t>Te Pacaktuara</t>
  </si>
  <si>
    <t>Shuma</t>
  </si>
  <si>
    <t>Pozicioni me 31 dhjetor 2010</t>
  </si>
  <si>
    <t>Tatimi Burim</t>
  </si>
  <si>
    <t xml:space="preserve">(  Ne zbatim te Standartit Kombetar te Kontabilitetit Nr.2 </t>
  </si>
  <si>
    <t>" SELCOM "  shpk</t>
  </si>
  <si>
    <t>K61920009K</t>
  </si>
  <si>
    <t xml:space="preserve">REZ . KODRA E DIELLIT </t>
  </si>
  <si>
    <t>SHERBIME</t>
  </si>
  <si>
    <t>Parapagime  te marra</t>
  </si>
  <si>
    <t>Pozicioni me 31 dhjetor 2008</t>
  </si>
  <si>
    <t>Pozicioni me 31 dhjetor 2011</t>
  </si>
  <si>
    <t>Altin  BUSHKA</t>
  </si>
  <si>
    <r>
      <t xml:space="preserve">Shoqeria  " </t>
    </r>
    <r>
      <rPr>
        <b/>
        <u/>
        <sz val="14"/>
        <color indexed="12"/>
        <rFont val="Arial"/>
        <family val="2"/>
        <charset val="238"/>
      </rPr>
      <t>SSELCOM</t>
    </r>
    <r>
      <rPr>
        <b/>
        <u/>
        <sz val="14"/>
        <rFont val="Arial"/>
        <family val="2"/>
      </rPr>
      <t xml:space="preserve"> " shpk</t>
    </r>
  </si>
  <si>
    <r>
      <t xml:space="preserve">Shoqeri " </t>
    </r>
    <r>
      <rPr>
        <b/>
        <sz val="16"/>
        <color indexed="12"/>
        <rFont val="Arial"/>
        <family val="2"/>
        <charset val="238"/>
      </rPr>
      <t>SSELCOM</t>
    </r>
    <r>
      <rPr>
        <b/>
        <sz val="16"/>
        <rFont val="Arial"/>
        <family val="2"/>
      </rPr>
      <t xml:space="preserve"> "Shpk</t>
    </r>
  </si>
  <si>
    <t>Makin.inst</t>
  </si>
  <si>
    <t>Parapagime te marra</t>
  </si>
  <si>
    <t>Alin  BUSHKA</t>
  </si>
  <si>
    <t>Pozicioni me 31 dhjetor 2012</t>
  </si>
  <si>
    <t>(Juela Shamku)</t>
  </si>
  <si>
    <t xml:space="preserve">Intesa San Paolo </t>
  </si>
  <si>
    <t xml:space="preserve">ICB Bank </t>
  </si>
  <si>
    <t>(  Juela Shamku   )</t>
  </si>
  <si>
    <t>Pasqyra   e   te   Ardhurave   dhe   Shpenzimeve     2013</t>
  </si>
  <si>
    <t>Viti   2013</t>
  </si>
  <si>
    <t>Pasqyrat    Financiare    te    Vitit   2013</t>
  </si>
  <si>
    <t>Pasqyra   e   Fluksit   Monetar  -  Metoda  Direkte   2013</t>
  </si>
  <si>
    <t>V</t>
  </si>
  <si>
    <t>VI</t>
  </si>
  <si>
    <t>Pozicioni me 31 dhjetor 2013</t>
  </si>
  <si>
    <t>Pasqyra  e  Ndryshimeve  ne  Kapital  2013</t>
  </si>
  <si>
    <t xml:space="preserve">SELCOM Sh.p.k </t>
  </si>
  <si>
    <t xml:space="preserve">PASQYRA E LEVIZJES SE AKTIVEVE AFATGJATA MATERIALE VITI 2013 </t>
  </si>
  <si>
    <t>Pershkrimi</t>
  </si>
  <si>
    <t>Makineri
 Pajisje</t>
  </si>
  <si>
    <t xml:space="preserve">Ndertime instal </t>
  </si>
  <si>
    <t>Pajisje kompjut</t>
  </si>
  <si>
    <t>Mobileri e orendi</t>
  </si>
  <si>
    <t>Te tjera</t>
  </si>
  <si>
    <t>Ne proces</t>
  </si>
  <si>
    <t>TOTAL</t>
  </si>
  <si>
    <t>Kontroll 
me FS</t>
  </si>
  <si>
    <t xml:space="preserve">Mjete Transporti </t>
  </si>
  <si>
    <t>Te pa trupezuara</t>
  </si>
  <si>
    <t>Opening bal</t>
  </si>
  <si>
    <t>Gross value</t>
  </si>
  <si>
    <t>Bilanci i Celjes     01.01.2013</t>
  </si>
  <si>
    <t>AQT Vlera Bruto</t>
  </si>
  <si>
    <t>+</t>
  </si>
  <si>
    <t>Amortization</t>
  </si>
  <si>
    <t>Amortiz Akumul</t>
  </si>
  <si>
    <t>-</t>
  </si>
  <si>
    <t>Provision</t>
  </si>
  <si>
    <t>Provizione</t>
  </si>
  <si>
    <t>VLERA NETO</t>
  </si>
  <si>
    <t>Bilanci i Celjes     01.01.2003</t>
  </si>
  <si>
    <t>Inflow</t>
  </si>
  <si>
    <t>Hyrjet  2013</t>
  </si>
  <si>
    <t>Vlera Bruto</t>
  </si>
  <si>
    <t>Outflow</t>
  </si>
  <si>
    <t>Daljet  2013</t>
  </si>
  <si>
    <t>Restructuration</t>
  </si>
  <si>
    <t>flow</t>
  </si>
  <si>
    <t xml:space="preserve">Riklasifikim i Aktiveve </t>
  </si>
  <si>
    <t>+ / -</t>
  </si>
  <si>
    <t>Depreciation</t>
  </si>
  <si>
    <t>Amortizimi i Vitit Ushtrimor</t>
  </si>
  <si>
    <t>Provizionet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</si>
  <si>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</si>
  <si>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</si>
  <si>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</si>
  <si>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</si>
  <si>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</si>
  <si>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</si>
  <si>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</si>
  <si>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Bilanci i Mbylljes 31.12.2013</t>
  </si>
  <si>
    <t>amortization</t>
  </si>
  <si>
    <t>provision</t>
  </si>
  <si>
    <t>Bilanci i Celjes     01.01.2014</t>
  </si>
  <si>
    <t>Shif shenimet shpjeguese bashkangjitur pasqyrave financiare</t>
  </si>
  <si>
    <t>01.01.2013</t>
  </si>
  <si>
    <t>31.12.2013</t>
  </si>
  <si>
    <t xml:space="preserve">Pagese te pacaktuara ( Ortak) </t>
  </si>
  <si>
    <r>
      <t xml:space="preserve">Diferenca e te ardhurave te deklaruara ne bilanc me librat e shitjeve  per periudhen  Janar 2013 - Dhjetor 2013 eshte si rezultat i skemes se autofaturimit (reverse -charge) ne baze te </t>
    </r>
    <r>
      <rPr>
        <b/>
        <sz val="12"/>
        <rFont val="Arial"/>
        <family val="2"/>
      </rPr>
      <t>Udhezimit nr 17 dt 13.05.2008 i leshuar nga Drejtoria e Pergjithshme e Tatimeve pika 6.2 "Furnizimi i sherbimeve nga jashte vendit"</t>
    </r>
    <r>
      <rPr>
        <sz val="12"/>
        <rFont val="Arial"/>
        <family val="2"/>
      </rPr>
      <t xml:space="preserve"> e aplikuar mbi  marrveshjen e interkoneksionit e lidhur me TELEKOM ITALIA SPARKLE per furnizimin me minuta. </t>
    </r>
  </si>
  <si>
    <t xml:space="preserve">Mjete transporti </t>
  </si>
  <si>
    <t>Financiare te ushtrimit 2013 te mbyllura me 31.12.2013.</t>
  </si>
  <si>
    <t xml:space="preserve">Euro </t>
  </si>
  <si>
    <t>USD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</si>
</sst>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&quot; &quot;#,##0&quot; &quot;;\(#,##0\)"/>
    <numFmt numFmtId="167" formatCode="_-* #,##0.00_-;\-* #,##0.00_-;_-* &quot;-&quot;??_-;_-@_-"/>
    <numFmt numFmtId="168" formatCode="_-* #,##0_-;\-* #,##0_-;_-* &quot;-&quot;??_-;_-@_-"/>
    <numFmt numFmtId="169" formatCode="0.0%"/>
    <numFmt numFmtId="170" formatCode="_-* #,##0.0_-;\-* #,##0.0_-;_-* &quot;-&quot;??_-;_-@_-"/>
  </numFmts>
  <fonts count="6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u/>
      <sz val="14"/>
      <color indexed="12"/>
      <name val="Arial"/>
      <family val="2"/>
      <charset val="238"/>
    </font>
    <font>
      <sz val="10"/>
      <color rgb="FF002060"/>
      <name val="Arial"/>
      <family val="2"/>
    </font>
    <font>
      <b/>
      <sz val="26"/>
      <color rgb="FF002060"/>
      <name val="Arial"/>
      <family val="2"/>
    </font>
    <font>
      <b/>
      <sz val="12"/>
      <color rgb="FF002060"/>
      <name val="Arial"/>
      <family val="2"/>
    </font>
    <font>
      <sz val="9"/>
      <color rgb="FF00206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6"/>
      <color theme="1"/>
      <name val="Calibri"/>
      <family val="2"/>
      <scheme val="minor"/>
    </font>
    <font>
      <sz val="9"/>
      <color rgb="FFFF0000"/>
      <name val="Arial"/>
      <family val="2"/>
    </font>
    <font>
      <sz val="12"/>
      <color rgb="FF0000FF"/>
      <name val="Arial"/>
      <family val="2"/>
    </font>
    <font>
      <sz val="11"/>
      <color rgb="FF0000FF"/>
      <name val="Arial"/>
      <family val="2"/>
    </font>
    <font>
      <b/>
      <sz val="11"/>
      <color rgb="FF002060"/>
      <name val="Arial"/>
      <family val="2"/>
    </font>
    <font>
      <b/>
      <sz val="24"/>
      <color theme="1"/>
      <name val="Calibri"/>
      <family val="2"/>
      <scheme val="minor"/>
    </font>
    <font>
      <b/>
      <sz val="26"/>
      <color rgb="FFC00000"/>
      <name val="Arial Narrow"/>
      <family val="2"/>
    </font>
    <font>
      <sz val="9"/>
      <color rgb="FF0000FF"/>
      <name val="Arial"/>
      <family val="2"/>
    </font>
    <font>
      <b/>
      <sz val="9"/>
      <color rgb="FFFF0000"/>
      <name val="Arial"/>
      <family val="2"/>
    </font>
    <font>
      <sz val="10"/>
      <name val="Tahoma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4"/>
      <name val="Calibri"/>
      <family val="2"/>
    </font>
    <font>
      <b/>
      <sz val="10"/>
      <color indexed="10"/>
      <name val="Calibri"/>
      <family val="2"/>
    </font>
    <font>
      <sz val="12"/>
      <name val="Times New Roman"/>
      <family val="1"/>
    </font>
    <font>
      <sz val="11"/>
      <color indexed="62"/>
      <name val="Calibri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2"/>
      <name val="Arial CE"/>
      <charset val="238"/>
    </font>
    <font>
      <b/>
      <sz val="11"/>
      <color indexed="6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19">
    <xf numFmtId="0" fontId="0" fillId="0" borderId="0"/>
    <xf numFmtId="164" fontId="1" fillId="0" borderId="0" applyFont="0" applyFill="0" applyBorder="0" applyAlignment="0" applyProtection="0"/>
    <xf numFmtId="0" fontId="57" fillId="0" borderId="0"/>
    <xf numFmtId="0" fontId="1" fillId="0" borderId="0"/>
    <xf numFmtId="167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0" fontId="63" fillId="12" borderId="53" applyNumberFormat="0" applyAlignment="0" applyProtection="0"/>
    <xf numFmtId="43" fontId="1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5" fillId="0" borderId="0"/>
    <xf numFmtId="0" fontId="65" fillId="0" borderId="0"/>
    <xf numFmtId="0" fontId="65" fillId="0" borderId="0"/>
    <xf numFmtId="0" fontId="66" fillId="0" borderId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0" fontId="67" fillId="13" borderId="54" applyNumberFormat="0" applyAlignment="0" applyProtection="0"/>
    <xf numFmtId="9" fontId="64" fillId="0" borderId="0" applyFont="0" applyFill="0" applyBorder="0" applyAlignment="0" applyProtection="0"/>
  </cellStyleXfs>
  <cellXfs count="5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0" fontId="9" fillId="0" borderId="0" xfId="0" applyFont="1"/>
    <xf numFmtId="3" fontId="8" fillId="0" borderId="10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1" xfId="0" applyFont="1" applyBorder="1"/>
    <xf numFmtId="0" fontId="7" fillId="0" borderId="21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6" fillId="0" borderId="0" xfId="0" applyFont="1"/>
    <xf numFmtId="0" fontId="16" fillId="0" borderId="4" xfId="0" applyFont="1" applyBorder="1"/>
    <xf numFmtId="0" fontId="17" fillId="0" borderId="0" xfId="0" applyFont="1" applyBorder="1"/>
    <xf numFmtId="0" fontId="17" fillId="0" borderId="5" xfId="0" applyFont="1" applyBorder="1"/>
    <xf numFmtId="0" fontId="17" fillId="0" borderId="0" xfId="0" applyFont="1"/>
    <xf numFmtId="0" fontId="17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1" fillId="0" borderId="22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23" xfId="0" applyFont="1" applyBorder="1"/>
    <xf numFmtId="0" fontId="5" fillId="0" borderId="23" xfId="0" applyFont="1" applyBorder="1" applyAlignment="1"/>
    <xf numFmtId="0" fontId="5" fillId="0" borderId="24" xfId="0" applyFont="1" applyBorder="1"/>
    <xf numFmtId="0" fontId="5" fillId="0" borderId="5" xfId="0" applyFont="1" applyBorder="1"/>
    <xf numFmtId="0" fontId="5" fillId="0" borderId="0" xfId="0" applyFont="1"/>
    <xf numFmtId="0" fontId="5" fillId="0" borderId="25" xfId="0" applyFont="1" applyBorder="1"/>
    <xf numFmtId="0" fontId="5" fillId="0" borderId="26" xfId="0" applyFont="1" applyBorder="1"/>
    <xf numFmtId="0" fontId="5" fillId="0" borderId="0" xfId="0" applyFont="1" applyBorder="1" applyAlignment="1"/>
    <xf numFmtId="0" fontId="5" fillId="0" borderId="25" xfId="0" applyFont="1" applyFill="1" applyBorder="1"/>
    <xf numFmtId="0" fontId="5" fillId="0" borderId="0" xfId="0" applyFont="1" applyFill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18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5" fillId="0" borderId="26" xfId="0" applyFont="1" applyBorder="1"/>
    <xf numFmtId="0" fontId="0" fillId="0" borderId="0" xfId="0" applyBorder="1" applyAlignment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1" xfId="0" applyFill="1" applyBorder="1"/>
    <xf numFmtId="0" fontId="0" fillId="0" borderId="11" xfId="0" applyBorder="1" applyAlignment="1"/>
    <xf numFmtId="0" fontId="0" fillId="0" borderId="11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0" fillId="0" borderId="21" xfId="0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3" fillId="0" borderId="0" xfId="0" applyFont="1" applyBorder="1"/>
    <xf numFmtId="0" fontId="0" fillId="0" borderId="0" xfId="0" applyFill="1" applyBorder="1" applyAlignment="1"/>
    <xf numFmtId="0" fontId="20" fillId="0" borderId="0" xfId="0" applyFont="1" applyBorder="1" applyAlignment="1">
      <alignment horizontal="left" vertical="center"/>
    </xf>
    <xf numFmtId="0" fontId="21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3" fillId="0" borderId="0" xfId="0" applyFont="1" applyFill="1" applyBorder="1"/>
    <xf numFmtId="0" fontId="5" fillId="0" borderId="11" xfId="0" applyFont="1" applyBorder="1"/>
    <xf numFmtId="0" fontId="1" fillId="0" borderId="11" xfId="0" applyFont="1" applyBorder="1"/>
    <xf numFmtId="0" fontId="20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0" fillId="0" borderId="0" xfId="0" applyFont="1" applyBorder="1"/>
    <xf numFmtId="0" fontId="29" fillId="0" borderId="0" xfId="0" applyFont="1" applyBorder="1" applyAlignment="1">
      <alignment horizontal="right"/>
    </xf>
    <xf numFmtId="0" fontId="12" fillId="0" borderId="21" xfId="0" applyFont="1" applyBorder="1"/>
    <xf numFmtId="0" fontId="30" fillId="0" borderId="0" xfId="0" applyFont="1" applyBorder="1"/>
    <xf numFmtId="0" fontId="31" fillId="0" borderId="7" xfId="0" applyFont="1" applyBorder="1"/>
    <xf numFmtId="0" fontId="23" fillId="0" borderId="7" xfId="0" applyFont="1" applyBorder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/>
    <xf numFmtId="0" fontId="1" fillId="0" borderId="10" xfId="0" applyFont="1" applyBorder="1" applyAlignment="1">
      <alignment horizontal="left"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3" fontId="23" fillId="0" borderId="13" xfId="0" applyNumberFormat="1" applyFont="1" applyBorder="1" applyAlignment="1">
      <alignment horizontal="right" vertical="center"/>
    </xf>
    <xf numFmtId="165" fontId="1" fillId="0" borderId="10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3" fillId="0" borderId="0" xfId="0" applyFont="1" applyBorder="1" applyAlignment="1"/>
    <xf numFmtId="3" fontId="0" fillId="0" borderId="21" xfId="0" applyNumberFormat="1" applyBorder="1"/>
    <xf numFmtId="3" fontId="0" fillId="0" borderId="0" xfId="0" applyNumberFormat="1" applyBorder="1"/>
    <xf numFmtId="3" fontId="0" fillId="0" borderId="7" xfId="0" applyNumberFormat="1" applyBorder="1"/>
    <xf numFmtId="3" fontId="5" fillId="0" borderId="11" xfId="0" applyNumberFormat="1" applyFont="1" applyBorder="1"/>
    <xf numFmtId="0" fontId="32" fillId="0" borderId="0" xfId="0" applyFont="1" applyBorder="1"/>
    <xf numFmtId="4" fontId="0" fillId="0" borderId="11" xfId="0" applyNumberFormat="1" applyBorder="1"/>
    <xf numFmtId="0" fontId="33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4" fontId="0" fillId="0" borderId="0" xfId="0" applyNumberFormat="1" applyBorder="1"/>
    <xf numFmtId="3" fontId="4" fillId="0" borderId="11" xfId="0" applyNumberFormat="1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0" fontId="20" fillId="2" borderId="6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23" fillId="0" borderId="11" xfId="0" applyNumberFormat="1" applyFont="1" applyBorder="1" applyAlignment="1">
      <alignment horizontal="right" vertical="center"/>
    </xf>
    <xf numFmtId="0" fontId="24" fillId="0" borderId="21" xfId="0" applyFont="1" applyBorder="1" applyAlignment="1">
      <alignment vertical="center"/>
    </xf>
    <xf numFmtId="4" fontId="23" fillId="4" borderId="0" xfId="0" applyNumberFormat="1" applyFont="1" applyFill="1" applyBorder="1"/>
    <xf numFmtId="0" fontId="8" fillId="0" borderId="0" xfId="0" applyFont="1" applyBorder="1"/>
    <xf numFmtId="3" fontId="0" fillId="0" borderId="0" xfId="0" applyNumberFormat="1" applyFill="1" applyBorder="1"/>
    <xf numFmtId="0" fontId="20" fillId="0" borderId="7" xfId="0" applyFont="1" applyBorder="1" applyAlignment="1">
      <alignment horizontal="center" vertical="center"/>
    </xf>
    <xf numFmtId="0" fontId="40" fillId="0" borderId="0" xfId="0" applyFont="1" applyBorder="1"/>
    <xf numFmtId="0" fontId="41" fillId="0" borderId="0" xfId="0" applyFont="1" applyBorder="1" applyAlignment="1">
      <alignment horizontal="center"/>
    </xf>
    <xf numFmtId="0" fontId="42" fillId="0" borderId="7" xfId="0" applyFont="1" applyBorder="1"/>
    <xf numFmtId="0" fontId="43" fillId="0" borderId="7" xfId="0" applyFont="1" applyBorder="1" applyAlignment="1">
      <alignment horizontal="right"/>
    </xf>
    <xf numFmtId="0" fontId="43" fillId="0" borderId="2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1" fillId="0" borderId="7" xfId="0" applyFont="1" applyBorder="1"/>
    <xf numFmtId="0" fontId="4" fillId="0" borderId="7" xfId="0" applyFont="1" applyBorder="1"/>
    <xf numFmtId="0" fontId="20" fillId="0" borderId="7" xfId="0" applyFont="1" applyBorder="1" applyAlignment="1">
      <alignment horizontal="left" vertical="center"/>
    </xf>
    <xf numFmtId="0" fontId="4" fillId="0" borderId="8" xfId="0" applyFont="1" applyBorder="1"/>
    <xf numFmtId="3" fontId="23" fillId="0" borderId="0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34" fillId="0" borderId="1" xfId="0" applyFont="1" applyBorder="1"/>
    <xf numFmtId="0" fontId="34" fillId="0" borderId="2" xfId="0" applyFont="1" applyBorder="1"/>
    <xf numFmtId="0" fontId="34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vertical="center"/>
    </xf>
    <xf numFmtId="0" fontId="34" fillId="0" borderId="3" xfId="0" applyFont="1" applyBorder="1"/>
    <xf numFmtId="0" fontId="31" fillId="0" borderId="21" xfId="0" applyFont="1" applyBorder="1" applyAlignment="1">
      <alignment horizontal="center"/>
    </xf>
    <xf numFmtId="3" fontId="1" fillId="5" borderId="3" xfId="0" applyNumberFormat="1" applyFont="1" applyFill="1" applyBorder="1" applyAlignment="1">
      <alignment horizontal="center" vertical="center"/>
    </xf>
    <xf numFmtId="3" fontId="1" fillId="5" borderId="8" xfId="0" applyNumberFormat="1" applyFont="1" applyFill="1" applyBorder="1" applyAlignment="1">
      <alignment horizontal="center" vertical="center"/>
    </xf>
    <xf numFmtId="3" fontId="1" fillId="5" borderId="19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3" fontId="23" fillId="5" borderId="11" xfId="0" applyNumberFormat="1" applyFont="1" applyFill="1" applyBorder="1" applyAlignment="1">
      <alignment vertical="center"/>
    </xf>
    <xf numFmtId="0" fontId="20" fillId="6" borderId="1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vertical="center"/>
    </xf>
    <xf numFmtId="3" fontId="23" fillId="6" borderId="11" xfId="0" applyNumberFormat="1" applyFont="1" applyFill="1" applyBorder="1" applyAlignment="1">
      <alignment vertical="center"/>
    </xf>
    <xf numFmtId="0" fontId="20" fillId="6" borderId="1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0" fillId="5" borderId="22" xfId="0" applyFont="1" applyFill="1" applyBorder="1" applyAlignment="1">
      <alignment vertical="center"/>
    </xf>
    <xf numFmtId="0" fontId="1" fillId="6" borderId="11" xfId="0" applyFont="1" applyFill="1" applyBorder="1" applyAlignment="1">
      <alignment horizontal="center" vertical="center"/>
    </xf>
    <xf numFmtId="0" fontId="44" fillId="0" borderId="0" xfId="0" applyFont="1"/>
    <xf numFmtId="49" fontId="45" fillId="0" borderId="0" xfId="0" applyNumberFormat="1" applyFont="1" applyBorder="1"/>
    <xf numFmtId="0" fontId="45" fillId="0" borderId="0" xfId="0" applyNumberFormat="1" applyFont="1"/>
    <xf numFmtId="49" fontId="46" fillId="0" borderId="0" xfId="0" applyNumberFormat="1" applyFont="1" applyBorder="1"/>
    <xf numFmtId="14" fontId="0" fillId="0" borderId="0" xfId="0" applyNumberFormat="1"/>
    <xf numFmtId="0" fontId="46" fillId="0" borderId="0" xfId="0" applyNumberFormat="1" applyFont="1"/>
    <xf numFmtId="0" fontId="45" fillId="0" borderId="0" xfId="0" applyFont="1" applyBorder="1"/>
    <xf numFmtId="0" fontId="47" fillId="0" borderId="0" xfId="0" applyFont="1" applyAlignment="1"/>
    <xf numFmtId="0" fontId="48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Font="1" applyBorder="1" applyAlignment="1">
      <alignment horizontal="center"/>
    </xf>
    <xf numFmtId="0" fontId="49" fillId="0" borderId="0" xfId="0" applyFont="1" applyBorder="1" applyAlignment="1"/>
    <xf numFmtId="0" fontId="50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3" fontId="23" fillId="7" borderId="11" xfId="0" applyNumberFormat="1" applyFont="1" applyFill="1" applyBorder="1" applyAlignment="1">
      <alignment horizontal="right" vertical="center"/>
    </xf>
    <xf numFmtId="3" fontId="20" fillId="3" borderId="3" xfId="0" applyNumberFormat="1" applyFont="1" applyFill="1" applyBorder="1" applyAlignment="1">
      <alignment horizontal="center" vertical="center"/>
    </xf>
    <xf numFmtId="3" fontId="20" fillId="3" borderId="8" xfId="0" applyNumberFormat="1" applyFont="1" applyFill="1" applyBorder="1" applyAlignment="1">
      <alignment horizontal="center" vertical="center"/>
    </xf>
    <xf numFmtId="3" fontId="20" fillId="3" borderId="19" xfId="0" applyNumberFormat="1" applyFont="1" applyFill="1" applyBorder="1" applyAlignment="1">
      <alignment horizontal="center" vertical="center"/>
    </xf>
    <xf numFmtId="0" fontId="52" fillId="0" borderId="7" xfId="0" applyFont="1" applyBorder="1"/>
    <xf numFmtId="3" fontId="20" fillId="3" borderId="13" xfId="0" applyNumberFormat="1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4" fontId="23" fillId="7" borderId="11" xfId="0" applyNumberFormat="1" applyFont="1" applyFill="1" applyBorder="1" applyAlignment="1">
      <alignment vertical="center"/>
    </xf>
    <xf numFmtId="4" fontId="23" fillId="9" borderId="21" xfId="0" applyNumberFormat="1" applyFont="1" applyFill="1" applyBorder="1"/>
    <xf numFmtId="4" fontId="23" fillId="9" borderId="7" xfId="0" applyNumberFormat="1" applyFont="1" applyFill="1" applyBorder="1"/>
    <xf numFmtId="0" fontId="5" fillId="9" borderId="11" xfId="0" applyFont="1" applyFill="1" applyBorder="1" applyAlignment="1">
      <alignment horizontal="center"/>
    </xf>
    <xf numFmtId="4" fontId="30" fillId="9" borderId="7" xfId="0" applyNumberFormat="1" applyFont="1" applyFill="1" applyBorder="1"/>
    <xf numFmtId="3" fontId="23" fillId="7" borderId="11" xfId="0" applyNumberFormat="1" applyFont="1" applyFill="1" applyBorder="1"/>
    <xf numFmtId="4" fontId="12" fillId="3" borderId="21" xfId="0" applyNumberFormat="1" applyFont="1" applyFill="1" applyBorder="1"/>
    <xf numFmtId="3" fontId="23" fillId="3" borderId="0" xfId="0" applyNumberFormat="1" applyFont="1" applyFill="1" applyBorder="1"/>
    <xf numFmtId="3" fontId="23" fillId="3" borderId="21" xfId="0" applyNumberFormat="1" applyFont="1" applyFill="1" applyBorder="1"/>
    <xf numFmtId="4" fontId="23" fillId="3" borderId="21" xfId="0" applyNumberFormat="1" applyFont="1" applyFill="1" applyBorder="1"/>
    <xf numFmtId="4" fontId="23" fillId="3" borderId="7" xfId="0" applyNumberFormat="1" applyFont="1" applyFill="1" applyBorder="1"/>
    <xf numFmtId="3" fontId="23" fillId="3" borderId="7" xfId="0" applyNumberFormat="1" applyFont="1" applyFill="1" applyBorder="1"/>
    <xf numFmtId="3" fontId="0" fillId="0" borderId="11" xfId="1" applyNumberFormat="1" applyFont="1" applyBorder="1"/>
    <xf numFmtId="3" fontId="23" fillId="7" borderId="11" xfId="1" applyNumberFormat="1" applyFont="1" applyFill="1" applyBorder="1" applyAlignment="1">
      <alignment vertical="center"/>
    </xf>
    <xf numFmtId="3" fontId="4" fillId="4" borderId="21" xfId="0" applyNumberFormat="1" applyFont="1" applyFill="1" applyBorder="1"/>
    <xf numFmtId="0" fontId="4" fillId="0" borderId="11" xfId="0" applyFont="1" applyBorder="1"/>
    <xf numFmtId="3" fontId="12" fillId="3" borderId="7" xfId="0" applyNumberFormat="1" applyFont="1" applyFill="1" applyBorder="1"/>
    <xf numFmtId="0" fontId="12" fillId="0" borderId="3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3" fontId="8" fillId="0" borderId="18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3" fontId="5" fillId="0" borderId="0" xfId="0" applyNumberFormat="1" applyFont="1" applyAlignment="1">
      <alignment horizontal="center"/>
    </xf>
    <xf numFmtId="3" fontId="20" fillId="5" borderId="11" xfId="0" applyNumberFormat="1" applyFont="1" applyFill="1" applyBorder="1" applyAlignment="1">
      <alignment vertical="center"/>
    </xf>
    <xf numFmtId="3" fontId="20" fillId="3" borderId="18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3" fontId="1" fillId="0" borderId="4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19" xfId="0" applyNumberFormat="1" applyFont="1" applyBorder="1" applyAlignment="1">
      <alignment vertical="center"/>
    </xf>
    <xf numFmtId="3" fontId="20" fillId="0" borderId="13" xfId="0" applyNumberFormat="1" applyFont="1" applyBorder="1" applyAlignment="1">
      <alignment vertical="center"/>
    </xf>
    <xf numFmtId="3" fontId="20" fillId="0" borderId="46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20" fillId="3" borderId="11" xfId="0" applyNumberFormat="1" applyFont="1" applyFill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3" fontId="1" fillId="0" borderId="48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horizontal="right" vertical="center"/>
    </xf>
    <xf numFmtId="3" fontId="20" fillId="10" borderId="7" xfId="0" applyNumberFormat="1" applyFont="1" applyFill="1" applyBorder="1"/>
    <xf numFmtId="0" fontId="58" fillId="0" borderId="0" xfId="2" applyFont="1" applyBorder="1" applyAlignment="1">
      <alignment horizontal="left"/>
    </xf>
    <xf numFmtId="0" fontId="58" fillId="0" borderId="0" xfId="2" applyFont="1" applyFill="1" applyBorder="1" applyAlignment="1">
      <alignment horizontal="left"/>
    </xf>
    <xf numFmtId="0" fontId="58" fillId="0" borderId="0" xfId="2" applyFont="1" applyBorder="1"/>
    <xf numFmtId="0" fontId="58" fillId="0" borderId="0" xfId="2" applyFont="1" applyFill="1" applyBorder="1"/>
    <xf numFmtId="165" fontId="58" fillId="0" borderId="0" xfId="2" applyNumberFormat="1" applyFont="1" applyBorder="1"/>
    <xf numFmtId="0" fontId="58" fillId="0" borderId="0" xfId="2" applyFont="1" applyFill="1" applyBorder="1" applyAlignment="1">
      <alignment horizontal="center"/>
    </xf>
    <xf numFmtId="166" fontId="59" fillId="0" borderId="0" xfId="3" applyNumberFormat="1" applyFont="1" applyFill="1" applyBorder="1" applyAlignment="1">
      <alignment horizontal="center" vertical="center"/>
    </xf>
    <xf numFmtId="166" fontId="58" fillId="0" borderId="0" xfId="3" applyNumberFormat="1" applyFont="1" applyFill="1" applyBorder="1" applyAlignment="1" applyProtection="1">
      <alignment horizontal="center" vertical="center"/>
    </xf>
    <xf numFmtId="0" fontId="59" fillId="0" borderId="0" xfId="2" applyFont="1" applyBorder="1" applyAlignment="1">
      <alignment horizontal="center" vertical="center"/>
    </xf>
    <xf numFmtId="166" fontId="59" fillId="0" borderId="0" xfId="2" applyNumberFormat="1" applyFont="1" applyFill="1" applyBorder="1" applyAlignment="1" applyProtection="1">
      <alignment horizontal="center" vertical="center" wrapText="1"/>
      <protection locked="0"/>
    </xf>
    <xf numFmtId="166" fontId="58" fillId="0" borderId="0" xfId="3" applyNumberFormat="1" applyFont="1" applyFill="1" applyBorder="1" applyAlignment="1">
      <alignment horizontal="center" vertical="center"/>
    </xf>
    <xf numFmtId="166" fontId="59" fillId="0" borderId="0" xfId="3" applyNumberFormat="1" applyFont="1" applyFill="1" applyBorder="1" applyAlignment="1" applyProtection="1">
      <alignment horizontal="center" vertical="center"/>
      <protection locked="0"/>
    </xf>
    <xf numFmtId="0" fontId="58" fillId="0" borderId="0" xfId="2" applyFont="1" applyBorder="1" applyAlignment="1">
      <alignment horizontal="center" vertical="center"/>
    </xf>
    <xf numFmtId="165" fontId="58" fillId="0" borderId="0" xfId="2" applyNumberFormat="1" applyFont="1" applyBorder="1" applyAlignment="1">
      <alignment horizontal="center" vertical="center"/>
    </xf>
    <xf numFmtId="166" fontId="59" fillId="0" borderId="0" xfId="3" applyNumberFormat="1" applyFont="1" applyBorder="1" applyAlignment="1">
      <alignment horizontal="center" vertical="center"/>
    </xf>
    <xf numFmtId="0" fontId="58" fillId="0" borderId="50" xfId="2" applyFont="1" applyBorder="1" applyAlignment="1">
      <alignment horizontal="center" vertical="center"/>
    </xf>
    <xf numFmtId="166" fontId="59" fillId="0" borderId="49" xfId="2" applyNumberFormat="1" applyFont="1" applyFill="1" applyBorder="1" applyAlignment="1" applyProtection="1">
      <alignment horizontal="center" vertical="center" wrapText="1"/>
      <protection locked="0"/>
    </xf>
    <xf numFmtId="168" fontId="59" fillId="0" borderId="0" xfId="4" applyNumberFormat="1" applyFont="1" applyFill="1" applyBorder="1" applyAlignment="1" applyProtection="1">
      <alignment horizontal="left"/>
      <protection locked="0"/>
    </xf>
    <xf numFmtId="166" fontId="59" fillId="0" borderId="0" xfId="2" applyNumberFormat="1" applyFont="1" applyFill="1" applyBorder="1" applyAlignment="1" applyProtection="1">
      <alignment horizontal="center" vertical="center"/>
      <protection locked="0"/>
    </xf>
    <xf numFmtId="166" fontId="60" fillId="0" borderId="0" xfId="3" applyNumberFormat="1" applyFont="1" applyBorder="1" applyAlignment="1" applyProtection="1">
      <alignment horizontal="center" vertical="center" wrapText="1"/>
      <protection locked="0"/>
    </xf>
    <xf numFmtId="166" fontId="59" fillId="0" borderId="0" xfId="3" applyNumberFormat="1" applyFont="1" applyBorder="1" applyAlignment="1" applyProtection="1">
      <alignment horizontal="center" vertical="center" wrapText="1"/>
      <protection locked="0"/>
    </xf>
    <xf numFmtId="166" fontId="58" fillId="0" borderId="0" xfId="3" applyNumberFormat="1" applyFont="1" applyFill="1" applyBorder="1" applyAlignment="1" applyProtection="1">
      <alignment horizontal="center" vertical="center"/>
      <protection locked="0"/>
    </xf>
    <xf numFmtId="166" fontId="59" fillId="0" borderId="0" xfId="3" applyNumberFormat="1" applyFont="1" applyBorder="1" applyAlignment="1" applyProtection="1">
      <alignment horizontal="center" vertical="center"/>
      <protection locked="0"/>
    </xf>
    <xf numFmtId="166" fontId="59" fillId="0" borderId="0" xfId="3" applyNumberFormat="1" applyFont="1" applyBorder="1" applyAlignment="1">
      <alignment horizontal="left"/>
    </xf>
    <xf numFmtId="166" fontId="59" fillId="0" borderId="0" xfId="3" applyNumberFormat="1" applyFont="1" applyFill="1" applyBorder="1" applyAlignment="1">
      <alignment horizontal="left"/>
    </xf>
    <xf numFmtId="166" fontId="61" fillId="0" borderId="0" xfId="3" quotePrefix="1" applyNumberFormat="1" applyFont="1" applyFill="1" applyBorder="1" applyAlignment="1">
      <alignment horizontal="center"/>
    </xf>
    <xf numFmtId="168" fontId="59" fillId="0" borderId="0" xfId="4" applyNumberFormat="1" applyFont="1" applyFill="1" applyBorder="1" applyAlignment="1" applyProtection="1">
      <protection locked="0"/>
    </xf>
    <xf numFmtId="168" fontId="59" fillId="0" borderId="0" xfId="4" applyNumberFormat="1" applyFont="1" applyFill="1" applyBorder="1" applyAlignment="1" applyProtection="1">
      <alignment wrapText="1"/>
      <protection locked="0"/>
    </xf>
    <xf numFmtId="168" fontId="59" fillId="0" borderId="0" xfId="4" applyNumberFormat="1" applyFont="1" applyFill="1" applyBorder="1" applyAlignment="1" applyProtection="1">
      <alignment horizontal="right"/>
      <protection locked="0"/>
    </xf>
    <xf numFmtId="168" fontId="59" fillId="0" borderId="0" xfId="4" applyNumberFormat="1" applyFont="1" applyFill="1" applyBorder="1" applyAlignment="1" applyProtection="1">
      <alignment horizontal="right"/>
    </xf>
    <xf numFmtId="166" fontId="59" fillId="0" borderId="0" xfId="3" applyNumberFormat="1" applyFont="1" applyFill="1" applyBorder="1" applyAlignment="1" applyProtection="1">
      <alignment horizontal="right"/>
    </xf>
    <xf numFmtId="166" fontId="59" fillId="0" borderId="0" xfId="3" applyNumberFormat="1" applyFont="1" applyBorder="1" applyAlignment="1">
      <alignment horizontal="left" vertical="top"/>
    </xf>
    <xf numFmtId="166" fontId="59" fillId="0" borderId="0" xfId="3" applyNumberFormat="1" applyFont="1" applyFill="1" applyBorder="1" applyAlignment="1">
      <alignment horizontal="left" vertical="top"/>
    </xf>
    <xf numFmtId="166" fontId="61" fillId="0" borderId="0" xfId="3" applyNumberFormat="1" applyFont="1" applyFill="1" applyBorder="1" applyAlignment="1">
      <alignment horizontal="center"/>
    </xf>
    <xf numFmtId="168" fontId="59" fillId="0" borderId="51" xfId="4" applyNumberFormat="1" applyFont="1" applyFill="1" applyBorder="1" applyAlignment="1" applyProtection="1">
      <protection locked="0"/>
    </xf>
    <xf numFmtId="168" fontId="58" fillId="0" borderId="0" xfId="4" applyNumberFormat="1" applyFont="1" applyFill="1" applyBorder="1" applyAlignment="1" applyProtection="1">
      <protection locked="0"/>
    </xf>
    <xf numFmtId="168" fontId="58" fillId="0" borderId="0" xfId="4" applyNumberFormat="1" applyFont="1" applyFill="1" applyBorder="1" applyAlignment="1" applyProtection="1">
      <alignment wrapText="1"/>
      <protection locked="0"/>
    </xf>
    <xf numFmtId="168" fontId="58" fillId="0" borderId="0" xfId="4" applyNumberFormat="1" applyFont="1" applyFill="1" applyBorder="1" applyAlignment="1" applyProtection="1">
      <alignment horizontal="right"/>
      <protection locked="0"/>
    </xf>
    <xf numFmtId="168" fontId="58" fillId="0" borderId="0" xfId="4" applyNumberFormat="1" applyFont="1" applyFill="1" applyBorder="1" applyAlignment="1" applyProtection="1">
      <alignment horizontal="right"/>
    </xf>
    <xf numFmtId="166" fontId="58" fillId="0" borderId="0" xfId="3" applyNumberFormat="1" applyFont="1" applyFill="1" applyBorder="1" applyAlignment="1" applyProtection="1">
      <alignment horizontal="right"/>
    </xf>
    <xf numFmtId="165" fontId="58" fillId="0" borderId="0" xfId="2" applyNumberFormat="1" applyFont="1" applyFill="1" applyBorder="1"/>
    <xf numFmtId="168" fontId="58" fillId="0" borderId="0" xfId="2" applyNumberFormat="1" applyFont="1" applyBorder="1"/>
    <xf numFmtId="166" fontId="58" fillId="0" borderId="0" xfId="2" applyNumberFormat="1" applyFont="1" applyBorder="1"/>
    <xf numFmtId="166" fontId="59" fillId="11" borderId="0" xfId="3" applyNumberFormat="1" applyFont="1" applyFill="1" applyBorder="1" applyAlignment="1">
      <alignment horizontal="left"/>
    </xf>
    <xf numFmtId="168" fontId="59" fillId="0" borderId="0" xfId="4" applyNumberFormat="1" applyFont="1" applyFill="1" applyBorder="1" applyAlignment="1" applyProtection="1"/>
    <xf numFmtId="165" fontId="59" fillId="0" borderId="0" xfId="3" applyNumberFormat="1" applyFont="1" applyFill="1" applyBorder="1" applyAlignment="1" applyProtection="1">
      <alignment horizontal="right"/>
    </xf>
    <xf numFmtId="166" fontId="59" fillId="11" borderId="0" xfId="3" applyNumberFormat="1" applyFont="1" applyFill="1" applyBorder="1" applyAlignment="1" applyProtection="1">
      <alignment horizontal="left"/>
      <protection locked="0"/>
    </xf>
    <xf numFmtId="166" fontId="58" fillId="0" borderId="0" xfId="3" applyNumberFormat="1" applyFont="1" applyFill="1" applyBorder="1"/>
    <xf numFmtId="168" fontId="59" fillId="0" borderId="52" xfId="4" applyNumberFormat="1" applyFont="1" applyFill="1" applyBorder="1" applyAlignment="1" applyProtection="1">
      <protection locked="0"/>
    </xf>
    <xf numFmtId="166" fontId="58" fillId="0" borderId="0" xfId="2" applyNumberFormat="1" applyFont="1" applyFill="1" applyBorder="1"/>
    <xf numFmtId="168" fontId="58" fillId="0" borderId="0" xfId="2" applyNumberFormat="1" applyFont="1" applyFill="1" applyBorder="1"/>
    <xf numFmtId="43" fontId="58" fillId="0" borderId="0" xfId="2" applyNumberFormat="1" applyFont="1" applyBorder="1"/>
    <xf numFmtId="168" fontId="59" fillId="0" borderId="0" xfId="2" applyNumberFormat="1" applyFont="1" applyBorder="1"/>
    <xf numFmtId="3" fontId="59" fillId="0" borderId="0" xfId="2" applyNumberFormat="1" applyFont="1" applyBorder="1"/>
    <xf numFmtId="0" fontId="59" fillId="0" borderId="0" xfId="2" applyFont="1" applyBorder="1"/>
    <xf numFmtId="0" fontId="59" fillId="0" borderId="0" xfId="2" applyFont="1" applyFill="1" applyBorder="1"/>
    <xf numFmtId="43" fontId="58" fillId="0" borderId="0" xfId="5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13" xfId="0" applyNumberFormat="1" applyFill="1" applyBorder="1" applyAlignment="1">
      <alignment vertical="center"/>
    </xf>
    <xf numFmtId="3" fontId="20" fillId="0" borderId="48" xfId="0" applyNumberFormat="1" applyFont="1" applyBorder="1" applyAlignment="1">
      <alignment vertical="center"/>
    </xf>
    <xf numFmtId="2" fontId="0" fillId="0" borderId="0" xfId="0" applyNumberFormat="1" applyBorder="1" applyAlignment="1"/>
    <xf numFmtId="165" fontId="23" fillId="9" borderId="7" xfId="0" applyNumberFormat="1" applyFont="1" applyFill="1" applyBorder="1" applyAlignment="1">
      <alignment wrapText="1"/>
    </xf>
    <xf numFmtId="165" fontId="5" fillId="0" borderId="0" xfId="0" applyNumberFormat="1" applyFont="1" applyBorder="1" applyAlignment="1">
      <alignment wrapText="1"/>
    </xf>
    <xf numFmtId="3" fontId="0" fillId="0" borderId="0" xfId="0" applyNumberFormat="1"/>
    <xf numFmtId="0" fontId="1" fillId="0" borderId="11" xfId="0" applyFont="1" applyBorder="1" applyAlignment="1"/>
    <xf numFmtId="4" fontId="0" fillId="0" borderId="0" xfId="0" applyNumberFormat="1"/>
    <xf numFmtId="4" fontId="0" fillId="0" borderId="0" xfId="0" applyNumberFormat="1" applyAlignment="1">
      <alignment vertical="center"/>
    </xf>
    <xf numFmtId="0" fontId="53" fillId="0" borderId="0" xfId="0" applyFont="1" applyAlignment="1">
      <alignment horizontal="center"/>
    </xf>
    <xf numFmtId="0" fontId="54" fillId="0" borderId="4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5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6" fontId="56" fillId="0" borderId="0" xfId="0" applyNumberFormat="1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21" fontId="56" fillId="0" borderId="0" xfId="0" applyNumberFormat="1" applyFont="1" applyBorder="1" applyAlignment="1">
      <alignment horizontal="center"/>
    </xf>
    <xf numFmtId="0" fontId="20" fillId="6" borderId="10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3" fontId="37" fillId="0" borderId="0" xfId="0" applyNumberFormat="1" applyFont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0" fillId="7" borderId="10" xfId="0" applyFont="1" applyFill="1" applyBorder="1" applyAlignment="1">
      <alignment horizontal="left" vertical="center"/>
    </xf>
    <xf numFmtId="0" fontId="20" fillId="7" borderId="21" xfId="0" applyFont="1" applyFill="1" applyBorder="1" applyAlignment="1">
      <alignment horizontal="left" vertical="center"/>
    </xf>
    <xf numFmtId="0" fontId="20" fillId="7" borderId="22" xfId="0" applyFont="1" applyFill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22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4" fillId="8" borderId="38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9" borderId="11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3" fillId="0" borderId="1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6" fontId="59" fillId="0" borderId="0" xfId="3" applyNumberFormat="1" applyFont="1" applyFill="1" applyBorder="1" applyAlignment="1" applyProtection="1">
      <alignment horizontal="center" vertical="center"/>
      <protection locked="0"/>
    </xf>
    <xf numFmtId="166" fontId="59" fillId="0" borderId="49" xfId="3" applyNumberFormat="1" applyFont="1" applyFill="1" applyBorder="1" applyAlignment="1" applyProtection="1">
      <alignment horizontal="center" vertical="center"/>
      <protection locked="0"/>
    </xf>
    <xf numFmtId="166" fontId="60" fillId="0" borderId="0" xfId="3" applyNumberFormat="1" applyFont="1" applyBorder="1" applyAlignment="1" applyProtection="1">
      <alignment horizontal="center" vertical="center" wrapText="1"/>
      <protection locked="0"/>
    </xf>
    <xf numFmtId="0" fontId="58" fillId="0" borderId="0" xfId="2" applyFont="1" applyBorder="1" applyAlignment="1">
      <alignment horizontal="center"/>
    </xf>
    <xf numFmtId="166" fontId="59" fillId="0" borderId="0" xfId="3" applyNumberFormat="1" applyFont="1" applyBorder="1" applyAlignment="1">
      <alignment horizontal="center" vertical="center"/>
    </xf>
    <xf numFmtId="166" fontId="59" fillId="0" borderId="0" xfId="3" applyNumberFormat="1" applyFont="1" applyFill="1" applyBorder="1" applyAlignment="1">
      <alignment horizontal="center" vertical="center"/>
    </xf>
    <xf numFmtId="166" fontId="59" fillId="0" borderId="0" xfId="2" applyNumberFormat="1" applyFont="1" applyFill="1" applyBorder="1" applyAlignment="1" applyProtection="1">
      <alignment horizontal="center" vertical="center" wrapText="1"/>
      <protection locked="0"/>
    </xf>
    <xf numFmtId="166" fontId="59" fillId="0" borderId="49" xfId="2" applyNumberFormat="1" applyFont="1" applyFill="1" applyBorder="1" applyAlignment="1" applyProtection="1">
      <alignment horizontal="center" vertical="center" wrapText="1"/>
      <protection locked="0"/>
    </xf>
    <xf numFmtId="166" fontId="59" fillId="0" borderId="0" xfId="2" applyNumberFormat="1" applyFont="1" applyFill="1" applyBorder="1" applyAlignment="1" applyProtection="1">
      <alignment horizontal="center" vertical="center"/>
      <protection locked="0"/>
    </xf>
    <xf numFmtId="166" fontId="59" fillId="0" borderId="49" xfId="2" applyNumberFormat="1" applyFont="1" applyFill="1" applyBorder="1" applyAlignment="1" applyProtection="1">
      <alignment horizontal="center" vertical="center"/>
      <protection locked="0"/>
    </xf>
  </cellXfs>
  <cellStyles count="319">
    <cellStyle name="Comma" xfId="1" builtinId="3"/>
    <cellStyle name="Comma 2" xfId="6"/>
    <cellStyle name="Comma 2 10" xfId="7"/>
    <cellStyle name="Comma 2 11" xfId="8"/>
    <cellStyle name="Comma 2 12" xfId="9"/>
    <cellStyle name="Comma 2 13" xfId="10"/>
    <cellStyle name="Comma 2 14" xfId="11"/>
    <cellStyle name="Comma 2 15" xfId="12"/>
    <cellStyle name="Comma 2 16" xfId="13"/>
    <cellStyle name="Comma 2 17" xfId="14"/>
    <cellStyle name="Comma 2 18" xfId="15"/>
    <cellStyle name="Comma 2 19" xfId="16"/>
    <cellStyle name="Comma 2 2" xfId="17"/>
    <cellStyle name="Comma 2 20" xfId="18"/>
    <cellStyle name="Comma 2 21" xfId="19"/>
    <cellStyle name="Comma 2 22" xfId="20"/>
    <cellStyle name="Comma 2 23" xfId="21"/>
    <cellStyle name="Comma 2 24" xfId="22"/>
    <cellStyle name="Comma 2 25" xfId="23"/>
    <cellStyle name="Comma 2 26" xfId="24"/>
    <cellStyle name="Comma 2 27" xfId="25"/>
    <cellStyle name="Comma 2 28" xfId="26"/>
    <cellStyle name="Comma 2 29" xfId="27"/>
    <cellStyle name="Comma 2 3" xfId="28"/>
    <cellStyle name="Comma 2 30" xfId="29"/>
    <cellStyle name="Comma 2 31" xfId="30"/>
    <cellStyle name="Comma 2 32" xfId="31"/>
    <cellStyle name="Comma 2 33" xfId="32"/>
    <cellStyle name="Comma 2 34" xfId="33"/>
    <cellStyle name="Comma 2 35" xfId="34"/>
    <cellStyle name="Comma 2 36" xfId="35"/>
    <cellStyle name="Comma 2 37" xfId="36"/>
    <cellStyle name="Comma 2 38" xfId="37"/>
    <cellStyle name="Comma 2 39" xfId="38"/>
    <cellStyle name="Comma 2 4" xfId="39"/>
    <cellStyle name="Comma 2 40" xfId="40"/>
    <cellStyle name="Comma 2 41" xfId="41"/>
    <cellStyle name="Comma 2 42" xfId="42"/>
    <cellStyle name="Comma 2 43" xfId="43"/>
    <cellStyle name="Comma 2 44" xfId="44"/>
    <cellStyle name="Comma 2 45" xfId="45"/>
    <cellStyle name="Comma 2 46" xfId="46"/>
    <cellStyle name="Comma 2 47" xfId="47"/>
    <cellStyle name="Comma 2 48" xfId="48"/>
    <cellStyle name="Comma 2 49" xfId="49"/>
    <cellStyle name="Comma 2 5" xfId="50"/>
    <cellStyle name="Comma 2 50" xfId="51"/>
    <cellStyle name="Comma 2 51" xfId="52"/>
    <cellStyle name="Comma 2 52" xfId="53"/>
    <cellStyle name="Comma 2 53" xfId="54"/>
    <cellStyle name="Comma 2 54" xfId="55"/>
    <cellStyle name="Comma 2 55" xfId="56"/>
    <cellStyle name="Comma 2 56" xfId="57"/>
    <cellStyle name="Comma 2 57" xfId="58"/>
    <cellStyle name="Comma 2 58" xfId="59"/>
    <cellStyle name="Comma 2 59" xfId="60"/>
    <cellStyle name="Comma 2 6" xfId="61"/>
    <cellStyle name="Comma 2 60" xfId="62"/>
    <cellStyle name="Comma 2 61" xfId="63"/>
    <cellStyle name="Comma 2 62" xfId="64"/>
    <cellStyle name="Comma 2 63" xfId="65"/>
    <cellStyle name="Comma 2 64" xfId="66"/>
    <cellStyle name="Comma 2 65" xfId="67"/>
    <cellStyle name="Comma 2 66" xfId="68"/>
    <cellStyle name="Comma 2 67" xfId="69"/>
    <cellStyle name="Comma 2 68" xfId="70"/>
    <cellStyle name="Comma 2 7" xfId="71"/>
    <cellStyle name="Comma 2 8" xfId="72"/>
    <cellStyle name="Comma 2 9" xfId="73"/>
    <cellStyle name="Comma 27" xfId="74"/>
    <cellStyle name="Comma 3" xfId="75"/>
    <cellStyle name="Comma 30" xfId="76"/>
    <cellStyle name="Comma 39" xfId="77"/>
    <cellStyle name="Comma 4" xfId="78"/>
    <cellStyle name="Comma 42" xfId="79"/>
    <cellStyle name="Comma 44" xfId="80"/>
    <cellStyle name="Comma 46" xfId="81"/>
    <cellStyle name="Comma 5" xfId="82"/>
    <cellStyle name="Comma 51" xfId="83"/>
    <cellStyle name="Comma 61" xfId="84"/>
    <cellStyle name="Input 10" xfId="85"/>
    <cellStyle name="Input 11" xfId="86"/>
    <cellStyle name="Input 12" xfId="87"/>
    <cellStyle name="Input 13" xfId="88"/>
    <cellStyle name="Input 14" xfId="89"/>
    <cellStyle name="Input 15" xfId="90"/>
    <cellStyle name="Input 16" xfId="91"/>
    <cellStyle name="Input 17" xfId="92"/>
    <cellStyle name="Input 18" xfId="93"/>
    <cellStyle name="Input 19" xfId="94"/>
    <cellStyle name="Input 2" xfId="95"/>
    <cellStyle name="Input 20" xfId="96"/>
    <cellStyle name="Input 21" xfId="97"/>
    <cellStyle name="Input 22" xfId="98"/>
    <cellStyle name="Input 23" xfId="99"/>
    <cellStyle name="Input 24" xfId="100"/>
    <cellStyle name="Input 25" xfId="101"/>
    <cellStyle name="Input 26" xfId="102"/>
    <cellStyle name="Input 27" xfId="103"/>
    <cellStyle name="Input 28" xfId="104"/>
    <cellStyle name="Input 29" xfId="105"/>
    <cellStyle name="Input 3" xfId="106"/>
    <cellStyle name="Input 30" xfId="107"/>
    <cellStyle name="Input 31" xfId="108"/>
    <cellStyle name="Input 32" xfId="109"/>
    <cellStyle name="Input 33" xfId="110"/>
    <cellStyle name="Input 34" xfId="111"/>
    <cellStyle name="Input 35" xfId="112"/>
    <cellStyle name="Input 36" xfId="113"/>
    <cellStyle name="Input 37" xfId="114"/>
    <cellStyle name="Input 38" xfId="115"/>
    <cellStyle name="Input 39" xfId="116"/>
    <cellStyle name="Input 4" xfId="117"/>
    <cellStyle name="Input 40" xfId="118"/>
    <cellStyle name="Input 41" xfId="119"/>
    <cellStyle name="Input 42" xfId="120"/>
    <cellStyle name="Input 43" xfId="121"/>
    <cellStyle name="Input 44" xfId="122"/>
    <cellStyle name="Input 45" xfId="123"/>
    <cellStyle name="Input 46" xfId="124"/>
    <cellStyle name="Input 47" xfId="125"/>
    <cellStyle name="Input 48" xfId="126"/>
    <cellStyle name="Input 49" xfId="127"/>
    <cellStyle name="Input 5" xfId="128"/>
    <cellStyle name="Input 50" xfId="129"/>
    <cellStyle name="Input 51" xfId="130"/>
    <cellStyle name="Input 52" xfId="131"/>
    <cellStyle name="Input 53" xfId="132"/>
    <cellStyle name="Input 54" xfId="133"/>
    <cellStyle name="Input 55" xfId="134"/>
    <cellStyle name="Input 56" xfId="135"/>
    <cellStyle name="Input 57" xfId="136"/>
    <cellStyle name="Input 58" xfId="137"/>
    <cellStyle name="Input 59" xfId="138"/>
    <cellStyle name="Input 6" xfId="139"/>
    <cellStyle name="Input 60" xfId="140"/>
    <cellStyle name="Input 61" xfId="141"/>
    <cellStyle name="Input 62" xfId="142"/>
    <cellStyle name="Input 63" xfId="143"/>
    <cellStyle name="Input 64" xfId="144"/>
    <cellStyle name="Input 65" xfId="145"/>
    <cellStyle name="Input 66" xfId="146"/>
    <cellStyle name="Input 67" xfId="147"/>
    <cellStyle name="Input 68" xfId="148"/>
    <cellStyle name="Input 7" xfId="149"/>
    <cellStyle name="Input 8" xfId="150"/>
    <cellStyle name="Input 9" xfId="151"/>
    <cellStyle name="Migliaia 2" xfId="152"/>
    <cellStyle name="Migliaia 2 2" xfId="4"/>
    <cellStyle name="Migliaia 3" xfId="153"/>
    <cellStyle name="Migliaia 4" xfId="5"/>
    <cellStyle name="Normal" xfId="0" builtinId="0"/>
    <cellStyle name="Normal 10" xfId="154"/>
    <cellStyle name="Normal 13" xfId="155"/>
    <cellStyle name="Normal 14" xfId="156"/>
    <cellStyle name="Normal 16" xfId="157"/>
    <cellStyle name="Normal 17" xfId="158"/>
    <cellStyle name="Normal 18" xfId="159"/>
    <cellStyle name="Normal 2" xfId="160"/>
    <cellStyle name="Normal 2 10" xfId="161"/>
    <cellStyle name="Normal 2 11" xfId="162"/>
    <cellStyle name="Normal 2 12" xfId="163"/>
    <cellStyle name="Normal 2 13" xfId="164"/>
    <cellStyle name="Normal 2 14" xfId="165"/>
    <cellStyle name="Normal 2 15" xfId="166"/>
    <cellStyle name="Normal 2 16" xfId="167"/>
    <cellStyle name="Normal 2 17" xfId="168"/>
    <cellStyle name="Normal 2 18" xfId="169"/>
    <cellStyle name="Normal 2 19" xfId="170"/>
    <cellStyle name="Normal 2 2" xfId="171"/>
    <cellStyle name="Normal 2 20" xfId="172"/>
    <cellStyle name="Normal 2 21" xfId="173"/>
    <cellStyle name="Normal 2 22" xfId="174"/>
    <cellStyle name="Normal 2 23" xfId="175"/>
    <cellStyle name="Normal 2 24" xfId="176"/>
    <cellStyle name="Normal 2 25" xfId="177"/>
    <cellStyle name="Normal 2 26" xfId="178"/>
    <cellStyle name="Normal 2 27" xfId="179"/>
    <cellStyle name="Normal 2 28" xfId="180"/>
    <cellStyle name="Normal 2 29" xfId="181"/>
    <cellStyle name="Normal 2 3" xfId="182"/>
    <cellStyle name="Normal 2 30" xfId="183"/>
    <cellStyle name="Normal 2 31" xfId="184"/>
    <cellStyle name="Normal 2 32" xfId="185"/>
    <cellStyle name="Normal 2 33" xfId="186"/>
    <cellStyle name="Normal 2 34" xfId="187"/>
    <cellStyle name="Normal 2 35" xfId="188"/>
    <cellStyle name="Normal 2 36" xfId="189"/>
    <cellStyle name="Normal 2 37" xfId="190"/>
    <cellStyle name="Normal 2 38" xfId="191"/>
    <cellStyle name="Normal 2 39" xfId="192"/>
    <cellStyle name="Normal 2 4" xfId="193"/>
    <cellStyle name="Normal 2 40" xfId="194"/>
    <cellStyle name="Normal 2 41" xfId="195"/>
    <cellStyle name="Normal 2 42" xfId="196"/>
    <cellStyle name="Normal 2 43" xfId="197"/>
    <cellStyle name="Normal 2 44" xfId="198"/>
    <cellStyle name="Normal 2 45" xfId="199"/>
    <cellStyle name="Normal 2 46" xfId="200"/>
    <cellStyle name="Normal 2 47" xfId="201"/>
    <cellStyle name="Normal 2 48" xfId="202"/>
    <cellStyle name="Normal 2 49" xfId="203"/>
    <cellStyle name="Normal 2 5" xfId="204"/>
    <cellStyle name="Normal 2 50" xfId="205"/>
    <cellStyle name="Normal 2 51" xfId="206"/>
    <cellStyle name="Normal 2 52" xfId="207"/>
    <cellStyle name="Normal 2 53" xfId="208"/>
    <cellStyle name="Normal 2 54" xfId="209"/>
    <cellStyle name="Normal 2 55" xfId="210"/>
    <cellStyle name="Normal 2 56" xfId="211"/>
    <cellStyle name="Normal 2 57" xfId="212"/>
    <cellStyle name="Normal 2 58" xfId="213"/>
    <cellStyle name="Normal 2 59" xfId="214"/>
    <cellStyle name="Normal 2 6" xfId="215"/>
    <cellStyle name="Normal 2 60" xfId="216"/>
    <cellStyle name="Normal 2 61" xfId="217"/>
    <cellStyle name="Normal 2 62" xfId="218"/>
    <cellStyle name="Normal 2 63" xfId="219"/>
    <cellStyle name="Normal 2 64" xfId="220"/>
    <cellStyle name="Normal 2 65" xfId="221"/>
    <cellStyle name="Normal 2 66" xfId="222"/>
    <cellStyle name="Normal 2 67" xfId="223"/>
    <cellStyle name="Normal 2 68" xfId="224"/>
    <cellStyle name="Normal 2 7" xfId="225"/>
    <cellStyle name="Normal 2 8" xfId="226"/>
    <cellStyle name="Normal 2 9" xfId="227"/>
    <cellStyle name="Normal 22" xfId="228"/>
    <cellStyle name="Normal 23" xfId="229"/>
    <cellStyle name="Normal 25" xfId="230"/>
    <cellStyle name="Normal 27" xfId="231"/>
    <cellStyle name="Normal 28" xfId="232"/>
    <cellStyle name="Normal 3" xfId="233"/>
    <cellStyle name="Normal 30" xfId="234"/>
    <cellStyle name="Normal 31" xfId="235"/>
    <cellStyle name="Normal 35" xfId="236"/>
    <cellStyle name="Normal 37" xfId="237"/>
    <cellStyle name="Normal 4" xfId="238"/>
    <cellStyle name="Normal 40" xfId="239"/>
    <cellStyle name="Normal 42" xfId="240"/>
    <cellStyle name="Normal 44" xfId="241"/>
    <cellStyle name="Normal 46" xfId="242"/>
    <cellStyle name="Normal 5" xfId="243"/>
    <cellStyle name="Normal 9" xfId="244"/>
    <cellStyle name="Normal_Documents C1 à C8 ENGLISH" xfId="3"/>
    <cellStyle name="Normal_Levizja e Mjeteve Kryesore" xfId="2"/>
    <cellStyle name="Normale 2" xfId="245"/>
    <cellStyle name="Normale 3" xfId="246"/>
    <cellStyle name="Normale 4" xfId="247"/>
    <cellStyle name="Normale 5" xfId="248"/>
    <cellStyle name="Normale 6" xfId="249"/>
    <cellStyle name="Normalny_AKTYWA" xfId="250"/>
    <cellStyle name="Output 10" xfId="251"/>
    <cellStyle name="Output 11" xfId="252"/>
    <cellStyle name="Output 12" xfId="253"/>
    <cellStyle name="Output 13" xfId="254"/>
    <cellStyle name="Output 14" xfId="255"/>
    <cellStyle name="Output 15" xfId="256"/>
    <cellStyle name="Output 16" xfId="257"/>
    <cellStyle name="Output 17" xfId="258"/>
    <cellStyle name="Output 18" xfId="259"/>
    <cellStyle name="Output 19" xfId="260"/>
    <cellStyle name="Output 2" xfId="261"/>
    <cellStyle name="Output 20" xfId="262"/>
    <cellStyle name="Output 21" xfId="263"/>
    <cellStyle name="Output 22" xfId="264"/>
    <cellStyle name="Output 23" xfId="265"/>
    <cellStyle name="Output 24" xfId="266"/>
    <cellStyle name="Output 25" xfId="267"/>
    <cellStyle name="Output 26" xfId="268"/>
    <cellStyle name="Output 27" xfId="269"/>
    <cellStyle name="Output 28" xfId="270"/>
    <cellStyle name="Output 29" xfId="271"/>
    <cellStyle name="Output 3" xfId="272"/>
    <cellStyle name="Output 30" xfId="273"/>
    <cellStyle name="Output 31" xfId="274"/>
    <cellStyle name="Output 32" xfId="275"/>
    <cellStyle name="Output 33" xfId="276"/>
    <cellStyle name="Output 34" xfId="277"/>
    <cellStyle name="Output 35" xfId="278"/>
    <cellStyle name="Output 36" xfId="279"/>
    <cellStyle name="Output 37" xfId="280"/>
    <cellStyle name="Output 38" xfId="281"/>
    <cellStyle name="Output 39" xfId="282"/>
    <cellStyle name="Output 4" xfId="283"/>
    <cellStyle name="Output 40" xfId="284"/>
    <cellStyle name="Output 41" xfId="285"/>
    <cellStyle name="Output 42" xfId="286"/>
    <cellStyle name="Output 43" xfId="287"/>
    <cellStyle name="Output 44" xfId="288"/>
    <cellStyle name="Output 45" xfId="289"/>
    <cellStyle name="Output 46" xfId="290"/>
    <cellStyle name="Output 47" xfId="291"/>
    <cellStyle name="Output 48" xfId="292"/>
    <cellStyle name="Output 49" xfId="293"/>
    <cellStyle name="Output 5" xfId="294"/>
    <cellStyle name="Output 50" xfId="295"/>
    <cellStyle name="Output 51" xfId="296"/>
    <cellStyle name="Output 52" xfId="297"/>
    <cellStyle name="Output 53" xfId="298"/>
    <cellStyle name="Output 54" xfId="299"/>
    <cellStyle name="Output 55" xfId="300"/>
    <cellStyle name="Output 56" xfId="301"/>
    <cellStyle name="Output 57" xfId="302"/>
    <cellStyle name="Output 58" xfId="303"/>
    <cellStyle name="Output 59" xfId="304"/>
    <cellStyle name="Output 6" xfId="305"/>
    <cellStyle name="Output 60" xfId="306"/>
    <cellStyle name="Output 61" xfId="307"/>
    <cellStyle name="Output 62" xfId="308"/>
    <cellStyle name="Output 63" xfId="309"/>
    <cellStyle name="Output 64" xfId="310"/>
    <cellStyle name="Output 65" xfId="311"/>
    <cellStyle name="Output 66" xfId="312"/>
    <cellStyle name="Output 67" xfId="313"/>
    <cellStyle name="Output 68" xfId="314"/>
    <cellStyle name="Output 7" xfId="315"/>
    <cellStyle name="Output 8" xfId="316"/>
    <cellStyle name="Output 9" xfId="317"/>
    <cellStyle name="Percentuale 2" xfId="3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3400425</xdr:colOff>
      <xdr:row>36</xdr:row>
      <xdr:rowOff>123825</xdr:rowOff>
    </xdr:from>
    <xdr:to>
      <xdr:col>2</xdr:col>
      <xdr:colOff>9525</xdr:colOff>
      <xdr:row>36</xdr:row>
      <xdr:rowOff>123825</xdr:rowOff>
    </xdr:to>
    <xdr:pic>
      <xdr:nvPicPr>
        <xdr:cNvPr id="1407" name="Picture 3" descr="C:\Documents and Settings\Administrator\Local Settings\Temporary Internet Files\Content.IE5\LUX08WTP\MC900384396[1]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692467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285750</xdr:colOff>
      <xdr:row>11</xdr:row>
      <xdr:rowOff>38641</xdr:rowOff>
    </xdr:from>
    <xdr:ext cx="5436175" cy="505267"/>
    <xdr:sp macro="" textlink="">
      <xdr:nvSpPr>
        <xdr:cNvPr id="4" name="Drejtkëndëshi 3"/>
        <xdr:cNvSpPr/>
      </xdr:nvSpPr>
      <xdr:spPr>
        <a:xfrm>
          <a:off x="504825" y="2010316"/>
          <a:ext cx="5436175" cy="5052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q-AL" sz="2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" pitchFamily="34" charset="0"/>
              <a:cs typeface="Arial" pitchFamily="34" charset="0"/>
            </a:rPr>
            <a:t>PASQYRAT  FINANCIARE</a:t>
          </a:r>
        </a:p>
      </xdr:txBody>
    </xdr:sp>
    <xdr:clientData/>
  </xdr:oneCellAnchor>
  <xdr:twoCellAnchor editAs="oneCell">
    <xdr:from>
      <xdr:col>3</xdr:col>
      <xdr:colOff>114300</xdr:colOff>
      <xdr:row>54</xdr:row>
      <xdr:rowOff>104775</xdr:rowOff>
    </xdr:from>
    <xdr:to>
      <xdr:col>3</xdr:col>
      <xdr:colOff>314325</xdr:colOff>
      <xdr:row>56</xdr:row>
      <xdr:rowOff>28575</xdr:rowOff>
    </xdr:to>
    <xdr:pic>
      <xdr:nvPicPr>
        <xdr:cNvPr id="1409" name="Picture 2" descr="C:\Documents and Settings\Administrator\Local Settings\Temporary Internet Files\Content.IE5\SZUOUQ11\MC900388896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43600" y="9820275"/>
          <a:ext cx="2000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3400425</xdr:colOff>
      <xdr:row>36</xdr:row>
      <xdr:rowOff>123825</xdr:rowOff>
    </xdr:from>
    <xdr:to>
      <xdr:col>2</xdr:col>
      <xdr:colOff>3409950</xdr:colOff>
      <xdr:row>36</xdr:row>
      <xdr:rowOff>123825</xdr:rowOff>
    </xdr:to>
    <xdr:pic>
      <xdr:nvPicPr>
        <xdr:cNvPr id="1410" name="Picture 3" descr="C:\Documents and Settings\Administrator\Local Settings\Temporary Internet Files\Content.IE5\LUX08WTP\MC900384396[1]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692467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</xdr:colOff>
      <xdr:row>1</xdr:row>
      <xdr:rowOff>28575</xdr:rowOff>
    </xdr:from>
    <xdr:to>
      <xdr:col>3</xdr:col>
      <xdr:colOff>285750</xdr:colOff>
      <xdr:row>2</xdr:row>
      <xdr:rowOff>95250</xdr:rowOff>
    </xdr:to>
    <xdr:pic>
      <xdr:nvPicPr>
        <xdr:cNvPr id="1411" name="Picture 17" descr="C:\Documents and Settings\Administrator\Local Settings\Temporary Internet Files\Content.IE5\SZUOUQ11\MC900388896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0" y="190500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4819650</xdr:colOff>
      <xdr:row>36</xdr:row>
      <xdr:rowOff>209550</xdr:rowOff>
    </xdr:from>
    <xdr:to>
      <xdr:col>2</xdr:col>
      <xdr:colOff>4838700</xdr:colOff>
      <xdr:row>37</xdr:row>
      <xdr:rowOff>0</xdr:rowOff>
    </xdr:to>
    <xdr:pic>
      <xdr:nvPicPr>
        <xdr:cNvPr id="1412" name="Picture 17" descr="C:\Documents and Settings\Administrator\Local Settings\Temporary Internet Files\Content.IE5\SZUOUQ11\MC900388896[1].wm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67375" y="69627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714238</xdr:colOff>
      <xdr:row>49</xdr:row>
      <xdr:rowOff>142875</xdr:rowOff>
    </xdr:from>
    <xdr:ext cx="3023328" cy="468013"/>
    <xdr:sp macro="" textlink="">
      <xdr:nvSpPr>
        <xdr:cNvPr id="10" name="Drejtkëndëshi 9"/>
        <xdr:cNvSpPr/>
      </xdr:nvSpPr>
      <xdr:spPr>
        <a:xfrm>
          <a:off x="1561963" y="9163050"/>
          <a:ext cx="3023328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q-AL" sz="2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VITI  201</a:t>
          </a:r>
          <a:r>
            <a:rPr lang="en-US" sz="2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3</a:t>
          </a:r>
          <a:endParaRPr lang="sq-AL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794997</xdr:colOff>
      <xdr:row>12</xdr:row>
      <xdr:rowOff>352426</xdr:rowOff>
    </xdr:from>
    <xdr:to>
      <xdr:col>2</xdr:col>
      <xdr:colOff>796824</xdr:colOff>
      <xdr:row>21</xdr:row>
      <xdr:rowOff>8679</xdr:rowOff>
    </xdr:to>
    <xdr:pic>
      <xdr:nvPicPr>
        <xdr:cNvPr id="11" name="Imazh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/>
            <a:ext uri="{28A0092B-C50C-407E-A947-70E740481C1C}"/>
          </a:extLst>
        </a:blip>
        <a:stretch>
          <a:fillRect/>
        </a:stretch>
      </xdr:blipFill>
      <xdr:spPr>
        <a:xfrm>
          <a:off x="1661772" y="3590926"/>
          <a:ext cx="2665173" cy="2618528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3</xdr:col>
      <xdr:colOff>257175</xdr:colOff>
      <xdr:row>0</xdr:row>
      <xdr:rowOff>152400</xdr:rowOff>
    </xdr:to>
    <xdr:pic>
      <xdr:nvPicPr>
        <xdr:cNvPr id="1415" name="Picture 9" descr="C:\Program Files\Microsoft Office\MEDIA\OFFICE12\Lines\BD14710_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7150"/>
          <a:ext cx="60864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9525</xdr:rowOff>
    </xdr:from>
    <xdr:to>
      <xdr:col>3</xdr:col>
      <xdr:colOff>257175</xdr:colOff>
      <xdr:row>56</xdr:row>
      <xdr:rowOff>104775</xdr:rowOff>
    </xdr:to>
    <xdr:pic>
      <xdr:nvPicPr>
        <xdr:cNvPr id="1416" name="Picture 9" descr="C:\Program Files\Microsoft Office\MEDIA\OFFICE12\Lines\BD14710_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0048875"/>
          <a:ext cx="60864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0</xdr:row>
      <xdr:rowOff>114300</xdr:rowOff>
    </xdr:from>
    <xdr:to>
      <xdr:col>3</xdr:col>
      <xdr:colOff>400050</xdr:colOff>
      <xdr:row>55</xdr:row>
      <xdr:rowOff>76200</xdr:rowOff>
    </xdr:to>
    <xdr:pic>
      <xdr:nvPicPr>
        <xdr:cNvPr id="1417" name="Picture 11" descr="C:\Program Files\Microsoft Office\MEDIA\OFFICE12\Lines\BD14710_.gi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62675" y="114300"/>
          <a:ext cx="66675" cy="983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1676401</xdr:colOff>
      <xdr:row>21</xdr:row>
      <xdr:rowOff>161924</xdr:rowOff>
    </xdr:from>
    <xdr:to>
      <xdr:col>2</xdr:col>
      <xdr:colOff>2994015</xdr:colOff>
      <xdr:row>29</xdr:row>
      <xdr:rowOff>161077</xdr:rowOff>
    </xdr:to>
    <xdr:pic>
      <xdr:nvPicPr>
        <xdr:cNvPr id="19" name="Imazh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/>
            <a:ext uri="{28A0092B-C50C-407E-A947-70E740481C1C}"/>
          </a:extLst>
        </a:blip>
        <a:stretch>
          <a:fillRect/>
        </a:stretch>
      </xdr:blipFill>
      <xdr:spPr>
        <a:xfrm>
          <a:off x="2524126" y="4295774"/>
          <a:ext cx="1317614" cy="1294553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511905</xdr:colOff>
      <xdr:row>2</xdr:row>
      <xdr:rowOff>3174</xdr:rowOff>
    </xdr:from>
    <xdr:ext cx="4926870" cy="332912"/>
    <xdr:sp macro="" textlink="">
      <xdr:nvSpPr>
        <xdr:cNvPr id="21" name="Drejtkëndëshi 20"/>
        <xdr:cNvSpPr/>
      </xdr:nvSpPr>
      <xdr:spPr>
        <a:xfrm>
          <a:off x="730980" y="327024"/>
          <a:ext cx="4926870" cy="3329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q-AL" sz="1600" b="1" i="0" u="none" strike="noStrike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j-lt"/>
              <a:ea typeface="+mn-ea"/>
              <a:cs typeface="+mn-cs"/>
            </a:rPr>
            <a:t>"</a:t>
          </a:r>
          <a:r>
            <a:rPr lang="en-US" sz="1600" b="1" i="0" u="none" strike="noStrike" cap="none" spc="0">
              <a:ln w="12700">
                <a:solidFill>
                  <a:srgbClr val="0000FF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j-lt"/>
              <a:ea typeface="+mn-ea"/>
              <a:cs typeface="+mn-cs"/>
            </a:rPr>
            <a:t>SELCOM </a:t>
          </a:r>
          <a:r>
            <a:rPr lang="sq-AL" sz="1600" b="1" i="0" u="none" strike="noStrike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j-lt"/>
              <a:ea typeface="+mn-ea"/>
              <a:cs typeface="+mn-cs"/>
            </a:rPr>
            <a:t>"  </a:t>
          </a:r>
          <a:r>
            <a:rPr lang="sq-AL" sz="1200" b="0" i="0" u="none" strike="noStrike" cap="none" spc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+mj-lt"/>
              <a:ea typeface="+mn-ea"/>
              <a:cs typeface="+mn-cs"/>
            </a:rPr>
            <a:t>shpk</a:t>
          </a:r>
          <a:r>
            <a:rPr lang="sq-AL" sz="16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+mj-lt"/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324580</xdr:colOff>
      <xdr:row>21</xdr:row>
      <xdr:rowOff>104775</xdr:rowOff>
    </xdr:from>
    <xdr:ext cx="5361845" cy="530658"/>
    <xdr:sp macro="" textlink="">
      <xdr:nvSpPr>
        <xdr:cNvPr id="2" name="Drejtkëndëshi 1"/>
        <xdr:cNvSpPr/>
      </xdr:nvSpPr>
      <xdr:spPr>
        <a:xfrm>
          <a:off x="457930" y="3543300"/>
          <a:ext cx="5361845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q-AL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 A S Q Y R A T     F I N A N C I A R 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34"/>
  <sheetViews>
    <sheetView topLeftCell="A19" workbookViewId="0">
      <selection activeCell="C42" sqref="C42"/>
    </sheetView>
  </sheetViews>
  <sheetFormatPr defaultRowHeight="12.75"/>
  <cols>
    <col min="1" max="1" width="3.28515625" customWidth="1"/>
    <col min="2" max="2" width="9.42578125" customWidth="1"/>
    <col min="3" max="3" width="74.7109375" customWidth="1"/>
    <col min="4" max="4" width="6.5703125" customWidth="1"/>
  </cols>
  <sheetData>
    <row r="3" spans="1:10" ht="15">
      <c r="A3" s="252"/>
      <c r="C3" s="253"/>
    </row>
    <row r="4" spans="1:10" ht="15">
      <c r="A4" s="252"/>
      <c r="C4" s="254"/>
    </row>
    <row r="5" spans="1:10" ht="15">
      <c r="A5" s="252"/>
      <c r="C5" s="255"/>
    </row>
    <row r="6" spans="1:10" ht="15">
      <c r="A6" s="252"/>
      <c r="C6" s="256"/>
    </row>
    <row r="7" spans="1:10" ht="15">
      <c r="A7" s="252"/>
      <c r="C7" s="257"/>
    </row>
    <row r="8" spans="1:10" ht="15">
      <c r="A8" s="252"/>
    </row>
    <row r="9" spans="1:10" ht="14.25">
      <c r="C9" s="258"/>
    </row>
    <row r="13" spans="1:10" ht="26.25">
      <c r="A13" s="259"/>
      <c r="B13" s="259"/>
      <c r="D13" s="264"/>
      <c r="E13" s="264"/>
      <c r="F13" s="264"/>
      <c r="G13" s="264"/>
      <c r="H13" s="264"/>
      <c r="I13" s="264"/>
      <c r="J13" s="264"/>
    </row>
    <row r="14" spans="1:10" ht="17.25" customHeight="1">
      <c r="D14" s="264"/>
      <c r="E14" s="264"/>
      <c r="F14" s="264"/>
      <c r="G14" s="264"/>
      <c r="H14" s="264"/>
      <c r="I14" s="264"/>
      <c r="J14" s="264"/>
    </row>
    <row r="15" spans="1:10" ht="15">
      <c r="C15" s="265" t="s">
        <v>321</v>
      </c>
    </row>
    <row r="16" spans="1:10" ht="14.25">
      <c r="C16" s="266" t="s">
        <v>92</v>
      </c>
    </row>
    <row r="21" spans="1:3" ht="33.75">
      <c r="C21" s="260"/>
    </row>
    <row r="22" spans="1:3">
      <c r="C22" s="261"/>
    </row>
    <row r="28" spans="1:3">
      <c r="A28" s="262"/>
      <c r="C28" s="144"/>
    </row>
    <row r="29" spans="1:3">
      <c r="A29" s="262"/>
      <c r="B29" s="262"/>
    </row>
    <row r="30" spans="1:3">
      <c r="A30" s="262"/>
      <c r="B30" s="262"/>
      <c r="C30" s="263"/>
    </row>
    <row r="31" spans="1:3">
      <c r="A31" s="262"/>
      <c r="B31" s="262"/>
      <c r="C31" s="144"/>
    </row>
    <row r="32" spans="1:3">
      <c r="A32" s="262"/>
      <c r="B32" s="262"/>
      <c r="C32" s="263"/>
    </row>
    <row r="33" spans="2:3" ht="31.5">
      <c r="B33" s="397"/>
      <c r="C33" s="397"/>
    </row>
    <row r="34" spans="2:3">
      <c r="C34" s="5"/>
    </row>
  </sheetData>
  <mergeCells count="1">
    <mergeCell ref="B33:C33"/>
  </mergeCells>
  <printOptions horizontalCentered="1"/>
  <pageMargins left="0.59055118110236227" right="0.39370078740157483" top="0.39370078740157483" bottom="0.39370078740157483" header="0.31496062992125984" footer="0.31496062992125984"/>
  <pageSetup paperSize="9" orientation="portrait" horizontalDpi="4294967292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49"/>
  <sheetViews>
    <sheetView topLeftCell="A247" workbookViewId="0">
      <selection activeCell="S256" sqref="S256"/>
    </sheetView>
  </sheetViews>
  <sheetFormatPr defaultRowHeight="12.75"/>
  <cols>
    <col min="1" max="1" width="2.7109375" customWidth="1"/>
    <col min="2" max="2" width="3" customWidth="1"/>
    <col min="3" max="3" width="3.42578125" style="144" customWidth="1"/>
    <col min="4" max="4" width="2" customWidth="1"/>
    <col min="5" max="5" width="3.42578125" customWidth="1"/>
    <col min="6" max="6" width="13.28515625" customWidth="1"/>
    <col min="7" max="7" width="10" customWidth="1"/>
    <col min="8" max="8" width="10.5703125" customWidth="1"/>
    <col min="9" max="9" width="11.42578125" customWidth="1"/>
    <col min="10" max="10" width="8.7109375" customWidth="1"/>
    <col min="11" max="11" width="10.140625" customWidth="1"/>
    <col min="12" max="12" width="13" customWidth="1"/>
    <col min="13" max="13" width="10.5703125" customWidth="1"/>
    <col min="14" max="14" width="3" customWidth="1"/>
    <col min="15" max="15" width="2.140625" customWidth="1"/>
    <col min="17" max="17" width="11.7109375" bestFit="1" customWidth="1"/>
  </cols>
  <sheetData>
    <row r="1" spans="1:16">
      <c r="A1" s="1"/>
      <c r="B1" s="2"/>
      <c r="C1" s="111"/>
      <c r="D1" s="2"/>
      <c r="E1" s="2"/>
      <c r="F1" s="2"/>
      <c r="G1" s="2"/>
      <c r="H1" s="2"/>
      <c r="I1" s="2"/>
      <c r="J1" s="2"/>
      <c r="K1" s="2"/>
      <c r="L1" s="2"/>
      <c r="M1" s="3"/>
      <c r="N1" s="5"/>
    </row>
    <row r="2" spans="1:16">
      <c r="A2" s="4"/>
      <c r="B2" s="5"/>
      <c r="C2" s="112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</row>
    <row r="3" spans="1:16" ht="20.25">
      <c r="A3" s="4"/>
      <c r="B3" s="5"/>
      <c r="C3" s="112" t="s">
        <v>227</v>
      </c>
      <c r="D3" s="5"/>
      <c r="E3" s="5"/>
      <c r="F3" s="187" t="s">
        <v>331</v>
      </c>
      <c r="G3" s="187"/>
      <c r="H3" s="5"/>
      <c r="I3" s="5"/>
      <c r="J3" s="5"/>
      <c r="K3" s="5"/>
      <c r="L3" s="5"/>
      <c r="M3" s="6"/>
      <c r="N3" s="5"/>
      <c r="O3" s="5"/>
      <c r="P3" s="5"/>
    </row>
    <row r="4" spans="1:16" s="11" customFormat="1" ht="29.25" customHeight="1">
      <c r="A4" s="125"/>
      <c r="B4" s="127"/>
      <c r="C4" s="179"/>
      <c r="D4" s="179"/>
      <c r="E4" s="179"/>
      <c r="F4" s="179"/>
      <c r="G4" s="179" t="s">
        <v>89</v>
      </c>
      <c r="H4" s="179"/>
      <c r="I4" s="179"/>
      <c r="J4" s="179"/>
      <c r="K4" s="179"/>
      <c r="L4" s="179"/>
      <c r="M4" s="180"/>
      <c r="N4" s="179"/>
      <c r="O4" s="127"/>
      <c r="P4" s="127"/>
    </row>
    <row r="5" spans="1:16" s="11" customFormat="1" ht="12.75" customHeight="1">
      <c r="A5" s="125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  <c r="N5" s="100"/>
      <c r="O5" s="127"/>
      <c r="P5" s="127"/>
    </row>
    <row r="6" spans="1:16" ht="15.75">
      <c r="A6" s="4"/>
      <c r="B6" s="5"/>
      <c r="C6" s="112"/>
      <c r="D6" s="494" t="s">
        <v>173</v>
      </c>
      <c r="E6" s="494"/>
      <c r="F6" s="113" t="s">
        <v>228</v>
      </c>
      <c r="G6" s="5"/>
      <c r="H6" s="5"/>
      <c r="I6" s="5"/>
      <c r="J6" s="5"/>
      <c r="K6" s="114"/>
      <c r="L6" s="114"/>
      <c r="M6" s="6"/>
      <c r="N6" s="5"/>
      <c r="O6" s="5"/>
      <c r="P6" s="5"/>
    </row>
    <row r="7" spans="1:16">
      <c r="A7" s="4"/>
      <c r="B7" s="5"/>
      <c r="C7" s="112"/>
      <c r="D7" s="5"/>
      <c r="E7" s="5"/>
      <c r="F7" s="5"/>
      <c r="G7" s="5"/>
      <c r="H7" s="5"/>
      <c r="I7" s="5"/>
      <c r="J7" s="5"/>
      <c r="K7" s="114"/>
      <c r="L7" s="114"/>
      <c r="M7" s="6"/>
      <c r="N7" s="5"/>
      <c r="O7" s="5"/>
      <c r="P7" s="5"/>
    </row>
    <row r="8" spans="1:16">
      <c r="A8" s="4"/>
      <c r="B8" s="5"/>
      <c r="C8" s="112"/>
      <c r="D8" s="5"/>
      <c r="E8" s="115" t="s">
        <v>3</v>
      </c>
      <c r="F8" s="116" t="s">
        <v>229</v>
      </c>
      <c r="G8" s="116"/>
      <c r="H8" s="117"/>
      <c r="I8" s="5"/>
      <c r="J8" s="5"/>
      <c r="K8" s="5"/>
      <c r="L8" s="5"/>
      <c r="M8" s="6"/>
      <c r="N8" s="5"/>
      <c r="O8" s="5"/>
      <c r="P8" s="5"/>
    </row>
    <row r="9" spans="1:16">
      <c r="A9" s="4"/>
      <c r="B9" s="5"/>
      <c r="C9" s="112"/>
      <c r="D9" s="5"/>
      <c r="E9" s="115"/>
      <c r="F9" s="116"/>
      <c r="G9" s="116"/>
      <c r="H9" s="117"/>
      <c r="I9" s="5"/>
      <c r="J9" s="5"/>
      <c r="K9" s="5"/>
      <c r="L9" s="5"/>
      <c r="M9" s="6"/>
      <c r="N9" s="5"/>
      <c r="O9" s="5"/>
      <c r="P9" s="5"/>
    </row>
    <row r="10" spans="1:16">
      <c r="A10" s="4"/>
      <c r="B10" s="107"/>
      <c r="C10" s="118"/>
      <c r="D10" s="107"/>
      <c r="E10" s="119">
        <v>1</v>
      </c>
      <c r="F10" s="120" t="s">
        <v>9</v>
      </c>
      <c r="G10" s="121"/>
      <c r="H10" s="5"/>
      <c r="I10" s="5"/>
      <c r="J10" s="5"/>
      <c r="K10" s="5"/>
      <c r="L10" s="5"/>
      <c r="M10" s="6"/>
      <c r="N10" s="5"/>
      <c r="O10" s="5"/>
      <c r="P10" s="5"/>
    </row>
    <row r="11" spans="1:16">
      <c r="A11" s="4"/>
      <c r="B11" s="5"/>
      <c r="C11" s="112">
        <v>3</v>
      </c>
      <c r="D11" s="5"/>
      <c r="E11" s="5"/>
      <c r="F11" s="112" t="s">
        <v>28</v>
      </c>
      <c r="G11" s="114"/>
      <c r="H11" s="114"/>
      <c r="I11" s="114"/>
      <c r="J11" s="114"/>
      <c r="K11" s="114"/>
      <c r="L11" s="114"/>
      <c r="M11" s="6"/>
      <c r="N11" s="5"/>
      <c r="O11" s="5"/>
      <c r="P11" s="5"/>
    </row>
    <row r="12" spans="1:16">
      <c r="A12" s="4"/>
      <c r="B12" s="5"/>
      <c r="C12" s="112"/>
      <c r="D12" s="5"/>
      <c r="E12" s="481" t="s">
        <v>2</v>
      </c>
      <c r="F12" s="481" t="s">
        <v>230</v>
      </c>
      <c r="G12" s="481"/>
      <c r="H12" s="481" t="s">
        <v>231</v>
      </c>
      <c r="I12" s="481" t="s">
        <v>232</v>
      </c>
      <c r="J12" s="481"/>
      <c r="K12" s="280" t="s">
        <v>233</v>
      </c>
      <c r="L12" s="280" t="s">
        <v>234</v>
      </c>
      <c r="M12" s="280" t="s">
        <v>233</v>
      </c>
      <c r="N12" s="5"/>
      <c r="O12" s="5"/>
      <c r="P12" s="5"/>
    </row>
    <row r="13" spans="1:16">
      <c r="A13" s="4"/>
      <c r="B13" s="5"/>
      <c r="C13" s="112"/>
      <c r="D13" s="5"/>
      <c r="E13" s="481"/>
      <c r="F13" s="481"/>
      <c r="G13" s="481"/>
      <c r="H13" s="481"/>
      <c r="I13" s="481"/>
      <c r="J13" s="481"/>
      <c r="K13" s="281" t="s">
        <v>235</v>
      </c>
      <c r="L13" s="281" t="s">
        <v>236</v>
      </c>
      <c r="M13" s="281" t="s">
        <v>237</v>
      </c>
      <c r="N13" s="5"/>
      <c r="O13" s="5"/>
      <c r="P13" s="5"/>
    </row>
    <row r="14" spans="1:16">
      <c r="A14" s="4"/>
      <c r="B14" s="5"/>
      <c r="C14" s="112"/>
      <c r="D14" s="5"/>
      <c r="E14" s="122"/>
      <c r="F14" s="506" t="s">
        <v>299</v>
      </c>
      <c r="G14" s="505"/>
      <c r="H14" s="123" t="s">
        <v>237</v>
      </c>
      <c r="I14" s="496"/>
      <c r="J14" s="497"/>
      <c r="K14" s="123"/>
      <c r="L14" s="123"/>
      <c r="M14" s="188">
        <v>478564.92</v>
      </c>
      <c r="N14" s="5"/>
      <c r="O14" s="5"/>
      <c r="P14" s="5"/>
    </row>
    <row r="15" spans="1:16">
      <c r="A15" s="4"/>
      <c r="B15" s="5"/>
      <c r="C15" s="383"/>
      <c r="D15" s="5"/>
      <c r="E15" s="122"/>
      <c r="F15" s="506" t="s">
        <v>299</v>
      </c>
      <c r="G15" s="505"/>
      <c r="H15" s="394" t="s">
        <v>403</v>
      </c>
      <c r="I15" s="386"/>
      <c r="J15" s="387"/>
      <c r="K15" s="123">
        <v>0</v>
      </c>
      <c r="L15" s="123">
        <v>0</v>
      </c>
      <c r="M15" s="188">
        <v>0</v>
      </c>
      <c r="N15" s="5"/>
      <c r="O15" s="5"/>
      <c r="P15" s="5"/>
    </row>
    <row r="16" spans="1:16">
      <c r="A16" s="4"/>
      <c r="B16" s="5"/>
      <c r="C16" s="383"/>
      <c r="D16" s="5"/>
      <c r="E16" s="122"/>
      <c r="F16" s="506" t="s">
        <v>299</v>
      </c>
      <c r="G16" s="505"/>
      <c r="H16" s="394" t="s">
        <v>404</v>
      </c>
      <c r="I16" s="386"/>
      <c r="J16" s="387"/>
      <c r="K16" s="123">
        <v>1000</v>
      </c>
      <c r="L16" s="123">
        <v>101.5</v>
      </c>
      <c r="M16" s="188">
        <f>K16*L16</f>
        <v>101500</v>
      </c>
      <c r="N16" s="5"/>
      <c r="O16" s="5"/>
      <c r="P16" s="5"/>
    </row>
    <row r="17" spans="1:18">
      <c r="A17" s="4"/>
      <c r="B17" s="5"/>
      <c r="C17" s="112"/>
      <c r="D17" s="5"/>
      <c r="E17" s="122"/>
      <c r="F17" s="504" t="s">
        <v>337</v>
      </c>
      <c r="G17" s="505"/>
      <c r="H17" s="123" t="s">
        <v>237</v>
      </c>
      <c r="I17" s="496"/>
      <c r="J17" s="497"/>
      <c r="K17" s="123"/>
      <c r="L17" s="123"/>
      <c r="M17" s="188">
        <v>64752.69</v>
      </c>
      <c r="N17" s="5"/>
      <c r="O17" s="5"/>
      <c r="P17" s="5"/>
    </row>
    <row r="18" spans="1:18">
      <c r="A18" s="4"/>
      <c r="B18" s="5"/>
      <c r="C18" s="383"/>
      <c r="D18" s="5"/>
      <c r="E18" s="122"/>
      <c r="F18" s="504" t="s">
        <v>337</v>
      </c>
      <c r="G18" s="505"/>
      <c r="H18" s="394" t="s">
        <v>403</v>
      </c>
      <c r="I18" s="386"/>
      <c r="J18" s="387"/>
      <c r="K18" s="123">
        <v>756.09</v>
      </c>
      <c r="L18" s="123">
        <v>140.26</v>
      </c>
      <c r="M18" s="188">
        <f>K18*L18</f>
        <v>106049.18339999999</v>
      </c>
      <c r="N18" s="5"/>
      <c r="O18" s="5"/>
      <c r="P18" s="5"/>
    </row>
    <row r="19" spans="1:18">
      <c r="A19" s="4"/>
      <c r="B19" s="5"/>
      <c r="C19" s="112"/>
      <c r="D19" s="5"/>
      <c r="E19" s="124"/>
      <c r="F19" s="504" t="s">
        <v>338</v>
      </c>
      <c r="G19" s="505"/>
      <c r="H19" s="123" t="s">
        <v>237</v>
      </c>
      <c r="I19" s="496"/>
      <c r="J19" s="497"/>
      <c r="K19" s="124"/>
      <c r="L19" s="124"/>
      <c r="M19" s="188">
        <v>2835</v>
      </c>
      <c r="N19" s="5"/>
      <c r="O19" s="5"/>
      <c r="P19" s="5"/>
    </row>
    <row r="20" spans="1:18">
      <c r="A20" s="4"/>
      <c r="B20" s="5"/>
      <c r="C20" s="112"/>
      <c r="D20" s="5"/>
      <c r="E20" s="124"/>
      <c r="F20" s="504" t="s">
        <v>338</v>
      </c>
      <c r="G20" s="505"/>
      <c r="H20" s="394" t="s">
        <v>403</v>
      </c>
      <c r="I20" s="496"/>
      <c r="J20" s="497"/>
      <c r="K20" s="124">
        <v>0</v>
      </c>
      <c r="L20" s="124"/>
      <c r="M20" s="188">
        <v>0</v>
      </c>
      <c r="N20" s="5"/>
      <c r="O20" s="5"/>
      <c r="P20" s="5"/>
    </row>
    <row r="21" spans="1:18" s="11" customFormat="1" ht="21" customHeight="1">
      <c r="A21" s="125"/>
      <c r="B21" s="127"/>
      <c r="C21" s="126"/>
      <c r="D21" s="127"/>
      <c r="E21" s="128"/>
      <c r="F21" s="487" t="s">
        <v>238</v>
      </c>
      <c r="G21" s="488"/>
      <c r="H21" s="488"/>
      <c r="I21" s="488"/>
      <c r="J21" s="488"/>
      <c r="K21" s="488"/>
      <c r="L21" s="489"/>
      <c r="M21" s="282">
        <f>SUM(M14:M20)</f>
        <v>753701.79339999985</v>
      </c>
      <c r="N21" s="127"/>
      <c r="O21" s="127"/>
      <c r="P21" s="127"/>
      <c r="Q21" s="181"/>
      <c r="R21" s="396"/>
    </row>
    <row r="22" spans="1:18">
      <c r="A22" s="4"/>
      <c r="B22" s="5"/>
      <c r="C22" s="112">
        <v>4</v>
      </c>
      <c r="D22" s="5"/>
      <c r="E22" s="84"/>
      <c r="F22" s="118" t="s">
        <v>29</v>
      </c>
      <c r="G22" s="84"/>
      <c r="H22" s="84"/>
      <c r="I22" s="84"/>
      <c r="J22" s="84"/>
      <c r="K22" s="84"/>
      <c r="L22" s="84"/>
      <c r="M22" s="6"/>
      <c r="N22" s="5"/>
      <c r="O22" s="5"/>
      <c r="P22" s="5"/>
    </row>
    <row r="23" spans="1:18">
      <c r="A23" s="4"/>
      <c r="B23" s="5"/>
      <c r="C23" s="112"/>
      <c r="D23" s="5"/>
      <c r="E23" s="481" t="s">
        <v>2</v>
      </c>
      <c r="F23" s="498" t="s">
        <v>239</v>
      </c>
      <c r="G23" s="499"/>
      <c r="H23" s="499"/>
      <c r="I23" s="499"/>
      <c r="J23" s="500"/>
      <c r="K23" s="280" t="s">
        <v>233</v>
      </c>
      <c r="L23" s="280" t="s">
        <v>234</v>
      </c>
      <c r="M23" s="280" t="s">
        <v>233</v>
      </c>
      <c r="N23" s="5"/>
      <c r="O23" s="5"/>
      <c r="P23" s="5"/>
    </row>
    <row r="24" spans="1:18">
      <c r="A24" s="4"/>
      <c r="B24" s="5"/>
      <c r="C24" s="112"/>
      <c r="D24" s="5"/>
      <c r="E24" s="481"/>
      <c r="F24" s="501"/>
      <c r="G24" s="502"/>
      <c r="H24" s="502"/>
      <c r="I24" s="502"/>
      <c r="J24" s="503"/>
      <c r="K24" s="281" t="s">
        <v>235</v>
      </c>
      <c r="L24" s="281" t="s">
        <v>236</v>
      </c>
      <c r="M24" s="281" t="s">
        <v>237</v>
      </c>
      <c r="N24" s="5"/>
      <c r="O24" s="5"/>
      <c r="P24" s="5"/>
    </row>
    <row r="25" spans="1:18">
      <c r="A25" s="4"/>
      <c r="B25" s="5"/>
      <c r="C25" s="112"/>
      <c r="D25" s="5"/>
      <c r="E25" s="122"/>
      <c r="F25" s="482" t="s">
        <v>240</v>
      </c>
      <c r="G25" s="483"/>
      <c r="H25" s="483"/>
      <c r="I25" s="483"/>
      <c r="J25" s="484"/>
      <c r="K25" s="123"/>
      <c r="L25" s="123"/>
      <c r="M25" s="294">
        <v>426771.69999999995</v>
      </c>
      <c r="N25" s="5"/>
      <c r="O25" s="5"/>
      <c r="P25" s="5"/>
    </row>
    <row r="26" spans="1:18">
      <c r="A26" s="4"/>
      <c r="B26" s="5"/>
      <c r="C26" s="112"/>
      <c r="D26" s="5"/>
      <c r="E26" s="124"/>
      <c r="F26" s="482" t="s">
        <v>241</v>
      </c>
      <c r="G26" s="483"/>
      <c r="H26" s="483"/>
      <c r="I26" s="483"/>
      <c r="J26" s="484"/>
      <c r="K26" s="124">
        <v>370</v>
      </c>
      <c r="L26" s="124">
        <v>140.26</v>
      </c>
      <c r="M26" s="294">
        <f>K26*L26</f>
        <v>51896.2</v>
      </c>
      <c r="N26" s="5"/>
      <c r="O26" s="5"/>
      <c r="P26" s="5"/>
    </row>
    <row r="27" spans="1:18">
      <c r="A27" s="4"/>
      <c r="B27" s="5"/>
      <c r="C27" s="112"/>
      <c r="D27" s="5"/>
      <c r="E27" s="124"/>
      <c r="F27" s="482" t="s">
        <v>242</v>
      </c>
      <c r="G27" s="483"/>
      <c r="H27" s="483"/>
      <c r="I27" s="483"/>
      <c r="J27" s="484"/>
      <c r="K27" s="124"/>
      <c r="L27" s="124"/>
      <c r="M27" s="294"/>
      <c r="N27" s="5"/>
      <c r="O27" s="5"/>
      <c r="P27" s="5"/>
    </row>
    <row r="28" spans="1:18">
      <c r="A28" s="4"/>
      <c r="B28" s="5"/>
      <c r="C28" s="112"/>
      <c r="D28" s="5"/>
      <c r="E28" s="124"/>
      <c r="F28" s="482"/>
      <c r="G28" s="483"/>
      <c r="H28" s="483"/>
      <c r="I28" s="483"/>
      <c r="J28" s="484"/>
      <c r="K28" s="124"/>
      <c r="L28" s="124"/>
      <c r="M28" s="294"/>
      <c r="N28" s="5"/>
      <c r="O28" s="5"/>
      <c r="P28" s="5"/>
    </row>
    <row r="29" spans="1:18" ht="18" customHeight="1">
      <c r="A29" s="4"/>
      <c r="B29" s="5"/>
      <c r="C29" s="112"/>
      <c r="D29" s="5"/>
      <c r="E29" s="128"/>
      <c r="F29" s="487" t="s">
        <v>238</v>
      </c>
      <c r="G29" s="488"/>
      <c r="H29" s="488"/>
      <c r="I29" s="488"/>
      <c r="J29" s="488"/>
      <c r="K29" s="488"/>
      <c r="L29" s="489"/>
      <c r="M29" s="295">
        <f>SUM(M25:M28)</f>
        <v>478667.89999999997</v>
      </c>
      <c r="N29" s="5"/>
      <c r="O29" s="5"/>
      <c r="P29" s="5"/>
      <c r="Q29" s="395"/>
    </row>
    <row r="30" spans="1:18">
      <c r="A30" s="4"/>
      <c r="B30" s="5"/>
      <c r="C30" s="112"/>
      <c r="D30" s="5"/>
      <c r="E30" s="5"/>
      <c r="F30" s="5"/>
      <c r="G30" s="5"/>
      <c r="H30" s="5"/>
      <c r="I30" s="5"/>
      <c r="J30" s="5"/>
      <c r="K30" s="5"/>
      <c r="L30" s="5"/>
      <c r="M30" s="6"/>
      <c r="N30" s="5"/>
      <c r="O30" s="5"/>
      <c r="P30" s="5"/>
    </row>
    <row r="31" spans="1:18">
      <c r="A31" s="4"/>
      <c r="B31" s="5"/>
      <c r="C31" s="112"/>
      <c r="D31" s="5"/>
      <c r="E31" s="5"/>
      <c r="F31" s="5"/>
      <c r="G31" s="5"/>
      <c r="H31" s="5"/>
      <c r="I31" s="5"/>
      <c r="J31" s="5"/>
      <c r="K31" s="5"/>
      <c r="L31" s="5"/>
      <c r="M31" s="6"/>
      <c r="N31" s="5"/>
      <c r="O31" s="5"/>
      <c r="P31" s="5"/>
    </row>
    <row r="32" spans="1:18">
      <c r="A32" s="4"/>
      <c r="B32" s="5"/>
      <c r="C32" s="112">
        <v>5</v>
      </c>
      <c r="D32" s="5"/>
      <c r="E32" s="129">
        <v>2</v>
      </c>
      <c r="F32" s="130" t="s">
        <v>157</v>
      </c>
      <c r="G32" s="131"/>
      <c r="H32" s="5"/>
      <c r="I32" s="5"/>
      <c r="J32" s="5"/>
      <c r="K32" s="5"/>
      <c r="L32" s="5"/>
      <c r="M32" s="6"/>
      <c r="N32" s="5"/>
      <c r="O32" s="5"/>
      <c r="P32" s="5"/>
    </row>
    <row r="33" spans="1:16">
      <c r="A33" s="4"/>
      <c r="B33" s="5"/>
      <c r="C33" s="112"/>
      <c r="D33" s="5"/>
      <c r="E33" s="5"/>
      <c r="F33" s="5"/>
      <c r="G33" s="5" t="s">
        <v>243</v>
      </c>
      <c r="H33" s="5"/>
      <c r="I33" s="5"/>
      <c r="J33" s="5"/>
      <c r="K33" s="5"/>
      <c r="L33" s="5"/>
      <c r="M33" s="6"/>
      <c r="N33" s="5"/>
      <c r="O33" s="5"/>
      <c r="P33" s="5"/>
    </row>
    <row r="34" spans="1:16">
      <c r="A34" s="4"/>
      <c r="B34" s="5"/>
      <c r="C34" s="112"/>
      <c r="D34" s="5"/>
      <c r="E34" s="5"/>
      <c r="F34" s="5"/>
      <c r="G34" s="5"/>
      <c r="H34" s="5"/>
      <c r="I34" s="5"/>
      <c r="J34" s="5"/>
      <c r="K34" s="5"/>
      <c r="L34" s="5"/>
      <c r="M34" s="6"/>
      <c r="N34" s="5"/>
      <c r="O34" s="5"/>
      <c r="P34" s="5"/>
    </row>
    <row r="35" spans="1:16">
      <c r="A35" s="4"/>
      <c r="B35" s="5"/>
      <c r="C35" s="112">
        <v>6</v>
      </c>
      <c r="D35" s="5"/>
      <c r="E35" s="129">
        <v>3</v>
      </c>
      <c r="F35" s="130" t="s">
        <v>158</v>
      </c>
      <c r="G35" s="131"/>
      <c r="H35" s="5"/>
      <c r="I35" s="5"/>
      <c r="J35" s="5"/>
      <c r="K35" s="5"/>
      <c r="L35" s="5"/>
      <c r="M35" s="6"/>
      <c r="N35" s="5"/>
      <c r="O35" s="5"/>
      <c r="P35" s="5"/>
    </row>
    <row r="36" spans="1:16">
      <c r="A36" s="4"/>
      <c r="B36" s="5"/>
      <c r="C36" s="112"/>
      <c r="D36" s="5"/>
      <c r="E36" s="132"/>
      <c r="F36" s="133"/>
      <c r="G36" s="131"/>
      <c r="H36" s="5"/>
      <c r="I36" s="5"/>
      <c r="J36" s="5"/>
      <c r="K36" s="5"/>
      <c r="L36" s="5"/>
      <c r="M36" s="6"/>
      <c r="N36" s="5"/>
      <c r="O36" s="5"/>
      <c r="P36" s="5"/>
    </row>
    <row r="37" spans="1:16">
      <c r="A37" s="4"/>
      <c r="B37" s="5"/>
      <c r="C37" s="112">
        <v>7</v>
      </c>
      <c r="D37" s="5"/>
      <c r="E37" s="134" t="s">
        <v>124</v>
      </c>
      <c r="F37" s="135" t="s">
        <v>159</v>
      </c>
      <c r="G37" s="5"/>
      <c r="H37" s="5"/>
      <c r="I37" s="5"/>
      <c r="J37" s="5"/>
      <c r="K37" s="5"/>
      <c r="L37" s="5"/>
      <c r="M37" s="6"/>
      <c r="N37" s="5"/>
      <c r="O37" s="5"/>
      <c r="P37" s="5"/>
    </row>
    <row r="38" spans="1:16">
      <c r="A38" s="4"/>
      <c r="B38" s="5"/>
      <c r="C38" s="112"/>
      <c r="D38" s="5"/>
      <c r="E38" s="5"/>
      <c r="F38" s="485" t="s">
        <v>244</v>
      </c>
      <c r="G38" s="485"/>
      <c r="H38" s="5"/>
      <c r="I38" s="112" t="s">
        <v>2</v>
      </c>
      <c r="J38" s="5"/>
      <c r="K38" s="112" t="s">
        <v>245</v>
      </c>
      <c r="L38" s="217">
        <f>Aktivet!G13</f>
        <v>10481795.559466669</v>
      </c>
      <c r="M38" s="6"/>
      <c r="N38" s="5"/>
    </row>
    <row r="39" spans="1:16">
      <c r="A39" s="4"/>
      <c r="B39" s="5"/>
      <c r="C39" s="112"/>
      <c r="D39" s="5"/>
      <c r="E39" s="5"/>
      <c r="F39" s="485" t="s">
        <v>246</v>
      </c>
      <c r="G39" s="485"/>
      <c r="H39" s="5"/>
      <c r="I39" s="112" t="s">
        <v>2</v>
      </c>
      <c r="J39" s="136"/>
      <c r="K39" s="112" t="s">
        <v>245</v>
      </c>
      <c r="L39" s="183"/>
      <c r="M39" s="6"/>
      <c r="N39" s="5"/>
    </row>
    <row r="40" spans="1:16">
      <c r="A40" s="4"/>
      <c r="B40" s="5"/>
      <c r="C40" s="112"/>
      <c r="D40" s="5"/>
      <c r="E40" s="5"/>
      <c r="F40" s="5" t="s">
        <v>247</v>
      </c>
      <c r="G40" s="5"/>
      <c r="H40" s="5"/>
      <c r="I40" s="112" t="s">
        <v>2</v>
      </c>
      <c r="J40" s="136"/>
      <c r="K40" s="112" t="s">
        <v>245</v>
      </c>
      <c r="L40" s="183">
        <v>0</v>
      </c>
      <c r="M40" s="6"/>
      <c r="N40" s="5"/>
    </row>
    <row r="41" spans="1:16">
      <c r="A41" s="4"/>
      <c r="B41" s="5"/>
      <c r="C41" s="112"/>
      <c r="D41" s="5"/>
      <c r="E41" s="5"/>
      <c r="F41" s="5" t="s">
        <v>248</v>
      </c>
      <c r="G41" s="5"/>
      <c r="H41" s="5"/>
      <c r="I41" s="112" t="s">
        <v>2</v>
      </c>
      <c r="J41" s="136"/>
      <c r="K41" s="112" t="s">
        <v>245</v>
      </c>
      <c r="L41" s="136"/>
      <c r="M41" s="6"/>
      <c r="N41" s="5"/>
    </row>
    <row r="42" spans="1:16">
      <c r="A42" s="4"/>
      <c r="B42" s="5"/>
      <c r="C42" s="112"/>
      <c r="D42" s="5"/>
      <c r="E42" s="5"/>
      <c r="F42" s="5" t="s">
        <v>249</v>
      </c>
      <c r="G42" s="5"/>
      <c r="H42" s="5"/>
      <c r="I42" s="112" t="s">
        <v>2</v>
      </c>
      <c r="J42" s="136"/>
      <c r="K42" s="112" t="s">
        <v>245</v>
      </c>
      <c r="L42" s="183">
        <f>L38</f>
        <v>10481795.559466669</v>
      </c>
      <c r="M42" s="6"/>
      <c r="N42" s="5"/>
    </row>
    <row r="43" spans="1:16">
      <c r="A43" s="4"/>
      <c r="B43" s="5"/>
      <c r="C43" s="112"/>
      <c r="D43" s="5"/>
      <c r="E43" s="5"/>
      <c r="F43" s="5" t="s">
        <v>250</v>
      </c>
      <c r="G43" s="5"/>
      <c r="H43" s="5"/>
      <c r="I43" s="112" t="s">
        <v>2</v>
      </c>
      <c r="J43" s="136"/>
      <c r="K43" s="112" t="s">
        <v>245</v>
      </c>
      <c r="L43" s="136"/>
      <c r="M43" s="6"/>
      <c r="N43" s="5"/>
    </row>
    <row r="44" spans="1:16">
      <c r="A44" s="4"/>
      <c r="B44" s="5"/>
      <c r="C44" s="112"/>
      <c r="D44" s="5"/>
      <c r="E44" s="5"/>
      <c r="F44" s="486" t="s">
        <v>251</v>
      </c>
      <c r="G44" s="486"/>
      <c r="H44" s="5"/>
      <c r="I44" s="112" t="s">
        <v>2</v>
      </c>
      <c r="J44" s="136"/>
      <c r="K44" s="112" t="s">
        <v>245</v>
      </c>
      <c r="L44" s="136"/>
      <c r="M44" s="6"/>
      <c r="N44" s="5"/>
    </row>
    <row r="45" spans="1:16">
      <c r="A45" s="4"/>
      <c r="B45" s="5"/>
      <c r="C45" s="112"/>
      <c r="D45" s="5"/>
      <c r="E45" s="5"/>
      <c r="F45" s="137" t="s">
        <v>252</v>
      </c>
      <c r="G45" s="5"/>
      <c r="H45" s="5"/>
      <c r="I45" s="112" t="s">
        <v>2</v>
      </c>
      <c r="J45" s="136"/>
      <c r="K45" s="112" t="s">
        <v>245</v>
      </c>
      <c r="L45" s="136"/>
      <c r="M45" s="6"/>
      <c r="N45" s="5"/>
    </row>
    <row r="46" spans="1:16">
      <c r="A46" s="4"/>
      <c r="B46" s="5"/>
      <c r="C46" s="112"/>
      <c r="D46" s="5"/>
      <c r="E46" s="5"/>
      <c r="F46" s="137" t="s">
        <v>253</v>
      </c>
      <c r="G46" s="5"/>
      <c r="H46" s="5"/>
      <c r="I46" s="112" t="s">
        <v>2</v>
      </c>
      <c r="J46" s="136"/>
      <c r="K46" s="112" t="s">
        <v>245</v>
      </c>
      <c r="L46" s="136"/>
      <c r="M46" s="6"/>
      <c r="N46" s="5"/>
    </row>
    <row r="47" spans="1:16">
      <c r="A47" s="4"/>
      <c r="B47" s="5"/>
      <c r="C47" s="112"/>
      <c r="D47" s="5"/>
      <c r="E47" s="5"/>
      <c r="F47" s="5"/>
      <c r="G47" s="5"/>
      <c r="H47" s="5"/>
      <c r="I47" s="5"/>
      <c r="J47" s="5"/>
      <c r="K47" s="5"/>
      <c r="L47" s="5"/>
      <c r="M47" s="6"/>
      <c r="N47" s="5"/>
    </row>
    <row r="48" spans="1:16">
      <c r="A48" s="4"/>
      <c r="B48" s="5"/>
      <c r="C48" s="112">
        <v>8</v>
      </c>
      <c r="D48" s="5"/>
      <c r="E48" s="134" t="s">
        <v>124</v>
      </c>
      <c r="F48" s="135" t="s">
        <v>300</v>
      </c>
      <c r="G48" s="5"/>
      <c r="H48" s="5"/>
      <c r="I48" s="5"/>
      <c r="J48" s="5"/>
      <c r="K48" s="112" t="s">
        <v>263</v>
      </c>
      <c r="L48" s="8"/>
      <c r="M48" s="6"/>
      <c r="N48" s="5"/>
    </row>
    <row r="49" spans="1:15">
      <c r="A49" s="4"/>
      <c r="B49" s="5"/>
      <c r="C49" s="112"/>
      <c r="D49" s="5"/>
      <c r="E49" s="5"/>
      <c r="F49" s="5"/>
      <c r="G49" s="5"/>
      <c r="H49" s="5"/>
      <c r="I49" s="5"/>
      <c r="J49" s="5"/>
      <c r="K49" s="5"/>
      <c r="L49" s="5"/>
      <c r="M49" s="6"/>
      <c r="N49" s="5"/>
    </row>
    <row r="50" spans="1:15">
      <c r="A50" s="4"/>
      <c r="B50" s="5"/>
      <c r="C50" s="112">
        <v>9</v>
      </c>
      <c r="D50" s="5"/>
      <c r="E50" s="134" t="s">
        <v>124</v>
      </c>
      <c r="F50" s="135" t="s">
        <v>126</v>
      </c>
      <c r="G50" s="5"/>
      <c r="H50" s="493"/>
      <c r="I50" s="493"/>
      <c r="J50" s="5"/>
      <c r="K50" s="5"/>
      <c r="L50" s="5"/>
      <c r="M50" s="6"/>
      <c r="N50" s="5"/>
    </row>
    <row r="51" spans="1:15">
      <c r="A51" s="4"/>
      <c r="B51" s="5"/>
      <c r="C51" s="112"/>
      <c r="D51" s="5"/>
      <c r="E51" s="5"/>
      <c r="F51" s="5"/>
      <c r="G51" s="5" t="s">
        <v>254</v>
      </c>
      <c r="H51" s="5"/>
      <c r="I51" s="5"/>
      <c r="J51" s="5"/>
      <c r="K51" s="112" t="s">
        <v>245</v>
      </c>
      <c r="L51" s="184"/>
      <c r="M51" s="6"/>
      <c r="N51" s="5"/>
    </row>
    <row r="52" spans="1:15">
      <c r="A52" s="4"/>
      <c r="B52" s="5"/>
      <c r="C52" s="112"/>
      <c r="D52" s="5"/>
      <c r="E52" s="5"/>
      <c r="F52" s="5"/>
      <c r="G52" s="5" t="s">
        <v>255</v>
      </c>
      <c r="H52" s="5"/>
      <c r="I52" s="5"/>
      <c r="J52" s="5"/>
      <c r="K52" s="112" t="s">
        <v>245</v>
      </c>
      <c r="L52" s="183">
        <v>117824</v>
      </c>
      <c r="M52" s="6"/>
      <c r="N52" s="5"/>
    </row>
    <row r="53" spans="1:15" s="35" customFormat="1">
      <c r="A53" s="32"/>
      <c r="B53" s="33"/>
      <c r="C53" s="138"/>
      <c r="D53" s="33"/>
      <c r="E53" s="33"/>
      <c r="F53" s="33"/>
      <c r="G53" s="33" t="s">
        <v>256</v>
      </c>
      <c r="H53" s="33"/>
      <c r="I53" s="33"/>
      <c r="J53" s="33"/>
      <c r="K53" s="112" t="s">
        <v>245</v>
      </c>
      <c r="L53" s="296"/>
      <c r="M53" s="34"/>
      <c r="N53" s="33"/>
    </row>
    <row r="54" spans="1:15" s="35" customFormat="1">
      <c r="A54" s="32"/>
      <c r="B54" s="33"/>
      <c r="C54" s="138"/>
      <c r="D54" s="33"/>
      <c r="E54" s="33"/>
      <c r="F54" s="33"/>
      <c r="G54" s="33" t="s">
        <v>257</v>
      </c>
      <c r="H54" s="33"/>
      <c r="I54" s="33"/>
      <c r="J54" s="33"/>
      <c r="K54" s="112" t="s">
        <v>245</v>
      </c>
      <c r="L54" s="183">
        <v>0</v>
      </c>
      <c r="M54" s="34"/>
      <c r="N54" s="33"/>
    </row>
    <row r="55" spans="1:15" s="35" customFormat="1" ht="15">
      <c r="A55" s="32"/>
      <c r="B55" s="33"/>
      <c r="C55" s="138"/>
      <c r="D55" s="33"/>
      <c r="E55" s="33"/>
      <c r="F55" s="33"/>
      <c r="G55" s="33" t="s">
        <v>258</v>
      </c>
      <c r="H55" s="10"/>
      <c r="I55" s="10"/>
      <c r="J55" s="10"/>
      <c r="K55" s="112" t="s">
        <v>245</v>
      </c>
      <c r="L55" s="183"/>
      <c r="M55" s="34"/>
      <c r="N55" s="33"/>
    </row>
    <row r="56" spans="1:15" s="35" customFormat="1" ht="15">
      <c r="A56" s="32"/>
      <c r="B56" s="33"/>
      <c r="C56" s="138">
        <v>10</v>
      </c>
      <c r="D56" s="33"/>
      <c r="E56" s="134" t="s">
        <v>124</v>
      </c>
      <c r="F56" s="135" t="s">
        <v>127</v>
      </c>
      <c r="G56" s="10"/>
      <c r="H56" s="10"/>
      <c r="I56" s="10"/>
      <c r="J56" s="10"/>
      <c r="K56" s="10"/>
      <c r="L56" s="10"/>
      <c r="M56" s="34"/>
      <c r="N56" s="33"/>
    </row>
    <row r="57" spans="1:15" s="35" customFormat="1">
      <c r="A57" s="32"/>
      <c r="B57" s="33"/>
      <c r="C57" s="138"/>
      <c r="D57" s="33"/>
      <c r="E57" s="33"/>
      <c r="F57" s="33"/>
      <c r="G57" s="33" t="s">
        <v>259</v>
      </c>
      <c r="H57" s="33"/>
      <c r="I57" s="33"/>
      <c r="J57" s="33"/>
      <c r="K57" s="112" t="s">
        <v>245</v>
      </c>
      <c r="L57" s="205">
        <v>0</v>
      </c>
      <c r="M57" s="34"/>
      <c r="N57" s="33"/>
    </row>
    <row r="58" spans="1:15" s="35" customFormat="1">
      <c r="A58" s="32"/>
      <c r="B58" s="33"/>
      <c r="C58" s="138"/>
      <c r="D58" s="33"/>
      <c r="E58" s="33"/>
      <c r="F58" s="33"/>
      <c r="G58" s="33" t="s">
        <v>260</v>
      </c>
      <c r="H58" s="33"/>
      <c r="I58" s="33"/>
      <c r="J58" s="33"/>
      <c r="K58" s="112" t="s">
        <v>245</v>
      </c>
      <c r="L58" s="136"/>
      <c r="M58" s="34"/>
      <c r="N58" s="33"/>
    </row>
    <row r="59" spans="1:15" s="35" customFormat="1">
      <c r="A59" s="32"/>
      <c r="B59" s="33"/>
      <c r="C59" s="138"/>
      <c r="D59" s="33"/>
      <c r="E59" s="33"/>
      <c r="F59" s="33"/>
      <c r="G59" s="139" t="s">
        <v>261</v>
      </c>
      <c r="H59" s="33"/>
      <c r="I59" s="33"/>
      <c r="J59" s="33"/>
      <c r="K59" s="112" t="s">
        <v>245</v>
      </c>
      <c r="L59" s="136"/>
      <c r="M59" s="34"/>
      <c r="N59" s="33"/>
    </row>
    <row r="60" spans="1:15" s="35" customFormat="1">
      <c r="A60" s="32"/>
      <c r="B60" s="33"/>
      <c r="C60" s="138"/>
      <c r="D60" s="33"/>
      <c r="E60" s="33"/>
      <c r="F60" s="33"/>
      <c r="G60" s="33" t="s">
        <v>262</v>
      </c>
      <c r="H60" s="33"/>
      <c r="I60" s="33"/>
      <c r="J60" s="33"/>
      <c r="K60" s="112" t="s">
        <v>245</v>
      </c>
      <c r="L60" s="283"/>
      <c r="M60" s="34"/>
      <c r="N60" s="33"/>
    </row>
    <row r="61" spans="1:15" s="35" customFormat="1">
      <c r="A61" s="32"/>
      <c r="B61" s="33"/>
      <c r="C61" s="138">
        <v>11</v>
      </c>
      <c r="D61" s="33"/>
      <c r="E61" s="134" t="s">
        <v>124</v>
      </c>
      <c r="F61" s="190" t="s">
        <v>320</v>
      </c>
      <c r="G61" s="33"/>
      <c r="H61" s="33"/>
      <c r="I61" s="33"/>
      <c r="J61" s="33"/>
      <c r="K61" s="112"/>
      <c r="L61" s="203"/>
      <c r="M61" s="34"/>
      <c r="N61" s="33"/>
      <c r="O61" s="33"/>
    </row>
    <row r="62" spans="1:15">
      <c r="A62" s="7"/>
      <c r="B62" s="214"/>
      <c r="C62" s="212"/>
      <c r="D62" s="214"/>
      <c r="E62" s="214"/>
      <c r="F62" s="158"/>
      <c r="G62" s="158"/>
      <c r="H62" s="158"/>
      <c r="I62" s="158"/>
      <c r="J62" s="158"/>
      <c r="K62" s="212"/>
      <c r="L62" s="158"/>
      <c r="M62" s="216"/>
      <c r="N62" s="33"/>
    </row>
    <row r="63" spans="1:15" ht="21" customHeight="1">
      <c r="A63" s="1"/>
      <c r="B63" s="218"/>
      <c r="C63" s="219">
        <v>11</v>
      </c>
      <c r="D63" s="220"/>
      <c r="E63" s="221" t="s">
        <v>124</v>
      </c>
      <c r="F63" s="222" t="s">
        <v>130</v>
      </c>
      <c r="G63" s="223"/>
      <c r="H63" s="224"/>
      <c r="I63" s="2"/>
      <c r="J63" s="2"/>
      <c r="K63" s="111" t="s">
        <v>263</v>
      </c>
      <c r="L63" s="2"/>
      <c r="M63" s="225"/>
      <c r="N63" s="33"/>
    </row>
    <row r="64" spans="1:15">
      <c r="A64" s="4"/>
      <c r="B64" s="33"/>
      <c r="C64" s="118"/>
      <c r="D64" s="107"/>
      <c r="E64" s="5"/>
      <c r="F64" s="135"/>
      <c r="G64" s="121"/>
      <c r="H64" s="5"/>
      <c r="I64" s="5"/>
      <c r="J64" s="5"/>
      <c r="K64" s="112"/>
      <c r="L64" s="5"/>
      <c r="M64" s="34"/>
      <c r="N64" s="33"/>
    </row>
    <row r="65" spans="1:14">
      <c r="A65" s="4"/>
      <c r="B65" s="33"/>
      <c r="C65" s="112">
        <v>12</v>
      </c>
      <c r="D65" s="5"/>
      <c r="E65" s="134" t="s">
        <v>124</v>
      </c>
      <c r="F65" s="135"/>
      <c r="G65" s="114"/>
      <c r="H65" s="114"/>
      <c r="I65" s="114"/>
      <c r="J65" s="5"/>
      <c r="K65" s="112" t="s">
        <v>263</v>
      </c>
      <c r="L65" s="114"/>
      <c r="M65" s="34"/>
      <c r="N65" s="33"/>
    </row>
    <row r="66" spans="1:14">
      <c r="A66" s="4"/>
      <c r="B66" s="33"/>
      <c r="C66" s="112"/>
      <c r="D66" s="5"/>
      <c r="E66" s="5"/>
      <c r="F66" s="127"/>
      <c r="G66" s="127"/>
      <c r="H66" s="127"/>
      <c r="I66" s="127"/>
      <c r="J66" s="5"/>
      <c r="K66" s="112"/>
      <c r="L66" s="112"/>
      <c r="M66" s="34"/>
      <c r="N66" s="33"/>
    </row>
    <row r="67" spans="1:14">
      <c r="A67" s="4"/>
      <c r="B67" s="33"/>
      <c r="C67" s="112">
        <v>13</v>
      </c>
      <c r="D67" s="5"/>
      <c r="E67" s="134" t="s">
        <v>124</v>
      </c>
      <c r="F67" s="127"/>
      <c r="G67" s="127"/>
      <c r="H67" s="127"/>
      <c r="I67" s="127"/>
      <c r="J67" s="5"/>
      <c r="K67" s="112" t="s">
        <v>263</v>
      </c>
      <c r="L67" s="112"/>
      <c r="M67" s="34"/>
      <c r="N67" s="33"/>
    </row>
    <row r="68" spans="1:14">
      <c r="A68" s="4"/>
      <c r="B68" s="33"/>
      <c r="C68" s="112"/>
      <c r="D68" s="5"/>
      <c r="E68" s="5"/>
      <c r="F68" s="141"/>
      <c r="G68" s="141"/>
      <c r="H68" s="114"/>
      <c r="I68" s="114"/>
      <c r="J68" s="5"/>
      <c r="K68" s="112"/>
      <c r="L68" s="114"/>
      <c r="M68" s="34"/>
      <c r="N68" s="33"/>
    </row>
    <row r="69" spans="1:14">
      <c r="A69" s="4"/>
      <c r="B69" s="33"/>
      <c r="C69" s="112">
        <v>14</v>
      </c>
      <c r="D69" s="5"/>
      <c r="E69" s="115">
        <v>4</v>
      </c>
      <c r="F69" s="142" t="s">
        <v>10</v>
      </c>
      <c r="G69" s="141"/>
      <c r="H69" s="114"/>
      <c r="I69" s="114"/>
      <c r="J69" s="5"/>
      <c r="K69" s="112"/>
      <c r="L69" s="5"/>
      <c r="M69" s="34"/>
      <c r="N69" s="33"/>
    </row>
    <row r="70" spans="1:14">
      <c r="A70" s="4"/>
      <c r="B70" s="33"/>
      <c r="C70" s="112"/>
      <c r="D70" s="5"/>
      <c r="E70" s="5"/>
      <c r="F70" s="141"/>
      <c r="G70" s="141"/>
      <c r="H70" s="114"/>
      <c r="I70" s="114"/>
      <c r="J70" s="5"/>
      <c r="K70" s="112"/>
      <c r="L70" s="5"/>
      <c r="M70" s="34"/>
      <c r="N70" s="33"/>
    </row>
    <row r="71" spans="1:14">
      <c r="A71" s="4"/>
      <c r="B71" s="33"/>
      <c r="C71" s="112">
        <v>15</v>
      </c>
      <c r="D71" s="5"/>
      <c r="E71" s="107" t="s">
        <v>124</v>
      </c>
      <c r="F71" s="143" t="s">
        <v>11</v>
      </c>
      <c r="G71" s="141"/>
      <c r="H71" s="114"/>
      <c r="I71" s="114"/>
      <c r="J71" s="5"/>
      <c r="K71" s="112" t="s">
        <v>237</v>
      </c>
      <c r="L71" s="391">
        <f>Aktivet!G20</f>
        <v>840527</v>
      </c>
      <c r="M71" s="34"/>
      <c r="N71" s="33"/>
    </row>
    <row r="72" spans="1:14">
      <c r="A72" s="4"/>
      <c r="B72" s="33"/>
      <c r="C72" s="112"/>
      <c r="D72" s="5"/>
      <c r="E72" s="107"/>
      <c r="F72" s="146"/>
      <c r="G72" s="141"/>
      <c r="H72" s="114"/>
      <c r="I72" s="114"/>
      <c r="J72" s="5"/>
      <c r="K72" s="112"/>
      <c r="L72" s="392"/>
      <c r="M72" s="34"/>
      <c r="N72" s="33"/>
    </row>
    <row r="73" spans="1:14">
      <c r="A73" s="4"/>
      <c r="B73" s="33"/>
      <c r="C73" s="112">
        <v>16</v>
      </c>
      <c r="D73" s="127"/>
      <c r="E73" s="107" t="s">
        <v>124</v>
      </c>
      <c r="F73" s="143" t="s">
        <v>129</v>
      </c>
      <c r="G73" s="145"/>
      <c r="H73" s="145"/>
      <c r="I73" s="145"/>
      <c r="J73" s="5"/>
      <c r="K73" s="112" t="s">
        <v>237</v>
      </c>
      <c r="L73" s="391">
        <f>Aktivet!G21</f>
        <v>770453</v>
      </c>
      <c r="M73" s="34"/>
      <c r="N73" s="33"/>
    </row>
    <row r="74" spans="1:14">
      <c r="A74" s="4"/>
      <c r="B74" s="33"/>
      <c r="C74" s="112"/>
      <c r="D74" s="5"/>
      <c r="E74" s="107"/>
      <c r="F74" s="146"/>
      <c r="G74" s="84"/>
      <c r="H74" s="84"/>
      <c r="I74" s="84"/>
      <c r="J74" s="5"/>
      <c r="K74" s="112"/>
      <c r="L74" s="392"/>
      <c r="M74" s="34"/>
      <c r="N74" s="33"/>
    </row>
    <row r="75" spans="1:14">
      <c r="A75" s="4"/>
      <c r="B75" s="33"/>
      <c r="C75" s="126">
        <v>17</v>
      </c>
      <c r="D75" s="5"/>
      <c r="E75" s="121" t="s">
        <v>124</v>
      </c>
      <c r="F75" s="189" t="s">
        <v>306</v>
      </c>
      <c r="G75" s="84"/>
      <c r="H75" s="84"/>
      <c r="I75" s="84"/>
      <c r="J75" s="5"/>
      <c r="K75" s="112" t="s">
        <v>237</v>
      </c>
      <c r="L75" s="391">
        <v>0</v>
      </c>
      <c r="M75" s="34"/>
      <c r="N75" s="33"/>
    </row>
    <row r="76" spans="1:14">
      <c r="A76" s="4"/>
      <c r="B76" s="33"/>
      <c r="C76" s="112"/>
      <c r="D76" s="5"/>
      <c r="E76" s="107"/>
      <c r="F76" s="146"/>
      <c r="G76" s="127"/>
      <c r="H76" s="127"/>
      <c r="I76" s="127"/>
      <c r="J76" s="5"/>
      <c r="K76" s="112"/>
      <c r="L76" s="112"/>
      <c r="M76" s="34"/>
      <c r="N76" s="33"/>
    </row>
    <row r="77" spans="1:14">
      <c r="A77" s="4"/>
      <c r="B77" s="33"/>
      <c r="C77" s="112">
        <v>18</v>
      </c>
      <c r="D77" s="5"/>
      <c r="E77" s="107" t="s">
        <v>124</v>
      </c>
      <c r="F77" s="146" t="s">
        <v>160</v>
      </c>
      <c r="G77" s="127"/>
      <c r="H77" s="127"/>
      <c r="I77" s="127"/>
      <c r="J77" s="5"/>
      <c r="K77" s="112" t="s">
        <v>263</v>
      </c>
      <c r="L77" s="112"/>
      <c r="M77" s="34"/>
      <c r="N77" s="33"/>
    </row>
    <row r="78" spans="1:14">
      <c r="A78" s="4"/>
      <c r="B78" s="33"/>
      <c r="C78" s="112"/>
      <c r="D78" s="5"/>
      <c r="E78" s="107"/>
      <c r="F78" s="146"/>
      <c r="G78" s="141"/>
      <c r="H78" s="141"/>
      <c r="I78" s="141"/>
      <c r="J78" s="5"/>
      <c r="K78" s="112"/>
      <c r="L78" s="114"/>
      <c r="M78" s="34"/>
      <c r="N78" s="33"/>
    </row>
    <row r="79" spans="1:14">
      <c r="A79" s="4"/>
      <c r="B79" s="33"/>
      <c r="C79" s="112">
        <v>19</v>
      </c>
      <c r="D79" s="5"/>
      <c r="E79" s="107" t="s">
        <v>124</v>
      </c>
      <c r="F79" s="147" t="s">
        <v>13</v>
      </c>
      <c r="G79" s="141"/>
      <c r="H79" s="141"/>
      <c r="I79" s="141"/>
      <c r="J79" s="5"/>
      <c r="K79" s="112" t="s">
        <v>237</v>
      </c>
      <c r="L79" s="284">
        <v>0</v>
      </c>
      <c r="M79" s="34"/>
      <c r="N79" s="33"/>
    </row>
    <row r="80" spans="1:14">
      <c r="A80" s="4"/>
      <c r="B80" s="33"/>
      <c r="C80" s="112"/>
      <c r="D80" s="5"/>
      <c r="E80" s="107"/>
      <c r="F80" s="146"/>
      <c r="G80" s="141"/>
      <c r="H80" s="141"/>
      <c r="I80" s="141"/>
      <c r="J80" s="5"/>
      <c r="K80" s="112"/>
      <c r="L80" s="184"/>
      <c r="M80" s="34"/>
      <c r="N80" s="33"/>
    </row>
    <row r="81" spans="1:14">
      <c r="A81" s="4"/>
      <c r="B81" s="33"/>
      <c r="C81" s="112">
        <v>20</v>
      </c>
      <c r="D81" s="5"/>
      <c r="E81" s="121" t="s">
        <v>124</v>
      </c>
      <c r="F81" s="135" t="s">
        <v>14</v>
      </c>
      <c r="G81" s="141"/>
      <c r="H81" s="141"/>
      <c r="I81" s="141"/>
      <c r="J81" s="5"/>
      <c r="K81" s="112" t="s">
        <v>237</v>
      </c>
      <c r="L81" s="185">
        <v>0</v>
      </c>
      <c r="M81" s="34"/>
      <c r="N81" s="33"/>
    </row>
    <row r="82" spans="1:14">
      <c r="A82" s="4"/>
      <c r="B82" s="33"/>
      <c r="C82" s="112"/>
      <c r="D82" s="5"/>
      <c r="E82" s="107"/>
      <c r="F82" s="146"/>
      <c r="G82" s="145"/>
      <c r="H82" s="145"/>
      <c r="I82" s="145"/>
      <c r="J82" s="5"/>
      <c r="K82" s="112"/>
      <c r="L82" s="145"/>
      <c r="M82" s="34"/>
      <c r="N82" s="33"/>
    </row>
    <row r="83" spans="1:14">
      <c r="A83" s="4"/>
      <c r="B83" s="33"/>
      <c r="C83" s="112">
        <v>21</v>
      </c>
      <c r="D83" s="5"/>
      <c r="E83" s="121" t="s">
        <v>124</v>
      </c>
      <c r="F83" s="135"/>
      <c r="G83" s="5"/>
      <c r="H83" s="5"/>
      <c r="I83" s="5"/>
      <c r="J83" s="5"/>
      <c r="K83" s="112" t="s">
        <v>263</v>
      </c>
      <c r="L83" s="5"/>
      <c r="M83" s="34"/>
      <c r="N83" s="33"/>
    </row>
    <row r="84" spans="1:14">
      <c r="A84" s="4"/>
      <c r="B84" s="33"/>
      <c r="C84" s="112"/>
      <c r="D84" s="5"/>
      <c r="E84" s="132"/>
      <c r="F84" s="133"/>
      <c r="G84" s="131"/>
      <c r="H84" s="5"/>
      <c r="I84" s="5"/>
      <c r="J84" s="5"/>
      <c r="K84" s="112"/>
      <c r="L84" s="5"/>
      <c r="M84" s="34"/>
      <c r="N84" s="33"/>
    </row>
    <row r="85" spans="1:14">
      <c r="A85" s="4"/>
      <c r="B85" s="33"/>
      <c r="C85" s="112">
        <v>22</v>
      </c>
      <c r="D85" s="5"/>
      <c r="E85" s="115">
        <v>5</v>
      </c>
      <c r="F85" s="142" t="s">
        <v>161</v>
      </c>
      <c r="G85" s="121"/>
      <c r="H85" s="5"/>
      <c r="I85" s="5"/>
      <c r="J85" s="5"/>
      <c r="K85" s="112" t="s">
        <v>263</v>
      </c>
      <c r="L85" s="5"/>
      <c r="M85" s="34"/>
      <c r="N85" s="33"/>
    </row>
    <row r="86" spans="1:14">
      <c r="A86" s="4"/>
      <c r="B86" s="33"/>
      <c r="C86" s="112"/>
      <c r="D86" s="5"/>
      <c r="E86" s="5"/>
      <c r="F86" s="5"/>
      <c r="G86" s="5"/>
      <c r="H86" s="5"/>
      <c r="I86" s="5"/>
      <c r="J86" s="5"/>
      <c r="K86" s="112"/>
      <c r="L86" s="5"/>
      <c r="M86" s="34"/>
      <c r="N86" s="33"/>
    </row>
    <row r="87" spans="1:14">
      <c r="A87" s="4"/>
      <c r="B87" s="33"/>
      <c r="C87" s="112">
        <v>23</v>
      </c>
      <c r="D87" s="5"/>
      <c r="E87" s="115">
        <v>6</v>
      </c>
      <c r="F87" s="142" t="s">
        <v>162</v>
      </c>
      <c r="G87" s="121"/>
      <c r="H87" s="5"/>
      <c r="I87" s="5"/>
      <c r="J87" s="5"/>
      <c r="K87" s="112" t="s">
        <v>263</v>
      </c>
      <c r="L87" s="5"/>
      <c r="M87" s="34"/>
      <c r="N87" s="33"/>
    </row>
    <row r="88" spans="1:14">
      <c r="A88" s="4"/>
      <c r="B88" s="33"/>
      <c r="C88" s="112"/>
      <c r="D88" s="5"/>
      <c r="E88" s="5"/>
      <c r="F88" s="5"/>
      <c r="G88" s="5"/>
      <c r="H88" s="5"/>
      <c r="I88" s="5"/>
      <c r="J88" s="5"/>
      <c r="K88" s="112"/>
      <c r="L88" s="5"/>
      <c r="M88" s="34"/>
      <c r="N88" s="33"/>
    </row>
    <row r="89" spans="1:14">
      <c r="A89" s="4"/>
      <c r="B89" s="33"/>
      <c r="C89" s="112">
        <v>24</v>
      </c>
      <c r="D89" s="5"/>
      <c r="E89" s="115">
        <v>7</v>
      </c>
      <c r="F89" s="142" t="s">
        <v>15</v>
      </c>
      <c r="G89" s="121"/>
      <c r="H89" s="5"/>
      <c r="I89" s="5"/>
      <c r="J89" s="5"/>
      <c r="K89" s="112" t="s">
        <v>237</v>
      </c>
      <c r="L89" s="284">
        <v>0</v>
      </c>
      <c r="M89" s="34"/>
      <c r="N89" s="33"/>
    </row>
    <row r="90" spans="1:14">
      <c r="A90" s="4"/>
      <c r="B90" s="33"/>
      <c r="C90" s="112"/>
      <c r="D90" s="5"/>
      <c r="E90" s="5"/>
      <c r="F90" s="5"/>
      <c r="G90" s="5"/>
      <c r="H90" s="5"/>
      <c r="I90" s="112"/>
      <c r="J90" s="5"/>
      <c r="K90" s="112"/>
      <c r="L90" s="5"/>
      <c r="M90" s="34"/>
      <c r="N90" s="33"/>
    </row>
    <row r="91" spans="1:14">
      <c r="A91" s="4"/>
      <c r="B91" s="33"/>
      <c r="C91" s="112">
        <v>25</v>
      </c>
      <c r="D91" s="5"/>
      <c r="E91" s="134" t="s">
        <v>124</v>
      </c>
      <c r="F91" s="131" t="s">
        <v>163</v>
      </c>
      <c r="G91" s="5"/>
      <c r="H91" s="5"/>
      <c r="I91" s="112"/>
      <c r="J91" s="5"/>
      <c r="K91" s="112" t="s">
        <v>237</v>
      </c>
      <c r="L91" s="284">
        <v>1442682.068</v>
      </c>
      <c r="M91" s="34"/>
      <c r="N91" s="33"/>
    </row>
    <row r="92" spans="1:14">
      <c r="A92" s="4"/>
      <c r="B92" s="33"/>
      <c r="C92" s="112"/>
      <c r="D92" s="5"/>
      <c r="E92" s="5"/>
      <c r="F92" s="5" t="s">
        <v>307</v>
      </c>
      <c r="G92" s="5"/>
      <c r="H92" s="5"/>
      <c r="I92" s="112"/>
      <c r="J92" s="5"/>
      <c r="K92" s="112"/>
      <c r="L92" s="5"/>
      <c r="M92" s="34"/>
      <c r="N92" s="33"/>
    </row>
    <row r="93" spans="1:14">
      <c r="A93" s="4"/>
      <c r="B93" s="33"/>
      <c r="C93" s="112">
        <v>26</v>
      </c>
      <c r="D93" s="5"/>
      <c r="E93" s="134" t="s">
        <v>124</v>
      </c>
      <c r="F93" s="5"/>
      <c r="G93" s="5"/>
      <c r="H93" s="5"/>
      <c r="I93" s="112"/>
      <c r="J93" s="5"/>
      <c r="K93" s="112" t="s">
        <v>263</v>
      </c>
      <c r="L93" s="5"/>
      <c r="M93" s="34"/>
      <c r="N93" s="33"/>
    </row>
    <row r="94" spans="1:14">
      <c r="A94" s="4"/>
      <c r="B94" s="33"/>
      <c r="C94" s="112"/>
      <c r="D94" s="5"/>
      <c r="E94" s="5"/>
      <c r="F94" s="121"/>
      <c r="G94" s="5"/>
      <c r="H94" s="5"/>
      <c r="I94" s="112"/>
      <c r="J94" s="5"/>
      <c r="K94" s="112"/>
      <c r="L94" s="5"/>
      <c r="M94" s="34"/>
      <c r="N94" s="33"/>
    </row>
    <row r="95" spans="1:14">
      <c r="A95" s="4"/>
      <c r="B95" s="33"/>
      <c r="C95" s="112">
        <v>27</v>
      </c>
      <c r="D95" s="5"/>
      <c r="E95" s="140" t="s">
        <v>4</v>
      </c>
      <c r="F95" s="140" t="s">
        <v>264</v>
      </c>
      <c r="G95" s="5"/>
      <c r="H95" s="5"/>
      <c r="I95" s="112"/>
      <c r="J95" s="5"/>
      <c r="K95" s="112" t="s">
        <v>263</v>
      </c>
      <c r="L95" s="5"/>
      <c r="M95" s="34"/>
      <c r="N95" s="33"/>
    </row>
    <row r="96" spans="1:14">
      <c r="A96" s="4"/>
      <c r="B96" s="33"/>
      <c r="C96" s="112"/>
      <c r="D96" s="5"/>
      <c r="E96" s="5"/>
      <c r="F96" s="141"/>
      <c r="G96" s="141"/>
      <c r="H96" s="5"/>
      <c r="I96" s="112"/>
      <c r="J96" s="5"/>
      <c r="K96" s="112"/>
      <c r="L96" s="5"/>
      <c r="M96" s="34"/>
      <c r="N96" s="33"/>
    </row>
    <row r="97" spans="1:18">
      <c r="A97" s="4"/>
      <c r="B97" s="33"/>
      <c r="C97" s="112">
        <v>28</v>
      </c>
      <c r="D97" s="5"/>
      <c r="E97" s="140">
        <v>1</v>
      </c>
      <c r="F97" s="148" t="s">
        <v>17</v>
      </c>
      <c r="G97" s="5"/>
      <c r="H97" s="5"/>
      <c r="I97" s="112"/>
      <c r="J97" s="5"/>
      <c r="K97" s="112" t="s">
        <v>263</v>
      </c>
      <c r="L97" s="5"/>
      <c r="M97" s="34"/>
      <c r="N97" s="33"/>
    </row>
    <row r="98" spans="1:18">
      <c r="A98" s="4"/>
      <c r="B98" s="33"/>
      <c r="C98" s="112"/>
      <c r="D98" s="5"/>
      <c r="E98" s="140"/>
      <c r="F98" s="148"/>
      <c r="G98" s="5"/>
      <c r="H98" s="5"/>
      <c r="I98" s="112"/>
      <c r="J98" s="5"/>
      <c r="K98" s="112"/>
      <c r="L98" s="5"/>
      <c r="M98" s="34"/>
      <c r="N98" s="33"/>
    </row>
    <row r="99" spans="1:18">
      <c r="A99" s="4"/>
      <c r="B99" s="33"/>
      <c r="C99" s="112">
        <v>29</v>
      </c>
      <c r="D99" s="5"/>
      <c r="E99" s="140">
        <v>2</v>
      </c>
      <c r="F99" s="140" t="s">
        <v>18</v>
      </c>
      <c r="G99" s="5"/>
      <c r="H99" s="5"/>
      <c r="I99" s="5"/>
      <c r="J99" s="5"/>
      <c r="K99" s="112" t="s">
        <v>263</v>
      </c>
      <c r="L99" s="5"/>
      <c r="M99" s="34"/>
      <c r="N99" s="33"/>
    </row>
    <row r="100" spans="1:18">
      <c r="A100" s="4"/>
      <c r="B100" s="33"/>
      <c r="C100" s="112"/>
      <c r="D100" s="5"/>
      <c r="E100" s="5"/>
      <c r="F100" s="5"/>
      <c r="G100" s="5"/>
      <c r="H100" s="5"/>
      <c r="I100" s="5"/>
      <c r="J100" s="5"/>
      <c r="K100" s="5"/>
      <c r="L100" s="5"/>
      <c r="M100" s="34"/>
      <c r="N100" s="33"/>
    </row>
    <row r="101" spans="1:18">
      <c r="A101" s="4"/>
      <c r="B101" s="33"/>
      <c r="C101" s="112"/>
      <c r="D101" s="5"/>
      <c r="E101" s="5"/>
      <c r="F101" s="5"/>
      <c r="G101" s="5" t="s">
        <v>265</v>
      </c>
      <c r="H101" s="5"/>
      <c r="I101" s="5"/>
      <c r="J101" s="5"/>
      <c r="K101" s="5"/>
      <c r="L101" s="5"/>
      <c r="M101" s="34"/>
      <c r="N101" s="33"/>
    </row>
    <row r="102" spans="1:18">
      <c r="A102" s="4"/>
      <c r="B102" s="33"/>
      <c r="C102" s="112"/>
      <c r="D102" s="5"/>
      <c r="E102" s="480" t="s">
        <v>2</v>
      </c>
      <c r="F102" s="480" t="s">
        <v>86</v>
      </c>
      <c r="G102" s="490" t="s">
        <v>266</v>
      </c>
      <c r="H102" s="491"/>
      <c r="I102" s="492"/>
      <c r="J102" s="490" t="s">
        <v>267</v>
      </c>
      <c r="K102" s="491"/>
      <c r="L102" s="492"/>
      <c r="M102" s="34"/>
      <c r="N102" s="33"/>
    </row>
    <row r="103" spans="1:18">
      <c r="A103" s="4"/>
      <c r="B103" s="33"/>
      <c r="C103" s="112"/>
      <c r="D103" s="5"/>
      <c r="E103" s="480"/>
      <c r="F103" s="480"/>
      <c r="G103" s="285" t="s">
        <v>268</v>
      </c>
      <c r="H103" s="285" t="s">
        <v>269</v>
      </c>
      <c r="I103" s="285" t="s">
        <v>270</v>
      </c>
      <c r="J103" s="285" t="s">
        <v>268</v>
      </c>
      <c r="K103" s="285" t="s">
        <v>269</v>
      </c>
      <c r="L103" s="285" t="s">
        <v>270</v>
      </c>
      <c r="M103" s="34"/>
      <c r="N103" s="33"/>
    </row>
    <row r="104" spans="1:18">
      <c r="A104" s="4"/>
      <c r="B104" s="33"/>
      <c r="C104" s="112">
        <v>30</v>
      </c>
      <c r="D104" s="5"/>
      <c r="E104" s="149"/>
      <c r="F104" s="5" t="s">
        <v>23</v>
      </c>
      <c r="G104" s="186">
        <v>0</v>
      </c>
      <c r="H104" s="186">
        <v>0</v>
      </c>
      <c r="I104" s="186">
        <v>0</v>
      </c>
      <c r="J104" s="149"/>
      <c r="K104" s="149"/>
      <c r="L104" s="149"/>
      <c r="M104" s="34"/>
      <c r="N104" s="33"/>
    </row>
    <row r="105" spans="1:18">
      <c r="A105" s="4"/>
      <c r="B105" s="33"/>
      <c r="C105" s="112">
        <v>31</v>
      </c>
      <c r="D105" s="5"/>
      <c r="E105" s="149"/>
      <c r="F105" s="297" t="s">
        <v>332</v>
      </c>
      <c r="G105" s="186">
        <v>25389351.469999999</v>
      </c>
      <c r="H105" s="186">
        <v>10737533.015859999</v>
      </c>
      <c r="I105" s="186">
        <f>G105-H105</f>
        <v>14651818.45414</v>
      </c>
      <c r="J105" s="149"/>
      <c r="K105" s="149"/>
      <c r="L105" s="149"/>
      <c r="M105" s="34"/>
      <c r="N105" s="33"/>
    </row>
    <row r="106" spans="1:18">
      <c r="A106" s="4"/>
      <c r="B106" s="33"/>
      <c r="C106" s="112">
        <v>32</v>
      </c>
      <c r="D106" s="5"/>
      <c r="E106" s="149"/>
      <c r="F106" s="150" t="s">
        <v>301</v>
      </c>
      <c r="G106" s="186">
        <f>146413+68198</f>
        <v>214611</v>
      </c>
      <c r="H106" s="186">
        <v>157386.424</v>
      </c>
      <c r="I106" s="186">
        <f t="shared" ref="I106:I108" si="0">G106-H106</f>
        <v>57224.576000000001</v>
      </c>
      <c r="J106" s="149"/>
      <c r="K106" s="149"/>
      <c r="L106" s="149"/>
      <c r="M106" s="34"/>
      <c r="N106" s="33"/>
    </row>
    <row r="107" spans="1:18">
      <c r="A107" s="4"/>
      <c r="B107" s="33"/>
      <c r="C107" s="112">
        <v>33</v>
      </c>
      <c r="D107" s="5"/>
      <c r="E107" s="124"/>
      <c r="F107" s="150" t="s">
        <v>302</v>
      </c>
      <c r="G107" s="186">
        <v>1066551</v>
      </c>
      <c r="H107" s="186">
        <v>396923.93333333335</v>
      </c>
      <c r="I107" s="186">
        <f t="shared" si="0"/>
        <v>669627.06666666665</v>
      </c>
      <c r="J107" s="124"/>
      <c r="K107" s="124"/>
      <c r="L107" s="124"/>
      <c r="M107" s="34"/>
      <c r="N107" s="33"/>
    </row>
    <row r="108" spans="1:18">
      <c r="A108" s="4"/>
      <c r="B108" s="33"/>
      <c r="C108" s="383"/>
      <c r="D108" s="5"/>
      <c r="E108" s="124"/>
      <c r="F108" s="150" t="s">
        <v>401</v>
      </c>
      <c r="G108" s="186">
        <v>478244</v>
      </c>
      <c r="H108" s="186">
        <v>55795.133333333331</v>
      </c>
      <c r="I108" s="186">
        <f t="shared" si="0"/>
        <v>422448.8666666667</v>
      </c>
      <c r="J108" s="124"/>
      <c r="K108" s="124"/>
      <c r="L108" s="124"/>
      <c r="M108" s="34"/>
      <c r="N108" s="33"/>
    </row>
    <row r="109" spans="1:18">
      <c r="A109" s="4"/>
      <c r="B109" s="33"/>
      <c r="C109" s="112"/>
      <c r="D109" s="5"/>
      <c r="E109" s="124"/>
      <c r="F109" s="124"/>
      <c r="G109" s="287">
        <f>SUM(G104:G108)</f>
        <v>27148757.469999999</v>
      </c>
      <c r="H109" s="287">
        <f>SUM(H104:H108)</f>
        <v>11347638.506526666</v>
      </c>
      <c r="I109" s="287">
        <f>SUM(I104:I108)</f>
        <v>15801118.963473333</v>
      </c>
      <c r="J109" s="124"/>
      <c r="K109" s="124"/>
      <c r="L109" s="124"/>
      <c r="M109" s="34"/>
      <c r="N109" s="33"/>
      <c r="R109" s="393"/>
    </row>
    <row r="110" spans="1:18">
      <c r="A110" s="4"/>
      <c r="B110" s="33"/>
      <c r="C110" s="138"/>
      <c r="D110" s="33"/>
      <c r="E110" s="33"/>
      <c r="F110" s="140"/>
      <c r="G110" s="140"/>
      <c r="H110" s="140"/>
      <c r="I110" s="217"/>
      <c r="J110" s="140"/>
      <c r="K110" s="138"/>
      <c r="L110" s="140"/>
      <c r="M110" s="34"/>
      <c r="N110" s="33"/>
    </row>
    <row r="111" spans="1:18">
      <c r="A111" s="4"/>
      <c r="B111" s="33"/>
      <c r="C111" s="112">
        <v>34</v>
      </c>
      <c r="D111" s="5"/>
      <c r="E111" s="140">
        <v>3</v>
      </c>
      <c r="F111" s="140" t="s">
        <v>19</v>
      </c>
      <c r="G111" s="5"/>
      <c r="H111" s="5"/>
      <c r="I111" s="5"/>
      <c r="J111" s="5"/>
      <c r="K111" s="5" t="s">
        <v>263</v>
      </c>
      <c r="L111" s="140"/>
      <c r="M111" s="34"/>
      <c r="N111" s="33"/>
    </row>
    <row r="112" spans="1:18">
      <c r="A112" s="4"/>
      <c r="B112" s="33"/>
      <c r="C112" s="112"/>
      <c r="D112" s="5"/>
      <c r="E112" s="140"/>
      <c r="F112" s="140"/>
      <c r="G112" s="5"/>
      <c r="H112" s="5"/>
      <c r="I112" s="5"/>
      <c r="J112" s="5"/>
      <c r="K112" s="5"/>
      <c r="L112" s="140"/>
      <c r="M112" s="34"/>
      <c r="N112" s="33"/>
    </row>
    <row r="113" spans="1:16">
      <c r="A113" s="4"/>
      <c r="B113" s="33"/>
      <c r="C113" s="112">
        <v>35</v>
      </c>
      <c r="D113" s="33"/>
      <c r="E113" s="140">
        <v>4</v>
      </c>
      <c r="F113" s="140" t="s">
        <v>20</v>
      </c>
      <c r="G113" s="33"/>
      <c r="H113" s="33"/>
      <c r="I113" s="33"/>
      <c r="J113" s="5"/>
      <c r="K113" s="112" t="s">
        <v>237</v>
      </c>
      <c r="L113" s="284">
        <f>Aktivet!G42</f>
        <v>15840</v>
      </c>
      <c r="M113" s="34"/>
      <c r="N113" s="33"/>
    </row>
    <row r="114" spans="1:16">
      <c r="A114" s="4"/>
      <c r="B114" s="33"/>
      <c r="C114" s="112"/>
      <c r="D114" s="33"/>
      <c r="E114" s="140"/>
      <c r="F114" s="140"/>
      <c r="G114" s="33"/>
      <c r="H114" s="33"/>
      <c r="I114" s="33"/>
      <c r="J114" s="5"/>
      <c r="K114" s="33"/>
      <c r="L114" s="140"/>
      <c r="M114" s="34"/>
      <c r="N114" s="33"/>
    </row>
    <row r="115" spans="1:16" ht="15">
      <c r="A115" s="4"/>
      <c r="B115" s="33"/>
      <c r="C115" s="112">
        <v>36</v>
      </c>
      <c r="D115" s="33"/>
      <c r="E115" s="140">
        <v>5</v>
      </c>
      <c r="F115" s="140" t="s">
        <v>21</v>
      </c>
      <c r="G115" s="33"/>
      <c r="H115" s="10"/>
      <c r="I115" s="10"/>
      <c r="J115" s="5"/>
      <c r="K115" s="33" t="s">
        <v>237</v>
      </c>
      <c r="L115" s="286">
        <v>0</v>
      </c>
      <c r="M115" s="34"/>
      <c r="N115" s="33"/>
    </row>
    <row r="116" spans="1:16" ht="15">
      <c r="A116" s="4"/>
      <c r="B116" s="33"/>
      <c r="C116" s="112"/>
      <c r="D116" s="33"/>
      <c r="E116" s="140"/>
      <c r="F116" s="140"/>
      <c r="G116" s="33"/>
      <c r="H116" s="10"/>
      <c r="I116" s="10"/>
      <c r="J116" s="5"/>
      <c r="K116" s="33"/>
      <c r="L116" s="140"/>
      <c r="M116" s="34"/>
      <c r="N116" s="33"/>
    </row>
    <row r="117" spans="1:16" ht="15">
      <c r="A117" s="4"/>
      <c r="B117" s="33"/>
      <c r="C117" s="112">
        <v>37</v>
      </c>
      <c r="D117" s="33"/>
      <c r="E117" s="140">
        <v>6</v>
      </c>
      <c r="F117" s="140" t="s">
        <v>22</v>
      </c>
      <c r="G117" s="10"/>
      <c r="H117" s="10"/>
      <c r="I117" s="10"/>
      <c r="J117" s="5"/>
      <c r="K117" s="33" t="s">
        <v>263</v>
      </c>
      <c r="L117" s="217">
        <f>Aktivet!G44</f>
        <v>1099846</v>
      </c>
      <c r="M117" s="34"/>
      <c r="N117" s="33"/>
    </row>
    <row r="118" spans="1:16" ht="15">
      <c r="A118" s="4"/>
      <c r="B118" s="33"/>
      <c r="C118" s="112"/>
      <c r="D118" s="33"/>
      <c r="E118" s="140"/>
      <c r="F118" s="140"/>
      <c r="G118" s="10"/>
      <c r="H118" s="10"/>
      <c r="I118" s="10"/>
      <c r="J118" s="33"/>
      <c r="K118" s="138"/>
      <c r="L118" s="140"/>
      <c r="M118" s="34"/>
      <c r="N118" s="33"/>
    </row>
    <row r="119" spans="1:16">
      <c r="A119" s="4"/>
      <c r="B119" s="33"/>
      <c r="C119" s="138"/>
      <c r="D119" s="107"/>
      <c r="E119" s="151" t="s">
        <v>3</v>
      </c>
      <c r="F119" s="116" t="s">
        <v>303</v>
      </c>
      <c r="G119" s="116"/>
      <c r="H119" s="152"/>
      <c r="I119" s="152"/>
      <c r="J119" s="33"/>
      <c r="K119" s="138"/>
      <c r="L119" s="140"/>
      <c r="M119" s="34"/>
      <c r="N119" s="33"/>
    </row>
    <row r="120" spans="1:16">
      <c r="A120" s="4"/>
      <c r="B120" s="33"/>
      <c r="C120" s="138"/>
      <c r="D120" s="107"/>
      <c r="E120" s="151"/>
      <c r="F120" s="116"/>
      <c r="G120" s="116"/>
      <c r="H120" s="152"/>
      <c r="I120" s="152"/>
      <c r="J120" s="33"/>
      <c r="K120" s="138"/>
      <c r="L120" s="140"/>
      <c r="M120" s="34"/>
      <c r="N120" s="33"/>
    </row>
    <row r="121" spans="1:16">
      <c r="A121" s="4"/>
      <c r="B121" s="33"/>
      <c r="C121" s="138">
        <v>40</v>
      </c>
      <c r="D121" s="107"/>
      <c r="E121" s="115">
        <v>1</v>
      </c>
      <c r="F121" s="142" t="s">
        <v>24</v>
      </c>
      <c r="G121" s="121"/>
      <c r="H121" s="153"/>
      <c r="I121" s="153"/>
      <c r="J121" s="5"/>
      <c r="K121" s="33" t="s">
        <v>263</v>
      </c>
      <c r="L121" s="140"/>
      <c r="M121" s="34"/>
      <c r="N121" s="33"/>
    </row>
    <row r="122" spans="1:16">
      <c r="A122" s="4"/>
      <c r="B122" s="33"/>
      <c r="C122" s="138"/>
      <c r="D122" s="107"/>
      <c r="E122" s="115"/>
      <c r="F122" s="142"/>
      <c r="G122" s="121"/>
      <c r="H122" s="153"/>
      <c r="I122" s="153"/>
      <c r="J122" s="5"/>
      <c r="K122" s="33"/>
      <c r="L122" s="140"/>
      <c r="M122" s="34"/>
      <c r="N122" s="33"/>
    </row>
    <row r="123" spans="1:16">
      <c r="A123" s="4"/>
      <c r="B123" s="5"/>
      <c r="C123" s="138">
        <v>41</v>
      </c>
      <c r="D123" s="107"/>
      <c r="E123" s="115">
        <v>2</v>
      </c>
      <c r="F123" s="142" t="s">
        <v>25</v>
      </c>
      <c r="G123" s="121"/>
      <c r="H123" s="107"/>
      <c r="I123" s="107"/>
      <c r="J123" s="5"/>
      <c r="K123" s="33" t="s">
        <v>245</v>
      </c>
      <c r="L123" s="185">
        <v>0</v>
      </c>
      <c r="M123" s="6"/>
      <c r="N123" s="5"/>
      <c r="O123" s="5"/>
      <c r="P123" s="5"/>
    </row>
    <row r="124" spans="1:16" ht="17.25" customHeight="1">
      <c r="A124" s="7"/>
      <c r="B124" s="8"/>
      <c r="C124" s="212"/>
      <c r="D124" s="213"/>
      <c r="E124" s="206"/>
      <c r="F124" s="215"/>
      <c r="G124" s="178"/>
      <c r="H124" s="213"/>
      <c r="I124" s="213"/>
      <c r="J124" s="8"/>
      <c r="K124" s="214"/>
      <c r="L124" s="8"/>
      <c r="M124" s="9"/>
      <c r="N124" s="5"/>
      <c r="O124" s="5"/>
      <c r="P124" s="5"/>
    </row>
    <row r="125" spans="1:16" ht="18" customHeight="1">
      <c r="A125" s="1"/>
      <c r="B125" s="2"/>
      <c r="C125" s="226">
        <v>42</v>
      </c>
      <c r="D125" s="46"/>
      <c r="E125" s="221" t="s">
        <v>124</v>
      </c>
      <c r="F125" s="222" t="s">
        <v>131</v>
      </c>
      <c r="G125" s="46"/>
      <c r="H125" s="46"/>
      <c r="I125" s="46"/>
      <c r="J125" s="2"/>
      <c r="K125" s="218" t="s">
        <v>245</v>
      </c>
      <c r="L125" s="288">
        <f>Pasivet!G10</f>
        <v>242405</v>
      </c>
      <c r="M125" s="3"/>
      <c r="N125" s="5"/>
      <c r="O125" s="5"/>
      <c r="P125" s="5"/>
    </row>
    <row r="126" spans="1:16">
      <c r="A126" s="4"/>
      <c r="B126" s="5"/>
      <c r="C126" s="138"/>
      <c r="D126" s="107"/>
      <c r="E126" s="134"/>
      <c r="F126" s="135"/>
      <c r="G126" s="107"/>
      <c r="H126" s="107"/>
      <c r="I126" s="107"/>
      <c r="J126" s="5"/>
      <c r="K126" s="33"/>
      <c r="L126" s="5"/>
      <c r="M126" s="6"/>
      <c r="N126" s="5"/>
      <c r="O126" s="5"/>
      <c r="P126" s="5"/>
    </row>
    <row r="127" spans="1:16">
      <c r="A127" s="4"/>
      <c r="B127" s="5"/>
      <c r="C127" s="138">
        <v>43</v>
      </c>
      <c r="D127" s="107"/>
      <c r="E127" s="134" t="s">
        <v>124</v>
      </c>
      <c r="F127" s="135" t="s">
        <v>156</v>
      </c>
      <c r="G127" s="107"/>
      <c r="H127" s="107"/>
      <c r="I127" s="107"/>
      <c r="J127" s="5"/>
      <c r="K127" s="107" t="s">
        <v>245</v>
      </c>
      <c r="L127" s="325">
        <f>Pasivet!G11</f>
        <v>1282409.3999999999</v>
      </c>
      <c r="M127" s="6"/>
      <c r="N127" s="5"/>
      <c r="O127" s="5"/>
      <c r="P127" s="5"/>
    </row>
    <row r="128" spans="1:16">
      <c r="A128" s="4"/>
      <c r="B128" s="5"/>
      <c r="C128" s="138"/>
      <c r="D128" s="107"/>
      <c r="E128" s="134"/>
      <c r="F128" s="135"/>
      <c r="G128" s="107"/>
      <c r="H128" s="107"/>
      <c r="I128" s="107"/>
      <c r="J128" s="5"/>
      <c r="K128" s="33"/>
      <c r="L128" s="5"/>
      <c r="M128" s="6"/>
      <c r="N128" s="5"/>
      <c r="O128" s="5"/>
      <c r="P128" s="5"/>
    </row>
    <row r="129" spans="1:16">
      <c r="A129" s="4"/>
      <c r="B129" s="5"/>
      <c r="C129" s="138">
        <v>44</v>
      </c>
      <c r="D129" s="107"/>
      <c r="E129" s="115">
        <v>3</v>
      </c>
      <c r="F129" s="142" t="s">
        <v>26</v>
      </c>
      <c r="G129" s="121"/>
      <c r="H129" s="107"/>
      <c r="I129" s="107"/>
      <c r="J129" s="5"/>
      <c r="K129" s="33" t="s">
        <v>263</v>
      </c>
      <c r="L129" s="5"/>
      <c r="M129" s="6"/>
      <c r="N129" s="5"/>
      <c r="O129" s="5"/>
      <c r="P129" s="5"/>
    </row>
    <row r="130" spans="1:16">
      <c r="A130" s="4"/>
      <c r="B130" s="5"/>
      <c r="C130" s="138"/>
      <c r="D130" s="107"/>
      <c r="E130" s="115"/>
      <c r="F130" s="142"/>
      <c r="G130" s="121"/>
      <c r="H130" s="107"/>
      <c r="I130" s="107"/>
      <c r="J130" s="5"/>
      <c r="K130" s="33"/>
      <c r="L130" s="5"/>
      <c r="M130" s="6"/>
      <c r="N130" s="5"/>
      <c r="O130" s="5"/>
      <c r="P130" s="5"/>
    </row>
    <row r="131" spans="1:16">
      <c r="A131" s="4"/>
      <c r="B131" s="5"/>
      <c r="C131" s="138">
        <v>45</v>
      </c>
      <c r="D131" s="107"/>
      <c r="E131" s="134" t="s">
        <v>124</v>
      </c>
      <c r="F131" s="135" t="s">
        <v>164</v>
      </c>
      <c r="G131" s="107"/>
      <c r="H131" s="107"/>
      <c r="I131" s="107"/>
      <c r="J131" s="5"/>
      <c r="K131" s="33"/>
      <c r="L131" s="5"/>
      <c r="M131" s="6"/>
      <c r="N131" s="5"/>
      <c r="O131" s="5"/>
      <c r="P131" s="5"/>
    </row>
    <row r="132" spans="1:16">
      <c r="A132" s="4"/>
      <c r="B132" s="5"/>
      <c r="C132" s="138"/>
      <c r="D132" s="107"/>
      <c r="E132" s="134"/>
      <c r="F132" s="485" t="s">
        <v>244</v>
      </c>
      <c r="G132" s="485"/>
      <c r="H132" s="5"/>
      <c r="I132" s="112" t="s">
        <v>2</v>
      </c>
      <c r="J132" s="5"/>
      <c r="K132" s="112" t="s">
        <v>245</v>
      </c>
      <c r="L132" s="289">
        <f>Pasivet!G13</f>
        <v>765145</v>
      </c>
      <c r="M132" s="6"/>
      <c r="N132" s="5"/>
      <c r="O132" s="5"/>
      <c r="P132" s="5"/>
    </row>
    <row r="133" spans="1:16">
      <c r="A133" s="4"/>
      <c r="B133" s="5"/>
      <c r="C133" s="138"/>
      <c r="D133" s="107"/>
      <c r="E133" s="134"/>
      <c r="F133" s="485" t="s">
        <v>246</v>
      </c>
      <c r="G133" s="485"/>
      <c r="H133" s="5"/>
      <c r="I133" s="112" t="s">
        <v>2</v>
      </c>
      <c r="J133" s="136"/>
      <c r="K133" s="112" t="s">
        <v>245</v>
      </c>
      <c r="L133" s="136"/>
      <c r="M133" s="6"/>
      <c r="N133" s="5"/>
      <c r="O133" s="5"/>
      <c r="P133" s="5"/>
    </row>
    <row r="134" spans="1:16">
      <c r="A134" s="4"/>
      <c r="B134" s="5"/>
      <c r="C134" s="138"/>
      <c r="D134" s="107"/>
      <c r="E134" s="134"/>
      <c r="F134" s="5" t="s">
        <v>247</v>
      </c>
      <c r="G134" s="5"/>
      <c r="H134" s="5"/>
      <c r="I134" s="112" t="s">
        <v>2</v>
      </c>
      <c r="J134" s="136"/>
      <c r="K134" s="112" t="s">
        <v>245</v>
      </c>
      <c r="L134" s="136"/>
      <c r="M134" s="6"/>
      <c r="N134" s="5"/>
      <c r="O134" s="5"/>
      <c r="P134" s="5"/>
    </row>
    <row r="135" spans="1:16">
      <c r="A135" s="4"/>
      <c r="B135" s="5"/>
      <c r="C135" s="138"/>
      <c r="D135" s="107"/>
      <c r="E135" s="134"/>
      <c r="F135" s="5" t="s">
        <v>248</v>
      </c>
      <c r="G135" s="5"/>
      <c r="H135" s="5"/>
      <c r="I135" s="112" t="s">
        <v>2</v>
      </c>
      <c r="J135" s="136"/>
      <c r="K135" s="112" t="s">
        <v>245</v>
      </c>
      <c r="L135" s="290">
        <f>L132</f>
        <v>765145</v>
      </c>
      <c r="M135" s="6"/>
      <c r="N135" s="5"/>
      <c r="O135" s="5"/>
      <c r="P135" s="5"/>
    </row>
    <row r="136" spans="1:16">
      <c r="A136" s="4"/>
      <c r="B136" s="5"/>
      <c r="C136" s="138"/>
      <c r="D136" s="107"/>
      <c r="E136" s="134"/>
      <c r="F136" s="5" t="s">
        <v>249</v>
      </c>
      <c r="G136" s="5"/>
      <c r="H136" s="5"/>
      <c r="I136" s="112" t="s">
        <v>2</v>
      </c>
      <c r="J136" s="136"/>
      <c r="K136" s="112" t="s">
        <v>245</v>
      </c>
      <c r="L136" s="136"/>
      <c r="M136" s="6"/>
      <c r="N136" s="5"/>
      <c r="O136" s="5"/>
      <c r="P136" s="5"/>
    </row>
    <row r="137" spans="1:16">
      <c r="A137" s="4"/>
      <c r="B137" s="5"/>
      <c r="C137" s="138"/>
      <c r="D137" s="107"/>
      <c r="E137" s="134"/>
      <c r="F137" s="5" t="s">
        <v>250</v>
      </c>
      <c r="G137" s="5"/>
      <c r="H137" s="5"/>
      <c r="I137" s="112" t="s">
        <v>2</v>
      </c>
      <c r="J137" s="136"/>
      <c r="K137" s="112" t="s">
        <v>245</v>
      </c>
      <c r="L137" s="136"/>
      <c r="M137" s="6"/>
      <c r="N137" s="5"/>
      <c r="O137" s="5"/>
      <c r="P137" s="5"/>
    </row>
    <row r="138" spans="1:16">
      <c r="A138" s="4"/>
      <c r="B138" s="5"/>
      <c r="C138" s="138"/>
      <c r="D138" s="107"/>
      <c r="E138" s="134"/>
      <c r="F138" s="486" t="s">
        <v>251</v>
      </c>
      <c r="G138" s="486"/>
      <c r="H138" s="5"/>
      <c r="I138" s="112" t="s">
        <v>2</v>
      </c>
      <c r="J138" s="136"/>
      <c r="K138" s="112" t="s">
        <v>245</v>
      </c>
      <c r="L138" s="136"/>
      <c r="M138" s="6"/>
      <c r="N138" s="5"/>
      <c r="O138" s="5"/>
      <c r="P138" s="5"/>
    </row>
    <row r="139" spans="1:16">
      <c r="A139" s="4"/>
      <c r="B139" s="5"/>
      <c r="C139" s="138"/>
      <c r="D139" s="107"/>
      <c r="E139" s="134"/>
      <c r="F139" s="137" t="s">
        <v>271</v>
      </c>
      <c r="G139" s="5"/>
      <c r="H139" s="5"/>
      <c r="I139" s="112" t="s">
        <v>2</v>
      </c>
      <c r="J139" s="136"/>
      <c r="K139" s="112" t="s">
        <v>245</v>
      </c>
      <c r="L139" s="136"/>
      <c r="M139" s="6"/>
      <c r="N139" s="5"/>
      <c r="O139" s="5"/>
      <c r="P139" s="5"/>
    </row>
    <row r="140" spans="1:16">
      <c r="A140" s="4"/>
      <c r="B140" s="5"/>
      <c r="C140" s="138"/>
      <c r="D140" s="107"/>
      <c r="E140" s="134"/>
      <c r="F140" s="137" t="s">
        <v>253</v>
      </c>
      <c r="G140" s="5"/>
      <c r="H140" s="5"/>
      <c r="I140" s="112" t="s">
        <v>2</v>
      </c>
      <c r="J140" s="136"/>
      <c r="K140" s="112" t="s">
        <v>245</v>
      </c>
      <c r="L140" s="136"/>
      <c r="M140" s="6"/>
      <c r="N140" s="5"/>
      <c r="O140" s="5"/>
      <c r="P140" s="5"/>
    </row>
    <row r="141" spans="1:16">
      <c r="A141" s="4"/>
      <c r="B141" s="5"/>
      <c r="C141" s="138"/>
      <c r="D141" s="107"/>
      <c r="E141" s="132" t="s">
        <v>124</v>
      </c>
      <c r="F141" s="190" t="s">
        <v>308</v>
      </c>
      <c r="G141" s="107"/>
      <c r="H141" s="107"/>
      <c r="I141" s="112" t="s">
        <v>2</v>
      </c>
      <c r="J141" s="136"/>
      <c r="K141" s="112" t="s">
        <v>245</v>
      </c>
      <c r="L141" s="291">
        <v>0</v>
      </c>
      <c r="M141" s="6"/>
      <c r="N141" s="5"/>
      <c r="O141" s="5"/>
      <c r="P141" s="5"/>
    </row>
    <row r="142" spans="1:16">
      <c r="A142" s="4"/>
      <c r="B142" s="5"/>
      <c r="C142" s="138"/>
      <c r="D142" s="107"/>
      <c r="E142" s="132" t="s">
        <v>124</v>
      </c>
      <c r="F142" s="190" t="s">
        <v>309</v>
      </c>
      <c r="G142" s="107"/>
      <c r="H142" s="107"/>
      <c r="I142" s="112" t="s">
        <v>2</v>
      </c>
      <c r="J142" s="136"/>
      <c r="K142" s="112" t="s">
        <v>245</v>
      </c>
      <c r="L142" s="292">
        <v>0</v>
      </c>
      <c r="M142" s="6"/>
      <c r="N142" s="5"/>
      <c r="O142" s="5"/>
      <c r="P142" s="5"/>
    </row>
    <row r="143" spans="1:16">
      <c r="A143" s="4"/>
      <c r="B143" s="5"/>
      <c r="C143" s="138"/>
      <c r="D143" s="107"/>
      <c r="E143" s="132" t="s">
        <v>124</v>
      </c>
      <c r="F143" s="190" t="s">
        <v>310</v>
      </c>
      <c r="G143" s="107"/>
      <c r="H143" s="107"/>
      <c r="I143" s="112" t="s">
        <v>2</v>
      </c>
      <c r="J143" s="136"/>
      <c r="K143" s="112" t="s">
        <v>245</v>
      </c>
      <c r="L143" s="292">
        <v>0</v>
      </c>
      <c r="M143" s="6"/>
      <c r="N143" s="5"/>
      <c r="O143" s="5"/>
      <c r="P143" s="5"/>
    </row>
    <row r="144" spans="1:16">
      <c r="A144" s="4"/>
      <c r="B144" s="5"/>
      <c r="C144" s="138"/>
      <c r="D144" s="107"/>
      <c r="E144" s="132"/>
      <c r="F144" s="190"/>
      <c r="G144" s="107"/>
      <c r="H144" s="107"/>
      <c r="I144" s="112"/>
      <c r="J144" s="5"/>
      <c r="K144" s="112"/>
      <c r="L144" s="5"/>
      <c r="M144" s="6"/>
      <c r="N144" s="5"/>
      <c r="O144" s="5"/>
      <c r="P144" s="5"/>
    </row>
    <row r="145" spans="1:16">
      <c r="A145" s="4"/>
      <c r="B145" s="5"/>
      <c r="C145" s="138"/>
      <c r="D145" s="107"/>
      <c r="E145" s="132"/>
      <c r="F145" s="190"/>
      <c r="G145" s="107"/>
      <c r="H145" s="107"/>
      <c r="I145" s="112"/>
      <c r="J145" s="5"/>
      <c r="K145" s="112"/>
      <c r="L145" s="5"/>
      <c r="M145" s="6"/>
      <c r="N145" s="5"/>
      <c r="O145" s="5"/>
      <c r="P145" s="5"/>
    </row>
    <row r="146" spans="1:16">
      <c r="A146" s="4"/>
      <c r="B146" s="5"/>
      <c r="C146" s="138">
        <v>46</v>
      </c>
      <c r="D146" s="107"/>
      <c r="E146" s="134" t="s">
        <v>124</v>
      </c>
      <c r="F146" s="135" t="s">
        <v>165</v>
      </c>
      <c r="G146" s="107"/>
      <c r="H146" s="107"/>
      <c r="I146" s="107"/>
      <c r="J146" s="5"/>
      <c r="K146" s="33" t="s">
        <v>237</v>
      </c>
      <c r="L146" s="293">
        <f>Pasivet!G14</f>
        <v>2454335</v>
      </c>
      <c r="M146" s="6"/>
      <c r="N146" s="5"/>
      <c r="O146" s="5"/>
      <c r="P146" s="5"/>
    </row>
    <row r="147" spans="1:16">
      <c r="A147" s="4"/>
      <c r="B147" s="5"/>
      <c r="C147" s="138"/>
      <c r="D147" s="107"/>
      <c r="E147" s="134"/>
      <c r="F147" s="135"/>
      <c r="G147" s="107"/>
      <c r="H147" s="107"/>
      <c r="I147" s="107"/>
      <c r="J147" s="5"/>
      <c r="K147" s="33"/>
      <c r="L147" s="184"/>
      <c r="M147" s="6"/>
      <c r="N147" s="5"/>
      <c r="O147" s="5"/>
      <c r="P147" s="5"/>
    </row>
    <row r="148" spans="1:16">
      <c r="A148" s="4"/>
      <c r="B148" s="5"/>
      <c r="C148" s="138">
        <v>47</v>
      </c>
      <c r="D148" s="107"/>
      <c r="E148" s="134" t="s">
        <v>124</v>
      </c>
      <c r="F148" s="135" t="s">
        <v>132</v>
      </c>
      <c r="G148" s="107"/>
      <c r="H148" s="107"/>
      <c r="I148" s="107"/>
      <c r="J148" s="5"/>
      <c r="K148" s="33" t="s">
        <v>237</v>
      </c>
      <c r="L148" s="292">
        <f>Pasivet!G15</f>
        <v>44965</v>
      </c>
      <c r="M148" s="6"/>
      <c r="N148" s="5"/>
      <c r="O148" s="5"/>
      <c r="P148" s="5"/>
    </row>
    <row r="149" spans="1:16">
      <c r="A149" s="4"/>
      <c r="B149" s="5"/>
      <c r="C149" s="138"/>
      <c r="D149" s="107"/>
      <c r="E149" s="134"/>
      <c r="F149" s="135"/>
      <c r="G149" s="107"/>
      <c r="H149" s="107"/>
      <c r="I149" s="107"/>
      <c r="J149" s="5"/>
      <c r="K149" s="33"/>
      <c r="L149" s="191"/>
      <c r="M149" s="6"/>
      <c r="N149" s="5"/>
      <c r="O149" s="5"/>
      <c r="P149" s="5"/>
    </row>
    <row r="150" spans="1:16">
      <c r="A150" s="4"/>
      <c r="B150" s="5"/>
      <c r="C150" s="138">
        <v>48</v>
      </c>
      <c r="D150" s="107"/>
      <c r="E150" s="134" t="s">
        <v>124</v>
      </c>
      <c r="F150" s="135" t="s">
        <v>133</v>
      </c>
      <c r="G150" s="107"/>
      <c r="H150" s="107"/>
      <c r="I150" s="107"/>
      <c r="J150" s="5"/>
      <c r="K150" s="33" t="s">
        <v>237</v>
      </c>
      <c r="L150" s="292">
        <f>Pasivet!G16</f>
        <v>18600</v>
      </c>
      <c r="M150" s="6"/>
      <c r="N150" s="5"/>
      <c r="O150" s="5"/>
      <c r="P150" s="5"/>
    </row>
    <row r="151" spans="1:16">
      <c r="A151" s="4"/>
      <c r="B151" s="5"/>
      <c r="C151" s="138"/>
      <c r="D151" s="107"/>
      <c r="E151" s="134"/>
      <c r="F151" s="135"/>
      <c r="G151" s="107"/>
      <c r="H151" s="107"/>
      <c r="I151" s="107"/>
      <c r="J151" s="5"/>
      <c r="K151" s="33"/>
      <c r="L151" s="5"/>
      <c r="M151" s="6"/>
      <c r="N151" s="5"/>
      <c r="O151" s="5"/>
      <c r="P151" s="5"/>
    </row>
    <row r="152" spans="1:16">
      <c r="A152" s="4"/>
      <c r="B152" s="5"/>
      <c r="C152" s="138">
        <v>49</v>
      </c>
      <c r="D152" s="107"/>
      <c r="E152" s="134" t="s">
        <v>124</v>
      </c>
      <c r="F152" s="135" t="s">
        <v>134</v>
      </c>
      <c r="G152" s="107"/>
      <c r="H152" s="107"/>
      <c r="I152" s="107"/>
      <c r="J152" s="5"/>
      <c r="K152" s="33" t="s">
        <v>237</v>
      </c>
      <c r="L152" s="292">
        <v>0</v>
      </c>
      <c r="M152" s="6"/>
      <c r="N152" s="5"/>
      <c r="O152" s="5"/>
      <c r="P152" s="5"/>
    </row>
    <row r="153" spans="1:16">
      <c r="A153" s="4"/>
      <c r="B153" s="5"/>
      <c r="C153" s="138"/>
      <c r="D153" s="107"/>
      <c r="E153" s="134"/>
      <c r="F153" s="135"/>
      <c r="G153" s="107"/>
      <c r="H153" s="107"/>
      <c r="I153" s="107"/>
      <c r="J153" s="5"/>
      <c r="K153" s="33"/>
      <c r="L153" s="5"/>
      <c r="M153" s="6"/>
      <c r="N153" s="5"/>
      <c r="O153" s="5"/>
      <c r="P153" s="5"/>
    </row>
    <row r="154" spans="1:16">
      <c r="A154" s="4"/>
      <c r="B154" s="5"/>
      <c r="C154" s="138">
        <v>50</v>
      </c>
      <c r="D154" s="107"/>
      <c r="E154" s="134" t="s">
        <v>124</v>
      </c>
      <c r="F154" s="135" t="s">
        <v>135</v>
      </c>
      <c r="G154" s="107"/>
      <c r="H154" s="107"/>
      <c r="I154" s="107"/>
      <c r="J154" s="5"/>
      <c r="K154" s="33" t="s">
        <v>237</v>
      </c>
      <c r="L154" s="292">
        <v>0</v>
      </c>
      <c r="M154" s="6"/>
      <c r="N154" s="5"/>
      <c r="O154" s="5"/>
      <c r="P154" s="5"/>
    </row>
    <row r="155" spans="1:16">
      <c r="A155" s="4"/>
      <c r="B155" s="5"/>
      <c r="C155" s="138"/>
      <c r="D155" s="107"/>
      <c r="E155" s="134"/>
      <c r="F155" s="135"/>
      <c r="G155" s="107"/>
      <c r="H155" s="107"/>
      <c r="I155" s="107"/>
      <c r="J155" s="5"/>
      <c r="K155" s="33"/>
      <c r="L155" s="5"/>
      <c r="M155" s="6"/>
      <c r="N155" s="5"/>
    </row>
    <row r="156" spans="1:16">
      <c r="A156" s="4"/>
      <c r="B156" s="5"/>
      <c r="C156" s="138">
        <v>51</v>
      </c>
      <c r="D156" s="107"/>
      <c r="E156" s="134" t="s">
        <v>124</v>
      </c>
      <c r="F156" s="135" t="s">
        <v>136</v>
      </c>
      <c r="G156" s="107"/>
      <c r="H156" s="107"/>
      <c r="I156" s="107"/>
      <c r="J156" s="5"/>
      <c r="K156" s="33" t="s">
        <v>237</v>
      </c>
      <c r="L156" s="292">
        <v>0</v>
      </c>
      <c r="M156" s="6"/>
      <c r="N156" s="5"/>
    </row>
    <row r="157" spans="1:16">
      <c r="A157" s="4"/>
      <c r="B157" s="5"/>
      <c r="C157" s="138"/>
      <c r="D157" s="107"/>
      <c r="E157" s="134"/>
      <c r="F157" s="135"/>
      <c r="G157" s="107"/>
      <c r="H157" s="107"/>
      <c r="I157" s="107"/>
      <c r="J157" s="5"/>
      <c r="K157" s="33"/>
      <c r="L157" s="5"/>
      <c r="M157" s="6"/>
      <c r="N157" s="5"/>
    </row>
    <row r="158" spans="1:16">
      <c r="A158" s="4"/>
      <c r="B158" s="5"/>
      <c r="C158" s="138">
        <v>52</v>
      </c>
      <c r="D158" s="107"/>
      <c r="E158" s="134" t="s">
        <v>124</v>
      </c>
      <c r="F158" s="135" t="s">
        <v>130</v>
      </c>
      <c r="G158" s="107"/>
      <c r="H158" s="107"/>
      <c r="I158" s="107"/>
      <c r="J158" s="5"/>
      <c r="K158" s="33" t="s">
        <v>237</v>
      </c>
      <c r="L158" s="298">
        <f>Pasivet!G20</f>
        <v>21820060.809999999</v>
      </c>
      <c r="M158" s="6"/>
      <c r="N158" s="5"/>
    </row>
    <row r="159" spans="1:16">
      <c r="A159" s="4"/>
      <c r="B159" s="5"/>
      <c r="C159" s="138"/>
      <c r="D159" s="107"/>
      <c r="E159" s="134"/>
      <c r="F159" s="135"/>
      <c r="G159" s="107"/>
      <c r="H159" s="107"/>
      <c r="I159" s="107"/>
      <c r="J159" s="5"/>
      <c r="K159" s="33"/>
      <c r="L159" s="5"/>
      <c r="M159" s="6"/>
      <c r="N159" s="5"/>
    </row>
    <row r="160" spans="1:16">
      <c r="A160" s="4"/>
      <c r="B160" s="5"/>
      <c r="C160" s="138">
        <v>53</v>
      </c>
      <c r="D160" s="107"/>
      <c r="E160" s="134" t="s">
        <v>124</v>
      </c>
      <c r="F160" s="135" t="s">
        <v>137</v>
      </c>
      <c r="G160" s="107"/>
      <c r="H160" s="107"/>
      <c r="I160" s="107"/>
      <c r="J160" s="5"/>
      <c r="K160" s="33" t="s">
        <v>263</v>
      </c>
      <c r="L160" s="5"/>
      <c r="M160" s="6"/>
      <c r="N160" s="5"/>
    </row>
    <row r="161" spans="1:14">
      <c r="A161" s="4"/>
      <c r="B161" s="5"/>
      <c r="C161" s="138"/>
      <c r="D161" s="107"/>
      <c r="E161" s="134"/>
      <c r="F161" s="135"/>
      <c r="G161" s="107"/>
      <c r="H161" s="107"/>
      <c r="I161" s="107"/>
      <c r="J161" s="5"/>
      <c r="K161" s="33"/>
      <c r="L161" s="5"/>
      <c r="M161" s="6"/>
      <c r="N161" s="5"/>
    </row>
    <row r="162" spans="1:14">
      <c r="A162" s="4"/>
      <c r="B162" s="5"/>
      <c r="C162" s="138">
        <v>54</v>
      </c>
      <c r="D162" s="107"/>
      <c r="E162" s="134" t="s">
        <v>124</v>
      </c>
      <c r="F162" s="190" t="s">
        <v>333</v>
      </c>
      <c r="G162" s="107"/>
      <c r="H162" s="107"/>
      <c r="I162" s="107"/>
      <c r="J162" s="5"/>
      <c r="K162" s="33" t="s">
        <v>237</v>
      </c>
      <c r="L162" s="292">
        <f>Pasivet!G22</f>
        <v>178350</v>
      </c>
      <c r="M162" s="6"/>
      <c r="N162" s="5"/>
    </row>
    <row r="163" spans="1:14">
      <c r="A163" s="4"/>
      <c r="B163" s="5"/>
      <c r="C163" s="138"/>
      <c r="D163" s="107"/>
      <c r="E163" s="134"/>
      <c r="F163" s="135"/>
      <c r="G163" s="107"/>
      <c r="H163" s="107"/>
      <c r="I163" s="107"/>
      <c r="J163" s="5"/>
      <c r="K163" s="33"/>
      <c r="L163" s="5"/>
      <c r="M163" s="6"/>
      <c r="N163" s="5"/>
    </row>
    <row r="164" spans="1:14">
      <c r="A164" s="4"/>
      <c r="B164" s="5"/>
      <c r="C164" s="138">
        <v>55</v>
      </c>
      <c r="D164" s="107"/>
      <c r="E164" s="115">
        <v>4</v>
      </c>
      <c r="F164" s="142" t="s">
        <v>27</v>
      </c>
      <c r="G164" s="121"/>
      <c r="H164" s="107"/>
      <c r="I164" s="107"/>
      <c r="J164" s="5"/>
      <c r="K164" s="33" t="s">
        <v>263</v>
      </c>
      <c r="L164" s="5"/>
      <c r="M164" s="6"/>
      <c r="N164" s="5"/>
    </row>
    <row r="165" spans="1:14">
      <c r="A165" s="4"/>
      <c r="B165" s="5"/>
      <c r="C165" s="138"/>
      <c r="D165" s="107"/>
      <c r="E165" s="115"/>
      <c r="F165" s="142"/>
      <c r="G165" s="121"/>
      <c r="H165" s="107"/>
      <c r="I165" s="107"/>
      <c r="J165" s="5"/>
      <c r="K165" s="33"/>
      <c r="L165" s="5"/>
      <c r="M165" s="6"/>
      <c r="N165" s="5"/>
    </row>
    <row r="166" spans="1:14">
      <c r="A166" s="4"/>
      <c r="B166" s="5"/>
      <c r="C166" s="138">
        <v>56</v>
      </c>
      <c r="D166" s="107"/>
      <c r="E166" s="115">
        <v>5</v>
      </c>
      <c r="F166" s="142" t="s">
        <v>167</v>
      </c>
      <c r="G166" s="121"/>
      <c r="H166" s="107"/>
      <c r="I166" s="107"/>
      <c r="J166" s="5"/>
      <c r="K166" s="33" t="s">
        <v>263</v>
      </c>
      <c r="L166" s="5"/>
      <c r="M166" s="6"/>
      <c r="N166" s="5"/>
    </row>
    <row r="167" spans="1:14">
      <c r="A167" s="4"/>
      <c r="B167" s="5"/>
      <c r="C167" s="138"/>
      <c r="D167" s="107"/>
      <c r="E167" s="115"/>
      <c r="F167" s="142"/>
      <c r="G167" s="121"/>
      <c r="H167" s="107"/>
      <c r="I167" s="107"/>
      <c r="J167" s="5"/>
      <c r="K167" s="33"/>
      <c r="L167" s="5"/>
      <c r="M167" s="6"/>
      <c r="N167" s="5"/>
    </row>
    <row r="168" spans="1:14">
      <c r="A168" s="4"/>
      <c r="B168" s="5"/>
      <c r="C168" s="138"/>
      <c r="D168" s="107"/>
      <c r="E168" s="153" t="s">
        <v>4</v>
      </c>
      <c r="F168" s="116" t="s">
        <v>305</v>
      </c>
      <c r="G168" s="116"/>
      <c r="H168" s="107"/>
      <c r="I168" s="107"/>
      <c r="J168" s="5"/>
      <c r="K168" s="33" t="s">
        <v>263</v>
      </c>
      <c r="L168" s="5"/>
      <c r="M168" s="6"/>
      <c r="N168" s="5"/>
    </row>
    <row r="169" spans="1:14">
      <c r="A169" s="4"/>
      <c r="B169" s="5"/>
      <c r="C169" s="138"/>
      <c r="D169" s="107"/>
      <c r="E169" s="153"/>
      <c r="F169" s="116"/>
      <c r="G169" s="116"/>
      <c r="H169" s="107"/>
      <c r="I169" s="107"/>
      <c r="J169" s="5"/>
      <c r="K169" s="33"/>
      <c r="L169" s="5"/>
      <c r="M169" s="6"/>
      <c r="N169" s="5"/>
    </row>
    <row r="170" spans="1:14">
      <c r="A170" s="4"/>
      <c r="B170" s="5"/>
      <c r="C170" s="138">
        <v>58</v>
      </c>
      <c r="D170" s="107"/>
      <c r="E170" s="115">
        <v>1</v>
      </c>
      <c r="F170" s="142" t="s">
        <v>32</v>
      </c>
      <c r="G170" s="116"/>
      <c r="H170" s="107"/>
      <c r="I170" s="107"/>
      <c r="J170" s="5"/>
      <c r="K170" s="33" t="s">
        <v>263</v>
      </c>
      <c r="L170" s="5"/>
      <c r="M170" s="6"/>
      <c r="N170" s="5"/>
    </row>
    <row r="171" spans="1:14">
      <c r="A171" s="4"/>
      <c r="B171" s="5"/>
      <c r="C171" s="138"/>
      <c r="D171" s="107"/>
      <c r="E171" s="115"/>
      <c r="F171" s="142"/>
      <c r="G171" s="116"/>
      <c r="H171" s="107"/>
      <c r="I171" s="107"/>
      <c r="J171" s="5"/>
      <c r="K171" s="33"/>
      <c r="L171" s="5"/>
      <c r="M171" s="6"/>
      <c r="N171" s="5"/>
    </row>
    <row r="172" spans="1:14">
      <c r="A172" s="4"/>
      <c r="B172" s="5"/>
      <c r="C172" s="138">
        <v>59</v>
      </c>
      <c r="D172" s="107"/>
      <c r="E172" s="134" t="s">
        <v>124</v>
      </c>
      <c r="F172" s="135" t="s">
        <v>33</v>
      </c>
      <c r="G172" s="107"/>
      <c r="H172" s="107"/>
      <c r="I172" s="107"/>
      <c r="J172" s="5"/>
      <c r="K172" s="33" t="s">
        <v>263</v>
      </c>
      <c r="L172" s="5"/>
      <c r="M172" s="6"/>
      <c r="N172" s="5"/>
    </row>
    <row r="173" spans="1:14">
      <c r="A173" s="4"/>
      <c r="B173" s="5"/>
      <c r="C173" s="138"/>
      <c r="D173" s="107"/>
      <c r="E173" s="134"/>
      <c r="F173" s="135"/>
      <c r="G173" s="107"/>
      <c r="H173" s="107"/>
      <c r="I173" s="107"/>
      <c r="J173" s="5"/>
      <c r="K173" s="33"/>
      <c r="L173" s="5"/>
      <c r="M173" s="6"/>
      <c r="N173" s="5"/>
    </row>
    <row r="174" spans="1:14">
      <c r="A174" s="4"/>
      <c r="B174" s="5"/>
      <c r="C174" s="138">
        <v>60</v>
      </c>
      <c r="D174" s="107"/>
      <c r="E174" s="134" t="s">
        <v>124</v>
      </c>
      <c r="F174" s="135" t="s">
        <v>30</v>
      </c>
      <c r="G174" s="107"/>
      <c r="H174" s="107"/>
      <c r="I174" s="107"/>
      <c r="J174" s="5"/>
      <c r="K174" s="33" t="s">
        <v>263</v>
      </c>
      <c r="L174" s="5"/>
      <c r="M174" s="6"/>
      <c r="N174" s="5"/>
    </row>
    <row r="175" spans="1:14">
      <c r="A175" s="4"/>
      <c r="B175" s="5"/>
      <c r="C175" s="138"/>
      <c r="D175" s="107"/>
      <c r="E175" s="134"/>
      <c r="F175" s="135"/>
      <c r="G175" s="107"/>
      <c r="H175" s="107"/>
      <c r="I175" s="107"/>
      <c r="J175" s="5"/>
      <c r="K175" s="33"/>
      <c r="L175" s="5"/>
      <c r="M175" s="6"/>
      <c r="N175" s="5"/>
    </row>
    <row r="176" spans="1:14">
      <c r="A176" s="4"/>
      <c r="B176" s="5"/>
      <c r="C176" s="138">
        <v>61</v>
      </c>
      <c r="D176" s="107"/>
      <c r="E176" s="115">
        <v>2</v>
      </c>
      <c r="F176" s="142" t="s">
        <v>34</v>
      </c>
      <c r="G176" s="121"/>
      <c r="H176" s="107"/>
      <c r="I176" s="107"/>
      <c r="J176" s="5"/>
      <c r="K176" s="33" t="s">
        <v>245</v>
      </c>
      <c r="L176" s="217">
        <f>Pasivet!G29</f>
        <v>4783483.8</v>
      </c>
      <c r="M176" s="6"/>
      <c r="N176" s="5"/>
    </row>
    <row r="177" spans="1:14">
      <c r="A177" s="4"/>
      <c r="B177" s="5"/>
      <c r="C177" s="138"/>
      <c r="D177" s="107"/>
      <c r="E177" s="115"/>
      <c r="F177" s="142"/>
      <c r="G177" s="121"/>
      <c r="H177" s="107"/>
      <c r="I177" s="107"/>
      <c r="J177" s="5"/>
      <c r="K177" s="33"/>
      <c r="L177" s="5"/>
      <c r="M177" s="6"/>
      <c r="N177" s="5"/>
    </row>
    <row r="178" spans="1:14">
      <c r="A178" s="4"/>
      <c r="B178" s="5"/>
      <c r="C178" s="138">
        <v>62</v>
      </c>
      <c r="D178" s="107"/>
      <c r="E178" s="115">
        <v>3</v>
      </c>
      <c r="F178" s="142" t="s">
        <v>27</v>
      </c>
      <c r="G178" s="121"/>
      <c r="H178" s="107"/>
      <c r="I178" s="107"/>
      <c r="J178" s="5"/>
      <c r="K178" s="33" t="s">
        <v>263</v>
      </c>
      <c r="L178" s="5"/>
      <c r="M178" s="6"/>
      <c r="N178" s="5"/>
    </row>
    <row r="179" spans="1:14">
      <c r="A179" s="4"/>
      <c r="B179" s="5"/>
      <c r="C179" s="138"/>
      <c r="D179" s="107"/>
      <c r="E179" s="115"/>
      <c r="F179" s="142"/>
      <c r="G179" s="121"/>
      <c r="H179" s="107"/>
      <c r="I179" s="107"/>
      <c r="J179" s="5"/>
      <c r="K179" s="33"/>
      <c r="L179" s="5"/>
      <c r="M179" s="6"/>
      <c r="N179" s="5"/>
    </row>
    <row r="180" spans="1:14">
      <c r="A180" s="4"/>
      <c r="B180" s="5"/>
      <c r="C180" s="138">
        <v>63</v>
      </c>
      <c r="D180" s="107"/>
      <c r="E180" s="115">
        <v>4</v>
      </c>
      <c r="F180" s="142" t="s">
        <v>35</v>
      </c>
      <c r="G180" s="121"/>
      <c r="H180" s="107"/>
      <c r="I180" s="107"/>
      <c r="J180" s="5"/>
      <c r="K180" s="33" t="s">
        <v>263</v>
      </c>
      <c r="L180" s="5"/>
      <c r="M180" s="6"/>
      <c r="N180" s="5"/>
    </row>
    <row r="181" spans="1:14">
      <c r="A181" s="4"/>
      <c r="B181" s="5"/>
      <c r="C181" s="138"/>
      <c r="D181" s="107"/>
      <c r="E181" s="115"/>
      <c r="F181" s="142"/>
      <c r="G181" s="121"/>
      <c r="H181" s="107"/>
      <c r="I181" s="107"/>
      <c r="J181" s="5"/>
      <c r="K181" s="33"/>
      <c r="L181" s="5"/>
      <c r="M181" s="6"/>
      <c r="N181" s="5"/>
    </row>
    <row r="182" spans="1:14">
      <c r="A182" s="4"/>
      <c r="B182" s="5"/>
      <c r="C182" s="138"/>
      <c r="D182" s="107"/>
      <c r="E182" s="153" t="s">
        <v>36</v>
      </c>
      <c r="F182" s="116" t="s">
        <v>272</v>
      </c>
      <c r="G182" s="116"/>
      <c r="H182" s="107"/>
      <c r="I182" s="107"/>
      <c r="J182" s="5"/>
      <c r="K182" s="33" t="s">
        <v>263</v>
      </c>
      <c r="L182" s="5"/>
      <c r="M182" s="6"/>
      <c r="N182" s="5"/>
    </row>
    <row r="183" spans="1:14">
      <c r="A183" s="4"/>
      <c r="B183" s="5"/>
      <c r="C183" s="138"/>
      <c r="D183" s="107"/>
      <c r="E183" s="153"/>
      <c r="F183" s="116"/>
      <c r="G183" s="116"/>
      <c r="H183" s="107"/>
      <c r="I183" s="107"/>
      <c r="J183" s="5"/>
      <c r="K183" s="33"/>
      <c r="L183" s="5"/>
      <c r="M183" s="6"/>
      <c r="N183" s="5"/>
    </row>
    <row r="184" spans="1:14">
      <c r="A184" s="4"/>
      <c r="B184" s="5"/>
      <c r="C184" s="138">
        <v>66</v>
      </c>
      <c r="D184" s="107"/>
      <c r="E184" s="115">
        <v>1</v>
      </c>
      <c r="F184" s="142" t="s">
        <v>38</v>
      </c>
      <c r="G184" s="121"/>
      <c r="H184" s="107"/>
      <c r="I184" s="107"/>
      <c r="J184" s="5"/>
      <c r="K184" s="33" t="s">
        <v>263</v>
      </c>
      <c r="L184" s="5"/>
      <c r="M184" s="6"/>
      <c r="N184" s="5"/>
    </row>
    <row r="185" spans="1:14" ht="15" customHeight="1">
      <c r="A185" s="4"/>
      <c r="B185" s="5"/>
      <c r="C185" s="138"/>
      <c r="D185" s="107"/>
      <c r="E185" s="115"/>
      <c r="F185" s="142"/>
      <c r="G185" s="121"/>
      <c r="H185" s="107"/>
      <c r="I185" s="107"/>
      <c r="J185" s="5"/>
      <c r="K185" s="33"/>
      <c r="L185" s="5"/>
      <c r="M185" s="6"/>
      <c r="N185" s="5"/>
    </row>
    <row r="186" spans="1:14" ht="14.25" customHeight="1">
      <c r="A186" s="7"/>
      <c r="B186" s="8"/>
      <c r="C186" s="212">
        <v>67</v>
      </c>
      <c r="D186" s="213"/>
      <c r="E186" s="206">
        <v>2</v>
      </c>
      <c r="F186" s="215" t="s">
        <v>39</v>
      </c>
      <c r="G186" s="178"/>
      <c r="H186" s="213"/>
      <c r="I186" s="213"/>
      <c r="J186" s="8"/>
      <c r="K186" s="214" t="s">
        <v>263</v>
      </c>
      <c r="L186" s="8"/>
      <c r="M186" s="9"/>
      <c r="N186" s="5"/>
    </row>
    <row r="187" spans="1:14" ht="16.5" customHeight="1">
      <c r="A187" s="227"/>
      <c r="B187" s="228"/>
      <c r="C187" s="229"/>
      <c r="D187" s="228"/>
      <c r="E187" s="230"/>
      <c r="F187" s="231"/>
      <c r="G187" s="232"/>
      <c r="H187" s="228"/>
      <c r="I187" s="228"/>
      <c r="J187" s="228"/>
      <c r="K187" s="228"/>
      <c r="L187" s="228"/>
      <c r="M187" s="233"/>
      <c r="N187" s="5"/>
    </row>
    <row r="188" spans="1:14" ht="18" customHeight="1">
      <c r="A188" s="4"/>
      <c r="B188" s="5"/>
      <c r="C188" s="138">
        <v>68</v>
      </c>
      <c r="D188" s="107"/>
      <c r="E188" s="115">
        <v>3</v>
      </c>
      <c r="F188" s="142" t="s">
        <v>40</v>
      </c>
      <c r="G188" s="121"/>
      <c r="H188" s="107"/>
      <c r="I188" s="107"/>
      <c r="J188" s="5"/>
      <c r="K188" s="33" t="s">
        <v>237</v>
      </c>
      <c r="L188" s="293">
        <v>100000</v>
      </c>
      <c r="M188" s="6"/>
      <c r="N188" s="5"/>
    </row>
    <row r="189" spans="1:14">
      <c r="A189" s="4"/>
      <c r="B189" s="5"/>
      <c r="C189" s="138"/>
      <c r="D189" s="107"/>
      <c r="E189" s="115"/>
      <c r="F189" s="142"/>
      <c r="G189" s="121"/>
      <c r="H189" s="107"/>
      <c r="I189" s="107"/>
      <c r="J189" s="5"/>
      <c r="K189" s="33"/>
      <c r="L189" s="5"/>
      <c r="M189" s="6"/>
      <c r="N189" s="5"/>
    </row>
    <row r="190" spans="1:14">
      <c r="A190" s="4"/>
      <c r="B190" s="5"/>
      <c r="C190" s="138">
        <v>69</v>
      </c>
      <c r="D190" s="107"/>
      <c r="E190" s="115">
        <v>4</v>
      </c>
      <c r="F190" s="142" t="s">
        <v>41</v>
      </c>
      <c r="G190" s="121"/>
      <c r="H190" s="107"/>
      <c r="I190" s="107"/>
      <c r="J190" s="5"/>
      <c r="K190" s="33" t="s">
        <v>263</v>
      </c>
      <c r="L190" s="5"/>
      <c r="M190" s="6"/>
      <c r="N190" s="5"/>
    </row>
    <row r="191" spans="1:14">
      <c r="A191" s="4"/>
      <c r="B191" s="5"/>
      <c r="C191" s="138"/>
      <c r="D191" s="107"/>
      <c r="E191" s="115"/>
      <c r="F191" s="142"/>
      <c r="G191" s="121"/>
      <c r="H191" s="107"/>
      <c r="I191" s="107"/>
      <c r="J191" s="5"/>
      <c r="K191" s="33"/>
      <c r="L191" s="5"/>
      <c r="M191" s="6"/>
      <c r="N191" s="5"/>
    </row>
    <row r="192" spans="1:14">
      <c r="A192" s="4"/>
      <c r="B192" s="5"/>
      <c r="C192" s="138">
        <v>70</v>
      </c>
      <c r="D192" s="107"/>
      <c r="E192" s="115">
        <v>5</v>
      </c>
      <c r="F192" s="142" t="s">
        <v>138</v>
      </c>
      <c r="G192" s="121"/>
      <c r="H192" s="107"/>
      <c r="I192" s="107"/>
      <c r="J192" s="5"/>
      <c r="K192" s="33" t="s">
        <v>263</v>
      </c>
      <c r="L192" s="5"/>
      <c r="M192" s="6"/>
      <c r="N192" s="5"/>
    </row>
    <row r="193" spans="1:14">
      <c r="A193" s="4"/>
      <c r="B193" s="5"/>
      <c r="C193" s="138"/>
      <c r="D193" s="107"/>
      <c r="E193" s="115"/>
      <c r="F193" s="142"/>
      <c r="G193" s="121"/>
      <c r="H193" s="107"/>
      <c r="I193" s="107"/>
      <c r="J193" s="5"/>
      <c r="K193" s="33"/>
      <c r="L193" s="5"/>
      <c r="M193" s="6"/>
      <c r="N193" s="5"/>
    </row>
    <row r="194" spans="1:14">
      <c r="A194" s="4"/>
      <c r="B194" s="5"/>
      <c r="C194" s="138">
        <v>71</v>
      </c>
      <c r="D194" s="107"/>
      <c r="E194" s="115">
        <v>6</v>
      </c>
      <c r="F194" s="142" t="s">
        <v>42</v>
      </c>
      <c r="G194" s="121"/>
      <c r="H194" s="107"/>
      <c r="I194" s="107"/>
      <c r="J194" s="5"/>
      <c r="K194" s="33" t="s">
        <v>263</v>
      </c>
      <c r="L194" s="5"/>
      <c r="M194" s="6"/>
      <c r="N194" s="5"/>
    </row>
    <row r="195" spans="1:14">
      <c r="A195" s="4"/>
      <c r="B195" s="5"/>
      <c r="C195" s="138"/>
      <c r="D195" s="107"/>
      <c r="E195" s="115"/>
      <c r="F195" s="142"/>
      <c r="G195" s="121"/>
      <c r="H195" s="107"/>
      <c r="I195" s="107"/>
      <c r="J195" s="5"/>
      <c r="K195" s="33"/>
      <c r="L195" s="5"/>
      <c r="M195" s="6"/>
      <c r="N195" s="5"/>
    </row>
    <row r="196" spans="1:14">
      <c r="A196" s="4"/>
      <c r="B196" s="5"/>
      <c r="C196" s="138">
        <v>72</v>
      </c>
      <c r="D196" s="107"/>
      <c r="E196" s="115">
        <v>7</v>
      </c>
      <c r="F196" s="142" t="s">
        <v>43</v>
      </c>
      <c r="G196" s="121"/>
      <c r="H196" s="107"/>
      <c r="I196" s="107"/>
      <c r="J196" s="5"/>
      <c r="K196" s="33" t="s">
        <v>237</v>
      </c>
      <c r="L196" s="293">
        <v>0</v>
      </c>
      <c r="M196" s="6"/>
      <c r="N196" s="5"/>
    </row>
    <row r="197" spans="1:14">
      <c r="A197" s="4"/>
      <c r="B197" s="5"/>
      <c r="C197" s="138"/>
      <c r="D197" s="107"/>
      <c r="E197" s="115"/>
      <c r="F197" s="142"/>
      <c r="G197" s="121"/>
      <c r="H197" s="107"/>
      <c r="I197" s="107"/>
      <c r="J197" s="5"/>
      <c r="K197" s="33"/>
      <c r="L197" s="5"/>
      <c r="M197" s="6"/>
      <c r="N197" s="5"/>
    </row>
    <row r="198" spans="1:14">
      <c r="A198" s="4"/>
      <c r="B198" s="5"/>
      <c r="C198" s="138">
        <v>73</v>
      </c>
      <c r="D198" s="107"/>
      <c r="E198" s="115">
        <v>8</v>
      </c>
      <c r="F198" s="142" t="s">
        <v>44</v>
      </c>
      <c r="G198" s="121"/>
      <c r="H198" s="107"/>
      <c r="I198" s="107"/>
      <c r="J198" s="5"/>
      <c r="K198" s="33" t="s">
        <v>263</v>
      </c>
      <c r="L198" s="5"/>
      <c r="M198" s="6"/>
      <c r="N198" s="5"/>
    </row>
    <row r="199" spans="1:14">
      <c r="A199" s="4"/>
      <c r="B199" s="5"/>
      <c r="C199" s="138"/>
      <c r="D199" s="107"/>
      <c r="E199" s="115"/>
      <c r="F199" s="142"/>
      <c r="G199" s="121"/>
      <c r="H199" s="107"/>
      <c r="I199" s="107"/>
      <c r="J199" s="5"/>
      <c r="K199" s="33"/>
      <c r="L199" s="5"/>
      <c r="M199" s="6"/>
      <c r="N199" s="5"/>
    </row>
    <row r="200" spans="1:14">
      <c r="A200" s="4"/>
      <c r="B200" s="5"/>
      <c r="C200" s="138">
        <v>74</v>
      </c>
      <c r="D200" s="107"/>
      <c r="E200" s="115">
        <v>9</v>
      </c>
      <c r="F200" s="142" t="s">
        <v>45</v>
      </c>
      <c r="G200" s="121"/>
      <c r="H200" s="107"/>
      <c r="I200" s="107"/>
      <c r="J200" s="5"/>
      <c r="K200" s="33" t="s">
        <v>237</v>
      </c>
      <c r="L200" s="298">
        <f>Pasivet!G42</f>
        <v>-2382887.5811999999</v>
      </c>
      <c r="M200" s="6"/>
      <c r="N200" s="5"/>
    </row>
    <row r="201" spans="1:14">
      <c r="A201" s="4"/>
      <c r="B201" s="5"/>
      <c r="C201" s="138"/>
      <c r="D201" s="107"/>
      <c r="E201" s="115"/>
      <c r="F201" s="142"/>
      <c r="G201" s="121"/>
      <c r="H201" s="107"/>
      <c r="I201" s="107"/>
      <c r="J201" s="5"/>
      <c r="K201" s="33"/>
      <c r="L201" s="204"/>
      <c r="M201" s="6"/>
      <c r="N201" s="5"/>
    </row>
    <row r="202" spans="1:14">
      <c r="A202" s="4"/>
      <c r="B202" s="5"/>
      <c r="C202" s="138">
        <v>75</v>
      </c>
      <c r="D202" s="107"/>
      <c r="E202" s="115">
        <v>10</v>
      </c>
      <c r="F202" s="142" t="s">
        <v>46</v>
      </c>
      <c r="G202" s="121"/>
      <c r="H202" s="107"/>
      <c r="I202" s="107"/>
      <c r="J202" s="5"/>
      <c r="K202" s="33" t="s">
        <v>237</v>
      </c>
      <c r="L202" s="298">
        <f>Rez.1!F29</f>
        <v>1519879.7080000043</v>
      </c>
      <c r="M202" s="6"/>
      <c r="N202" s="5"/>
    </row>
    <row r="203" spans="1:14" ht="12" customHeight="1">
      <c r="A203" s="4"/>
      <c r="B203" s="5"/>
      <c r="C203" s="112"/>
      <c r="D203" s="5"/>
      <c r="E203" s="5"/>
      <c r="F203" s="5"/>
      <c r="G203" s="5"/>
      <c r="H203" s="5"/>
      <c r="I203" s="5"/>
      <c r="J203" s="5"/>
      <c r="K203" s="5"/>
      <c r="L203" s="5"/>
      <c r="M203" s="6"/>
      <c r="N203" s="5"/>
    </row>
    <row r="204" spans="1:14" hidden="1">
      <c r="A204" s="4"/>
      <c r="B204" s="5"/>
      <c r="C204" s="112"/>
      <c r="D204" s="5"/>
      <c r="E204" s="5"/>
      <c r="F204" s="154" t="s">
        <v>273</v>
      </c>
      <c r="G204" s="114" t="s">
        <v>274</v>
      </c>
      <c r="H204" s="5"/>
      <c r="I204" s="5"/>
      <c r="J204" s="5"/>
      <c r="K204" s="112" t="s">
        <v>245</v>
      </c>
      <c r="L204" s="184">
        <v>0</v>
      </c>
      <c r="M204" s="6"/>
      <c r="N204" s="5"/>
    </row>
    <row r="205" spans="1:14" hidden="1">
      <c r="A205" s="4"/>
      <c r="B205" s="5"/>
      <c r="C205" s="112"/>
      <c r="D205" s="5"/>
      <c r="E205" s="5"/>
      <c r="F205" s="154" t="s">
        <v>273</v>
      </c>
      <c r="G205" s="5" t="s">
        <v>275</v>
      </c>
      <c r="H205" s="5"/>
      <c r="I205" s="5"/>
      <c r="J205" s="5"/>
      <c r="K205" s="112" t="s">
        <v>245</v>
      </c>
      <c r="L205" s="183">
        <v>0</v>
      </c>
      <c r="M205" s="6"/>
      <c r="N205" s="5"/>
    </row>
    <row r="206" spans="1:14" hidden="1">
      <c r="A206" s="4"/>
      <c r="B206" s="5"/>
      <c r="C206" s="112"/>
      <c r="D206" s="5"/>
      <c r="E206" s="5"/>
      <c r="F206" s="154" t="s">
        <v>273</v>
      </c>
      <c r="G206" s="5" t="s">
        <v>112</v>
      </c>
      <c r="H206" s="5"/>
      <c r="I206" s="5"/>
      <c r="J206" s="5"/>
      <c r="K206" s="112" t="s">
        <v>245</v>
      </c>
      <c r="L206" s="183">
        <v>0</v>
      </c>
      <c r="M206" s="6"/>
      <c r="N206" s="5"/>
    </row>
    <row r="207" spans="1:14" hidden="1">
      <c r="A207" s="4"/>
      <c r="B207" s="5"/>
      <c r="C207" s="112"/>
      <c r="D207" s="5"/>
      <c r="E207" s="5"/>
      <c r="F207" s="154" t="s">
        <v>273</v>
      </c>
      <c r="G207" s="137" t="s">
        <v>276</v>
      </c>
      <c r="H207" s="5"/>
      <c r="I207" s="5"/>
      <c r="J207" s="5"/>
      <c r="K207" s="112" t="s">
        <v>245</v>
      </c>
      <c r="L207" s="183">
        <v>0</v>
      </c>
      <c r="M207" s="6"/>
      <c r="N207" s="5"/>
    </row>
    <row r="208" spans="1:14">
      <c r="A208" s="4"/>
      <c r="B208" s="5"/>
      <c r="C208" s="112"/>
      <c r="D208" s="5"/>
      <c r="E208" s="5"/>
      <c r="F208" s="5"/>
      <c r="G208" s="5"/>
      <c r="H208" s="5"/>
      <c r="I208" s="5"/>
      <c r="J208" s="5"/>
      <c r="K208" s="5"/>
      <c r="L208" s="5"/>
      <c r="M208" s="6"/>
      <c r="N208" s="5"/>
    </row>
    <row r="209" spans="1:14">
      <c r="A209" s="4"/>
      <c r="B209" s="5"/>
      <c r="C209" s="112"/>
      <c r="D209" s="5"/>
      <c r="E209" s="5"/>
      <c r="F209" s="5"/>
      <c r="G209" s="5"/>
      <c r="H209" s="5"/>
      <c r="I209" s="5"/>
      <c r="J209" s="5"/>
      <c r="K209" s="5"/>
      <c r="L209" s="5"/>
      <c r="M209" s="6"/>
      <c r="N209" s="5"/>
    </row>
    <row r="210" spans="1:14" ht="15.75">
      <c r="A210" s="4"/>
      <c r="B210" s="5"/>
      <c r="C210" s="112"/>
      <c r="D210" s="495" t="s">
        <v>277</v>
      </c>
      <c r="E210" s="495"/>
      <c r="F210" s="103" t="s">
        <v>278</v>
      </c>
      <c r="G210" s="5"/>
      <c r="H210" s="5"/>
      <c r="I210" s="5"/>
      <c r="J210" s="5"/>
      <c r="K210" s="5"/>
      <c r="L210" s="5"/>
      <c r="M210" s="6"/>
      <c r="N210" s="5"/>
    </row>
    <row r="211" spans="1:14">
      <c r="A211" s="4"/>
      <c r="B211" s="5"/>
      <c r="C211" s="112"/>
      <c r="D211" s="5"/>
      <c r="E211" s="5"/>
      <c r="F211" s="5"/>
      <c r="G211" s="5"/>
      <c r="H211" s="5"/>
      <c r="I211" s="5"/>
      <c r="J211" s="5"/>
      <c r="K211" s="5"/>
      <c r="L211" s="5"/>
      <c r="M211" s="6"/>
      <c r="N211" s="5"/>
    </row>
    <row r="212" spans="1:14">
      <c r="A212" s="4"/>
      <c r="B212" s="5"/>
      <c r="C212" s="112"/>
      <c r="D212" s="5"/>
      <c r="E212" s="106"/>
      <c r="F212" s="107" t="s">
        <v>279</v>
      </c>
      <c r="G212" s="5"/>
      <c r="H212" s="5"/>
      <c r="I212" s="5"/>
      <c r="J212" s="5"/>
      <c r="K212" s="5"/>
      <c r="L212" s="5"/>
      <c r="M212" s="6"/>
      <c r="N212" s="5"/>
    </row>
    <row r="213" spans="1:14">
      <c r="A213" s="4"/>
      <c r="B213" s="5"/>
      <c r="C213" s="112"/>
      <c r="D213" s="5"/>
      <c r="E213" s="107" t="s">
        <v>280</v>
      </c>
      <c r="F213" s="107"/>
      <c r="G213" s="5"/>
      <c r="H213" s="5"/>
      <c r="I213" s="5"/>
      <c r="J213" s="5"/>
      <c r="K213" s="5"/>
      <c r="L213" s="5"/>
      <c r="M213" s="6"/>
      <c r="N213" s="5"/>
    </row>
    <row r="214" spans="1:14">
      <c r="A214" s="4"/>
      <c r="B214" s="5"/>
      <c r="C214" s="112"/>
      <c r="D214" s="5"/>
      <c r="E214" s="107"/>
      <c r="F214" s="107" t="s">
        <v>281</v>
      </c>
      <c r="G214" s="5"/>
      <c r="H214" s="5"/>
      <c r="I214" s="5"/>
      <c r="J214" s="5"/>
      <c r="K214" s="5"/>
      <c r="L214" s="5"/>
      <c r="M214" s="6"/>
      <c r="N214" s="5"/>
    </row>
    <row r="215" spans="1:14">
      <c r="A215" s="4"/>
      <c r="B215" s="5"/>
      <c r="C215" s="112"/>
      <c r="D215" s="5"/>
      <c r="E215" s="107" t="s">
        <v>282</v>
      </c>
      <c r="F215" s="107"/>
      <c r="G215" s="5"/>
      <c r="H215" s="5"/>
      <c r="I215" s="5"/>
      <c r="J215" s="5"/>
      <c r="K215" s="5"/>
      <c r="L215" s="5"/>
      <c r="M215" s="6"/>
      <c r="N215" s="5"/>
    </row>
    <row r="216" spans="1:14">
      <c r="A216" s="4"/>
      <c r="B216" s="5"/>
      <c r="C216" s="112"/>
      <c r="D216" s="5"/>
      <c r="E216" s="5"/>
      <c r="F216" s="5"/>
      <c r="G216" s="5"/>
      <c r="H216" s="5"/>
      <c r="I216" s="5"/>
      <c r="J216" s="5"/>
      <c r="K216" s="5"/>
      <c r="L216" s="5"/>
      <c r="M216" s="6"/>
      <c r="N216" s="5"/>
    </row>
    <row r="217" spans="1:14">
      <c r="A217" s="4"/>
      <c r="B217" s="5"/>
      <c r="C217" s="112"/>
      <c r="D217" s="5"/>
      <c r="E217" s="5"/>
      <c r="F217" s="5"/>
      <c r="G217" s="5"/>
      <c r="H217" s="5"/>
      <c r="I217" s="5"/>
      <c r="J217" s="5"/>
      <c r="K217" s="5"/>
      <c r="L217" s="5"/>
      <c r="M217" s="6"/>
      <c r="N217" s="5"/>
    </row>
    <row r="218" spans="1:14">
      <c r="A218" s="4"/>
      <c r="B218" s="5"/>
      <c r="C218" s="112"/>
      <c r="D218" s="5"/>
      <c r="E218" s="5"/>
      <c r="F218" s="478" t="s">
        <v>400</v>
      </c>
      <c r="G218" s="479"/>
      <c r="H218" s="479"/>
      <c r="I218" s="479"/>
      <c r="J218" s="479"/>
      <c r="K218" s="479"/>
      <c r="L218" s="479"/>
      <c r="M218" s="6"/>
      <c r="N218" s="5"/>
    </row>
    <row r="219" spans="1:14" ht="15">
      <c r="A219" s="4"/>
      <c r="B219" s="5"/>
      <c r="C219" s="112"/>
      <c r="D219" s="5"/>
      <c r="E219" s="5"/>
      <c r="F219" s="479"/>
      <c r="G219" s="479"/>
      <c r="H219" s="479"/>
      <c r="I219" s="479"/>
      <c r="J219" s="479"/>
      <c r="K219" s="479"/>
      <c r="L219" s="479"/>
      <c r="M219" s="385"/>
      <c r="N219" s="5"/>
    </row>
    <row r="220" spans="1:14" ht="15">
      <c r="A220" s="4"/>
      <c r="B220" s="5"/>
      <c r="C220" s="112"/>
      <c r="D220" s="5"/>
      <c r="E220" s="5"/>
      <c r="F220" s="479"/>
      <c r="G220" s="479"/>
      <c r="H220" s="479"/>
      <c r="I220" s="479"/>
      <c r="J220" s="479"/>
      <c r="K220" s="479"/>
      <c r="L220" s="479"/>
      <c r="M220" s="384"/>
      <c r="N220" s="5"/>
    </row>
    <row r="221" spans="1:14">
      <c r="A221" s="4"/>
      <c r="B221" s="5"/>
      <c r="C221" s="112"/>
      <c r="D221" s="5"/>
      <c r="E221" s="5"/>
      <c r="F221" s="479"/>
      <c r="G221" s="479"/>
      <c r="H221" s="479"/>
      <c r="I221" s="479"/>
      <c r="J221" s="479"/>
      <c r="K221" s="479"/>
      <c r="L221" s="479"/>
      <c r="M221" s="6"/>
      <c r="N221" s="5"/>
    </row>
    <row r="222" spans="1:14">
      <c r="A222" s="4"/>
      <c r="B222" s="5"/>
      <c r="C222" s="112"/>
      <c r="D222" s="5"/>
      <c r="E222" s="5"/>
      <c r="F222" s="479"/>
      <c r="G222" s="479"/>
      <c r="H222" s="479"/>
      <c r="I222" s="479"/>
      <c r="J222" s="479"/>
      <c r="K222" s="479"/>
      <c r="L222" s="479"/>
      <c r="M222" s="6"/>
      <c r="N222" s="5"/>
    </row>
    <row r="223" spans="1:14">
      <c r="A223" s="4"/>
      <c r="B223" s="5"/>
      <c r="C223" s="112"/>
      <c r="D223" s="5"/>
      <c r="E223" s="5"/>
      <c r="F223" s="479"/>
      <c r="G223" s="479"/>
      <c r="H223" s="479"/>
      <c r="I223" s="479"/>
      <c r="J223" s="479"/>
      <c r="K223" s="479"/>
      <c r="L223" s="479"/>
      <c r="M223" s="6"/>
      <c r="N223" s="5"/>
    </row>
    <row r="224" spans="1:14">
      <c r="A224" s="4"/>
      <c r="B224" s="5"/>
      <c r="C224" s="112"/>
      <c r="D224" s="5"/>
      <c r="E224" s="5"/>
      <c r="F224" s="479"/>
      <c r="G224" s="479"/>
      <c r="H224" s="479"/>
      <c r="I224" s="479"/>
      <c r="J224" s="479"/>
      <c r="K224" s="479"/>
      <c r="L224" s="479"/>
      <c r="M224" s="6"/>
      <c r="N224" s="5"/>
    </row>
    <row r="225" spans="1:14">
      <c r="A225" s="4"/>
      <c r="B225" s="5"/>
      <c r="C225" s="112"/>
      <c r="D225" s="5"/>
      <c r="E225" s="5"/>
      <c r="F225" s="479"/>
      <c r="G225" s="479"/>
      <c r="H225" s="479"/>
      <c r="I225" s="479"/>
      <c r="J225" s="479"/>
      <c r="K225" s="479"/>
      <c r="L225" s="479"/>
      <c r="M225" s="6"/>
      <c r="N225" s="5"/>
    </row>
    <row r="226" spans="1:14">
      <c r="A226" s="4"/>
      <c r="B226" s="5"/>
      <c r="C226" s="112"/>
      <c r="D226" s="5"/>
      <c r="E226" s="5"/>
      <c r="F226" s="479"/>
      <c r="G226" s="479"/>
      <c r="H226" s="479"/>
      <c r="I226" s="479"/>
      <c r="J226" s="479"/>
      <c r="K226" s="479"/>
      <c r="L226" s="479"/>
      <c r="M226" s="6"/>
      <c r="N226" s="5"/>
    </row>
    <row r="227" spans="1:14">
      <c r="A227" s="4"/>
      <c r="B227" s="5"/>
      <c r="C227" s="112"/>
      <c r="D227" s="5"/>
      <c r="E227" s="5"/>
      <c r="F227" s="5"/>
      <c r="G227" s="5"/>
      <c r="H227" s="5"/>
      <c r="I227" s="5"/>
      <c r="J227" s="5"/>
      <c r="K227" s="5"/>
      <c r="L227" s="5"/>
      <c r="M227" s="6"/>
      <c r="N227" s="5"/>
    </row>
    <row r="228" spans="1:14">
      <c r="A228" s="4"/>
      <c r="B228" s="5"/>
      <c r="C228" s="112"/>
      <c r="D228" s="5"/>
      <c r="E228" s="5"/>
      <c r="F228" s="5"/>
      <c r="G228" s="5"/>
      <c r="H228" s="5"/>
      <c r="I228" s="5"/>
      <c r="J228" s="5"/>
      <c r="K228" s="5"/>
      <c r="L228" s="5"/>
      <c r="M228" s="6"/>
      <c r="N228" s="5"/>
    </row>
    <row r="229" spans="1:14" ht="15">
      <c r="A229" s="4"/>
      <c r="B229" s="5"/>
      <c r="C229" s="112"/>
      <c r="D229" s="5"/>
      <c r="E229" s="5"/>
      <c r="F229" s="465"/>
      <c r="G229" s="465"/>
      <c r="H229" s="465"/>
      <c r="I229" s="465"/>
      <c r="J229" s="465"/>
      <c r="K229" s="465"/>
      <c r="L229" s="465"/>
      <c r="M229" s="476"/>
      <c r="N229" s="5"/>
    </row>
    <row r="230" spans="1:14" ht="15">
      <c r="A230" s="4"/>
      <c r="B230" s="5"/>
      <c r="C230" s="112"/>
      <c r="D230" s="5"/>
      <c r="E230" s="5"/>
      <c r="F230" s="466"/>
      <c r="G230" s="466"/>
      <c r="H230" s="466"/>
      <c r="I230" s="466"/>
      <c r="J230" s="466"/>
      <c r="K230" s="466"/>
      <c r="L230" s="466"/>
      <c r="M230" s="477"/>
      <c r="N230" s="5"/>
    </row>
    <row r="231" spans="1:14">
      <c r="A231" s="4"/>
      <c r="B231" s="5"/>
      <c r="C231" s="112"/>
      <c r="D231" s="5"/>
      <c r="E231" s="5"/>
      <c r="F231" s="5"/>
      <c r="G231" s="5"/>
      <c r="H231" s="5"/>
      <c r="I231" s="5"/>
      <c r="J231" s="5"/>
      <c r="K231" s="5"/>
      <c r="L231" s="5"/>
      <c r="M231" s="6"/>
      <c r="N231" s="5"/>
    </row>
    <row r="232" spans="1:14">
      <c r="A232" s="4"/>
      <c r="B232" s="5"/>
      <c r="C232" s="112"/>
      <c r="D232" s="5"/>
      <c r="E232" s="5"/>
      <c r="F232" s="5"/>
      <c r="G232" s="5"/>
      <c r="H232" s="5"/>
      <c r="I232" s="5"/>
      <c r="J232" s="5"/>
      <c r="K232" s="5"/>
      <c r="L232" s="5"/>
      <c r="M232" s="6"/>
      <c r="N232" s="5"/>
    </row>
    <row r="233" spans="1:14">
      <c r="A233" s="4"/>
      <c r="B233" s="5"/>
      <c r="C233" s="112"/>
      <c r="D233" s="5"/>
      <c r="E233" s="5"/>
      <c r="F233" s="5"/>
      <c r="G233" s="5"/>
      <c r="H233" s="5"/>
      <c r="I233" s="5"/>
      <c r="J233" s="5"/>
      <c r="K233" s="5"/>
      <c r="L233" s="5"/>
      <c r="M233" s="6"/>
      <c r="N233" s="5"/>
    </row>
    <row r="234" spans="1:14">
      <c r="A234" s="4"/>
      <c r="B234" s="5"/>
      <c r="C234" s="112"/>
      <c r="D234" s="5"/>
      <c r="E234" s="5"/>
      <c r="F234" s="5"/>
      <c r="G234" s="5"/>
      <c r="H234" s="5"/>
      <c r="I234" s="5"/>
      <c r="J234" s="5"/>
      <c r="K234" s="5"/>
      <c r="L234" s="5"/>
      <c r="M234" s="6"/>
      <c r="N234" s="5"/>
    </row>
    <row r="235" spans="1:14">
      <c r="A235" s="4"/>
      <c r="B235" s="5"/>
      <c r="C235" s="112"/>
      <c r="D235" s="5"/>
      <c r="E235" s="5"/>
      <c r="F235" s="5"/>
      <c r="G235" s="5"/>
      <c r="H235" s="5"/>
      <c r="I235" s="5"/>
      <c r="J235" s="5"/>
      <c r="K235" s="5"/>
      <c r="L235" s="5"/>
      <c r="M235" s="6"/>
      <c r="N235" s="5"/>
    </row>
    <row r="236" spans="1:14" ht="15">
      <c r="A236" s="4"/>
      <c r="B236" s="5"/>
      <c r="C236" s="112"/>
      <c r="D236" s="5"/>
      <c r="E236" s="5"/>
      <c r="F236" s="465" t="s">
        <v>311</v>
      </c>
      <c r="G236" s="465"/>
      <c r="H236" s="465"/>
      <c r="I236" s="465" t="s">
        <v>90</v>
      </c>
      <c r="J236" s="465"/>
      <c r="K236" s="465"/>
      <c r="L236" s="465"/>
      <c r="M236" s="476"/>
      <c r="N236" s="5"/>
    </row>
    <row r="237" spans="1:14" ht="15">
      <c r="A237" s="4"/>
      <c r="B237" s="5"/>
      <c r="C237" s="112"/>
      <c r="D237" s="5"/>
      <c r="E237" s="5"/>
      <c r="F237" s="466" t="s">
        <v>339</v>
      </c>
      <c r="G237" s="466"/>
      <c r="H237" s="466"/>
      <c r="I237" s="466" t="s">
        <v>334</v>
      </c>
      <c r="J237" s="466"/>
      <c r="K237" s="466"/>
      <c r="L237" s="466"/>
      <c r="M237" s="477"/>
      <c r="N237" s="5"/>
    </row>
    <row r="238" spans="1:14">
      <c r="A238" s="4"/>
      <c r="B238" s="5"/>
      <c r="C238" s="112"/>
      <c r="D238" s="5"/>
      <c r="E238" s="5"/>
      <c r="F238" s="5"/>
      <c r="G238" s="5"/>
      <c r="H238" s="5"/>
      <c r="I238" s="5"/>
      <c r="J238" s="5"/>
      <c r="K238" s="5"/>
      <c r="L238" s="5"/>
      <c r="M238" s="6"/>
      <c r="N238" s="5"/>
    </row>
    <row r="239" spans="1:14">
      <c r="A239" s="4"/>
      <c r="B239" s="5"/>
      <c r="C239" s="112"/>
      <c r="D239" s="5"/>
      <c r="E239" s="5"/>
      <c r="F239" s="5"/>
      <c r="G239" s="5"/>
      <c r="H239" s="5"/>
      <c r="I239" s="5"/>
      <c r="J239" s="5"/>
      <c r="K239" s="5"/>
      <c r="L239" s="5"/>
      <c r="M239" s="6"/>
      <c r="N239" s="5"/>
    </row>
    <row r="240" spans="1:14">
      <c r="A240" s="4"/>
      <c r="B240" s="5"/>
      <c r="C240" s="112"/>
      <c r="D240" s="5"/>
      <c r="E240" s="5"/>
      <c r="F240" s="5"/>
      <c r="G240" s="5"/>
      <c r="H240" s="5"/>
      <c r="I240" s="5"/>
      <c r="J240" s="5"/>
      <c r="K240" s="5"/>
      <c r="L240" s="5"/>
      <c r="M240" s="6"/>
      <c r="N240" s="5"/>
    </row>
    <row r="241" spans="1:14">
      <c r="A241" s="4"/>
      <c r="B241" s="5"/>
      <c r="C241" s="112"/>
      <c r="D241" s="5"/>
      <c r="E241" s="5"/>
      <c r="F241" s="5"/>
      <c r="G241" s="5"/>
      <c r="H241" s="5"/>
      <c r="I241" s="5"/>
      <c r="J241" s="5"/>
      <c r="K241" s="5"/>
      <c r="L241" s="5"/>
      <c r="M241" s="6"/>
      <c r="N241" s="5"/>
    </row>
    <row r="242" spans="1:14">
      <c r="A242" s="4"/>
      <c r="B242" s="5"/>
      <c r="C242" s="112"/>
      <c r="D242" s="5"/>
      <c r="E242" s="5"/>
      <c r="F242" s="5"/>
      <c r="G242" s="5"/>
      <c r="H242" s="5"/>
      <c r="I242" s="5"/>
      <c r="J242" s="5"/>
      <c r="K242" s="5"/>
      <c r="L242" s="5"/>
      <c r="M242" s="6"/>
      <c r="N242" s="5"/>
    </row>
    <row r="243" spans="1:14">
      <c r="A243" s="4"/>
      <c r="B243" s="5"/>
      <c r="C243" s="112"/>
      <c r="D243" s="5"/>
      <c r="E243" s="5"/>
      <c r="F243" s="5"/>
      <c r="G243" s="5"/>
      <c r="H243" s="5"/>
      <c r="I243" s="5"/>
      <c r="J243" s="5"/>
      <c r="K243" s="5"/>
      <c r="L243" s="5"/>
      <c r="M243" s="6"/>
      <c r="N243" s="5"/>
    </row>
    <row r="244" spans="1:14">
      <c r="A244" s="4"/>
      <c r="B244" s="5"/>
      <c r="C244" s="112"/>
      <c r="D244" s="5"/>
      <c r="E244" s="5"/>
      <c r="F244" s="5"/>
      <c r="G244" s="5"/>
      <c r="H244" s="5"/>
      <c r="I244" s="5"/>
      <c r="J244" s="5"/>
      <c r="K244" s="5"/>
      <c r="L244" s="5"/>
      <c r="M244" s="6"/>
      <c r="N244" s="5"/>
    </row>
    <row r="245" spans="1:14">
      <c r="A245" s="4"/>
      <c r="B245" s="5"/>
      <c r="C245" s="112"/>
      <c r="D245" s="5"/>
      <c r="E245" s="5"/>
      <c r="F245" s="5"/>
      <c r="G245" s="5"/>
      <c r="H245" s="5"/>
      <c r="I245" s="5"/>
      <c r="J245" s="5"/>
      <c r="K245" s="5"/>
      <c r="L245" s="5"/>
      <c r="M245" s="6"/>
      <c r="N245" s="5"/>
    </row>
    <row r="246" spans="1:14">
      <c r="A246" s="5"/>
      <c r="C246"/>
    </row>
    <row r="247" spans="1:14">
      <c r="A247" s="5"/>
      <c r="C247"/>
    </row>
    <row r="248" spans="1:14">
      <c r="A248" s="5"/>
      <c r="C248"/>
    </row>
    <row r="249" spans="1:14">
      <c r="C249"/>
    </row>
  </sheetData>
  <mergeCells count="45">
    <mergeCell ref="I14:J14"/>
    <mergeCell ref="F17:G17"/>
    <mergeCell ref="I17:J17"/>
    <mergeCell ref="F12:G13"/>
    <mergeCell ref="F19:G19"/>
    <mergeCell ref="F15:G15"/>
    <mergeCell ref="F18:G18"/>
    <mergeCell ref="F16:G16"/>
    <mergeCell ref="D6:E6"/>
    <mergeCell ref="E12:E13"/>
    <mergeCell ref="H12:H13"/>
    <mergeCell ref="G102:I102"/>
    <mergeCell ref="D210:E210"/>
    <mergeCell ref="I20:J20"/>
    <mergeCell ref="F29:L29"/>
    <mergeCell ref="F23:J24"/>
    <mergeCell ref="F25:J25"/>
    <mergeCell ref="F26:J26"/>
    <mergeCell ref="F20:G20"/>
    <mergeCell ref="F44:G44"/>
    <mergeCell ref="F39:G39"/>
    <mergeCell ref="I12:J13"/>
    <mergeCell ref="I19:J19"/>
    <mergeCell ref="F14:G14"/>
    <mergeCell ref="F21:L21"/>
    <mergeCell ref="F102:F103"/>
    <mergeCell ref="J102:L102"/>
    <mergeCell ref="H50:I50"/>
    <mergeCell ref="F38:G38"/>
    <mergeCell ref="F218:L226"/>
    <mergeCell ref="E102:E103"/>
    <mergeCell ref="E23:E24"/>
    <mergeCell ref="F27:J27"/>
    <mergeCell ref="F28:J28"/>
    <mergeCell ref="F132:G132"/>
    <mergeCell ref="F133:G133"/>
    <mergeCell ref="F138:G138"/>
    <mergeCell ref="F236:H236"/>
    <mergeCell ref="I236:M236"/>
    <mergeCell ref="F237:H237"/>
    <mergeCell ref="I237:M237"/>
    <mergeCell ref="F229:H229"/>
    <mergeCell ref="I229:M229"/>
    <mergeCell ref="F230:H230"/>
    <mergeCell ref="I230:M230"/>
  </mergeCells>
  <phoneticPr fontId="0" type="noConversion"/>
  <printOptions horizontalCentered="1"/>
  <pageMargins left="0.28999999999999998" right="0.39370078740157483" top="0.84114583333333337" bottom="0.52" header="0.27559055118110237" footer="0.19685039370078741"/>
  <pageSetup paperSize="9" scale="95" orientation="portrait" r:id="rId1"/>
  <headerFooter alignWithMargins="0">
    <oddFooter>&amp;L
&amp;Y&amp;A&amp;R
&amp;Y&amp;F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B1:V58"/>
  <sheetViews>
    <sheetView showGridLines="0" defaultGridColor="0" topLeftCell="F4" colorId="12" zoomScale="85" zoomScaleNormal="85" zoomScaleSheetLayoutView="75" workbookViewId="0">
      <selection activeCell="T13" sqref="T13"/>
    </sheetView>
  </sheetViews>
  <sheetFormatPr defaultColWidth="9.140625" defaultRowHeight="12.75" outlineLevelRow="1"/>
  <cols>
    <col min="1" max="1" width="5" style="328" customWidth="1"/>
    <col min="2" max="2" width="4.7109375" style="326" customWidth="1"/>
    <col min="3" max="3" width="8.140625" style="326" customWidth="1"/>
    <col min="4" max="4" width="2.28515625" style="327" customWidth="1"/>
    <col min="5" max="5" width="29.5703125" style="326" customWidth="1"/>
    <col min="6" max="6" width="14.42578125" style="326" customWidth="1"/>
    <col min="7" max="7" width="4.85546875" style="328" customWidth="1"/>
    <col min="8" max="8" width="13.28515625" style="328" bestFit="1" customWidth="1"/>
    <col min="9" max="9" width="14.42578125" style="328" bestFit="1" customWidth="1"/>
    <col min="10" max="10" width="14.85546875" style="328" bestFit="1" customWidth="1"/>
    <col min="11" max="11" width="14.42578125" style="328" bestFit="1" customWidth="1"/>
    <col min="12" max="12" width="13.28515625" style="328" bestFit="1" customWidth="1"/>
    <col min="13" max="14" width="13.28515625" style="328" customWidth="1"/>
    <col min="15" max="15" width="13.28515625" style="328" bestFit="1" customWidth="1"/>
    <col min="16" max="16" width="2.28515625" style="329" customWidth="1"/>
    <col min="17" max="17" width="14.85546875" style="328" bestFit="1" customWidth="1"/>
    <col min="18" max="18" width="3.140625" style="328" customWidth="1"/>
    <col min="19" max="19" width="5.7109375" style="328" customWidth="1"/>
    <col min="20" max="20" width="10.85546875" style="328" bestFit="1" customWidth="1"/>
    <col min="21" max="21" width="18.42578125" style="330" bestFit="1" customWidth="1"/>
    <col min="22" max="22" width="9.28515625" style="328" bestFit="1" customWidth="1"/>
    <col min="23" max="16384" width="9.140625" style="328"/>
  </cols>
  <sheetData>
    <row r="1" spans="2:22">
      <c r="E1" s="326" t="s">
        <v>348</v>
      </c>
    </row>
    <row r="2" spans="2:22">
      <c r="F2" s="510" t="s">
        <v>349</v>
      </c>
      <c r="G2" s="510"/>
      <c r="H2" s="510"/>
      <c r="I2" s="510"/>
      <c r="J2" s="510"/>
      <c r="K2" s="510"/>
      <c r="L2" s="510"/>
      <c r="M2" s="510"/>
      <c r="N2" s="510"/>
      <c r="O2" s="510"/>
    </row>
    <row r="3" spans="2:22">
      <c r="E3" s="327"/>
      <c r="F3" s="327"/>
      <c r="G3" s="329"/>
      <c r="H3" s="329"/>
      <c r="I3" s="329"/>
      <c r="J3" s="329"/>
      <c r="K3" s="329"/>
      <c r="L3" s="329"/>
      <c r="M3" s="329"/>
      <c r="N3" s="329"/>
      <c r="O3" s="329"/>
      <c r="Q3" s="329"/>
      <c r="R3" s="329"/>
    </row>
    <row r="4" spans="2:22">
      <c r="E4" s="327"/>
      <c r="F4" s="327"/>
      <c r="G4" s="329"/>
      <c r="H4" s="331"/>
      <c r="I4" s="331"/>
      <c r="J4" s="331"/>
      <c r="K4" s="331"/>
      <c r="L4" s="331"/>
      <c r="M4" s="331"/>
      <c r="N4" s="331"/>
      <c r="O4" s="331"/>
      <c r="Q4" s="329"/>
      <c r="R4" s="329"/>
    </row>
    <row r="5" spans="2:22" s="338" customFormat="1" ht="12.75" customHeight="1">
      <c r="B5" s="511"/>
      <c r="C5" s="511"/>
      <c r="D5" s="332"/>
      <c r="E5" s="512" t="s">
        <v>350</v>
      </c>
      <c r="F5" s="512"/>
      <c r="G5" s="333"/>
      <c r="H5" s="513" t="s">
        <v>351</v>
      </c>
      <c r="I5" s="515" t="s">
        <v>352</v>
      </c>
      <c r="J5" s="334" t="s">
        <v>353</v>
      </c>
      <c r="K5" s="515" t="s">
        <v>354</v>
      </c>
      <c r="L5" s="513" t="s">
        <v>355</v>
      </c>
      <c r="M5" s="335"/>
      <c r="N5" s="335"/>
      <c r="O5" s="513" t="s">
        <v>356</v>
      </c>
      <c r="P5" s="336"/>
      <c r="Q5" s="507" t="s">
        <v>357</v>
      </c>
      <c r="R5" s="337"/>
      <c r="T5" s="509" t="s">
        <v>358</v>
      </c>
      <c r="U5" s="339"/>
    </row>
    <row r="6" spans="2:22" s="338" customFormat="1" ht="26.25" thickBot="1">
      <c r="B6" s="340"/>
      <c r="C6" s="340"/>
      <c r="D6" s="332"/>
      <c r="E6" s="512"/>
      <c r="F6" s="512"/>
      <c r="G6" s="333"/>
      <c r="H6" s="514"/>
      <c r="I6" s="516"/>
      <c r="J6" s="341"/>
      <c r="K6" s="516"/>
      <c r="L6" s="514"/>
      <c r="M6" s="342" t="s">
        <v>359</v>
      </c>
      <c r="N6" s="342" t="s">
        <v>360</v>
      </c>
      <c r="O6" s="514"/>
      <c r="P6" s="336"/>
      <c r="Q6" s="508"/>
      <c r="R6" s="337"/>
      <c r="T6" s="509"/>
      <c r="U6" s="339"/>
    </row>
    <row r="7" spans="2:22" s="338" customFormat="1" ht="12.75" customHeight="1">
      <c r="B7" s="340"/>
      <c r="C7" s="340"/>
      <c r="D7" s="332"/>
      <c r="E7" s="343"/>
      <c r="F7" s="332"/>
      <c r="G7" s="333"/>
      <c r="H7" s="344"/>
      <c r="I7" s="344"/>
      <c r="J7" s="335"/>
      <c r="K7" s="344"/>
      <c r="L7" s="335"/>
      <c r="M7" s="335"/>
      <c r="N7" s="335"/>
      <c r="O7" s="335"/>
      <c r="P7" s="336"/>
      <c r="Q7" s="337"/>
      <c r="R7" s="337"/>
      <c r="T7" s="345"/>
      <c r="U7" s="339"/>
    </row>
    <row r="8" spans="2:22" s="338" customFormat="1" hidden="1">
      <c r="B8" s="340"/>
      <c r="C8" s="340"/>
      <c r="D8" s="332"/>
      <c r="E8" s="332"/>
      <c r="F8" s="332"/>
      <c r="G8" s="333"/>
      <c r="H8" s="344"/>
      <c r="I8" s="344"/>
      <c r="J8" s="335"/>
      <c r="K8" s="344"/>
      <c r="L8" s="335"/>
      <c r="M8" s="335"/>
      <c r="N8" s="335"/>
      <c r="O8" s="335"/>
      <c r="P8" s="336"/>
      <c r="Q8" s="337"/>
      <c r="R8" s="337"/>
      <c r="T8" s="346"/>
      <c r="U8" s="339"/>
    </row>
    <row r="9" spans="2:22" s="338" customFormat="1" hidden="1">
      <c r="B9" s="340"/>
      <c r="C9" s="340"/>
      <c r="D9" s="332"/>
      <c r="E9" s="332"/>
      <c r="F9" s="332"/>
      <c r="G9" s="333"/>
      <c r="H9" s="344"/>
      <c r="I9" s="344"/>
      <c r="J9" s="335"/>
      <c r="K9" s="344"/>
      <c r="L9" s="335"/>
      <c r="M9" s="335"/>
      <c r="N9" s="335"/>
      <c r="O9" s="335"/>
      <c r="P9" s="336"/>
      <c r="Q9" s="337"/>
      <c r="R9" s="337"/>
      <c r="T9" s="346"/>
      <c r="U9" s="339"/>
    </row>
    <row r="10" spans="2:22" s="338" customFormat="1" hidden="1">
      <c r="B10" s="340"/>
      <c r="C10" s="340"/>
      <c r="D10" s="332"/>
      <c r="E10" s="332"/>
      <c r="F10" s="332"/>
      <c r="G10" s="347"/>
      <c r="H10" s="344"/>
      <c r="I10" s="344"/>
      <c r="J10" s="335"/>
      <c r="K10" s="344"/>
      <c r="L10" s="335"/>
      <c r="M10" s="335"/>
      <c r="N10" s="335"/>
      <c r="O10" s="335"/>
      <c r="P10" s="336"/>
      <c r="Q10" s="337"/>
      <c r="R10" s="337"/>
      <c r="T10" s="348"/>
      <c r="U10" s="339"/>
    </row>
    <row r="11" spans="2:22">
      <c r="B11" s="349" t="s">
        <v>361</v>
      </c>
      <c r="C11" s="349" t="s">
        <v>362</v>
      </c>
      <c r="D11" s="350"/>
      <c r="E11" s="350" t="s">
        <v>363</v>
      </c>
      <c r="F11" s="350" t="s">
        <v>364</v>
      </c>
      <c r="G11" s="351" t="s">
        <v>365</v>
      </c>
      <c r="H11" s="352">
        <v>18507628.469999999</v>
      </c>
      <c r="I11" s="353">
        <v>2002145</v>
      </c>
      <c r="J11" s="353">
        <v>734411</v>
      </c>
      <c r="K11" s="352">
        <v>146413</v>
      </c>
      <c r="L11" s="352">
        <v>68198</v>
      </c>
      <c r="M11" s="352">
        <v>0</v>
      </c>
      <c r="N11" s="352">
        <v>44000</v>
      </c>
      <c r="O11" s="352">
        <v>1099845.5300000003</v>
      </c>
      <c r="P11" s="354">
        <v>0</v>
      </c>
      <c r="Q11" s="355">
        <v>22602641</v>
      </c>
      <c r="R11" s="356"/>
      <c r="S11" s="329"/>
      <c r="T11" s="356"/>
    </row>
    <row r="12" spans="2:22">
      <c r="B12" s="349" t="s">
        <v>361</v>
      </c>
      <c r="C12" s="357" t="s">
        <v>366</v>
      </c>
      <c r="D12" s="358"/>
      <c r="E12" s="358" t="s">
        <v>363</v>
      </c>
      <c r="F12" s="358" t="s">
        <v>367</v>
      </c>
      <c r="G12" s="359" t="s">
        <v>368</v>
      </c>
      <c r="H12" s="352">
        <v>7760759.3892000001</v>
      </c>
      <c r="I12" s="353">
        <v>394861.09</v>
      </c>
      <c r="J12" s="353">
        <v>247523.8</v>
      </c>
      <c r="K12" s="352">
        <v>102878.28</v>
      </c>
      <c r="L12" s="352">
        <v>40202</v>
      </c>
      <c r="M12" s="352">
        <v>0</v>
      </c>
      <c r="N12" s="352">
        <v>28512</v>
      </c>
      <c r="O12" s="352">
        <v>0</v>
      </c>
      <c r="P12" s="354">
        <v>0</v>
      </c>
      <c r="Q12" s="355">
        <v>8574736.5592</v>
      </c>
      <c r="R12" s="356"/>
      <c r="S12" s="329"/>
      <c r="T12" s="356"/>
    </row>
    <row r="13" spans="2:22" ht="18" customHeight="1">
      <c r="B13" s="349" t="s">
        <v>361</v>
      </c>
      <c r="C13" s="357" t="s">
        <v>369</v>
      </c>
      <c r="D13" s="358"/>
      <c r="E13" s="358" t="s">
        <v>363</v>
      </c>
      <c r="F13" s="358" t="s">
        <v>370</v>
      </c>
      <c r="G13" s="351" t="s">
        <v>365</v>
      </c>
      <c r="H13" s="352"/>
      <c r="I13" s="352"/>
      <c r="J13" s="353"/>
      <c r="K13" s="352"/>
      <c r="L13" s="352"/>
      <c r="M13" s="352"/>
      <c r="N13" s="352"/>
      <c r="O13" s="352"/>
      <c r="P13" s="354"/>
      <c r="Q13" s="355">
        <f>SUM(H13:O13)</f>
        <v>0</v>
      </c>
      <c r="R13" s="356"/>
      <c r="S13" s="329"/>
      <c r="T13" s="356"/>
      <c r="V13" s="330"/>
    </row>
    <row r="14" spans="2:22" ht="19.5" customHeight="1">
      <c r="B14" s="349"/>
      <c r="C14" s="357"/>
      <c r="D14" s="358"/>
      <c r="E14" s="358" t="s">
        <v>363</v>
      </c>
      <c r="F14" s="358" t="s">
        <v>371</v>
      </c>
      <c r="G14" s="351"/>
      <c r="H14" s="360">
        <f t="shared" ref="H14:Q14" si="0">H11-H12</f>
        <v>10746869.080799999</v>
      </c>
      <c r="I14" s="360">
        <f t="shared" si="0"/>
        <v>1607283.91</v>
      </c>
      <c r="J14" s="360">
        <f t="shared" si="0"/>
        <v>486887.2</v>
      </c>
      <c r="K14" s="360">
        <f t="shared" si="0"/>
        <v>43534.720000000001</v>
      </c>
      <c r="L14" s="360">
        <f t="shared" si="0"/>
        <v>27996</v>
      </c>
      <c r="M14" s="360">
        <f t="shared" si="0"/>
        <v>0</v>
      </c>
      <c r="N14" s="360">
        <f t="shared" si="0"/>
        <v>15488</v>
      </c>
      <c r="O14" s="360">
        <f t="shared" si="0"/>
        <v>1099845.5300000003</v>
      </c>
      <c r="P14" s="360">
        <f t="shared" si="0"/>
        <v>0</v>
      </c>
      <c r="Q14" s="360">
        <f t="shared" si="0"/>
        <v>14027904.4408</v>
      </c>
      <c r="R14" s="356"/>
      <c r="S14" s="329"/>
      <c r="T14" s="356"/>
    </row>
    <row r="15" spans="2:22">
      <c r="B15" s="349"/>
      <c r="C15" s="357"/>
      <c r="D15" s="358"/>
      <c r="E15" s="358"/>
      <c r="F15" s="358"/>
      <c r="G15" s="351"/>
      <c r="H15" s="352"/>
      <c r="I15" s="352"/>
      <c r="J15" s="352"/>
      <c r="K15" s="352"/>
      <c r="L15" s="352"/>
      <c r="M15" s="352"/>
      <c r="N15" s="352"/>
      <c r="O15" s="352"/>
      <c r="P15" s="354"/>
      <c r="Q15" s="352"/>
      <c r="R15" s="356"/>
      <c r="S15" s="329"/>
      <c r="T15" s="356"/>
    </row>
    <row r="16" spans="2:22" ht="11.25" customHeight="1" outlineLevel="1">
      <c r="B16" s="349"/>
      <c r="C16" s="357"/>
      <c r="D16" s="358"/>
      <c r="E16" s="352"/>
      <c r="F16" s="358"/>
      <c r="G16" s="351"/>
      <c r="H16" s="361"/>
      <c r="I16" s="361"/>
      <c r="J16" s="362"/>
      <c r="K16" s="361"/>
      <c r="L16" s="361"/>
      <c r="M16" s="361"/>
      <c r="N16" s="361"/>
      <c r="O16" s="361"/>
      <c r="P16" s="363"/>
      <c r="Q16" s="364"/>
      <c r="R16" s="365"/>
      <c r="S16" s="329"/>
      <c r="T16" s="365"/>
    </row>
    <row r="17" spans="2:22" outlineLevel="1">
      <c r="B17" s="349" t="s">
        <v>361</v>
      </c>
      <c r="C17" s="349" t="s">
        <v>362</v>
      </c>
      <c r="D17" s="350"/>
      <c r="E17" s="350" t="s">
        <v>363</v>
      </c>
      <c r="F17" s="350" t="s">
        <v>364</v>
      </c>
      <c r="G17" s="351" t="s">
        <v>365</v>
      </c>
      <c r="H17" s="352"/>
      <c r="I17" s="353"/>
      <c r="J17" s="353"/>
      <c r="K17" s="352"/>
      <c r="L17" s="352"/>
      <c r="M17" s="352"/>
      <c r="N17" s="352"/>
      <c r="O17" s="352"/>
      <c r="P17" s="354"/>
      <c r="Q17" s="355">
        <f>SUM(H17:O17)</f>
        <v>0</v>
      </c>
      <c r="R17" s="356"/>
      <c r="S17" s="329"/>
      <c r="T17" s="356"/>
    </row>
    <row r="18" spans="2:22" outlineLevel="1">
      <c r="B18" s="349" t="s">
        <v>361</v>
      </c>
      <c r="C18" s="357" t="s">
        <v>366</v>
      </c>
      <c r="D18" s="358"/>
      <c r="E18" s="358" t="s">
        <v>363</v>
      </c>
      <c r="F18" s="358" t="s">
        <v>367</v>
      </c>
      <c r="G18" s="359" t="s">
        <v>368</v>
      </c>
      <c r="H18" s="352"/>
      <c r="I18" s="353"/>
      <c r="J18" s="353"/>
      <c r="K18" s="352"/>
      <c r="L18" s="352"/>
      <c r="M18" s="352"/>
      <c r="N18" s="352"/>
      <c r="O18" s="352"/>
      <c r="P18" s="354"/>
      <c r="Q18" s="355">
        <f>SUM(H18:O18)</f>
        <v>0</v>
      </c>
      <c r="R18" s="356"/>
      <c r="S18" s="329"/>
      <c r="T18" s="356"/>
    </row>
    <row r="19" spans="2:22" outlineLevel="1">
      <c r="B19" s="349" t="s">
        <v>361</v>
      </c>
      <c r="C19" s="357" t="s">
        <v>369</v>
      </c>
      <c r="D19" s="358"/>
      <c r="E19" s="358" t="s">
        <v>372</v>
      </c>
      <c r="F19" s="358" t="s">
        <v>370</v>
      </c>
      <c r="G19" s="351" t="s">
        <v>365</v>
      </c>
      <c r="H19" s="352"/>
      <c r="I19" s="352"/>
      <c r="J19" s="353"/>
      <c r="K19" s="352"/>
      <c r="L19" s="352"/>
      <c r="M19" s="352"/>
      <c r="N19" s="352"/>
      <c r="O19" s="352"/>
      <c r="P19" s="354"/>
      <c r="Q19" s="355">
        <f>SUM(H19:O19)</f>
        <v>0</v>
      </c>
      <c r="R19" s="356"/>
      <c r="S19" s="329"/>
      <c r="T19" s="356"/>
    </row>
    <row r="20" spans="2:22" ht="19.5" customHeight="1" outlineLevel="1">
      <c r="B20" s="349"/>
      <c r="C20" s="357"/>
      <c r="D20" s="358"/>
      <c r="E20" s="358" t="s">
        <v>363</v>
      </c>
      <c r="F20" s="358" t="s">
        <v>371</v>
      </c>
      <c r="G20" s="351"/>
      <c r="H20" s="360">
        <f t="shared" ref="H20:O20" si="1">SUM(H17:H19)</f>
        <v>0</v>
      </c>
      <c r="I20" s="360">
        <f t="shared" si="1"/>
        <v>0</v>
      </c>
      <c r="J20" s="360">
        <f t="shared" si="1"/>
        <v>0</v>
      </c>
      <c r="K20" s="360">
        <f t="shared" si="1"/>
        <v>0</v>
      </c>
      <c r="L20" s="360">
        <f t="shared" si="1"/>
        <v>0</v>
      </c>
      <c r="M20" s="360"/>
      <c r="N20" s="360"/>
      <c r="O20" s="360">
        <f t="shared" si="1"/>
        <v>0</v>
      </c>
      <c r="P20" s="354"/>
      <c r="Q20" s="360">
        <f>SUM(Q17:Q19)</f>
        <v>0</v>
      </c>
      <c r="R20" s="356"/>
      <c r="S20" s="329"/>
      <c r="T20" s="356"/>
    </row>
    <row r="21" spans="2:22">
      <c r="B21" s="349"/>
      <c r="C21" s="357"/>
      <c r="D21" s="358"/>
      <c r="E21" s="358"/>
      <c r="F21" s="358"/>
      <c r="G21" s="351"/>
      <c r="H21" s="352"/>
      <c r="I21" s="352"/>
      <c r="J21" s="352"/>
      <c r="K21" s="352"/>
      <c r="L21" s="352"/>
      <c r="M21" s="352"/>
      <c r="N21" s="352"/>
      <c r="O21" s="352"/>
      <c r="P21" s="354"/>
      <c r="Q21" s="352"/>
      <c r="R21" s="356"/>
      <c r="S21" s="329"/>
      <c r="T21" s="356"/>
    </row>
    <row r="22" spans="2:22" s="329" customFormat="1" ht="14.25" customHeight="1">
      <c r="B22" s="350" t="s">
        <v>373</v>
      </c>
      <c r="C22" s="350" t="s">
        <v>362</v>
      </c>
      <c r="D22" s="350"/>
      <c r="E22" s="350" t="s">
        <v>374</v>
      </c>
      <c r="F22" s="350" t="s">
        <v>375</v>
      </c>
      <c r="G22" s="351" t="s">
        <v>365</v>
      </c>
      <c r="H22" s="361">
        <f>3028955</f>
        <v>3028955</v>
      </c>
      <c r="I22" s="361">
        <v>706777</v>
      </c>
      <c r="J22" s="361">
        <v>332140</v>
      </c>
      <c r="K22" s="361"/>
      <c r="L22" s="361"/>
      <c r="M22" s="361">
        <v>478244</v>
      </c>
      <c r="N22" s="361">
        <v>0</v>
      </c>
      <c r="O22" s="361"/>
      <c r="P22" s="363"/>
      <c r="Q22" s="364">
        <f>SUM(H22:O22)</f>
        <v>4546116</v>
      </c>
      <c r="R22" s="365"/>
      <c r="T22" s="365"/>
      <c r="U22" s="366"/>
    </row>
    <row r="23" spans="2:22" ht="14.25" customHeight="1">
      <c r="B23" s="349" t="s">
        <v>376</v>
      </c>
      <c r="C23" s="349" t="s">
        <v>362</v>
      </c>
      <c r="D23" s="350"/>
      <c r="E23" s="350" t="s">
        <v>377</v>
      </c>
      <c r="F23" s="350" t="s">
        <v>375</v>
      </c>
      <c r="G23" s="351" t="s">
        <v>368</v>
      </c>
      <c r="H23" s="361"/>
      <c r="I23" s="361"/>
      <c r="J23" s="362"/>
      <c r="K23" s="361"/>
      <c r="L23" s="361"/>
      <c r="M23" s="361"/>
      <c r="N23" s="361"/>
      <c r="O23" s="361"/>
      <c r="P23" s="363"/>
      <c r="Q23" s="364">
        <f t="shared" ref="Q23:Q35" si="2">SUM(H23:O23)</f>
        <v>0</v>
      </c>
      <c r="R23" s="365"/>
      <c r="S23" s="329"/>
      <c r="T23" s="365"/>
    </row>
    <row r="24" spans="2:22" ht="14.25" customHeight="1">
      <c r="B24" s="349" t="s">
        <v>378</v>
      </c>
      <c r="C24" s="349" t="s">
        <v>379</v>
      </c>
      <c r="D24" s="350"/>
      <c r="E24" s="350" t="s">
        <v>380</v>
      </c>
      <c r="F24" s="350"/>
      <c r="G24" s="351" t="s">
        <v>381</v>
      </c>
      <c r="H24" s="361"/>
      <c r="I24" s="361"/>
      <c r="J24" s="362"/>
      <c r="K24" s="361"/>
      <c r="L24" s="361"/>
      <c r="M24" s="361"/>
      <c r="N24" s="361"/>
      <c r="O24" s="361"/>
      <c r="P24" s="363"/>
      <c r="Q24" s="364">
        <f t="shared" si="2"/>
        <v>0</v>
      </c>
      <c r="R24" s="365"/>
      <c r="S24" s="329"/>
      <c r="T24" s="365"/>
    </row>
    <row r="25" spans="2:22" ht="20.25" customHeight="1">
      <c r="B25" s="349"/>
      <c r="C25" s="349"/>
      <c r="D25" s="350"/>
      <c r="E25" s="350"/>
      <c r="F25" s="350"/>
      <c r="G25" s="351"/>
      <c r="H25" s="361"/>
      <c r="I25" s="361"/>
      <c r="J25" s="362"/>
      <c r="K25" s="361"/>
      <c r="L25" s="361"/>
      <c r="M25" s="361"/>
      <c r="N25" s="361"/>
      <c r="O25" s="361"/>
      <c r="P25" s="363"/>
      <c r="Q25" s="364"/>
      <c r="R25" s="365"/>
      <c r="S25" s="329"/>
      <c r="T25" s="365"/>
    </row>
    <row r="26" spans="2:22" ht="14.25" customHeight="1">
      <c r="B26" s="349" t="s">
        <v>382</v>
      </c>
      <c r="C26" s="349"/>
      <c r="D26" s="350"/>
      <c r="E26" s="350" t="s">
        <v>383</v>
      </c>
      <c r="F26" s="350"/>
      <c r="G26" s="351" t="s">
        <v>365</v>
      </c>
      <c r="H26" s="361">
        <f>H14*20%+3028955*20%/12*6</f>
        <v>2452269.3161599999</v>
      </c>
      <c r="I26" s="361">
        <f>I14*5%+I22*5%/12*6</f>
        <v>98033.620500000005</v>
      </c>
      <c r="J26" s="361">
        <f>J14*25%+332140*25%/12*4</f>
        <v>149400.13333333333</v>
      </c>
      <c r="K26" s="361">
        <f t="shared" ref="K26:P26" si="3">K14*20%</f>
        <v>8706.9440000000013</v>
      </c>
      <c r="L26" s="361">
        <f t="shared" si="3"/>
        <v>5599.2000000000007</v>
      </c>
      <c r="M26" s="361">
        <f>M22*20%/12*7</f>
        <v>55795.133333333331</v>
      </c>
      <c r="N26" s="361">
        <f t="shared" si="3"/>
        <v>3097.6000000000004</v>
      </c>
      <c r="O26" s="361"/>
      <c r="P26" s="361">
        <f t="shared" si="3"/>
        <v>0</v>
      </c>
      <c r="Q26" s="361">
        <f>SUM(H26:O26)</f>
        <v>2772901.9473266671</v>
      </c>
      <c r="R26" s="365"/>
      <c r="S26" s="329"/>
      <c r="T26" s="365"/>
      <c r="U26" s="367"/>
    </row>
    <row r="27" spans="2:22" ht="14.25" customHeight="1">
      <c r="B27" s="349" t="s">
        <v>369</v>
      </c>
      <c r="C27" s="349"/>
      <c r="D27" s="350"/>
      <c r="E27" s="350" t="s">
        <v>384</v>
      </c>
      <c r="F27" s="350"/>
      <c r="G27" s="351" t="s">
        <v>365</v>
      </c>
      <c r="H27" s="361"/>
      <c r="I27" s="361"/>
      <c r="J27" s="362"/>
      <c r="K27" s="361"/>
      <c r="L27" s="361"/>
      <c r="M27" s="361"/>
      <c r="N27" s="361"/>
      <c r="O27" s="361"/>
      <c r="P27" s="363"/>
      <c r="Q27" s="364">
        <f t="shared" si="2"/>
        <v>0</v>
      </c>
      <c r="R27" s="365"/>
      <c r="S27" s="329"/>
      <c r="T27" s="365"/>
    </row>
    <row r="28" spans="2:22" ht="8.25" customHeight="1">
      <c r="B28" s="349"/>
      <c r="C28" s="349"/>
      <c r="D28" s="350"/>
      <c r="E28" s="350"/>
      <c r="F28" s="350"/>
      <c r="G28" s="351"/>
      <c r="H28" s="361"/>
      <c r="I28" s="361"/>
      <c r="J28" s="362"/>
      <c r="K28" s="361"/>
      <c r="L28" s="361"/>
      <c r="M28" s="361"/>
      <c r="N28" s="361"/>
      <c r="O28" s="361"/>
      <c r="P28" s="363"/>
      <c r="Q28" s="364"/>
      <c r="R28" s="365"/>
      <c r="S28" s="329"/>
      <c r="T28" s="365"/>
      <c r="V28" s="368"/>
    </row>
    <row r="29" spans="2:22" ht="14.25" customHeight="1">
      <c r="B29" s="349" t="s">
        <v>385</v>
      </c>
      <c r="C29" s="357" t="s">
        <v>366</v>
      </c>
      <c r="D29" s="350"/>
      <c r="E29" s="350" t="s">
        <v>386</v>
      </c>
      <c r="F29" s="350"/>
      <c r="G29" s="351" t="s">
        <v>368</v>
      </c>
      <c r="H29" s="361"/>
      <c r="I29" s="361"/>
      <c r="J29" s="362"/>
      <c r="K29" s="361"/>
      <c r="L29" s="361"/>
      <c r="M29" s="361"/>
      <c r="N29" s="361"/>
      <c r="O29" s="361"/>
      <c r="P29" s="363"/>
      <c r="Q29" s="364">
        <f t="shared" si="2"/>
        <v>0</v>
      </c>
      <c r="R29" s="365"/>
      <c r="S29" s="329"/>
      <c r="T29" s="365"/>
    </row>
    <row r="30" spans="2:22" ht="14.25" customHeight="1">
      <c r="B30" s="349" t="s">
        <v>385</v>
      </c>
      <c r="C30" s="357" t="s">
        <v>369</v>
      </c>
      <c r="D30" s="350"/>
      <c r="E30" s="350" t="s">
        <v>387</v>
      </c>
      <c r="F30" s="350"/>
      <c r="G30" s="351" t="s">
        <v>368</v>
      </c>
      <c r="H30" s="361"/>
      <c r="I30" s="361"/>
      <c r="J30" s="362"/>
      <c r="K30" s="361"/>
      <c r="L30" s="361"/>
      <c r="M30" s="361"/>
      <c r="N30" s="361"/>
      <c r="O30" s="361"/>
      <c r="P30" s="363"/>
      <c r="Q30" s="364">
        <f t="shared" si="2"/>
        <v>0</v>
      </c>
      <c r="R30" s="365"/>
      <c r="S30" s="329"/>
      <c r="T30" s="365"/>
    </row>
    <row r="31" spans="2:22" ht="14.25" customHeight="1">
      <c r="B31" s="349" t="s">
        <v>378</v>
      </c>
      <c r="C31" s="349" t="s">
        <v>388</v>
      </c>
      <c r="D31" s="350"/>
      <c r="E31" s="350" t="s">
        <v>389</v>
      </c>
      <c r="F31" s="350"/>
      <c r="G31" s="351" t="s">
        <v>381</v>
      </c>
      <c r="H31" s="361"/>
      <c r="I31" s="361"/>
      <c r="J31" s="362"/>
      <c r="K31" s="361"/>
      <c r="L31" s="361"/>
      <c r="M31" s="361"/>
      <c r="N31" s="361"/>
      <c r="O31" s="361"/>
      <c r="P31" s="363"/>
      <c r="Q31" s="364">
        <f t="shared" si="2"/>
        <v>0</v>
      </c>
      <c r="R31" s="365"/>
      <c r="S31" s="329"/>
      <c r="T31" s="365"/>
    </row>
    <row r="32" spans="2:22" s="329" customFormat="1" ht="6" customHeight="1">
      <c r="B32" s="350"/>
      <c r="C32" s="350"/>
      <c r="D32" s="350"/>
      <c r="E32" s="350"/>
      <c r="F32" s="350"/>
      <c r="G32" s="351"/>
      <c r="H32" s="361"/>
      <c r="I32" s="361"/>
      <c r="J32" s="362"/>
      <c r="K32" s="361"/>
      <c r="L32" s="361"/>
      <c r="M32" s="361"/>
      <c r="N32" s="361"/>
      <c r="O32" s="361"/>
      <c r="P32" s="363"/>
      <c r="Q32" s="364"/>
      <c r="R32" s="365"/>
      <c r="T32" s="365"/>
      <c r="U32" s="366"/>
    </row>
    <row r="33" spans="2:21" ht="14.25" customHeight="1">
      <c r="B33" s="369" t="s">
        <v>390</v>
      </c>
      <c r="C33" s="369" t="s">
        <v>391</v>
      </c>
      <c r="D33" s="350"/>
      <c r="E33" s="350" t="s">
        <v>392</v>
      </c>
      <c r="F33" s="350" t="s">
        <v>364</v>
      </c>
      <c r="G33" s="359"/>
      <c r="H33" s="370">
        <f>H11+H22-H23+H24+H17</f>
        <v>21536583.469999999</v>
      </c>
      <c r="I33" s="370">
        <f>I11+I22+I23+I24+I17</f>
        <v>2708922</v>
      </c>
      <c r="J33" s="370">
        <f>J11+J22+J23+J24+J17</f>
        <v>1066551</v>
      </c>
      <c r="K33" s="370">
        <f>K11+K22+K23+K24+K17</f>
        <v>146413</v>
      </c>
      <c r="L33" s="370">
        <f>L11+L22+L23+L24+L17</f>
        <v>68198</v>
      </c>
      <c r="M33" s="370">
        <f>M11+M22+M23+M24+M17</f>
        <v>478244</v>
      </c>
      <c r="N33" s="370">
        <v>44000</v>
      </c>
      <c r="O33" s="370">
        <v>1099846</v>
      </c>
      <c r="P33" s="370">
        <f>P11+P22+P23+P24+P17</f>
        <v>0</v>
      </c>
      <c r="Q33" s="370">
        <f>H33+I33+J33+K33+L33+O33+N33+M33</f>
        <v>27148757.469999999</v>
      </c>
      <c r="R33" s="356"/>
      <c r="S33" s="329"/>
      <c r="T33" s="356"/>
    </row>
    <row r="34" spans="2:21" ht="14.25" customHeight="1">
      <c r="B34" s="369" t="s">
        <v>390</v>
      </c>
      <c r="C34" s="369" t="s">
        <v>393</v>
      </c>
      <c r="D34" s="350"/>
      <c r="E34" s="350" t="s">
        <v>392</v>
      </c>
      <c r="F34" s="358" t="s">
        <v>367</v>
      </c>
      <c r="G34" s="359"/>
      <c r="H34" s="370">
        <f t="shared" ref="H34:N34" si="4">H12+H26</f>
        <v>10213028.705359999</v>
      </c>
      <c r="I34" s="370">
        <f t="shared" si="4"/>
        <v>492894.71050000004</v>
      </c>
      <c r="J34" s="370">
        <f t="shared" si="4"/>
        <v>396923.93333333335</v>
      </c>
      <c r="K34" s="370">
        <f t="shared" si="4"/>
        <v>111585.224</v>
      </c>
      <c r="L34" s="370">
        <f t="shared" si="4"/>
        <v>45801.2</v>
      </c>
      <c r="M34" s="370">
        <f t="shared" si="4"/>
        <v>55795.133333333331</v>
      </c>
      <c r="N34" s="370">
        <f t="shared" si="4"/>
        <v>31609.599999999999</v>
      </c>
      <c r="O34" s="370">
        <f>O12-O26+O29+O31+O18</f>
        <v>0</v>
      </c>
      <c r="P34" s="370">
        <f>P12+P26+P29+P31+P18</f>
        <v>0</v>
      </c>
      <c r="Q34" s="370">
        <f>Q12+Q26</f>
        <v>11347638.506526668</v>
      </c>
      <c r="R34" s="356"/>
      <c r="S34" s="329"/>
      <c r="T34" s="356"/>
      <c r="U34" s="371"/>
    </row>
    <row r="35" spans="2:21" ht="14.25" customHeight="1">
      <c r="B35" s="372" t="s">
        <v>390</v>
      </c>
      <c r="C35" s="369" t="s">
        <v>394</v>
      </c>
      <c r="D35" s="350"/>
      <c r="E35" s="350" t="s">
        <v>392</v>
      </c>
      <c r="F35" s="358" t="s">
        <v>370</v>
      </c>
      <c r="G35" s="373"/>
      <c r="H35" s="370"/>
      <c r="I35" s="370"/>
      <c r="J35" s="370"/>
      <c r="K35" s="370"/>
      <c r="L35" s="370"/>
      <c r="M35" s="370"/>
      <c r="N35" s="370"/>
      <c r="O35" s="370"/>
      <c r="P35" s="354"/>
      <c r="Q35" s="364">
        <f t="shared" si="2"/>
        <v>0</v>
      </c>
      <c r="R35" s="356"/>
      <c r="S35" s="329"/>
      <c r="T35" s="356"/>
    </row>
    <row r="36" spans="2:21" ht="23.25" customHeight="1" thickBot="1">
      <c r="E36" s="358" t="s">
        <v>395</v>
      </c>
      <c r="F36" s="358" t="s">
        <v>371</v>
      </c>
      <c r="G36" s="329"/>
      <c r="H36" s="374">
        <f>H33-H34</f>
        <v>11323554.76464</v>
      </c>
      <c r="I36" s="374">
        <f t="shared" ref="I36:P36" si="5">I33-I34</f>
        <v>2216027.2895</v>
      </c>
      <c r="J36" s="374">
        <f t="shared" si="5"/>
        <v>669627.06666666665</v>
      </c>
      <c r="K36" s="374">
        <f t="shared" si="5"/>
        <v>34827.775999999998</v>
      </c>
      <c r="L36" s="374">
        <f t="shared" si="5"/>
        <v>22396.800000000003</v>
      </c>
      <c r="M36" s="374">
        <f t="shared" si="5"/>
        <v>422448.8666666667</v>
      </c>
      <c r="N36" s="374">
        <f t="shared" si="5"/>
        <v>12390.400000000001</v>
      </c>
      <c r="O36" s="374">
        <f t="shared" si="5"/>
        <v>1099846</v>
      </c>
      <c r="P36" s="374">
        <f t="shared" si="5"/>
        <v>0</v>
      </c>
      <c r="Q36" s="374">
        <f>Q33-Q34</f>
        <v>15801118.963473331</v>
      </c>
      <c r="R36" s="329"/>
      <c r="T36" s="356"/>
    </row>
    <row r="37" spans="2:21" ht="13.5" thickTop="1">
      <c r="E37" s="327"/>
      <c r="F37" s="327"/>
      <c r="G37" s="329"/>
      <c r="H37" s="329"/>
      <c r="I37" s="329"/>
      <c r="J37" s="329"/>
      <c r="K37" s="329"/>
      <c r="L37" s="329"/>
      <c r="M37" s="329"/>
      <c r="N37" s="329"/>
      <c r="O37" s="329"/>
      <c r="Q37" s="375"/>
      <c r="R37" s="375"/>
    </row>
    <row r="38" spans="2:21">
      <c r="E38" s="327"/>
      <c r="F38" s="327"/>
      <c r="G38" s="329"/>
      <c r="H38" s="329"/>
      <c r="I38" s="329"/>
      <c r="J38" s="376"/>
      <c r="K38" s="376"/>
      <c r="L38" s="376">
        <f>L34+K34</f>
        <v>157386.424</v>
      </c>
      <c r="M38" s="329"/>
      <c r="N38" s="329"/>
      <c r="O38" s="376"/>
      <c r="Q38" s="375"/>
      <c r="R38" s="375"/>
    </row>
    <row r="39" spans="2:21">
      <c r="E39" s="327"/>
      <c r="F39" s="327"/>
      <c r="G39" s="329"/>
      <c r="H39" s="376">
        <f>H33+I33+N33+O33</f>
        <v>25389351.469999999</v>
      </c>
      <c r="I39" s="376">
        <f>H34+I34+N34</f>
        <v>10737533.015859999</v>
      </c>
      <c r="J39" s="329"/>
      <c r="K39" s="329"/>
      <c r="L39" s="329"/>
      <c r="M39" s="329"/>
      <c r="N39" s="329"/>
      <c r="O39" s="376"/>
      <c r="Q39" s="375"/>
      <c r="R39" s="375"/>
    </row>
    <row r="40" spans="2:21">
      <c r="H40" s="367"/>
      <c r="J40" s="367"/>
      <c r="Q40" s="368"/>
      <c r="R40" s="368"/>
    </row>
    <row r="41" spans="2:21">
      <c r="J41" s="367"/>
      <c r="Q41" s="368"/>
    </row>
    <row r="42" spans="2:21">
      <c r="H42" s="367"/>
      <c r="Q42" s="377"/>
    </row>
    <row r="43" spans="2:21">
      <c r="Q43" s="367"/>
    </row>
    <row r="44" spans="2:21">
      <c r="J44" s="367"/>
      <c r="L44" s="367"/>
      <c r="M44" s="367"/>
      <c r="N44" s="367"/>
    </row>
    <row r="45" spans="2:21">
      <c r="J45" s="367"/>
      <c r="K45" s="367"/>
      <c r="L45" s="367"/>
      <c r="M45" s="367"/>
      <c r="N45" s="367"/>
      <c r="Q45" s="367"/>
    </row>
    <row r="46" spans="2:21">
      <c r="K46" s="367"/>
      <c r="L46" s="367"/>
      <c r="M46" s="367"/>
      <c r="N46" s="367"/>
      <c r="Q46" s="377"/>
    </row>
    <row r="47" spans="2:21">
      <c r="J47" s="378"/>
      <c r="K47" s="378"/>
      <c r="L47" s="379"/>
      <c r="M47" s="379"/>
      <c r="N47" s="379"/>
      <c r="O47" s="380"/>
      <c r="P47" s="381"/>
      <c r="Q47" s="378"/>
    </row>
    <row r="53" spans="6:8">
      <c r="F53" s="382"/>
    </row>
    <row r="54" spans="6:8">
      <c r="F54" s="382"/>
    </row>
    <row r="55" spans="6:8">
      <c r="F55" s="382"/>
      <c r="H55" s="367"/>
    </row>
    <row r="56" spans="6:8">
      <c r="F56" s="382"/>
      <c r="H56" s="367"/>
    </row>
    <row r="57" spans="6:8">
      <c r="F57" s="382"/>
    </row>
    <row r="58" spans="6:8">
      <c r="F58" s="382"/>
    </row>
  </sheetData>
  <mergeCells count="10">
    <mergeCell ref="Q5:Q6"/>
    <mergeCell ref="T5:T6"/>
    <mergeCell ref="F2:O2"/>
    <mergeCell ref="B5:C5"/>
    <mergeCell ref="E5:F6"/>
    <mergeCell ref="H5:H6"/>
    <mergeCell ref="I5:I6"/>
    <mergeCell ref="K5:K6"/>
    <mergeCell ref="L5:L6"/>
    <mergeCell ref="O5:O6"/>
  </mergeCells>
  <pageMargins left="0.25" right="0.35" top="0.45" bottom="0.43" header="0.25" footer="0.2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F37" sqref="F37"/>
    </sheetView>
  </sheetViews>
  <sheetFormatPr defaultColWidth="9.140625" defaultRowHeight="12.75"/>
  <cols>
    <col min="1" max="1" width="2" style="44" customWidth="1"/>
    <col min="2" max="3" width="9.140625" style="44"/>
    <col min="4" max="4" width="9.28515625" style="44" customWidth="1"/>
    <col min="5" max="5" width="11.42578125" style="44" customWidth="1"/>
    <col min="6" max="6" width="12.85546875" style="44" customWidth="1"/>
    <col min="7" max="7" width="5.42578125" style="44" customWidth="1"/>
    <col min="8" max="9" width="9.140625" style="44"/>
    <col min="10" max="10" width="7" style="44" customWidth="1"/>
    <col min="11" max="11" width="7.42578125" style="44" customWidth="1"/>
    <col min="12" max="12" width="1.85546875" style="44" customWidth="1"/>
    <col min="13" max="16384" width="9.140625" style="44"/>
  </cols>
  <sheetData>
    <row r="1" spans="2:11" s="40" customFormat="1" ht="6.75" customHeight="1"/>
    <row r="2" spans="2:11" s="40" customFormat="1">
      <c r="B2" s="45"/>
      <c r="C2" s="46"/>
      <c r="D2" s="46"/>
      <c r="E2" s="46"/>
      <c r="F2" s="46"/>
      <c r="G2" s="46"/>
      <c r="H2" s="46"/>
      <c r="I2" s="46"/>
      <c r="J2" s="46"/>
      <c r="K2" s="47"/>
    </row>
    <row r="3" spans="2:11" s="41" customFormat="1" ht="15" customHeight="1">
      <c r="B3" s="48"/>
      <c r="C3" s="49" t="s">
        <v>177</v>
      </c>
      <c r="D3" s="49"/>
      <c r="E3" s="49"/>
      <c r="F3" s="272" t="s">
        <v>322</v>
      </c>
      <c r="G3" s="210"/>
      <c r="H3" s="51"/>
      <c r="I3" s="50"/>
      <c r="J3" s="49"/>
      <c r="K3" s="52"/>
    </row>
    <row r="4" spans="2:11" s="41" customFormat="1" ht="14.1" customHeight="1">
      <c r="B4" s="48"/>
      <c r="C4" s="49" t="s">
        <v>115</v>
      </c>
      <c r="D4" s="49"/>
      <c r="E4" s="49"/>
      <c r="F4" s="209" t="s">
        <v>323</v>
      </c>
      <c r="G4" s="211"/>
      <c r="H4" s="53"/>
      <c r="I4" s="54"/>
      <c r="J4" s="54"/>
      <c r="K4" s="52"/>
    </row>
    <row r="5" spans="2:11" s="41" customFormat="1" ht="14.1" customHeight="1">
      <c r="B5" s="48"/>
      <c r="C5" s="49" t="s">
        <v>6</v>
      </c>
      <c r="D5" s="49"/>
      <c r="E5" s="49"/>
      <c r="F5" s="155" t="s">
        <v>324</v>
      </c>
      <c r="G5" s="50"/>
      <c r="H5" s="50"/>
      <c r="I5" s="50"/>
      <c r="J5" s="50"/>
      <c r="K5" s="52"/>
    </row>
    <row r="6" spans="2:11" s="41" customFormat="1" ht="14.1" customHeight="1">
      <c r="B6" s="48"/>
      <c r="C6" s="49"/>
      <c r="D6" s="49"/>
      <c r="E6" s="49"/>
      <c r="F6" s="49"/>
      <c r="G6" s="49"/>
      <c r="H6" s="234" t="s">
        <v>283</v>
      </c>
      <c r="I6" s="56"/>
      <c r="J6" s="54"/>
      <c r="K6" s="52"/>
    </row>
    <row r="7" spans="2:11" s="41" customFormat="1" ht="14.1" customHeight="1">
      <c r="B7" s="48"/>
      <c r="C7" s="49" t="s">
        <v>0</v>
      </c>
      <c r="D7" s="49"/>
      <c r="E7" s="49"/>
      <c r="F7" s="157"/>
      <c r="G7" s="57"/>
      <c r="H7" s="49"/>
      <c r="I7" s="49"/>
      <c r="J7" s="49"/>
      <c r="K7" s="52"/>
    </row>
    <row r="8" spans="2:11" s="41" customFormat="1" ht="14.1" customHeight="1">
      <c r="B8" s="48"/>
      <c r="C8" s="49" t="s">
        <v>1</v>
      </c>
      <c r="D8" s="49"/>
      <c r="E8" s="49"/>
      <c r="F8" s="55"/>
      <c r="G8" s="58"/>
      <c r="H8" s="49"/>
      <c r="I8" s="49"/>
      <c r="J8" s="49"/>
      <c r="K8" s="52"/>
    </row>
    <row r="9" spans="2:11" s="41" customFormat="1" ht="14.1" customHeight="1">
      <c r="B9" s="48"/>
      <c r="C9" s="49"/>
      <c r="D9" s="49"/>
      <c r="E9" s="49"/>
      <c r="F9" s="49"/>
      <c r="G9" s="49"/>
      <c r="H9" s="49"/>
      <c r="I9" s="49"/>
      <c r="J9" s="49"/>
      <c r="K9" s="52"/>
    </row>
    <row r="10" spans="2:11" s="41" customFormat="1" ht="14.1" customHeight="1">
      <c r="B10" s="48"/>
      <c r="C10" s="49" t="s">
        <v>31</v>
      </c>
      <c r="D10" s="49"/>
      <c r="E10" s="49"/>
      <c r="F10" s="158" t="s">
        <v>325</v>
      </c>
      <c r="G10" s="50"/>
      <c r="H10" s="50"/>
      <c r="I10" s="50"/>
      <c r="J10" s="50"/>
      <c r="K10" s="52"/>
    </row>
    <row r="11" spans="2:11" s="41" customFormat="1" ht="14.1" customHeight="1">
      <c r="B11" s="48"/>
      <c r="C11" s="49"/>
      <c r="D11" s="49"/>
      <c r="E11" s="49"/>
      <c r="F11" s="55"/>
      <c r="G11" s="55"/>
      <c r="H11" s="55"/>
      <c r="I11" s="55"/>
      <c r="J11" s="55"/>
      <c r="K11" s="52"/>
    </row>
    <row r="12" spans="2:11" s="41" customFormat="1" ht="14.1" customHeight="1">
      <c r="B12" s="48"/>
      <c r="C12" s="49"/>
      <c r="D12" s="49"/>
      <c r="E12" s="49"/>
      <c r="F12" s="55"/>
      <c r="G12" s="55"/>
      <c r="H12" s="55"/>
      <c r="I12" s="55"/>
      <c r="J12" s="55"/>
      <c r="K12" s="52"/>
    </row>
    <row r="13" spans="2:11" s="42" customFormat="1">
      <c r="B13" s="59"/>
      <c r="C13" s="60"/>
      <c r="D13" s="60"/>
      <c r="E13" s="60"/>
      <c r="F13" s="60"/>
      <c r="G13" s="60"/>
      <c r="H13" s="60"/>
      <c r="I13" s="60"/>
      <c r="J13" s="60"/>
      <c r="K13" s="61"/>
    </row>
    <row r="14" spans="2:11" s="42" customFormat="1">
      <c r="B14" s="59"/>
      <c r="C14" s="60"/>
      <c r="D14" s="60"/>
      <c r="E14" s="60"/>
      <c r="F14" s="60"/>
      <c r="G14" s="60"/>
      <c r="H14" s="60"/>
      <c r="I14" s="60"/>
      <c r="J14" s="60"/>
      <c r="K14" s="61"/>
    </row>
    <row r="15" spans="2:11" s="42" customFormat="1">
      <c r="B15" s="59"/>
      <c r="C15" s="60"/>
      <c r="D15" s="60"/>
      <c r="E15" s="60"/>
      <c r="F15" s="60"/>
      <c r="G15" s="60"/>
      <c r="H15" s="60"/>
      <c r="I15" s="60"/>
      <c r="J15" s="60"/>
      <c r="K15" s="61"/>
    </row>
    <row r="16" spans="2:11" s="42" customFormat="1">
      <c r="B16" s="59"/>
      <c r="C16" s="60"/>
      <c r="D16" s="60"/>
      <c r="E16" s="60"/>
      <c r="F16" s="60"/>
      <c r="G16" s="60"/>
      <c r="H16" s="60"/>
      <c r="I16" s="60"/>
      <c r="J16" s="60"/>
      <c r="K16" s="61"/>
    </row>
    <row r="17" spans="1:11" s="42" customFormat="1">
      <c r="B17" s="59"/>
      <c r="C17" s="60"/>
      <c r="D17" s="60"/>
      <c r="E17" s="60"/>
      <c r="F17" s="60"/>
      <c r="G17" s="60"/>
      <c r="H17" s="60"/>
      <c r="I17" s="60"/>
      <c r="J17" s="60"/>
      <c r="K17" s="61"/>
    </row>
    <row r="18" spans="1:11" s="42" customFormat="1">
      <c r="B18" s="59"/>
      <c r="C18" s="60"/>
      <c r="D18" s="60"/>
      <c r="E18" s="60"/>
      <c r="F18" s="60"/>
      <c r="G18" s="60"/>
      <c r="H18" s="60"/>
      <c r="I18" s="60"/>
      <c r="J18" s="60"/>
      <c r="K18" s="61"/>
    </row>
    <row r="19" spans="1:11" s="42" customFormat="1">
      <c r="B19" s="59"/>
      <c r="C19" s="60"/>
      <c r="D19" s="60"/>
      <c r="E19" s="60"/>
      <c r="F19" s="60"/>
      <c r="G19" s="60"/>
      <c r="H19" s="60"/>
      <c r="I19" s="60"/>
      <c r="J19" s="60"/>
      <c r="K19" s="61"/>
    </row>
    <row r="20" spans="1:11" s="42" customFormat="1">
      <c r="B20" s="59"/>
      <c r="C20" s="60"/>
      <c r="D20" s="60"/>
      <c r="E20" s="60"/>
      <c r="F20" s="60"/>
      <c r="G20" s="60"/>
      <c r="H20" s="60"/>
      <c r="I20" s="60"/>
      <c r="J20" s="60"/>
      <c r="K20" s="61"/>
    </row>
    <row r="21" spans="1:11" s="42" customFormat="1">
      <c r="B21" s="59"/>
      <c r="D21" s="60"/>
      <c r="E21" s="60"/>
      <c r="F21" s="60"/>
      <c r="G21" s="60"/>
      <c r="H21" s="60"/>
      <c r="I21" s="60"/>
      <c r="J21" s="60"/>
      <c r="K21" s="61"/>
    </row>
    <row r="22" spans="1:11" s="42" customFormat="1">
      <c r="B22" s="59"/>
      <c r="C22" s="60"/>
      <c r="D22" s="60"/>
      <c r="E22" s="60"/>
      <c r="F22" s="60"/>
      <c r="G22" s="60"/>
      <c r="H22" s="60"/>
      <c r="I22" s="60"/>
      <c r="J22" s="60"/>
      <c r="K22" s="61"/>
    </row>
    <row r="23" spans="1:11" s="42" customFormat="1">
      <c r="B23" s="59"/>
      <c r="C23" s="60"/>
      <c r="D23" s="60"/>
      <c r="E23" s="60"/>
      <c r="F23" s="60"/>
      <c r="G23" s="60"/>
      <c r="H23" s="60"/>
      <c r="I23" s="60"/>
      <c r="J23" s="60"/>
      <c r="K23" s="61"/>
    </row>
    <row r="24" spans="1:11" s="42" customFormat="1">
      <c r="B24" s="59"/>
      <c r="C24" s="60"/>
      <c r="D24" s="60"/>
      <c r="E24" s="60"/>
      <c r="F24" s="60"/>
      <c r="G24" s="60"/>
      <c r="H24" s="60"/>
      <c r="I24" s="60"/>
      <c r="J24" s="60"/>
      <c r="K24" s="61"/>
    </row>
    <row r="25" spans="1:11" s="62" customFormat="1" ht="33.75">
      <c r="A25" s="42"/>
      <c r="B25" s="398"/>
      <c r="C25" s="399"/>
      <c r="D25" s="399"/>
      <c r="E25" s="399"/>
      <c r="F25" s="399"/>
      <c r="G25" s="399"/>
      <c r="H25" s="399"/>
      <c r="I25" s="399"/>
      <c r="J25" s="399"/>
      <c r="K25" s="400"/>
    </row>
    <row r="26" spans="1:11" s="42" customFormat="1">
      <c r="A26" s="62"/>
      <c r="B26" s="63"/>
      <c r="C26" s="401" t="s">
        <v>91</v>
      </c>
      <c r="D26" s="401"/>
      <c r="E26" s="401"/>
      <c r="F26" s="401"/>
      <c r="G26" s="401"/>
      <c r="H26" s="401"/>
      <c r="I26" s="401"/>
      <c r="J26" s="401"/>
      <c r="K26" s="61"/>
    </row>
    <row r="27" spans="1:11" s="42" customFormat="1" ht="15" customHeight="1">
      <c r="B27" s="59"/>
      <c r="C27" s="401" t="s">
        <v>92</v>
      </c>
      <c r="D27" s="401"/>
      <c r="E27" s="401"/>
      <c r="F27" s="401"/>
      <c r="G27" s="401"/>
      <c r="H27" s="401"/>
      <c r="I27" s="401"/>
      <c r="J27" s="401"/>
      <c r="K27" s="61"/>
    </row>
    <row r="28" spans="1:11" s="42" customFormat="1">
      <c r="B28" s="59"/>
      <c r="C28" s="60"/>
      <c r="D28" s="60"/>
      <c r="E28" s="60"/>
      <c r="F28" s="60"/>
      <c r="G28" s="60"/>
      <c r="H28" s="60"/>
      <c r="I28" s="60"/>
      <c r="J28" s="60"/>
      <c r="K28" s="61"/>
    </row>
    <row r="29" spans="1:11" s="42" customFormat="1">
      <c r="B29" s="59"/>
      <c r="C29" s="60"/>
      <c r="D29" s="60"/>
      <c r="E29" s="60"/>
      <c r="F29" s="60"/>
      <c r="G29" s="60"/>
      <c r="H29" s="60"/>
      <c r="I29" s="60"/>
      <c r="J29" s="60"/>
      <c r="K29" s="61"/>
    </row>
    <row r="30" spans="1:11" s="66" customFormat="1">
      <c r="A30" s="42"/>
      <c r="B30" s="59"/>
      <c r="C30" s="60"/>
      <c r="D30" s="60"/>
      <c r="E30" s="207"/>
      <c r="G30" s="207"/>
      <c r="H30" s="207"/>
      <c r="I30" s="64"/>
      <c r="J30" s="64"/>
      <c r="K30" s="65"/>
    </row>
    <row r="31" spans="1:11" s="66" customFormat="1">
      <c r="B31" s="67"/>
      <c r="C31" s="64"/>
      <c r="D31" s="64"/>
      <c r="E31" s="64"/>
      <c r="F31" s="64"/>
      <c r="G31" s="64"/>
      <c r="H31" s="64"/>
      <c r="I31" s="64"/>
      <c r="J31" s="64"/>
      <c r="K31" s="65"/>
    </row>
    <row r="32" spans="1:11" s="66" customFormat="1">
      <c r="B32" s="67"/>
      <c r="C32" s="64"/>
      <c r="D32" s="64"/>
      <c r="E32" s="64"/>
      <c r="F32" s="64"/>
      <c r="G32" s="64"/>
      <c r="H32" s="64"/>
      <c r="I32" s="64"/>
      <c r="J32" s="64"/>
      <c r="K32" s="65"/>
    </row>
    <row r="33" spans="2:11" s="66" customFormat="1" ht="33.75">
      <c r="B33" s="67"/>
      <c r="C33" s="64"/>
      <c r="D33" s="64"/>
      <c r="E33" s="64"/>
      <c r="F33" s="208" t="s">
        <v>341</v>
      </c>
      <c r="G33" s="64"/>
      <c r="H33" s="64"/>
      <c r="I33" s="64"/>
      <c r="J33" s="64"/>
      <c r="K33" s="65"/>
    </row>
    <row r="34" spans="2:11" s="66" customFormat="1">
      <c r="B34" s="67"/>
      <c r="C34" s="64"/>
      <c r="D34" s="64"/>
      <c r="E34" s="64"/>
      <c r="F34" s="64"/>
      <c r="G34" s="64"/>
      <c r="H34" s="64"/>
      <c r="I34" s="64"/>
      <c r="J34" s="64"/>
      <c r="K34" s="65"/>
    </row>
    <row r="35" spans="2:11" s="66" customFormat="1">
      <c r="B35" s="67"/>
      <c r="C35" s="64"/>
      <c r="D35" s="64"/>
      <c r="E35" s="64"/>
      <c r="F35" s="64"/>
      <c r="G35" s="64"/>
      <c r="H35" s="64"/>
      <c r="I35" s="64"/>
      <c r="J35" s="64"/>
      <c r="K35" s="65"/>
    </row>
    <row r="36" spans="2:11" s="66" customFormat="1">
      <c r="B36" s="67"/>
      <c r="C36" s="64"/>
      <c r="D36" s="64"/>
      <c r="E36" s="64"/>
      <c r="F36" s="64"/>
      <c r="G36" s="64"/>
      <c r="H36" s="64"/>
      <c r="I36" s="64"/>
      <c r="J36" s="64"/>
      <c r="K36" s="65"/>
    </row>
    <row r="37" spans="2:11" s="66" customFormat="1">
      <c r="B37" s="67"/>
      <c r="C37" s="64"/>
      <c r="D37" s="64"/>
      <c r="E37" s="64"/>
      <c r="F37" s="64"/>
      <c r="G37" s="64"/>
      <c r="H37" s="64"/>
      <c r="I37" s="64"/>
      <c r="J37" s="64"/>
      <c r="K37" s="65"/>
    </row>
    <row r="38" spans="2:11" s="66" customFormat="1">
      <c r="B38" s="67"/>
      <c r="C38" s="64"/>
      <c r="D38" s="64"/>
      <c r="E38" s="64"/>
      <c r="F38" s="64"/>
      <c r="G38" s="64"/>
      <c r="H38" s="64"/>
      <c r="I38" s="64"/>
      <c r="J38" s="64"/>
      <c r="K38" s="65"/>
    </row>
    <row r="39" spans="2:11" s="66" customFormat="1">
      <c r="B39" s="67"/>
      <c r="C39" s="64"/>
      <c r="D39" s="64"/>
      <c r="E39" s="64"/>
      <c r="F39" s="64"/>
      <c r="G39" s="64"/>
      <c r="H39" s="64"/>
      <c r="I39" s="64"/>
      <c r="J39" s="64"/>
      <c r="K39" s="65"/>
    </row>
    <row r="40" spans="2:11" s="66" customFormat="1">
      <c r="B40" s="67"/>
      <c r="C40" s="64"/>
      <c r="D40" s="64"/>
      <c r="E40" s="64"/>
      <c r="F40" s="64"/>
      <c r="G40" s="64"/>
      <c r="H40" s="64"/>
      <c r="I40" s="64"/>
      <c r="J40" s="64"/>
      <c r="K40" s="65"/>
    </row>
    <row r="41" spans="2:11" s="66" customFormat="1">
      <c r="B41" s="67"/>
      <c r="C41" s="64"/>
      <c r="D41" s="64"/>
      <c r="E41" s="64"/>
      <c r="F41" s="64"/>
      <c r="G41" s="64"/>
      <c r="H41" s="64"/>
      <c r="I41" s="64"/>
      <c r="J41" s="64"/>
      <c r="K41" s="65"/>
    </row>
    <row r="42" spans="2:11" s="66" customFormat="1">
      <c r="B42" s="67"/>
      <c r="C42" s="64"/>
      <c r="D42" s="64"/>
      <c r="E42" s="64"/>
      <c r="F42" s="64"/>
      <c r="G42" s="64"/>
      <c r="H42" s="64"/>
      <c r="I42" s="64"/>
      <c r="J42" s="64"/>
      <c r="K42" s="65"/>
    </row>
    <row r="43" spans="2:11" s="66" customFormat="1">
      <c r="B43" s="67"/>
      <c r="C43" s="64"/>
      <c r="D43" s="64"/>
      <c r="E43" s="64"/>
      <c r="F43" s="64"/>
      <c r="G43" s="64"/>
      <c r="H43" s="64"/>
      <c r="I43" s="64"/>
      <c r="J43" s="64"/>
      <c r="K43" s="65"/>
    </row>
    <row r="44" spans="2:11" s="66" customFormat="1">
      <c r="B44" s="67"/>
      <c r="C44" s="64"/>
      <c r="D44" s="64"/>
      <c r="E44" s="64"/>
      <c r="F44" s="64"/>
      <c r="G44" s="64"/>
      <c r="H44" s="64"/>
      <c r="I44" s="64"/>
      <c r="J44" s="64"/>
      <c r="K44" s="65"/>
    </row>
    <row r="45" spans="2:11" s="66" customFormat="1" ht="9" customHeight="1">
      <c r="B45" s="67"/>
      <c r="C45" s="64"/>
      <c r="D45" s="64"/>
      <c r="E45" s="64"/>
      <c r="F45" s="64"/>
      <c r="G45" s="64"/>
      <c r="H45" s="64"/>
      <c r="I45" s="64"/>
      <c r="J45" s="64"/>
      <c r="K45" s="65"/>
    </row>
    <row r="46" spans="2:11" s="66" customFormat="1">
      <c r="B46" s="67"/>
      <c r="C46" s="64"/>
      <c r="D46" s="64"/>
      <c r="E46" s="64"/>
      <c r="F46" s="64"/>
      <c r="G46" s="64"/>
      <c r="H46" s="64"/>
      <c r="I46" s="64"/>
      <c r="J46" s="64"/>
      <c r="K46" s="65"/>
    </row>
    <row r="47" spans="2:11" s="66" customFormat="1">
      <c r="B47" s="67"/>
      <c r="C47" s="64"/>
      <c r="D47" s="64"/>
      <c r="E47" s="64"/>
      <c r="F47" s="64"/>
      <c r="G47" s="64"/>
      <c r="H47" s="64"/>
      <c r="I47" s="64"/>
      <c r="J47" s="64"/>
      <c r="K47" s="65"/>
    </row>
    <row r="48" spans="2:11" s="41" customFormat="1" ht="12.95" customHeight="1">
      <c r="B48" s="48"/>
      <c r="C48" s="49" t="s">
        <v>121</v>
      </c>
      <c r="D48" s="49"/>
      <c r="E48" s="49"/>
      <c r="F48" s="49"/>
      <c r="G48" s="49"/>
      <c r="H48" s="402" t="s">
        <v>284</v>
      </c>
      <c r="I48" s="402"/>
      <c r="J48" s="49"/>
      <c r="K48" s="52"/>
    </row>
    <row r="49" spans="2:11" s="41" customFormat="1" ht="12.95" customHeight="1">
      <c r="B49" s="48"/>
      <c r="C49" s="49" t="s">
        <v>122</v>
      </c>
      <c r="D49" s="49"/>
      <c r="E49" s="49"/>
      <c r="F49" s="49"/>
      <c r="G49" s="49"/>
      <c r="H49" s="405" t="s">
        <v>285</v>
      </c>
      <c r="I49" s="405"/>
      <c r="J49" s="49"/>
      <c r="K49" s="52"/>
    </row>
    <row r="50" spans="2:11" s="41" customFormat="1" ht="12.95" customHeight="1">
      <c r="B50" s="48"/>
      <c r="C50" s="49" t="s">
        <v>116</v>
      </c>
      <c r="D50" s="49"/>
      <c r="E50" s="49"/>
      <c r="F50" s="49"/>
      <c r="G50" s="49"/>
      <c r="H50" s="405" t="s">
        <v>245</v>
      </c>
      <c r="I50" s="405"/>
      <c r="J50" s="49"/>
      <c r="K50" s="52"/>
    </row>
    <row r="51" spans="2:11" s="41" customFormat="1" ht="12.95" customHeight="1">
      <c r="B51" s="48"/>
      <c r="C51" s="49" t="s">
        <v>117</v>
      </c>
      <c r="D51" s="49"/>
      <c r="E51" s="49"/>
      <c r="F51" s="49"/>
      <c r="G51" s="49"/>
      <c r="H51" s="405" t="s">
        <v>285</v>
      </c>
      <c r="I51" s="405"/>
      <c r="J51" s="49"/>
      <c r="K51" s="52"/>
    </row>
    <row r="52" spans="2:11" s="42" customFormat="1">
      <c r="B52" s="59"/>
      <c r="C52" s="60"/>
      <c r="D52" s="60"/>
      <c r="E52" s="60"/>
      <c r="F52" s="60"/>
      <c r="G52" s="60"/>
      <c r="H52" s="140"/>
      <c r="I52" s="140"/>
      <c r="J52" s="60"/>
      <c r="K52" s="61"/>
    </row>
    <row r="53" spans="2:11" s="43" customFormat="1" ht="12.95" customHeight="1">
      <c r="B53" s="68"/>
      <c r="C53" s="49" t="s">
        <v>123</v>
      </c>
      <c r="D53" s="49"/>
      <c r="E53" s="49"/>
      <c r="F53" s="49"/>
      <c r="G53" s="58" t="s">
        <v>118</v>
      </c>
      <c r="H53" s="406" t="s">
        <v>397</v>
      </c>
      <c r="I53" s="404"/>
      <c r="J53" s="69"/>
      <c r="K53" s="70"/>
    </row>
    <row r="54" spans="2:11" s="43" customFormat="1" ht="12.95" customHeight="1">
      <c r="B54" s="68"/>
      <c r="C54" s="49"/>
      <c r="D54" s="49"/>
      <c r="E54" s="49"/>
      <c r="F54" s="49"/>
      <c r="G54" s="58" t="s">
        <v>119</v>
      </c>
      <c r="H54" s="403" t="s">
        <v>398</v>
      </c>
      <c r="I54" s="404"/>
      <c r="J54" s="69"/>
      <c r="K54" s="70"/>
    </row>
    <row r="55" spans="2:11" s="43" customFormat="1" ht="7.5" customHeight="1">
      <c r="B55" s="68"/>
      <c r="C55" s="49"/>
      <c r="D55" s="49"/>
      <c r="E55" s="49"/>
      <c r="F55" s="49"/>
      <c r="G55" s="58"/>
      <c r="H55" s="58"/>
      <c r="I55" s="58"/>
      <c r="J55" s="69"/>
      <c r="K55" s="70"/>
    </row>
    <row r="56" spans="2:11" s="43" customFormat="1" ht="12.95" customHeight="1">
      <c r="B56" s="68"/>
      <c r="C56" s="49" t="s">
        <v>120</v>
      </c>
      <c r="D56" s="49"/>
      <c r="E56" s="49"/>
      <c r="F56" s="58"/>
      <c r="G56" s="49"/>
      <c r="H56" s="50"/>
      <c r="I56" s="50"/>
      <c r="J56" s="69"/>
      <c r="K56" s="70"/>
    </row>
    <row r="57" spans="2:11" ht="48.75" customHeight="1">
      <c r="B57" s="71"/>
      <c r="C57" s="72"/>
      <c r="D57" s="72"/>
      <c r="E57" s="72"/>
      <c r="F57" s="72"/>
      <c r="G57" s="72"/>
      <c r="H57" s="72"/>
      <c r="I57" s="72"/>
      <c r="J57" s="72"/>
      <c r="K57" s="73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/>
  <pageMargins left="0.39370078740157483" right="0.19685039370078741" top="0.39370078740157483" bottom="0.19685039370078741" header="0.15748031496062992" footer="0.19685039370078741"/>
  <pageSetup paperSize="9" orientation="portrait" r:id="rId1"/>
  <headerFooter alignWithMargins="0">
    <oddFooter>&amp;L
&amp;Y&amp;A&amp;R
&amp;Y&amp;F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7"/>
  <sheetViews>
    <sheetView workbookViewId="0">
      <selection activeCell="K12" sqref="K12"/>
    </sheetView>
  </sheetViews>
  <sheetFormatPr defaultColWidth="9.140625" defaultRowHeight="12.75"/>
  <cols>
    <col min="1" max="1" width="1.5703125" style="40" customWidth="1"/>
    <col min="2" max="2" width="3.7109375" style="74" customWidth="1"/>
    <col min="3" max="3" width="2.7109375" style="74" customWidth="1"/>
    <col min="4" max="4" width="4" style="74" customWidth="1"/>
    <col min="5" max="5" width="40.5703125" style="40" customWidth="1"/>
    <col min="6" max="6" width="8.28515625" style="40" customWidth="1"/>
    <col min="7" max="8" width="15.7109375" style="75" customWidth="1"/>
    <col min="9" max="9" width="2.85546875" style="40" customWidth="1"/>
    <col min="10" max="11" width="10.140625" style="40" bestFit="1" customWidth="1"/>
    <col min="12" max="12" width="9.140625" style="40"/>
    <col min="13" max="13" width="9.7109375" style="40" bestFit="1" customWidth="1"/>
    <col min="14" max="16384" width="9.140625" style="40"/>
  </cols>
  <sheetData>
    <row r="1" spans="2:12" s="159" customFormat="1" ht="9" customHeight="1">
      <c r="B1" s="76"/>
      <c r="C1" s="77"/>
      <c r="D1" s="77"/>
      <c r="E1" s="78"/>
      <c r="G1" s="160"/>
      <c r="H1" s="160"/>
    </row>
    <row r="2" spans="2:12" s="159" customFormat="1" ht="18" customHeight="1">
      <c r="B2" s="410" t="s">
        <v>342</v>
      </c>
      <c r="C2" s="410"/>
      <c r="D2" s="410"/>
      <c r="E2" s="410"/>
      <c r="F2" s="410"/>
      <c r="G2" s="410"/>
      <c r="H2" s="410"/>
    </row>
    <row r="3" spans="2:12" ht="6.75" customHeight="1"/>
    <row r="4" spans="2:12" ht="12" customHeight="1">
      <c r="B4" s="411" t="s">
        <v>2</v>
      </c>
      <c r="C4" s="413" t="s">
        <v>7</v>
      </c>
      <c r="D4" s="414"/>
      <c r="E4" s="415"/>
      <c r="F4" s="411" t="s">
        <v>8</v>
      </c>
      <c r="G4" s="235" t="s">
        <v>154</v>
      </c>
      <c r="H4" s="235" t="s">
        <v>154</v>
      </c>
    </row>
    <row r="5" spans="2:12" ht="12" customHeight="1">
      <c r="B5" s="412"/>
      <c r="C5" s="416"/>
      <c r="D5" s="417"/>
      <c r="E5" s="418"/>
      <c r="F5" s="412"/>
      <c r="G5" s="236" t="s">
        <v>155</v>
      </c>
      <c r="H5" s="237" t="s">
        <v>175</v>
      </c>
    </row>
    <row r="6" spans="2:12" s="159" customFormat="1" ht="24.95" customHeight="1">
      <c r="B6" s="244" t="s">
        <v>3</v>
      </c>
      <c r="C6" s="407" t="s">
        <v>176</v>
      </c>
      <c r="D6" s="408"/>
      <c r="E6" s="409"/>
      <c r="F6" s="245"/>
      <c r="G6" s="246">
        <f>G7+G11+G12+G19+G27+G28+G29</f>
        <v>15025627.627466669</v>
      </c>
      <c r="H6" s="246">
        <f>H7+H11+H12+H19+H27+H28+H29</f>
        <v>11990735.890000001</v>
      </c>
    </row>
    <row r="7" spans="2:12" s="159" customFormat="1" ht="17.100000000000001" customHeight="1">
      <c r="B7" s="238"/>
      <c r="C7" s="239">
        <v>1</v>
      </c>
      <c r="D7" s="240" t="s">
        <v>9</v>
      </c>
      <c r="E7" s="241"/>
      <c r="F7" s="242"/>
      <c r="G7" s="307">
        <f>G8+G9+G10</f>
        <v>1232370</v>
      </c>
      <c r="H7" s="307">
        <f>H8+H9+H10</f>
        <v>900910</v>
      </c>
    </row>
    <row r="8" spans="2:12" s="159" customFormat="1" ht="17.100000000000001" customHeight="1">
      <c r="B8" s="163"/>
      <c r="C8" s="79"/>
      <c r="D8" s="168" t="s">
        <v>124</v>
      </c>
      <c r="E8" s="80" t="s">
        <v>28</v>
      </c>
      <c r="F8" s="167"/>
      <c r="G8" s="164">
        <v>753702</v>
      </c>
      <c r="H8" s="164">
        <v>297490</v>
      </c>
    </row>
    <row r="9" spans="2:12" s="159" customFormat="1" ht="17.100000000000001" customHeight="1">
      <c r="B9" s="163"/>
      <c r="C9" s="79"/>
      <c r="D9" s="168" t="s">
        <v>124</v>
      </c>
      <c r="E9" s="80" t="s">
        <v>29</v>
      </c>
      <c r="F9" s="167"/>
      <c r="G9" s="164">
        <v>478668</v>
      </c>
      <c r="H9" s="164">
        <v>603420</v>
      </c>
    </row>
    <row r="10" spans="2:12" s="159" customFormat="1" ht="17.100000000000001" customHeight="1">
      <c r="B10" s="163"/>
      <c r="C10" s="79"/>
      <c r="D10" s="168" t="s">
        <v>124</v>
      </c>
      <c r="E10" s="80" t="s">
        <v>294</v>
      </c>
      <c r="F10" s="167"/>
      <c r="G10" s="164">
        <v>0</v>
      </c>
      <c r="H10" s="164">
        <v>0</v>
      </c>
    </row>
    <row r="11" spans="2:12" s="159" customFormat="1" ht="17.100000000000001" customHeight="1">
      <c r="B11" s="238"/>
      <c r="C11" s="239">
        <v>2</v>
      </c>
      <c r="D11" s="240" t="s">
        <v>157</v>
      </c>
      <c r="E11" s="241"/>
      <c r="F11" s="242"/>
      <c r="G11" s="243">
        <v>0</v>
      </c>
      <c r="H11" s="243">
        <v>0</v>
      </c>
    </row>
    <row r="12" spans="2:12" s="159" customFormat="1" ht="17.100000000000001" customHeight="1">
      <c r="B12" s="238"/>
      <c r="C12" s="239">
        <v>3</v>
      </c>
      <c r="D12" s="240" t="s">
        <v>158</v>
      </c>
      <c r="E12" s="241"/>
      <c r="F12" s="242"/>
      <c r="G12" s="243">
        <f>G13+G14+G15+G16+G17+G18</f>
        <v>10739595.559466669</v>
      </c>
      <c r="H12" s="243">
        <f>H13+H14+H15+H16+H17+H18</f>
        <v>8597339</v>
      </c>
    </row>
    <row r="13" spans="2:12" s="159" customFormat="1" ht="17.100000000000001" customHeight="1">
      <c r="B13" s="163"/>
      <c r="C13" s="166"/>
      <c r="D13" s="168" t="s">
        <v>124</v>
      </c>
      <c r="E13" s="80" t="s">
        <v>159</v>
      </c>
      <c r="F13" s="167"/>
      <c r="G13" s="164">
        <v>10481795.559466669</v>
      </c>
      <c r="H13" s="164">
        <f>8354787-400000+21046+21-50502</f>
        <v>7925352</v>
      </c>
      <c r="J13" s="161"/>
      <c r="K13" s="161"/>
      <c r="L13" s="161"/>
    </row>
    <row r="14" spans="2:12" s="159" customFormat="1" ht="17.100000000000001" customHeight="1">
      <c r="B14" s="163"/>
      <c r="C14" s="166"/>
      <c r="D14" s="168" t="s">
        <v>124</v>
      </c>
      <c r="E14" s="80" t="s">
        <v>125</v>
      </c>
      <c r="F14" s="167"/>
      <c r="G14" s="164">
        <v>0</v>
      </c>
      <c r="H14" s="164">
        <v>0</v>
      </c>
    </row>
    <row r="15" spans="2:12" s="159" customFormat="1" ht="17.100000000000001" customHeight="1">
      <c r="B15" s="163"/>
      <c r="C15" s="166"/>
      <c r="D15" s="168" t="s">
        <v>124</v>
      </c>
      <c r="E15" s="80" t="s">
        <v>126</v>
      </c>
      <c r="F15" s="167"/>
      <c r="G15" s="164">
        <v>257800</v>
      </c>
      <c r="H15" s="164">
        <f>621485+50502</f>
        <v>671987</v>
      </c>
    </row>
    <row r="16" spans="2:12" s="159" customFormat="1" ht="17.100000000000001" customHeight="1">
      <c r="B16" s="163"/>
      <c r="C16" s="166"/>
      <c r="D16" s="168" t="s">
        <v>124</v>
      </c>
      <c r="E16" s="80" t="s">
        <v>127</v>
      </c>
      <c r="F16" s="167"/>
      <c r="G16" s="164">
        <v>0</v>
      </c>
      <c r="H16" s="164">
        <v>0</v>
      </c>
    </row>
    <row r="17" spans="2:12" s="159" customFormat="1" ht="17.100000000000001" customHeight="1">
      <c r="B17" s="163"/>
      <c r="C17" s="166"/>
      <c r="D17" s="168" t="s">
        <v>124</v>
      </c>
      <c r="E17" s="80" t="s">
        <v>130</v>
      </c>
      <c r="F17" s="167"/>
      <c r="G17" s="164">
        <v>0</v>
      </c>
      <c r="H17" s="164">
        <v>0</v>
      </c>
    </row>
    <row r="18" spans="2:12" s="159" customFormat="1" ht="17.100000000000001" customHeight="1">
      <c r="B18" s="163"/>
      <c r="C18" s="166"/>
      <c r="D18" s="168" t="s">
        <v>124</v>
      </c>
      <c r="E18" s="80" t="s">
        <v>314</v>
      </c>
      <c r="F18" s="167"/>
      <c r="G18" s="164">
        <v>0</v>
      </c>
      <c r="H18" s="164">
        <v>0</v>
      </c>
    </row>
    <row r="19" spans="2:12" s="159" customFormat="1" ht="17.100000000000001" customHeight="1">
      <c r="B19" s="238"/>
      <c r="C19" s="239">
        <v>4</v>
      </c>
      <c r="D19" s="240" t="s">
        <v>10</v>
      </c>
      <c r="E19" s="241"/>
      <c r="F19" s="242"/>
      <c r="G19" s="243">
        <f>G20+G21+G22+G23+G24+G25</f>
        <v>1610980</v>
      </c>
      <c r="H19" s="243">
        <f>H20+H21+H22+H23+H24+H25</f>
        <v>2492486.89</v>
      </c>
    </row>
    <row r="20" spans="2:12" s="159" customFormat="1" ht="17.100000000000001" customHeight="1">
      <c r="B20" s="163"/>
      <c r="C20" s="166"/>
      <c r="D20" s="168" t="s">
        <v>124</v>
      </c>
      <c r="E20" s="80" t="s">
        <v>11</v>
      </c>
      <c r="F20" s="167"/>
      <c r="G20" s="164">
        <v>840527</v>
      </c>
      <c r="H20" s="164">
        <f>1133920+226009</f>
        <v>1359929</v>
      </c>
    </row>
    <row r="21" spans="2:12" s="159" customFormat="1" ht="17.100000000000001" customHeight="1">
      <c r="B21" s="163"/>
      <c r="C21" s="166"/>
      <c r="D21" s="168" t="s">
        <v>124</v>
      </c>
      <c r="E21" s="80" t="s">
        <v>129</v>
      </c>
      <c r="F21" s="167"/>
      <c r="G21" s="164">
        <f>1510457-740004</f>
        <v>770453</v>
      </c>
      <c r="H21" s="164">
        <v>1132557.8900000001</v>
      </c>
      <c r="K21" s="161"/>
    </row>
    <row r="22" spans="2:12" s="159" customFormat="1" ht="17.100000000000001" customHeight="1">
      <c r="B22" s="163"/>
      <c r="C22" s="166"/>
      <c r="D22" s="168" t="s">
        <v>124</v>
      </c>
      <c r="E22" s="80" t="s">
        <v>12</v>
      </c>
      <c r="F22" s="167"/>
      <c r="G22" s="164">
        <v>0</v>
      </c>
      <c r="H22" s="164">
        <v>0</v>
      </c>
    </row>
    <row r="23" spans="2:12" s="159" customFormat="1" ht="17.100000000000001" customHeight="1">
      <c r="B23" s="163"/>
      <c r="C23" s="166"/>
      <c r="D23" s="168" t="s">
        <v>124</v>
      </c>
      <c r="E23" s="80" t="s">
        <v>160</v>
      </c>
      <c r="F23" s="167"/>
      <c r="G23" s="164">
        <v>0</v>
      </c>
      <c r="H23" s="164">
        <v>0</v>
      </c>
    </row>
    <row r="24" spans="2:12" s="159" customFormat="1" ht="17.100000000000001" customHeight="1">
      <c r="B24" s="163"/>
      <c r="C24" s="166"/>
      <c r="D24" s="168" t="s">
        <v>124</v>
      </c>
      <c r="E24" s="80" t="s">
        <v>13</v>
      </c>
      <c r="F24" s="167"/>
      <c r="G24" s="164">
        <v>0</v>
      </c>
      <c r="H24" s="164">
        <v>0</v>
      </c>
      <c r="K24" s="161"/>
    </row>
    <row r="25" spans="2:12" s="159" customFormat="1" ht="17.100000000000001" customHeight="1">
      <c r="B25" s="163"/>
      <c r="C25" s="166"/>
      <c r="D25" s="168" t="s">
        <v>124</v>
      </c>
      <c r="E25" s="80" t="s">
        <v>14</v>
      </c>
      <c r="F25" s="167"/>
      <c r="G25" s="164">
        <v>0</v>
      </c>
      <c r="H25" s="164">
        <v>0</v>
      </c>
    </row>
    <row r="26" spans="2:12" s="159" customFormat="1" ht="17.100000000000001" customHeight="1">
      <c r="B26" s="163"/>
      <c r="C26" s="166"/>
      <c r="D26" s="168" t="s">
        <v>124</v>
      </c>
      <c r="E26" s="80"/>
      <c r="F26" s="167"/>
      <c r="G26" s="164">
        <v>0</v>
      </c>
      <c r="H26" s="164">
        <v>0</v>
      </c>
    </row>
    <row r="27" spans="2:12" s="159" customFormat="1" ht="17.100000000000001" customHeight="1">
      <c r="B27" s="238"/>
      <c r="C27" s="239">
        <v>5</v>
      </c>
      <c r="D27" s="240" t="s">
        <v>161</v>
      </c>
      <c r="E27" s="241"/>
      <c r="F27" s="242"/>
      <c r="G27" s="243">
        <v>0</v>
      </c>
      <c r="H27" s="243">
        <v>0</v>
      </c>
    </row>
    <row r="28" spans="2:12" s="159" customFormat="1" ht="17.100000000000001" customHeight="1">
      <c r="B28" s="238"/>
      <c r="C28" s="239">
        <v>6</v>
      </c>
      <c r="D28" s="240" t="s">
        <v>162</v>
      </c>
      <c r="E28" s="241"/>
      <c r="F28" s="242"/>
      <c r="G28" s="243">
        <v>0</v>
      </c>
      <c r="H28" s="243">
        <v>0</v>
      </c>
    </row>
    <row r="29" spans="2:12" s="159" customFormat="1" ht="17.100000000000001" customHeight="1">
      <c r="B29" s="238"/>
      <c r="C29" s="239">
        <v>7</v>
      </c>
      <c r="D29" s="240" t="s">
        <v>15</v>
      </c>
      <c r="E29" s="241"/>
      <c r="F29" s="242"/>
      <c r="G29" s="243">
        <f>SUM(G30:G31)</f>
        <v>1442682.068</v>
      </c>
      <c r="H29" s="243">
        <v>0</v>
      </c>
    </row>
    <row r="30" spans="2:12" s="159" customFormat="1" ht="17.100000000000001" customHeight="1">
      <c r="B30" s="163"/>
      <c r="C30" s="79"/>
      <c r="D30" s="168" t="s">
        <v>124</v>
      </c>
      <c r="E30" s="165" t="s">
        <v>163</v>
      </c>
      <c r="F30" s="167"/>
      <c r="G30" s="192">
        <v>1442682.068</v>
      </c>
      <c r="H30" s="192">
        <v>0</v>
      </c>
    </row>
    <row r="31" spans="2:12" s="159" customFormat="1" ht="17.100000000000001" customHeight="1">
      <c r="B31" s="163"/>
      <c r="C31" s="79"/>
      <c r="D31" s="168" t="s">
        <v>124</v>
      </c>
      <c r="E31" s="165"/>
      <c r="F31" s="167"/>
      <c r="G31" s="164">
        <v>0</v>
      </c>
      <c r="H31" s="164">
        <v>0</v>
      </c>
    </row>
    <row r="32" spans="2:12" s="159" customFormat="1" ht="24.95" customHeight="1">
      <c r="B32" s="247" t="s">
        <v>4</v>
      </c>
      <c r="C32" s="407" t="s">
        <v>16</v>
      </c>
      <c r="D32" s="408"/>
      <c r="E32" s="409"/>
      <c r="F32" s="248"/>
      <c r="G32" s="246">
        <f>G33+G34+G41+G42+G43+G44</f>
        <v>15801118.509333333</v>
      </c>
      <c r="H32" s="246">
        <f>H33+H34+H41+H42+H43+H44</f>
        <v>14027904.360799998</v>
      </c>
      <c r="L32" s="161"/>
    </row>
    <row r="33" spans="2:13" s="159" customFormat="1" ht="17.100000000000001" customHeight="1">
      <c r="B33" s="238"/>
      <c r="C33" s="239">
        <v>1</v>
      </c>
      <c r="D33" s="240" t="s">
        <v>17</v>
      </c>
      <c r="E33" s="241"/>
      <c r="F33" s="242"/>
      <c r="G33" s="243">
        <v>0</v>
      </c>
      <c r="H33" s="243">
        <v>0</v>
      </c>
      <c r="L33" s="161"/>
    </row>
    <row r="34" spans="2:13" s="159" customFormat="1" ht="17.100000000000001" customHeight="1">
      <c r="B34" s="238"/>
      <c r="C34" s="239">
        <v>2</v>
      </c>
      <c r="D34" s="240" t="s">
        <v>18</v>
      </c>
      <c r="E34" s="250"/>
      <c r="F34" s="242"/>
      <c r="G34" s="243">
        <f>G35+G36+G37+G38+G39+G40</f>
        <v>14685432.509333333</v>
      </c>
      <c r="H34" s="243">
        <f>H35+H36+H37+H38+H39+H40</f>
        <v>12912218.830799999</v>
      </c>
    </row>
    <row r="35" spans="2:13" s="159" customFormat="1" ht="17.100000000000001" customHeight="1">
      <c r="B35" s="163"/>
      <c r="C35" s="166"/>
      <c r="D35" s="168" t="s">
        <v>124</v>
      </c>
      <c r="E35" s="80" t="s">
        <v>23</v>
      </c>
      <c r="F35" s="167"/>
      <c r="G35" s="164">
        <v>0</v>
      </c>
      <c r="H35" s="164">
        <v>0</v>
      </c>
    </row>
    <row r="36" spans="2:13" s="159" customFormat="1" ht="17.100000000000001" customHeight="1">
      <c r="B36" s="163"/>
      <c r="C36" s="166"/>
      <c r="D36" s="168" t="s">
        <v>124</v>
      </c>
      <c r="E36" s="80" t="s">
        <v>5</v>
      </c>
      <c r="F36" s="167"/>
      <c r="G36" s="164">
        <v>0</v>
      </c>
      <c r="H36" s="164">
        <v>0</v>
      </c>
    </row>
    <row r="37" spans="2:13" s="159" customFormat="1" ht="17.100000000000001" customHeight="1">
      <c r="B37" s="163"/>
      <c r="C37" s="166"/>
      <c r="D37" s="168" t="s">
        <v>124</v>
      </c>
      <c r="E37" s="80" t="s">
        <v>295</v>
      </c>
      <c r="F37" s="167"/>
      <c r="G37" s="164">
        <v>0</v>
      </c>
      <c r="H37" s="164">
        <v>216245</v>
      </c>
      <c r="M37" s="161"/>
    </row>
    <row r="38" spans="2:13" s="159" customFormat="1" ht="17.100000000000001" customHeight="1">
      <c r="B38" s="163"/>
      <c r="C38" s="166"/>
      <c r="D38" s="168" t="s">
        <v>124</v>
      </c>
      <c r="E38" s="80" t="s">
        <v>128</v>
      </c>
      <c r="F38" s="167"/>
      <c r="G38" s="164">
        <f>13551972-15840</f>
        <v>13536132</v>
      </c>
      <c r="H38" s="164">
        <v>12165551.910799999</v>
      </c>
      <c r="J38" s="161"/>
    </row>
    <row r="39" spans="2:13" s="159" customFormat="1" ht="17.100000000000001" customHeight="1">
      <c r="B39" s="163"/>
      <c r="C39" s="166"/>
      <c r="D39" s="168" t="s">
        <v>124</v>
      </c>
      <c r="E39" s="80" t="s">
        <v>296</v>
      </c>
      <c r="F39" s="167"/>
      <c r="G39" s="164">
        <v>422448.8666666667</v>
      </c>
      <c r="H39" s="164">
        <v>0</v>
      </c>
    </row>
    <row r="40" spans="2:13" s="159" customFormat="1" ht="17.100000000000001" customHeight="1">
      <c r="B40" s="163"/>
      <c r="C40" s="166"/>
      <c r="D40" s="168" t="s">
        <v>124</v>
      </c>
      <c r="E40" s="80" t="s">
        <v>297</v>
      </c>
      <c r="F40" s="167"/>
      <c r="G40" s="164">
        <v>726851.64266666665</v>
      </c>
      <c r="H40" s="164">
        <v>530421.92000000004</v>
      </c>
      <c r="K40" s="249"/>
      <c r="M40" s="161"/>
    </row>
    <row r="41" spans="2:13" s="159" customFormat="1" ht="17.100000000000001" customHeight="1">
      <c r="B41" s="238"/>
      <c r="C41" s="239">
        <v>3</v>
      </c>
      <c r="D41" s="240" t="s">
        <v>19</v>
      </c>
      <c r="E41" s="241"/>
      <c r="F41" s="242"/>
      <c r="G41" s="243">
        <v>0</v>
      </c>
      <c r="H41" s="243">
        <v>0</v>
      </c>
    </row>
    <row r="42" spans="2:13" s="159" customFormat="1" ht="17.100000000000001" customHeight="1">
      <c r="B42" s="238"/>
      <c r="C42" s="239">
        <v>4</v>
      </c>
      <c r="D42" s="240" t="s">
        <v>20</v>
      </c>
      <c r="E42" s="241"/>
      <c r="F42" s="242"/>
      <c r="G42" s="243">
        <v>15840</v>
      </c>
      <c r="H42" s="243">
        <v>15840</v>
      </c>
      <c r="M42" s="161"/>
    </row>
    <row r="43" spans="2:13" s="159" customFormat="1" ht="17.100000000000001" customHeight="1">
      <c r="B43" s="238"/>
      <c r="C43" s="239">
        <v>5</v>
      </c>
      <c r="D43" s="240" t="s">
        <v>21</v>
      </c>
      <c r="E43" s="241"/>
      <c r="F43" s="242"/>
      <c r="G43" s="243"/>
      <c r="H43" s="243"/>
      <c r="K43" s="161"/>
    </row>
    <row r="44" spans="2:13" s="159" customFormat="1" ht="17.100000000000001" customHeight="1">
      <c r="B44" s="238"/>
      <c r="C44" s="239">
        <v>6</v>
      </c>
      <c r="D44" s="240" t="s">
        <v>315</v>
      </c>
      <c r="E44" s="241"/>
      <c r="F44" s="242"/>
      <c r="G44" s="243">
        <v>1099846</v>
      </c>
      <c r="H44" s="243">
        <v>1099845.5300000003</v>
      </c>
      <c r="J44" s="161"/>
    </row>
    <row r="45" spans="2:13" s="159" customFormat="1" ht="30" customHeight="1">
      <c r="B45" s="248"/>
      <c r="C45" s="407" t="s">
        <v>47</v>
      </c>
      <c r="D45" s="408"/>
      <c r="E45" s="409"/>
      <c r="F45" s="248"/>
      <c r="G45" s="246">
        <f>G6+G32</f>
        <v>30826746.136800002</v>
      </c>
      <c r="H45" s="246">
        <f>H6+H32</f>
        <v>26018640.250799999</v>
      </c>
    </row>
    <row r="46" spans="2:13" s="159" customFormat="1" ht="9.75" customHeight="1">
      <c r="B46" s="134"/>
      <c r="C46" s="134"/>
      <c r="D46" s="134"/>
      <c r="E46" s="134"/>
      <c r="F46" s="121"/>
      <c r="G46" s="170"/>
      <c r="H46" s="170"/>
    </row>
    <row r="47" spans="2:13" s="159" customFormat="1" ht="15.95" customHeight="1">
      <c r="B47" s="134"/>
      <c r="C47" s="134"/>
      <c r="D47" s="134"/>
      <c r="E47" s="134"/>
      <c r="F47" s="121"/>
      <c r="G47" s="170"/>
      <c r="H47" s="170"/>
    </row>
  </sheetData>
  <mergeCells count="7">
    <mergeCell ref="C45:E45"/>
    <mergeCell ref="C6:E6"/>
    <mergeCell ref="C32:E32"/>
    <mergeCell ref="B2:H2"/>
    <mergeCell ref="B4:B5"/>
    <mergeCell ref="C4:E5"/>
    <mergeCell ref="F4:F5"/>
  </mergeCells>
  <phoneticPr fontId="0" type="noConversion"/>
  <printOptions horizontalCentered="1"/>
  <pageMargins left="0.39370078740157483" right="0.19685039370078741" top="0.39370078740157483" bottom="0.19685039370078741" header="0.15748031496062992" footer="0.19685039370078741"/>
  <pageSetup paperSize="9" orientation="portrait" r:id="rId1"/>
  <headerFooter alignWithMargins="0">
    <oddFooter>&amp;L
&amp;Y&amp;A&amp;R
&amp;Y&amp;F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K55"/>
  <sheetViews>
    <sheetView topLeftCell="A25" workbookViewId="0">
      <selection activeCell="K43" sqref="K43"/>
    </sheetView>
  </sheetViews>
  <sheetFormatPr defaultColWidth="9.140625" defaultRowHeight="12.75"/>
  <cols>
    <col min="1" max="1" width="2.42578125" style="40" customWidth="1"/>
    <col min="2" max="2" width="3.7109375" style="74" customWidth="1"/>
    <col min="3" max="3" width="2.7109375" style="74" customWidth="1"/>
    <col min="4" max="4" width="4" style="74" customWidth="1"/>
    <col min="5" max="5" width="40.5703125" style="40" customWidth="1"/>
    <col min="6" max="6" width="8.28515625" style="40" customWidth="1"/>
    <col min="7" max="7" width="13.85546875" style="75" customWidth="1"/>
    <col min="8" max="8" width="13.42578125" style="75" customWidth="1"/>
    <col min="9" max="9" width="3.42578125" style="40" customWidth="1"/>
    <col min="10" max="11" width="9.7109375" style="40" bestFit="1" customWidth="1"/>
    <col min="12" max="16384" width="9.140625" style="40"/>
  </cols>
  <sheetData>
    <row r="2" spans="2:8" s="159" customFormat="1" ht="6" customHeight="1">
      <c r="B2" s="76"/>
      <c r="C2" s="77"/>
      <c r="D2" s="77"/>
      <c r="E2" s="78"/>
      <c r="G2" s="160"/>
      <c r="H2" s="160"/>
    </row>
    <row r="3" spans="2:8" s="159" customFormat="1" ht="18" customHeight="1">
      <c r="B3" s="410" t="s">
        <v>342</v>
      </c>
      <c r="C3" s="410"/>
      <c r="D3" s="410"/>
      <c r="E3" s="410"/>
      <c r="F3" s="410"/>
      <c r="G3" s="410"/>
      <c r="H3" s="410"/>
    </row>
    <row r="4" spans="2:8" ht="6.75" customHeight="1"/>
    <row r="5" spans="2:8" s="159" customFormat="1" ht="15.95" customHeight="1">
      <c r="B5" s="411" t="s">
        <v>2</v>
      </c>
      <c r="C5" s="413" t="s">
        <v>287</v>
      </c>
      <c r="D5" s="414"/>
      <c r="E5" s="415"/>
      <c r="F5" s="411" t="s">
        <v>8</v>
      </c>
      <c r="G5" s="235" t="s">
        <v>154</v>
      </c>
      <c r="H5" s="235" t="s">
        <v>154</v>
      </c>
    </row>
    <row r="6" spans="2:8" s="159" customFormat="1" ht="25.5" customHeight="1">
      <c r="B6" s="412"/>
      <c r="C6" s="416"/>
      <c r="D6" s="417"/>
      <c r="E6" s="418"/>
      <c r="F6" s="412"/>
      <c r="G6" s="236" t="s">
        <v>155</v>
      </c>
      <c r="H6" s="237" t="s">
        <v>175</v>
      </c>
    </row>
    <row r="7" spans="2:8" s="159" customFormat="1" ht="31.5" customHeight="1">
      <c r="B7" s="247" t="s">
        <v>3</v>
      </c>
      <c r="C7" s="407" t="s">
        <v>289</v>
      </c>
      <c r="D7" s="408"/>
      <c r="E7" s="409"/>
      <c r="F7" s="248"/>
      <c r="G7" s="246">
        <f>G8+G9+G12+G23+G24</f>
        <v>26806270.209999997</v>
      </c>
      <c r="H7" s="246">
        <f>H8+H9+H12+H23+H24</f>
        <v>28301527.759999998</v>
      </c>
    </row>
    <row r="8" spans="2:8" s="159" customFormat="1" ht="15.95" customHeight="1">
      <c r="B8" s="238"/>
      <c r="C8" s="239">
        <v>1</v>
      </c>
      <c r="D8" s="240" t="s">
        <v>24</v>
      </c>
      <c r="E8" s="241"/>
      <c r="F8" s="242"/>
      <c r="G8" s="243">
        <v>0</v>
      </c>
      <c r="H8" s="243">
        <v>0</v>
      </c>
    </row>
    <row r="9" spans="2:8" s="159" customFormat="1" ht="15.95" customHeight="1">
      <c r="B9" s="238"/>
      <c r="C9" s="239">
        <v>2</v>
      </c>
      <c r="D9" s="240" t="s">
        <v>25</v>
      </c>
      <c r="E9" s="241"/>
      <c r="F9" s="242"/>
      <c r="G9" s="243">
        <f>SUM(G10:G11)</f>
        <v>1524814.4</v>
      </c>
      <c r="H9" s="243">
        <v>0</v>
      </c>
    </row>
    <row r="10" spans="2:8" s="159" customFormat="1" ht="15.95" customHeight="1">
      <c r="B10" s="163"/>
      <c r="C10" s="166"/>
      <c r="D10" s="168" t="s">
        <v>124</v>
      </c>
      <c r="E10" s="80" t="s">
        <v>131</v>
      </c>
      <c r="F10" s="167"/>
      <c r="G10" s="164">
        <v>242405</v>
      </c>
      <c r="H10" s="164">
        <v>0</v>
      </c>
    </row>
    <row r="11" spans="2:8" s="159" customFormat="1" ht="15.95" customHeight="1">
      <c r="B11" s="163"/>
      <c r="C11" s="166"/>
      <c r="D11" s="168" t="s">
        <v>124</v>
      </c>
      <c r="E11" s="80" t="s">
        <v>156</v>
      </c>
      <c r="F11" s="167"/>
      <c r="G11" s="164">
        <v>1282409.3999999999</v>
      </c>
      <c r="H11" s="164">
        <v>0</v>
      </c>
    </row>
    <row r="12" spans="2:8" s="159" customFormat="1" ht="15.95" customHeight="1">
      <c r="B12" s="238"/>
      <c r="C12" s="239">
        <v>3</v>
      </c>
      <c r="D12" s="240" t="s">
        <v>26</v>
      </c>
      <c r="E12" s="241"/>
      <c r="F12" s="242"/>
      <c r="G12" s="243">
        <f>G13+G14+G15+G16+G17+G18+G19+G20+G21+G22</f>
        <v>25281455.809999999</v>
      </c>
      <c r="H12" s="243">
        <f>H13+H14+H15+H16+H17+H18+H19+H20+H21+H22</f>
        <v>28301527.759999998</v>
      </c>
    </row>
    <row r="13" spans="2:8" s="159" customFormat="1" ht="15.95" customHeight="1">
      <c r="B13" s="163"/>
      <c r="C13" s="166"/>
      <c r="D13" s="168" t="s">
        <v>124</v>
      </c>
      <c r="E13" s="80" t="s">
        <v>164</v>
      </c>
      <c r="F13" s="167"/>
      <c r="G13" s="322">
        <v>765145</v>
      </c>
      <c r="H13" s="322">
        <v>863741.45</v>
      </c>
    </row>
    <row r="14" spans="2:8" s="159" customFormat="1" ht="15.95" customHeight="1">
      <c r="B14" s="163"/>
      <c r="C14" s="166"/>
      <c r="D14" s="168" t="s">
        <v>124</v>
      </c>
      <c r="E14" s="80" t="s">
        <v>165</v>
      </c>
      <c r="F14" s="167"/>
      <c r="G14" s="322">
        <v>2454335</v>
      </c>
      <c r="H14" s="322">
        <f>1691620.5+773400</f>
        <v>2465020.5</v>
      </c>
    </row>
    <row r="15" spans="2:8" s="159" customFormat="1" ht="15.95" customHeight="1">
      <c r="B15" s="163"/>
      <c r="C15" s="166"/>
      <c r="D15" s="168" t="s">
        <v>124</v>
      </c>
      <c r="E15" s="80" t="s">
        <v>132</v>
      </c>
      <c r="F15" s="167"/>
      <c r="G15" s="322">
        <v>44965</v>
      </c>
      <c r="H15" s="322">
        <v>41424</v>
      </c>
    </row>
    <row r="16" spans="2:8" s="159" customFormat="1" ht="15.95" customHeight="1">
      <c r="B16" s="163"/>
      <c r="C16" s="166"/>
      <c r="D16" s="168" t="s">
        <v>124</v>
      </c>
      <c r="E16" s="80" t="s">
        <v>133</v>
      </c>
      <c r="F16" s="167"/>
      <c r="G16" s="322">
        <v>18600</v>
      </c>
      <c r="H16" s="322">
        <v>19700</v>
      </c>
    </row>
    <row r="17" spans="2:11" s="159" customFormat="1" ht="15.95" customHeight="1">
      <c r="B17" s="163"/>
      <c r="C17" s="166"/>
      <c r="D17" s="168" t="s">
        <v>124</v>
      </c>
      <c r="E17" s="80" t="s">
        <v>134</v>
      </c>
      <c r="F17" s="167"/>
      <c r="G17" s="322">
        <v>0</v>
      </c>
      <c r="H17" s="322">
        <v>0</v>
      </c>
    </row>
    <row r="18" spans="2:11" s="159" customFormat="1" ht="15.95" customHeight="1">
      <c r="B18" s="163"/>
      <c r="C18" s="166"/>
      <c r="D18" s="168" t="s">
        <v>124</v>
      </c>
      <c r="E18" s="80" t="s">
        <v>135</v>
      </c>
      <c r="F18" s="167"/>
      <c r="G18" s="322">
        <v>0</v>
      </c>
      <c r="H18" s="322">
        <v>0</v>
      </c>
    </row>
    <row r="19" spans="2:11" s="159" customFormat="1" ht="15.95" customHeight="1">
      <c r="B19" s="163"/>
      <c r="C19" s="166"/>
      <c r="D19" s="168" t="s">
        <v>124</v>
      </c>
      <c r="E19" s="80" t="s">
        <v>136</v>
      </c>
      <c r="F19" s="167"/>
      <c r="G19" s="322">
        <v>0</v>
      </c>
      <c r="H19" s="322">
        <v>0</v>
      </c>
    </row>
    <row r="20" spans="2:11" s="159" customFormat="1" ht="15.95" customHeight="1">
      <c r="B20" s="163"/>
      <c r="C20" s="166"/>
      <c r="D20" s="168" t="s">
        <v>124</v>
      </c>
      <c r="E20" s="80" t="s">
        <v>130</v>
      </c>
      <c r="F20" s="167"/>
      <c r="G20" s="322">
        <f>24691141.81-4215300+1344219</f>
        <v>21820060.809999999</v>
      </c>
      <c r="H20" s="322">
        <v>24691141.809999999</v>
      </c>
      <c r="K20" s="161"/>
    </row>
    <row r="21" spans="2:11" s="159" customFormat="1" ht="15.95" customHeight="1">
      <c r="B21" s="163"/>
      <c r="C21" s="166"/>
      <c r="D21" s="168" t="s">
        <v>124</v>
      </c>
      <c r="E21" s="80" t="s">
        <v>137</v>
      </c>
      <c r="F21" s="167"/>
      <c r="G21" s="322">
        <v>0</v>
      </c>
      <c r="H21" s="322">
        <v>0</v>
      </c>
    </row>
    <row r="22" spans="2:11" s="159" customFormat="1" ht="15.95" customHeight="1">
      <c r="B22" s="163"/>
      <c r="C22" s="166"/>
      <c r="D22" s="168" t="s">
        <v>124</v>
      </c>
      <c r="E22" s="80" t="s">
        <v>326</v>
      </c>
      <c r="F22" s="167"/>
      <c r="G22" s="322">
        <v>178350</v>
      </c>
      <c r="H22" s="322">
        <v>220500</v>
      </c>
    </row>
    <row r="23" spans="2:11" s="159" customFormat="1" ht="15.95" customHeight="1">
      <c r="B23" s="238"/>
      <c r="C23" s="239">
        <v>4</v>
      </c>
      <c r="D23" s="240" t="s">
        <v>27</v>
      </c>
      <c r="E23" s="241"/>
      <c r="F23" s="242"/>
      <c r="G23" s="243">
        <v>0</v>
      </c>
      <c r="H23" s="243">
        <v>0</v>
      </c>
    </row>
    <row r="24" spans="2:11" s="159" customFormat="1" ht="15.95" customHeight="1">
      <c r="B24" s="238"/>
      <c r="C24" s="239">
        <v>5</v>
      </c>
      <c r="D24" s="240" t="s">
        <v>167</v>
      </c>
      <c r="E24" s="241"/>
      <c r="F24" s="242"/>
      <c r="G24" s="243">
        <v>0</v>
      </c>
      <c r="H24" s="243">
        <v>0</v>
      </c>
    </row>
    <row r="25" spans="2:11" s="159" customFormat="1" ht="29.25" customHeight="1">
      <c r="B25" s="247" t="s">
        <v>4</v>
      </c>
      <c r="C25" s="407" t="s">
        <v>288</v>
      </c>
      <c r="D25" s="408"/>
      <c r="E25" s="409"/>
      <c r="F25" s="248"/>
      <c r="G25" s="246">
        <f>G26+G29+G30+G31</f>
        <v>4783483.8</v>
      </c>
      <c r="H25" s="246">
        <f>H26+H29+H30+H31</f>
        <v>0</v>
      </c>
    </row>
    <row r="26" spans="2:11" s="159" customFormat="1" ht="15.95" customHeight="1">
      <c r="B26" s="238"/>
      <c r="C26" s="239">
        <v>1</v>
      </c>
      <c r="D26" s="240" t="s">
        <v>32</v>
      </c>
      <c r="E26" s="250"/>
      <c r="F26" s="242"/>
      <c r="G26" s="243">
        <f>SUM(G27:G28)</f>
        <v>0</v>
      </c>
      <c r="H26" s="243">
        <f>SUM(H27:H28)</f>
        <v>0</v>
      </c>
    </row>
    <row r="27" spans="2:11" s="159" customFormat="1" ht="15.95" customHeight="1">
      <c r="B27" s="163"/>
      <c r="C27" s="166"/>
      <c r="D27" s="168" t="s">
        <v>124</v>
      </c>
      <c r="E27" s="80" t="s">
        <v>33</v>
      </c>
      <c r="F27" s="167"/>
      <c r="G27" s="164">
        <v>0</v>
      </c>
      <c r="H27" s="164">
        <v>0</v>
      </c>
    </row>
    <row r="28" spans="2:11" s="159" customFormat="1" ht="15.95" customHeight="1">
      <c r="B28" s="163"/>
      <c r="C28" s="166"/>
      <c r="D28" s="168" t="s">
        <v>124</v>
      </c>
      <c r="E28" s="80" t="s">
        <v>30</v>
      </c>
      <c r="F28" s="167"/>
      <c r="G28" s="164">
        <v>0</v>
      </c>
      <c r="H28" s="164">
        <v>0</v>
      </c>
    </row>
    <row r="29" spans="2:11" s="159" customFormat="1" ht="15.95" customHeight="1">
      <c r="B29" s="238"/>
      <c r="C29" s="239">
        <v>2</v>
      </c>
      <c r="D29" s="240" t="s">
        <v>34</v>
      </c>
      <c r="E29" s="241"/>
      <c r="F29" s="242"/>
      <c r="G29" s="243">
        <v>4783483.8</v>
      </c>
      <c r="H29" s="243">
        <v>0</v>
      </c>
    </row>
    <row r="30" spans="2:11" s="159" customFormat="1" ht="15.95" customHeight="1">
      <c r="B30" s="238"/>
      <c r="C30" s="239">
        <v>3</v>
      </c>
      <c r="D30" s="240" t="s">
        <v>27</v>
      </c>
      <c r="E30" s="241"/>
      <c r="F30" s="242"/>
      <c r="G30" s="243">
        <v>0</v>
      </c>
      <c r="H30" s="243">
        <v>0</v>
      </c>
    </row>
    <row r="31" spans="2:11" s="159" customFormat="1" ht="15.95" customHeight="1">
      <c r="B31" s="238"/>
      <c r="C31" s="239">
        <v>4</v>
      </c>
      <c r="D31" s="240" t="s">
        <v>35</v>
      </c>
      <c r="E31" s="241"/>
      <c r="F31" s="242"/>
      <c r="G31" s="243">
        <v>0</v>
      </c>
      <c r="H31" s="243">
        <v>0</v>
      </c>
    </row>
    <row r="32" spans="2:11" s="159" customFormat="1" ht="24.75" customHeight="1">
      <c r="B32" s="251"/>
      <c r="C32" s="407" t="s">
        <v>290</v>
      </c>
      <c r="D32" s="408"/>
      <c r="E32" s="409"/>
      <c r="F32" s="248"/>
      <c r="G32" s="246">
        <f>G7+G25</f>
        <v>31589754.009999998</v>
      </c>
      <c r="H32" s="246">
        <f>H7+H25</f>
        <v>28301527.759999998</v>
      </c>
    </row>
    <row r="33" spans="2:11" s="159" customFormat="1" ht="24.75" customHeight="1">
      <c r="B33" s="247" t="s">
        <v>36</v>
      </c>
      <c r="C33" s="407" t="s">
        <v>37</v>
      </c>
      <c r="D33" s="408"/>
      <c r="E33" s="409"/>
      <c r="F33" s="248"/>
      <c r="G33" s="246">
        <f>G34+G35+G36+G37+G38+G39+G40+G41+G42+G43</f>
        <v>-763007.87319999561</v>
      </c>
      <c r="H33" s="246">
        <f>H34+H35+H36+H37+H38+H39+H40+H41+H42+H43</f>
        <v>-2282887.5811999999</v>
      </c>
      <c r="J33" s="161"/>
      <c r="K33" s="161"/>
    </row>
    <row r="34" spans="2:11" s="159" customFormat="1" ht="15.95" customHeight="1">
      <c r="B34" s="193"/>
      <c r="C34" s="194">
        <v>1</v>
      </c>
      <c r="D34" s="195" t="s">
        <v>38</v>
      </c>
      <c r="E34" s="196"/>
      <c r="F34" s="197"/>
      <c r="G34" s="198">
        <v>0</v>
      </c>
      <c r="H34" s="198">
        <v>0</v>
      </c>
    </row>
    <row r="35" spans="2:11" s="159" customFormat="1" ht="15.95" customHeight="1">
      <c r="B35" s="193"/>
      <c r="C35" s="199">
        <v>2</v>
      </c>
      <c r="D35" s="195" t="s">
        <v>291</v>
      </c>
      <c r="E35" s="196"/>
      <c r="F35" s="197"/>
      <c r="G35" s="198">
        <v>0</v>
      </c>
      <c r="H35" s="198">
        <v>0</v>
      </c>
    </row>
    <row r="36" spans="2:11" s="159" customFormat="1" ht="15.95" customHeight="1">
      <c r="B36" s="193"/>
      <c r="C36" s="194">
        <v>3</v>
      </c>
      <c r="D36" s="195" t="s">
        <v>40</v>
      </c>
      <c r="E36" s="196"/>
      <c r="F36" s="197"/>
      <c r="G36" s="198">
        <v>100000</v>
      </c>
      <c r="H36" s="198">
        <v>100000</v>
      </c>
    </row>
    <row r="37" spans="2:11" s="159" customFormat="1" ht="15.95" customHeight="1">
      <c r="B37" s="193"/>
      <c r="C37" s="199">
        <v>4</v>
      </c>
      <c r="D37" s="195" t="s">
        <v>41</v>
      </c>
      <c r="E37" s="196"/>
      <c r="F37" s="197"/>
      <c r="G37" s="198">
        <v>0</v>
      </c>
      <c r="H37" s="198">
        <v>0</v>
      </c>
    </row>
    <row r="38" spans="2:11" s="159" customFormat="1" ht="15.95" customHeight="1">
      <c r="B38" s="193"/>
      <c r="C38" s="194">
        <v>5</v>
      </c>
      <c r="D38" s="195" t="s">
        <v>138</v>
      </c>
      <c r="E38" s="196"/>
      <c r="F38" s="197"/>
      <c r="G38" s="198">
        <v>0</v>
      </c>
      <c r="H38" s="198">
        <v>0</v>
      </c>
    </row>
    <row r="39" spans="2:11" s="159" customFormat="1" ht="15.95" customHeight="1">
      <c r="B39" s="193"/>
      <c r="C39" s="199">
        <v>6</v>
      </c>
      <c r="D39" s="195" t="s">
        <v>42</v>
      </c>
      <c r="E39" s="196"/>
      <c r="F39" s="197"/>
      <c r="G39" s="198">
        <v>0</v>
      </c>
      <c r="H39" s="198">
        <v>0</v>
      </c>
    </row>
    <row r="40" spans="2:11" s="159" customFormat="1" ht="15.95" customHeight="1">
      <c r="B40" s="193"/>
      <c r="C40" s="194">
        <v>7</v>
      </c>
      <c r="D40" s="195" t="s">
        <v>43</v>
      </c>
      <c r="E40" s="196"/>
      <c r="F40" s="197"/>
      <c r="G40" s="198">
        <v>0</v>
      </c>
      <c r="H40" s="198">
        <v>0</v>
      </c>
    </row>
    <row r="41" spans="2:11" s="159" customFormat="1" ht="15.95" customHeight="1">
      <c r="B41" s="193"/>
      <c r="C41" s="199">
        <v>8</v>
      </c>
      <c r="D41" s="195" t="s">
        <v>292</v>
      </c>
      <c r="E41" s="196"/>
      <c r="F41" s="197"/>
      <c r="G41" s="198">
        <v>0</v>
      </c>
      <c r="H41" s="198">
        <v>0</v>
      </c>
    </row>
    <row r="42" spans="2:11" s="159" customFormat="1" ht="15.95" customHeight="1">
      <c r="B42" s="193"/>
      <c r="C42" s="194">
        <v>9</v>
      </c>
      <c r="D42" s="195" t="s">
        <v>45</v>
      </c>
      <c r="E42" s="196"/>
      <c r="F42" s="197"/>
      <c r="G42" s="198">
        <f>H42+H43</f>
        <v>-2382887.5811999999</v>
      </c>
      <c r="H42" s="198">
        <v>-3392803</v>
      </c>
    </row>
    <row r="43" spans="2:11" s="159" customFormat="1" ht="19.5" customHeight="1">
      <c r="B43" s="193"/>
      <c r="C43" s="199">
        <v>10</v>
      </c>
      <c r="D43" s="195" t="s">
        <v>46</v>
      </c>
      <c r="E43" s="196"/>
      <c r="F43" s="197"/>
      <c r="G43" s="198">
        <f>Rez.1!F29</f>
        <v>1519879.7080000043</v>
      </c>
      <c r="H43" s="198">
        <f>Rez.1!G29</f>
        <v>1009915.4188000001</v>
      </c>
      <c r="J43" s="161"/>
    </row>
    <row r="44" spans="2:11" s="159" customFormat="1" ht="36" customHeight="1">
      <c r="B44" s="251"/>
      <c r="C44" s="407" t="s">
        <v>293</v>
      </c>
      <c r="D44" s="408"/>
      <c r="E44" s="409"/>
      <c r="F44" s="248"/>
      <c r="G44" s="246">
        <f>G32+G33</f>
        <v>30826746.136800002</v>
      </c>
      <c r="H44" s="246">
        <f>H32+H33</f>
        <v>26018640.178799998</v>
      </c>
    </row>
    <row r="45" spans="2:11" s="159" customFormat="1" ht="15.95" customHeight="1">
      <c r="B45" s="134"/>
      <c r="C45" s="134"/>
      <c r="D45" s="169"/>
      <c r="E45" s="121"/>
      <c r="F45" s="121"/>
      <c r="G45" s="170"/>
      <c r="H45" s="170"/>
    </row>
    <row r="46" spans="2:11" s="159" customFormat="1" ht="15.95" customHeight="1">
      <c r="B46" s="134"/>
      <c r="C46" s="134"/>
      <c r="D46" s="169"/>
      <c r="E46" s="121"/>
      <c r="F46" s="121"/>
      <c r="G46" s="170"/>
      <c r="H46" s="170"/>
    </row>
    <row r="47" spans="2:11" s="159" customFormat="1" ht="15.95" customHeight="1">
      <c r="B47" s="134"/>
      <c r="C47" s="134"/>
      <c r="D47" s="169"/>
      <c r="E47" s="121"/>
      <c r="F47" s="121"/>
      <c r="G47" s="170"/>
      <c r="H47" s="170"/>
    </row>
    <row r="48" spans="2:11" s="159" customFormat="1" ht="15.95" customHeight="1">
      <c r="B48" s="134"/>
      <c r="C48" s="134"/>
      <c r="D48" s="169"/>
      <c r="E48" s="121"/>
      <c r="F48" s="121"/>
      <c r="G48" s="170"/>
      <c r="H48" s="170"/>
    </row>
    <row r="49" spans="2:8" s="159" customFormat="1" ht="15.95" customHeight="1">
      <c r="B49" s="134"/>
      <c r="C49" s="134"/>
      <c r="D49" s="169"/>
      <c r="E49" s="121"/>
      <c r="F49" s="121"/>
      <c r="G49" s="170"/>
      <c r="H49" s="170"/>
    </row>
    <row r="50" spans="2:8" s="159" customFormat="1" ht="15.95" customHeight="1">
      <c r="B50" s="134"/>
      <c r="C50" s="134"/>
      <c r="D50" s="169"/>
      <c r="E50" s="121"/>
      <c r="F50" s="121"/>
      <c r="G50" s="170"/>
      <c r="H50" s="170"/>
    </row>
    <row r="51" spans="2:8" s="159" customFormat="1" ht="15.95" customHeight="1">
      <c r="B51" s="134"/>
      <c r="C51" s="134"/>
      <c r="D51" s="169"/>
      <c r="E51" s="121"/>
      <c r="F51" s="121"/>
      <c r="G51" s="170"/>
      <c r="H51" s="170"/>
    </row>
    <row r="52" spans="2:8" s="159" customFormat="1" ht="15.95" customHeight="1">
      <c r="B52" s="134"/>
      <c r="C52" s="134"/>
      <c r="D52" s="169"/>
      <c r="E52" s="121"/>
      <c r="F52" s="121"/>
      <c r="G52" s="170"/>
      <c r="H52" s="170"/>
    </row>
    <row r="53" spans="2:8" s="159" customFormat="1" ht="15.95" customHeight="1">
      <c r="B53" s="134"/>
      <c r="C53" s="134"/>
      <c r="D53" s="169"/>
      <c r="E53" s="121"/>
      <c r="F53" s="121"/>
      <c r="G53" s="170"/>
      <c r="H53" s="170"/>
    </row>
    <row r="54" spans="2:8" s="159" customFormat="1" ht="15.95" customHeight="1">
      <c r="B54" s="134"/>
      <c r="C54" s="134"/>
      <c r="D54" s="134"/>
      <c r="E54" s="134"/>
      <c r="F54" s="121"/>
      <c r="G54" s="170"/>
      <c r="H54" s="170"/>
    </row>
    <row r="55" spans="2:8">
      <c r="B55" s="118"/>
      <c r="C55" s="118"/>
      <c r="D55" s="105"/>
      <c r="E55" s="107"/>
      <c r="F55" s="107"/>
      <c r="G55" s="171"/>
      <c r="H55" s="171"/>
    </row>
  </sheetData>
  <mergeCells count="9">
    <mergeCell ref="B3:H3"/>
    <mergeCell ref="F5:F6"/>
    <mergeCell ref="C44:E44"/>
    <mergeCell ref="B5:B6"/>
    <mergeCell ref="C5:E6"/>
    <mergeCell ref="C7:E7"/>
    <mergeCell ref="C25:E25"/>
    <mergeCell ref="C32:E32"/>
    <mergeCell ref="C33:E33"/>
  </mergeCells>
  <phoneticPr fontId="0" type="noConversion"/>
  <printOptions horizontalCentered="1"/>
  <pageMargins left="0.39370078740157483" right="0.19685039370078741" top="0.39370078740157483" bottom="0.19685039370078741" header="0.15748031496062992" footer="0.19685039370078741"/>
  <pageSetup paperSize="9" orientation="portrait" r:id="rId1"/>
  <headerFooter alignWithMargins="0">
    <oddFooter>&amp;L
&amp;Y&amp;A&amp;R
&amp;Y&amp;F</oddFooter>
  </headerFooter>
  <ignoredErrors>
    <ignoredError sqref="G2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B2:I41"/>
  <sheetViews>
    <sheetView topLeftCell="A22" workbookViewId="0">
      <selection activeCell="F17" sqref="F17"/>
    </sheetView>
  </sheetViews>
  <sheetFormatPr defaultColWidth="9.140625" defaultRowHeight="12.75"/>
  <cols>
    <col min="1" max="1" width="4.42578125" style="40" customWidth="1"/>
    <col min="2" max="2" width="3.7109375" style="74" customWidth="1"/>
    <col min="3" max="3" width="5.28515625" style="74" customWidth="1"/>
    <col min="4" max="4" width="2.7109375" style="74" customWidth="1"/>
    <col min="5" max="5" width="51.7109375" style="40" customWidth="1"/>
    <col min="6" max="6" width="14.85546875" style="75" customWidth="1"/>
    <col min="7" max="7" width="14" style="75" customWidth="1"/>
    <col min="8" max="8" width="3.42578125" style="40" customWidth="1"/>
    <col min="9" max="9" width="18" style="306" customWidth="1"/>
    <col min="10" max="16384" width="9.140625" style="40"/>
  </cols>
  <sheetData>
    <row r="2" spans="2:9" s="159" customFormat="1" ht="7.5" customHeight="1">
      <c r="B2" s="76"/>
      <c r="C2" s="76"/>
      <c r="D2" s="77"/>
      <c r="E2" s="78"/>
      <c r="F2" s="160"/>
      <c r="G2" s="161"/>
      <c r="I2" s="200"/>
    </row>
    <row r="3" spans="2:9" s="159" customFormat="1" ht="21.75" customHeight="1">
      <c r="B3" s="419" t="s">
        <v>340</v>
      </c>
      <c r="C3" s="419"/>
      <c r="D3" s="419"/>
      <c r="E3" s="419"/>
      <c r="F3" s="419"/>
      <c r="G3" s="419"/>
      <c r="I3" s="200"/>
    </row>
    <row r="4" spans="2:9" s="159" customFormat="1" ht="18.75" customHeight="1">
      <c r="B4" s="431" t="s">
        <v>152</v>
      </c>
      <c r="C4" s="431"/>
      <c r="D4" s="431"/>
      <c r="E4" s="431"/>
      <c r="F4" s="431"/>
      <c r="G4" s="431"/>
      <c r="I4" s="200"/>
    </row>
    <row r="5" spans="2:9" ht="7.5" customHeight="1"/>
    <row r="6" spans="2:9" s="159" customFormat="1" ht="20.25" customHeight="1">
      <c r="B6" s="420" t="s">
        <v>2</v>
      </c>
      <c r="C6" s="422" t="s">
        <v>153</v>
      </c>
      <c r="D6" s="423"/>
      <c r="E6" s="424"/>
      <c r="F6" s="269" t="s">
        <v>154</v>
      </c>
      <c r="G6" s="269" t="s">
        <v>154</v>
      </c>
      <c r="I6" s="200"/>
    </row>
    <row r="7" spans="2:9" s="159" customFormat="1" ht="19.5" customHeight="1">
      <c r="B7" s="421"/>
      <c r="C7" s="425"/>
      <c r="D7" s="426"/>
      <c r="E7" s="427"/>
      <c r="F7" s="270" t="s">
        <v>155</v>
      </c>
      <c r="G7" s="271" t="s">
        <v>175</v>
      </c>
      <c r="I7" s="200"/>
    </row>
    <row r="8" spans="2:9" s="159" customFormat="1" ht="24.95" customHeight="1">
      <c r="B8" s="163">
        <v>1</v>
      </c>
      <c r="C8" s="428" t="s">
        <v>48</v>
      </c>
      <c r="D8" s="429"/>
      <c r="E8" s="430"/>
      <c r="F8" s="201">
        <v>19952869.688000001</v>
      </c>
      <c r="G8" s="201">
        <v>10016822.4188</v>
      </c>
      <c r="I8" s="200"/>
    </row>
    <row r="9" spans="2:9" s="159" customFormat="1" ht="24.95" customHeight="1">
      <c r="B9" s="163">
        <v>2</v>
      </c>
      <c r="C9" s="428" t="s">
        <v>49</v>
      </c>
      <c r="D9" s="429"/>
      <c r="E9" s="430"/>
      <c r="F9" s="201">
        <v>0</v>
      </c>
      <c r="G9" s="201">
        <v>0</v>
      </c>
      <c r="I9" s="200"/>
    </row>
    <row r="10" spans="2:9" s="159" customFormat="1" ht="24.95" customHeight="1">
      <c r="B10" s="162">
        <v>3</v>
      </c>
      <c r="C10" s="428" t="s">
        <v>168</v>
      </c>
      <c r="D10" s="429"/>
      <c r="E10" s="430"/>
      <c r="F10" s="174">
        <v>0</v>
      </c>
      <c r="G10" s="174">
        <v>0</v>
      </c>
      <c r="I10" s="200"/>
    </row>
    <row r="11" spans="2:9" s="159" customFormat="1" ht="24.95" customHeight="1">
      <c r="B11" s="162">
        <v>4</v>
      </c>
      <c r="C11" s="428" t="s">
        <v>139</v>
      </c>
      <c r="D11" s="429"/>
      <c r="E11" s="430"/>
      <c r="F11" s="175">
        <v>-11926072.728</v>
      </c>
      <c r="G11" s="175">
        <v>-3905450</v>
      </c>
      <c r="I11" s="200"/>
    </row>
    <row r="12" spans="2:9" s="159" customFormat="1" ht="24.95" customHeight="1">
      <c r="B12" s="162">
        <v>5</v>
      </c>
      <c r="C12" s="428" t="s">
        <v>140</v>
      </c>
      <c r="D12" s="429"/>
      <c r="E12" s="430"/>
      <c r="F12" s="175">
        <f>F13+F14</f>
        <v>-2469799</v>
      </c>
      <c r="G12" s="175">
        <v>-2521021</v>
      </c>
      <c r="I12" s="200"/>
    </row>
    <row r="13" spans="2:9" s="159" customFormat="1" ht="24.95" customHeight="1">
      <c r="B13" s="162"/>
      <c r="C13" s="172"/>
      <c r="D13" s="435" t="s">
        <v>141</v>
      </c>
      <c r="E13" s="436"/>
      <c r="F13" s="174">
        <v>-2220108</v>
      </c>
      <c r="G13" s="174">
        <v>-2264000</v>
      </c>
      <c r="I13" s="200"/>
    </row>
    <row r="14" spans="2:9" s="159" customFormat="1" ht="24.95" customHeight="1">
      <c r="B14" s="162"/>
      <c r="C14" s="172"/>
      <c r="D14" s="435" t="s">
        <v>142</v>
      </c>
      <c r="E14" s="436"/>
      <c r="F14" s="174">
        <v>-249691</v>
      </c>
      <c r="G14" s="174">
        <v>-257021</v>
      </c>
      <c r="I14" s="200"/>
    </row>
    <row r="15" spans="2:9" s="159" customFormat="1" ht="24.95" customHeight="1">
      <c r="B15" s="163">
        <v>6</v>
      </c>
      <c r="C15" s="428" t="s">
        <v>143</v>
      </c>
      <c r="D15" s="429"/>
      <c r="E15" s="430"/>
      <c r="F15" s="324">
        <v>-2772901.9</v>
      </c>
      <c r="G15" s="173">
        <v>-1582358</v>
      </c>
      <c r="I15" s="200"/>
    </row>
    <row r="16" spans="2:9" s="159" customFormat="1" ht="24.95" customHeight="1">
      <c r="B16" s="163">
        <v>7</v>
      </c>
      <c r="C16" s="428" t="s">
        <v>144</v>
      </c>
      <c r="D16" s="429"/>
      <c r="E16" s="430"/>
      <c r="F16" s="201">
        <v>-753959.35199999996</v>
      </c>
      <c r="G16" s="201">
        <v>-829752</v>
      </c>
      <c r="I16" s="200"/>
    </row>
    <row r="17" spans="2:9" s="159" customFormat="1" ht="39.950000000000003" customHeight="1">
      <c r="B17" s="267">
        <v>8</v>
      </c>
      <c r="C17" s="432" t="s">
        <v>145</v>
      </c>
      <c r="D17" s="433"/>
      <c r="E17" s="434"/>
      <c r="F17" s="268">
        <f>F11+F12+F15+F16</f>
        <v>-17922732.979999997</v>
      </c>
      <c r="G17" s="268">
        <v>-8838581</v>
      </c>
      <c r="I17" s="200"/>
    </row>
    <row r="18" spans="2:9" s="159" customFormat="1" ht="39.950000000000003" customHeight="1">
      <c r="B18" s="267">
        <v>9</v>
      </c>
      <c r="C18" s="437" t="s">
        <v>146</v>
      </c>
      <c r="D18" s="438"/>
      <c r="E18" s="439"/>
      <c r="F18" s="268">
        <f>F8+F17</f>
        <v>2030136.7080000043</v>
      </c>
      <c r="G18" s="268">
        <v>1178241.4188000001</v>
      </c>
      <c r="I18" s="200"/>
    </row>
    <row r="19" spans="2:9" s="159" customFormat="1" ht="24.95" customHeight="1">
      <c r="B19" s="163">
        <v>10</v>
      </c>
      <c r="C19" s="428" t="s">
        <v>50</v>
      </c>
      <c r="D19" s="429"/>
      <c r="E19" s="430"/>
      <c r="F19" s="173">
        <v>0</v>
      </c>
      <c r="G19" s="173">
        <v>0</v>
      </c>
      <c r="I19" s="200"/>
    </row>
    <row r="20" spans="2:9" s="159" customFormat="1" ht="24.95" customHeight="1">
      <c r="B20" s="163">
        <v>11</v>
      </c>
      <c r="C20" s="428" t="s">
        <v>147</v>
      </c>
      <c r="D20" s="429"/>
      <c r="E20" s="430"/>
      <c r="F20" s="173">
        <v>0</v>
      </c>
      <c r="G20" s="173">
        <v>0</v>
      </c>
      <c r="I20" s="200"/>
    </row>
    <row r="21" spans="2:9" s="159" customFormat="1" ht="24.95" customHeight="1">
      <c r="B21" s="163">
        <v>12</v>
      </c>
      <c r="C21" s="428" t="s">
        <v>51</v>
      </c>
      <c r="D21" s="429"/>
      <c r="E21" s="430"/>
      <c r="F21" s="201">
        <f>SUM(F22:F25)</f>
        <v>-341381</v>
      </c>
      <c r="G21" s="201">
        <v>0</v>
      </c>
      <c r="I21" s="200"/>
    </row>
    <row r="22" spans="2:9" s="159" customFormat="1" ht="24.95" customHeight="1">
      <c r="B22" s="163"/>
      <c r="C22" s="176">
        <v>121</v>
      </c>
      <c r="D22" s="435" t="s">
        <v>52</v>
      </c>
      <c r="E22" s="436"/>
      <c r="F22" s="173">
        <v>0</v>
      </c>
      <c r="G22" s="173">
        <v>0</v>
      </c>
      <c r="I22" s="200"/>
    </row>
    <row r="23" spans="2:9" s="159" customFormat="1" ht="24.95" customHeight="1">
      <c r="B23" s="163"/>
      <c r="C23" s="172">
        <v>122</v>
      </c>
      <c r="D23" s="435" t="s">
        <v>148</v>
      </c>
      <c r="E23" s="436"/>
      <c r="F23" s="173">
        <v>-341381</v>
      </c>
      <c r="G23" s="173">
        <v>0</v>
      </c>
      <c r="I23" s="200"/>
    </row>
    <row r="24" spans="2:9" s="159" customFormat="1" ht="24.95" customHeight="1">
      <c r="B24" s="163"/>
      <c r="C24" s="172">
        <v>123</v>
      </c>
      <c r="D24" s="435" t="s">
        <v>53</v>
      </c>
      <c r="E24" s="436"/>
      <c r="F24" s="173">
        <v>0</v>
      </c>
      <c r="G24" s="173">
        <v>0</v>
      </c>
      <c r="I24" s="200"/>
    </row>
    <row r="25" spans="2:9" s="159" customFormat="1" ht="24.95" customHeight="1">
      <c r="B25" s="163"/>
      <c r="C25" s="172">
        <v>124</v>
      </c>
      <c r="D25" s="435" t="s">
        <v>54</v>
      </c>
      <c r="E25" s="436"/>
      <c r="F25" s="173">
        <v>0</v>
      </c>
      <c r="G25" s="173">
        <v>0</v>
      </c>
      <c r="I25" s="200"/>
    </row>
    <row r="26" spans="2:9" s="159" customFormat="1" ht="39.950000000000003" customHeight="1">
      <c r="B26" s="267">
        <v>13</v>
      </c>
      <c r="C26" s="437" t="s">
        <v>55</v>
      </c>
      <c r="D26" s="438"/>
      <c r="E26" s="439"/>
      <c r="F26" s="268">
        <f>F19+F20+F21</f>
        <v>-341381</v>
      </c>
      <c r="G26" s="268">
        <v>0</v>
      </c>
      <c r="I26" s="200"/>
    </row>
    <row r="27" spans="2:9" s="159" customFormat="1" ht="39.950000000000003" customHeight="1">
      <c r="B27" s="267">
        <v>14</v>
      </c>
      <c r="C27" s="437" t="s">
        <v>150</v>
      </c>
      <c r="D27" s="438"/>
      <c r="E27" s="439"/>
      <c r="F27" s="268">
        <f>F18+F26</f>
        <v>1688755.7080000043</v>
      </c>
      <c r="G27" s="268">
        <v>1178241.4188000001</v>
      </c>
      <c r="I27" s="200"/>
    </row>
    <row r="28" spans="2:9" s="159" customFormat="1" ht="24.95" customHeight="1">
      <c r="B28" s="163">
        <v>15</v>
      </c>
      <c r="C28" s="428" t="s">
        <v>56</v>
      </c>
      <c r="D28" s="429"/>
      <c r="E28" s="430"/>
      <c r="F28" s="173">
        <v>-168876</v>
      </c>
      <c r="G28" s="173">
        <v>-168326</v>
      </c>
      <c r="I28" s="200"/>
    </row>
    <row r="29" spans="2:9" s="159" customFormat="1" ht="39.950000000000003" customHeight="1">
      <c r="B29" s="267">
        <v>16</v>
      </c>
      <c r="C29" s="437" t="s">
        <v>151</v>
      </c>
      <c r="D29" s="438"/>
      <c r="E29" s="439"/>
      <c r="F29" s="268">
        <f>F27+F28</f>
        <v>1519879.7080000043</v>
      </c>
      <c r="G29" s="268">
        <v>1009915.4188000001</v>
      </c>
      <c r="I29" s="200"/>
    </row>
    <row r="30" spans="2:9" s="159" customFormat="1" ht="24.95" customHeight="1">
      <c r="B30" s="163">
        <v>17</v>
      </c>
      <c r="C30" s="428" t="s">
        <v>149</v>
      </c>
      <c r="D30" s="429"/>
      <c r="E30" s="430"/>
      <c r="F30" s="173"/>
      <c r="G30" s="173"/>
      <c r="I30" s="200"/>
    </row>
    <row r="31" spans="2:9" s="159" customFormat="1" ht="15.95" customHeight="1">
      <c r="B31" s="134"/>
      <c r="C31" s="134"/>
      <c r="D31" s="134"/>
      <c r="E31" s="121"/>
      <c r="F31" s="170"/>
      <c r="G31" s="170"/>
      <c r="I31" s="200"/>
    </row>
    <row r="32" spans="2:9" s="159" customFormat="1" ht="15.95" customHeight="1">
      <c r="B32" s="134"/>
      <c r="C32" s="134"/>
      <c r="D32" s="134"/>
      <c r="E32" s="121"/>
      <c r="F32" s="170"/>
      <c r="G32" s="170"/>
      <c r="I32" s="200"/>
    </row>
    <row r="33" spans="2:9" s="159" customFormat="1" ht="15.95" customHeight="1">
      <c r="B33" s="134"/>
      <c r="C33" s="134"/>
      <c r="D33" s="134"/>
      <c r="E33" s="121"/>
      <c r="F33" s="170"/>
      <c r="G33" s="170"/>
      <c r="I33" s="200"/>
    </row>
    <row r="34" spans="2:9" s="159" customFormat="1" ht="15.95" customHeight="1">
      <c r="B34" s="134"/>
      <c r="C34" s="134"/>
      <c r="D34" s="134"/>
      <c r="E34" s="121"/>
      <c r="F34" s="170"/>
      <c r="G34" s="170"/>
      <c r="I34" s="200"/>
    </row>
    <row r="35" spans="2:9" s="159" customFormat="1" ht="15.95" customHeight="1">
      <c r="B35" s="134"/>
      <c r="C35" s="134"/>
      <c r="D35" s="134"/>
      <c r="E35" s="121"/>
      <c r="F35" s="170"/>
      <c r="G35" s="170"/>
      <c r="I35" s="200"/>
    </row>
    <row r="36" spans="2:9" s="159" customFormat="1" ht="15.95" customHeight="1">
      <c r="B36" s="134"/>
      <c r="C36" s="134"/>
      <c r="D36" s="134"/>
      <c r="E36" s="121"/>
      <c r="F36" s="170"/>
      <c r="G36" s="170"/>
      <c r="I36" s="200"/>
    </row>
    <row r="37" spans="2:9" s="159" customFormat="1" ht="15.95" customHeight="1">
      <c r="B37" s="134"/>
      <c r="C37" s="134"/>
      <c r="D37" s="134"/>
      <c r="E37" s="121"/>
      <c r="F37" s="170"/>
      <c r="G37" s="170"/>
      <c r="I37" s="200"/>
    </row>
    <row r="38" spans="2:9" s="159" customFormat="1" ht="15.95" customHeight="1">
      <c r="B38" s="134"/>
      <c r="C38" s="134"/>
      <c r="D38" s="134"/>
      <c r="E38" s="121"/>
      <c r="F38" s="170"/>
      <c r="G38" s="170"/>
      <c r="I38" s="200"/>
    </row>
    <row r="39" spans="2:9" s="159" customFormat="1" ht="15.95" customHeight="1">
      <c r="B39" s="134"/>
      <c r="C39" s="134"/>
      <c r="D39" s="134"/>
      <c r="E39" s="121"/>
      <c r="F39" s="170"/>
      <c r="G39" s="170"/>
      <c r="I39" s="200"/>
    </row>
    <row r="40" spans="2:9" s="159" customFormat="1" ht="15.95" customHeight="1">
      <c r="B40" s="134"/>
      <c r="C40" s="134"/>
      <c r="D40" s="134"/>
      <c r="E40" s="134"/>
      <c r="F40" s="170"/>
      <c r="G40" s="170"/>
      <c r="I40" s="200"/>
    </row>
    <row r="41" spans="2:9">
      <c r="B41" s="118"/>
      <c r="C41" s="118"/>
      <c r="D41" s="118"/>
      <c r="E41" s="107"/>
      <c r="F41" s="171"/>
      <c r="G41" s="171"/>
    </row>
  </sheetData>
  <mergeCells count="27">
    <mergeCell ref="C30:E30"/>
    <mergeCell ref="D14:E14"/>
    <mergeCell ref="C16:E16"/>
    <mergeCell ref="D13:E13"/>
    <mergeCell ref="C15:E15"/>
    <mergeCell ref="D22:E22"/>
    <mergeCell ref="C28:E28"/>
    <mergeCell ref="C29:E29"/>
    <mergeCell ref="D23:E23"/>
    <mergeCell ref="D24:E24"/>
    <mergeCell ref="C27:E27"/>
    <mergeCell ref="C18:E18"/>
    <mergeCell ref="C19:E19"/>
    <mergeCell ref="D25:E25"/>
    <mergeCell ref="C26:E26"/>
    <mergeCell ref="C9:E9"/>
    <mergeCell ref="C10:E10"/>
    <mergeCell ref="C11:E11"/>
    <mergeCell ref="C12:E12"/>
    <mergeCell ref="C21:E21"/>
    <mergeCell ref="C17:E17"/>
    <mergeCell ref="C20:E20"/>
    <mergeCell ref="B3:G3"/>
    <mergeCell ref="B6:B7"/>
    <mergeCell ref="C6:E7"/>
    <mergeCell ref="C8:E8"/>
    <mergeCell ref="B4:G4"/>
  </mergeCells>
  <phoneticPr fontId="0" type="noConversion"/>
  <printOptions horizontalCentered="1"/>
  <pageMargins left="0.39370078740157483" right="0.19685039370078741" top="0.39370078740157483" bottom="0.19685039370078741" header="0.15748031496062992" footer="0.19685039370078741"/>
  <pageSetup paperSize="9" orientation="portrait" r:id="rId1"/>
  <headerFooter alignWithMargins="0">
    <oddFooter>&amp;L
&amp;Y&amp;A&amp;R
&amp;Y&amp;F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K38"/>
  <sheetViews>
    <sheetView topLeftCell="A25" workbookViewId="0">
      <selection activeCell="D45" sqref="D45"/>
    </sheetView>
  </sheetViews>
  <sheetFormatPr defaultColWidth="9.140625" defaultRowHeight="12.75"/>
  <cols>
    <col min="1" max="1" width="2.85546875" style="40" customWidth="1"/>
    <col min="2" max="2" width="3.7109375" style="74" customWidth="1"/>
    <col min="3" max="3" width="5.7109375" style="74" customWidth="1"/>
    <col min="4" max="4" width="51.85546875" style="74" customWidth="1"/>
    <col min="5" max="5" width="15.28515625" style="75" customWidth="1"/>
    <col min="6" max="6" width="14.28515625" style="75" customWidth="1"/>
    <col min="7" max="7" width="2.85546875" style="40" customWidth="1"/>
    <col min="8" max="16384" width="9.140625" style="40"/>
  </cols>
  <sheetData>
    <row r="1" spans="2:11" s="159" customFormat="1" ht="15.75" customHeight="1">
      <c r="B1" s="76"/>
      <c r="C1" s="76"/>
      <c r="D1" s="76"/>
      <c r="E1" s="160"/>
      <c r="F1" s="161"/>
    </row>
    <row r="2" spans="2:11" ht="15.75" customHeight="1"/>
    <row r="3" spans="2:11" s="82" customFormat="1" ht="21" customHeight="1">
      <c r="B3" s="444" t="s">
        <v>343</v>
      </c>
      <c r="C3" s="444"/>
      <c r="D3" s="444"/>
      <c r="E3" s="444"/>
      <c r="F3" s="444"/>
    </row>
    <row r="4" spans="2:11" s="82" customFormat="1" ht="21" customHeight="1">
      <c r="B4" s="74"/>
      <c r="C4" s="74"/>
      <c r="D4" s="74"/>
      <c r="E4" s="75"/>
      <c r="F4" s="75"/>
    </row>
    <row r="5" spans="2:11" s="159" customFormat="1" ht="35.1" customHeight="1">
      <c r="B5" s="420" t="s">
        <v>2</v>
      </c>
      <c r="C5" s="422" t="s">
        <v>98</v>
      </c>
      <c r="D5" s="424"/>
      <c r="E5" s="273" t="s">
        <v>154</v>
      </c>
      <c r="F5" s="269" t="s">
        <v>154</v>
      </c>
    </row>
    <row r="6" spans="2:11" s="159" customFormat="1" ht="24.95" customHeight="1" thickBot="1">
      <c r="B6" s="445"/>
      <c r="C6" s="446"/>
      <c r="D6" s="447"/>
      <c r="E6" s="308" t="s">
        <v>155</v>
      </c>
      <c r="F6" s="308" t="s">
        <v>175</v>
      </c>
    </row>
    <row r="7" spans="2:11" s="159" customFormat="1" ht="24.95" customHeight="1" thickBot="1">
      <c r="B7" s="309"/>
      <c r="C7" s="440" t="s">
        <v>93</v>
      </c>
      <c r="D7" s="441"/>
      <c r="E7" s="310">
        <f>E13</f>
        <v>2076576</v>
      </c>
      <c r="F7" s="311">
        <v>-2206</v>
      </c>
    </row>
    <row r="8" spans="2:11" s="159" customFormat="1" ht="24.95" customHeight="1">
      <c r="B8" s="312"/>
      <c r="C8" s="313"/>
      <c r="D8" s="178" t="s">
        <v>113</v>
      </c>
      <c r="E8" s="314">
        <f>18370147+500</f>
        <v>18370647</v>
      </c>
      <c r="F8" s="164">
        <v>8186248</v>
      </c>
    </row>
    <row r="9" spans="2:11" s="159" customFormat="1" ht="24.95" customHeight="1">
      <c r="B9" s="163"/>
      <c r="C9" s="168"/>
      <c r="D9" s="177" t="s">
        <v>166</v>
      </c>
      <c r="E9" s="164">
        <f>-16325478+490430</f>
        <v>-15835048</v>
      </c>
      <c r="F9" s="164">
        <v>-8020128</v>
      </c>
    </row>
    <row r="10" spans="2:11" s="159" customFormat="1" ht="24.95" customHeight="1">
      <c r="B10" s="163"/>
      <c r="C10" s="168"/>
      <c r="D10" s="177" t="s">
        <v>94</v>
      </c>
      <c r="E10" s="164">
        <v>0</v>
      </c>
      <c r="F10" s="164">
        <v>0</v>
      </c>
    </row>
    <row r="11" spans="2:11" s="159" customFormat="1" ht="24.95" customHeight="1">
      <c r="B11" s="163"/>
      <c r="C11" s="168"/>
      <c r="D11" s="177" t="s">
        <v>95</v>
      </c>
      <c r="E11" s="322">
        <v>-341381</v>
      </c>
      <c r="F11" s="322">
        <v>0</v>
      </c>
    </row>
    <row r="12" spans="2:11" s="159" customFormat="1" ht="27.75" customHeight="1">
      <c r="B12" s="163"/>
      <c r="C12" s="168"/>
      <c r="D12" s="177" t="s">
        <v>96</v>
      </c>
      <c r="E12" s="322">
        <v>-117642</v>
      </c>
      <c r="F12" s="322">
        <v>-168326</v>
      </c>
    </row>
    <row r="13" spans="2:11" s="159" customFormat="1" ht="24.95" customHeight="1" thickBot="1">
      <c r="B13" s="162"/>
      <c r="C13" s="221"/>
      <c r="D13" s="222" t="s">
        <v>97</v>
      </c>
      <c r="E13" s="321">
        <f>SUM(E8:E12)</f>
        <v>2076576</v>
      </c>
      <c r="F13" s="315">
        <v>-2206</v>
      </c>
    </row>
    <row r="14" spans="2:11" s="159" customFormat="1" ht="24.95" customHeight="1" thickBot="1">
      <c r="B14" s="309"/>
      <c r="C14" s="440" t="s">
        <v>99</v>
      </c>
      <c r="D14" s="441"/>
      <c r="E14" s="310">
        <f>SUM(E15:E20)</f>
        <v>-4545116</v>
      </c>
      <c r="F14" s="323">
        <v>-662176</v>
      </c>
      <c r="K14" s="121"/>
    </row>
    <row r="15" spans="2:11" s="159" customFormat="1" ht="24.95" customHeight="1">
      <c r="B15" s="312"/>
      <c r="C15" s="313"/>
      <c r="D15" s="178" t="s">
        <v>114</v>
      </c>
      <c r="E15" s="314">
        <v>0</v>
      </c>
      <c r="F15" s="314">
        <v>0</v>
      </c>
    </row>
    <row r="16" spans="2:11" s="159" customFormat="1" ht="24.95" customHeight="1">
      <c r="B16" s="163"/>
      <c r="C16" s="168"/>
      <c r="D16" s="177" t="s">
        <v>100</v>
      </c>
      <c r="E16" s="322">
        <v>-4545116</v>
      </c>
      <c r="F16" s="164">
        <v>0</v>
      </c>
    </row>
    <row r="17" spans="2:6" s="159" customFormat="1" ht="24.95" customHeight="1">
      <c r="B17" s="163"/>
      <c r="C17" s="168"/>
      <c r="D17" s="177" t="s">
        <v>101</v>
      </c>
      <c r="E17" s="164">
        <v>0</v>
      </c>
      <c r="F17" s="164">
        <v>0</v>
      </c>
    </row>
    <row r="18" spans="2:6" s="159" customFormat="1" ht="24.95" customHeight="1">
      <c r="B18" s="163"/>
      <c r="C18" s="168"/>
      <c r="D18" s="177" t="s">
        <v>102</v>
      </c>
      <c r="E18" s="164">
        <v>0</v>
      </c>
      <c r="F18" s="164">
        <v>0</v>
      </c>
    </row>
    <row r="19" spans="2:6" s="159" customFormat="1" ht="24" customHeight="1">
      <c r="B19" s="163"/>
      <c r="C19" s="168"/>
      <c r="D19" s="177" t="s">
        <v>103</v>
      </c>
      <c r="E19" s="164">
        <v>0</v>
      </c>
      <c r="F19" s="164">
        <v>0</v>
      </c>
    </row>
    <row r="20" spans="2:6" s="159" customFormat="1" ht="24" customHeight="1" thickBot="1">
      <c r="B20" s="162"/>
      <c r="C20" s="221"/>
      <c r="D20" s="222" t="s">
        <v>104</v>
      </c>
      <c r="E20" s="388"/>
      <c r="F20" s="315">
        <v>-662176</v>
      </c>
    </row>
    <row r="21" spans="2:6" s="159" customFormat="1" ht="24" customHeight="1" thickBot="1">
      <c r="B21" s="309"/>
      <c r="C21" s="440" t="s">
        <v>105</v>
      </c>
      <c r="D21" s="441"/>
      <c r="E21" s="310">
        <f>SUM(E22:E26)</f>
        <v>7000000</v>
      </c>
      <c r="F21" s="323">
        <v>0</v>
      </c>
    </row>
    <row r="22" spans="2:6" s="159" customFormat="1" ht="24" customHeight="1">
      <c r="B22" s="312"/>
      <c r="C22" s="313"/>
      <c r="D22" s="178" t="s">
        <v>111</v>
      </c>
      <c r="E22" s="314">
        <v>0</v>
      </c>
      <c r="F22" s="314">
        <v>0</v>
      </c>
    </row>
    <row r="23" spans="2:6" s="159" customFormat="1" ht="24" customHeight="1">
      <c r="B23" s="163"/>
      <c r="C23" s="168"/>
      <c r="D23" s="177" t="s">
        <v>106</v>
      </c>
      <c r="E23" s="164">
        <v>7000000</v>
      </c>
      <c r="F23" s="164">
        <v>0</v>
      </c>
    </row>
    <row r="24" spans="2:6" s="159" customFormat="1" ht="24" customHeight="1">
      <c r="B24" s="163"/>
      <c r="C24" s="168"/>
      <c r="D24" s="177" t="s">
        <v>169</v>
      </c>
      <c r="E24" s="164">
        <v>0</v>
      </c>
      <c r="F24" s="164">
        <v>0</v>
      </c>
    </row>
    <row r="25" spans="2:6" s="159" customFormat="1" ht="24" customHeight="1">
      <c r="B25" s="163"/>
      <c r="C25" s="168"/>
      <c r="D25" s="177" t="s">
        <v>107</v>
      </c>
      <c r="E25" s="164">
        <v>0</v>
      </c>
      <c r="F25" s="164">
        <v>0</v>
      </c>
    </row>
    <row r="26" spans="2:6" s="159" customFormat="1" ht="24" customHeight="1" thickBot="1">
      <c r="B26" s="162"/>
      <c r="C26" s="221"/>
      <c r="D26" s="222" t="s">
        <v>170</v>
      </c>
      <c r="E26" s="315">
        <v>0</v>
      </c>
      <c r="F26" s="315">
        <v>0</v>
      </c>
    </row>
    <row r="27" spans="2:6" s="159" customFormat="1" ht="24" customHeight="1" thickBot="1">
      <c r="B27" s="309"/>
      <c r="C27" s="440" t="s">
        <v>317</v>
      </c>
      <c r="D27" s="441"/>
      <c r="E27" s="316">
        <f>E30</f>
        <v>-4200000</v>
      </c>
      <c r="F27" s="389">
        <v>150255</v>
      </c>
    </row>
    <row r="28" spans="2:6" s="159" customFormat="1" ht="24" customHeight="1">
      <c r="B28" s="312"/>
      <c r="C28" s="313"/>
      <c r="D28" s="317" t="s">
        <v>316</v>
      </c>
      <c r="E28" s="314"/>
      <c r="F28" s="318">
        <v>150255</v>
      </c>
    </row>
    <row r="29" spans="2:6" s="159" customFormat="1" ht="24" customHeight="1">
      <c r="B29" s="163"/>
      <c r="C29" s="168"/>
      <c r="D29" s="81" t="s">
        <v>399</v>
      </c>
      <c r="E29" s="164">
        <f>-30000*140</f>
        <v>-4200000</v>
      </c>
      <c r="F29" s="319"/>
    </row>
    <row r="30" spans="2:6" s="159" customFormat="1" ht="24" customHeight="1">
      <c r="B30" s="163"/>
      <c r="C30" s="168"/>
      <c r="D30" s="202" t="s">
        <v>318</v>
      </c>
      <c r="E30" s="319">
        <f>SUM(E28:E29)</f>
        <v>-4200000</v>
      </c>
      <c r="F30" s="319">
        <v>150255</v>
      </c>
    </row>
    <row r="31" spans="2:6" s="159" customFormat="1" ht="24" customHeight="1">
      <c r="B31" s="163"/>
      <c r="C31" s="442" t="s">
        <v>108</v>
      </c>
      <c r="D31" s="443"/>
      <c r="E31" s="320">
        <f>E27+E21+E14+E7</f>
        <v>331460</v>
      </c>
      <c r="F31" s="320">
        <v>-514127</v>
      </c>
    </row>
    <row r="32" spans="2:6" s="159" customFormat="1" ht="15.95" customHeight="1">
      <c r="B32" s="163"/>
      <c r="C32" s="442" t="s">
        <v>109</v>
      </c>
      <c r="D32" s="443"/>
      <c r="E32" s="320">
        <v>900909.74</v>
      </c>
      <c r="F32" s="320">
        <v>1415036.74</v>
      </c>
    </row>
    <row r="33" spans="2:6" s="159" customFormat="1" ht="15.95" customHeight="1">
      <c r="B33" s="163"/>
      <c r="C33" s="442" t="s">
        <v>110</v>
      </c>
      <c r="D33" s="443"/>
      <c r="E33" s="320">
        <f>E31+E32</f>
        <v>1232369.74</v>
      </c>
      <c r="F33" s="320">
        <v>900909.74</v>
      </c>
    </row>
    <row r="34" spans="2:6" s="159" customFormat="1" ht="15.95" customHeight="1">
      <c r="B34" s="134"/>
      <c r="C34" s="134"/>
      <c r="D34" s="134"/>
      <c r="E34" s="170"/>
      <c r="F34" s="170"/>
    </row>
    <row r="35" spans="2:6" s="159" customFormat="1" ht="15.95" customHeight="1">
      <c r="B35" s="134"/>
      <c r="C35" s="134"/>
      <c r="D35" s="134"/>
      <c r="E35" s="170"/>
      <c r="F35" s="170"/>
    </row>
    <row r="36" spans="2:6" s="159" customFormat="1" ht="15.95" customHeight="1">
      <c r="B36" s="134"/>
      <c r="C36" s="134"/>
      <c r="D36" s="134"/>
      <c r="E36" s="170"/>
      <c r="F36" s="170"/>
    </row>
    <row r="37" spans="2:6" s="159" customFormat="1" ht="15.95" customHeight="1">
      <c r="B37" s="134"/>
      <c r="C37" s="134"/>
      <c r="D37" s="134"/>
      <c r="E37" s="170"/>
      <c r="F37" s="170"/>
    </row>
    <row r="38" spans="2:6">
      <c r="B38" s="118"/>
      <c r="C38" s="118"/>
      <c r="D38" s="118"/>
      <c r="E38" s="171"/>
      <c r="F38" s="171"/>
    </row>
  </sheetData>
  <mergeCells count="10">
    <mergeCell ref="C27:D27"/>
    <mergeCell ref="C32:D32"/>
    <mergeCell ref="C33:D33"/>
    <mergeCell ref="C31:D31"/>
    <mergeCell ref="B3:F3"/>
    <mergeCell ref="B5:B6"/>
    <mergeCell ref="C5:D6"/>
    <mergeCell ref="C7:D7"/>
    <mergeCell ref="C14:D14"/>
    <mergeCell ref="C21:D21"/>
  </mergeCells>
  <phoneticPr fontId="0" type="noConversion"/>
  <printOptions horizontalCentered="1"/>
  <pageMargins left="0.39370078740157483" right="0.19685039370078741" top="0.39370078740157483" bottom="0.19685039370078741" header="0.15748031496062992" footer="0.19685039370078741"/>
  <pageSetup paperSize="9" orientation="portrait" r:id="rId1"/>
  <headerFooter alignWithMargins="0">
    <oddFooter>&amp;L
&amp;Y&amp;A&amp;R
&amp;Y&amp;F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11"/>
  <sheetViews>
    <sheetView topLeftCell="A25" workbookViewId="0">
      <selection activeCell="H45" sqref="H45"/>
    </sheetView>
  </sheetViews>
  <sheetFormatPr defaultColWidth="17.7109375" defaultRowHeight="12.75"/>
  <cols>
    <col min="1" max="1" width="2.85546875" customWidth="1"/>
    <col min="2" max="2" width="34.140625" customWidth="1"/>
    <col min="3" max="3" width="8.5703125" customWidth="1"/>
    <col min="4" max="4" width="8" customWidth="1"/>
    <col min="5" max="5" width="8.85546875" customWidth="1"/>
    <col min="6" max="6" width="17.140625" customWidth="1"/>
    <col min="7" max="7" width="19.140625" customWidth="1"/>
    <col min="8" max="8" width="13.7109375" customWidth="1"/>
    <col min="9" max="9" width="8.140625" customWidth="1"/>
    <col min="10" max="10" width="10.85546875" customWidth="1"/>
    <col min="11" max="11" width="9.5703125" customWidth="1"/>
    <col min="12" max="12" width="2.7109375" customWidth="1"/>
  </cols>
  <sheetData>
    <row r="1" spans="1:11" ht="15" customHeight="1">
      <c r="A1" s="457" t="s">
        <v>347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</row>
    <row r="2" spans="1:11" ht="14.25" customHeight="1" thickBot="1">
      <c r="B2" s="24" t="s">
        <v>59</v>
      </c>
      <c r="H2" s="12"/>
      <c r="I2" s="12"/>
      <c r="J2" s="12"/>
    </row>
    <row r="3" spans="1:11" s="13" customFormat="1" ht="27.75" customHeight="1" thickTop="1">
      <c r="A3" s="458" t="s">
        <v>2</v>
      </c>
      <c r="B3" s="460" t="s">
        <v>86</v>
      </c>
      <c r="C3" s="462" t="s">
        <v>75</v>
      </c>
      <c r="D3" s="463"/>
      <c r="E3" s="463"/>
      <c r="F3" s="463"/>
      <c r="G3" s="463"/>
      <c r="H3" s="463"/>
      <c r="I3" s="464"/>
      <c r="J3" s="274" t="s">
        <v>72</v>
      </c>
      <c r="K3" s="275"/>
    </row>
    <row r="4" spans="1:11" s="13" customFormat="1" ht="21.75" customHeight="1">
      <c r="A4" s="459"/>
      <c r="B4" s="461"/>
      <c r="C4" s="276" t="s">
        <v>57</v>
      </c>
      <c r="D4" s="276" t="s">
        <v>67</v>
      </c>
      <c r="E4" s="277" t="s">
        <v>65</v>
      </c>
      <c r="F4" s="277" t="s">
        <v>58</v>
      </c>
      <c r="G4" s="277" t="s">
        <v>62</v>
      </c>
      <c r="H4" s="276" t="s">
        <v>69</v>
      </c>
      <c r="I4" s="278" t="s">
        <v>71</v>
      </c>
      <c r="J4" s="278" t="s">
        <v>73</v>
      </c>
      <c r="K4" s="279" t="s">
        <v>71</v>
      </c>
    </row>
    <row r="5" spans="1:11" s="13" customFormat="1" ht="20.25" customHeight="1">
      <c r="A5" s="459"/>
      <c r="B5" s="461"/>
      <c r="C5" s="276" t="s">
        <v>68</v>
      </c>
      <c r="D5" s="276" t="s">
        <v>61</v>
      </c>
      <c r="E5" s="277" t="s">
        <v>66</v>
      </c>
      <c r="F5" s="277" t="s">
        <v>64</v>
      </c>
      <c r="G5" s="276" t="s">
        <v>63</v>
      </c>
      <c r="H5" s="276" t="s">
        <v>70</v>
      </c>
      <c r="I5" s="278"/>
      <c r="J5" s="278" t="s">
        <v>74</v>
      </c>
      <c r="K5" s="279"/>
    </row>
    <row r="6" spans="1:11" s="18" customFormat="1" ht="19.5" customHeight="1">
      <c r="A6" s="37" t="s">
        <v>3</v>
      </c>
      <c r="B6" s="36" t="s">
        <v>327</v>
      </c>
      <c r="C6" s="16">
        <v>100000</v>
      </c>
      <c r="D6" s="16"/>
      <c r="E6" s="16"/>
      <c r="F6" s="16">
        <v>0</v>
      </c>
      <c r="G6" s="16"/>
      <c r="H6" s="16">
        <v>-6463974</v>
      </c>
      <c r="I6" s="25"/>
      <c r="J6" s="25"/>
      <c r="K6" s="17">
        <f>SUM(C6:J6)</f>
        <v>-6363974</v>
      </c>
    </row>
    <row r="7" spans="1:11" s="18" customFormat="1" ht="15.95" customHeight="1">
      <c r="A7" s="14" t="s">
        <v>172</v>
      </c>
      <c r="B7" s="15" t="s">
        <v>78</v>
      </c>
      <c r="C7" s="16"/>
      <c r="D7" s="16"/>
      <c r="E7" s="16"/>
      <c r="F7" s="16"/>
      <c r="G7" s="16"/>
      <c r="H7" s="16"/>
      <c r="I7" s="25"/>
      <c r="J7" s="25"/>
      <c r="K7" s="17"/>
    </row>
    <row r="8" spans="1:11" s="18" customFormat="1" ht="15.95" customHeight="1">
      <c r="A8" s="37" t="s">
        <v>173</v>
      </c>
      <c r="B8" s="36" t="s">
        <v>60</v>
      </c>
      <c r="C8" s="16"/>
      <c r="D8" s="16"/>
      <c r="E8" s="16"/>
      <c r="F8" s="16"/>
      <c r="G8" s="16"/>
      <c r="H8" s="16"/>
      <c r="I8" s="25"/>
      <c r="J8" s="25"/>
      <c r="K8" s="17"/>
    </row>
    <row r="9" spans="1:11" s="18" customFormat="1" ht="15.95" customHeight="1">
      <c r="A9" s="453">
        <v>1</v>
      </c>
      <c r="B9" s="19" t="s">
        <v>76</v>
      </c>
      <c r="C9" s="448"/>
      <c r="D9" s="448"/>
      <c r="E9" s="448"/>
      <c r="F9" s="448"/>
      <c r="G9" s="448"/>
      <c r="H9" s="448"/>
      <c r="I9" s="448"/>
      <c r="J9" s="448"/>
      <c r="K9" s="450"/>
    </row>
    <row r="10" spans="1:11" s="18" customFormat="1" ht="9" customHeight="1">
      <c r="A10" s="454"/>
      <c r="B10" s="28" t="s">
        <v>171</v>
      </c>
      <c r="C10" s="449"/>
      <c r="D10" s="449"/>
      <c r="E10" s="449"/>
      <c r="F10" s="449"/>
      <c r="G10" s="449"/>
      <c r="H10" s="449"/>
      <c r="I10" s="449"/>
      <c r="J10" s="449"/>
      <c r="K10" s="451"/>
    </row>
    <row r="11" spans="1:11" s="18" customFormat="1" ht="15.95" customHeight="1">
      <c r="A11" s="453">
        <v>2</v>
      </c>
      <c r="B11" s="29" t="s">
        <v>79</v>
      </c>
      <c r="C11" s="448"/>
      <c r="D11" s="448"/>
      <c r="E11" s="448"/>
      <c r="F11" s="448"/>
      <c r="G11" s="448"/>
      <c r="H11" s="448"/>
      <c r="I11" s="448"/>
      <c r="J11" s="448"/>
      <c r="K11" s="450"/>
    </row>
    <row r="12" spans="1:11" s="18" customFormat="1" ht="11.25" customHeight="1">
      <c r="A12" s="456"/>
      <c r="B12" s="30" t="s">
        <v>80</v>
      </c>
      <c r="C12" s="452"/>
      <c r="D12" s="452"/>
      <c r="E12" s="452"/>
      <c r="F12" s="452"/>
      <c r="G12" s="452"/>
      <c r="H12" s="452"/>
      <c r="I12" s="452"/>
      <c r="J12" s="452"/>
      <c r="K12" s="455"/>
    </row>
    <row r="13" spans="1:11" s="18" customFormat="1" ht="8.25" customHeight="1">
      <c r="A13" s="454"/>
      <c r="B13" s="31" t="s">
        <v>81</v>
      </c>
      <c r="C13" s="449"/>
      <c r="D13" s="449"/>
      <c r="E13" s="449"/>
      <c r="F13" s="449"/>
      <c r="G13" s="449"/>
      <c r="H13" s="449"/>
      <c r="I13" s="449"/>
      <c r="J13" s="449"/>
      <c r="K13" s="451"/>
    </row>
    <row r="14" spans="1:11" s="18" customFormat="1" ht="15.95" customHeight="1">
      <c r="A14" s="14">
        <v>3</v>
      </c>
      <c r="B14" s="19" t="s">
        <v>82</v>
      </c>
      <c r="C14" s="20"/>
      <c r="D14" s="20"/>
      <c r="E14" s="20"/>
      <c r="F14" s="20"/>
      <c r="G14" s="20"/>
      <c r="H14" s="20">
        <v>25317</v>
      </c>
      <c r="I14" s="26"/>
      <c r="J14" s="26"/>
      <c r="K14" s="21">
        <f>H14</f>
        <v>25317</v>
      </c>
    </row>
    <row r="15" spans="1:11" s="18" customFormat="1" ht="15.95" customHeight="1">
      <c r="A15" s="14">
        <v>4</v>
      </c>
      <c r="B15" s="19" t="s">
        <v>83</v>
      </c>
      <c r="C15" s="20"/>
      <c r="D15" s="20"/>
      <c r="E15" s="20"/>
      <c r="F15" s="20"/>
      <c r="G15" s="20"/>
      <c r="H15" s="20"/>
      <c r="I15" s="26"/>
      <c r="J15" s="26"/>
      <c r="K15" s="21"/>
    </row>
    <row r="16" spans="1:11" s="18" customFormat="1" ht="14.25" customHeight="1">
      <c r="A16" s="453">
        <v>5</v>
      </c>
      <c r="B16" s="29" t="s">
        <v>84</v>
      </c>
      <c r="C16" s="448"/>
      <c r="D16" s="448"/>
      <c r="E16" s="448"/>
      <c r="F16" s="448"/>
      <c r="G16" s="448"/>
      <c r="H16" s="448"/>
      <c r="I16" s="448"/>
      <c r="J16" s="448"/>
      <c r="K16" s="450"/>
    </row>
    <row r="17" spans="1:11" s="18" customFormat="1" ht="13.5" customHeight="1">
      <c r="A17" s="454"/>
      <c r="B17" s="31" t="s">
        <v>85</v>
      </c>
      <c r="C17" s="449"/>
      <c r="D17" s="449"/>
      <c r="E17" s="449"/>
      <c r="F17" s="449"/>
      <c r="G17" s="449"/>
      <c r="H17" s="449"/>
      <c r="I17" s="449"/>
      <c r="J17" s="449"/>
      <c r="K17" s="451"/>
    </row>
    <row r="18" spans="1:11" s="18" customFormat="1" ht="15.95" customHeight="1" thickBot="1">
      <c r="A18" s="304">
        <v>6</v>
      </c>
      <c r="B18" s="305" t="s">
        <v>87</v>
      </c>
      <c r="C18" s="22"/>
      <c r="D18" s="22"/>
      <c r="E18" s="22"/>
      <c r="F18" s="22"/>
      <c r="G18" s="22"/>
      <c r="H18" s="22"/>
      <c r="I18" s="27"/>
      <c r="J18" s="27"/>
      <c r="K18" s="23"/>
    </row>
    <row r="19" spans="1:11" s="18" customFormat="1" ht="18" customHeight="1" thickTop="1">
      <c r="A19" s="299" t="s">
        <v>4</v>
      </c>
      <c r="B19" s="300" t="s">
        <v>312</v>
      </c>
      <c r="C19" s="301">
        <f>C6</f>
        <v>100000</v>
      </c>
      <c r="D19" s="301"/>
      <c r="E19" s="301"/>
      <c r="F19" s="301"/>
      <c r="G19" s="301"/>
      <c r="H19" s="301">
        <v>-6438761</v>
      </c>
      <c r="I19" s="302"/>
      <c r="J19" s="302"/>
      <c r="K19" s="303">
        <f>SUM(C19:H19)</f>
        <v>-6338761</v>
      </c>
    </row>
    <row r="20" spans="1:11" s="18" customFormat="1" ht="15.95" customHeight="1">
      <c r="A20" s="453">
        <v>1</v>
      </c>
      <c r="B20" s="19" t="s">
        <v>76</v>
      </c>
      <c r="C20" s="448"/>
      <c r="D20" s="448"/>
      <c r="E20" s="448"/>
      <c r="F20" s="448"/>
      <c r="G20" s="448"/>
      <c r="H20" s="448"/>
      <c r="I20" s="448"/>
      <c r="J20" s="448"/>
      <c r="K20" s="450"/>
    </row>
    <row r="21" spans="1:11" s="18" customFormat="1" ht="15" customHeight="1">
      <c r="A21" s="454"/>
      <c r="B21" s="28" t="s">
        <v>77</v>
      </c>
      <c r="C21" s="449"/>
      <c r="D21" s="449"/>
      <c r="E21" s="449"/>
      <c r="F21" s="449"/>
      <c r="G21" s="449"/>
      <c r="H21" s="449"/>
      <c r="I21" s="449"/>
      <c r="J21" s="449"/>
      <c r="K21" s="451"/>
    </row>
    <row r="22" spans="1:11" s="18" customFormat="1" ht="15.95" customHeight="1">
      <c r="A22" s="453">
        <v>2</v>
      </c>
      <c r="B22" s="29" t="s">
        <v>79</v>
      </c>
      <c r="C22" s="448"/>
      <c r="D22" s="448"/>
      <c r="E22" s="448"/>
      <c r="F22" s="448"/>
      <c r="G22" s="448"/>
      <c r="H22" s="448"/>
      <c r="I22" s="448"/>
      <c r="J22" s="448"/>
      <c r="K22" s="450"/>
    </row>
    <row r="23" spans="1:11" s="18" customFormat="1" ht="15.95" customHeight="1">
      <c r="A23" s="456"/>
      <c r="B23" s="30" t="s">
        <v>80</v>
      </c>
      <c r="C23" s="452"/>
      <c r="D23" s="452"/>
      <c r="E23" s="452"/>
      <c r="F23" s="452"/>
      <c r="G23" s="452"/>
      <c r="H23" s="452"/>
      <c r="I23" s="452"/>
      <c r="J23" s="452"/>
      <c r="K23" s="455"/>
    </row>
    <row r="24" spans="1:11" s="18" customFormat="1" ht="15" customHeight="1">
      <c r="A24" s="454"/>
      <c r="B24" s="31" t="s">
        <v>81</v>
      </c>
      <c r="C24" s="449"/>
      <c r="D24" s="449"/>
      <c r="E24" s="449"/>
      <c r="F24" s="449"/>
      <c r="G24" s="449"/>
      <c r="H24" s="449"/>
      <c r="I24" s="449"/>
      <c r="J24" s="449"/>
      <c r="K24" s="451"/>
    </row>
    <row r="25" spans="1:11" s="18" customFormat="1" ht="15.95" customHeight="1">
      <c r="A25" s="14">
        <v>3</v>
      </c>
      <c r="B25" s="19" t="s">
        <v>88</v>
      </c>
      <c r="C25" s="20"/>
      <c r="D25" s="20"/>
      <c r="E25" s="20"/>
      <c r="F25" s="20"/>
      <c r="G25" s="20"/>
      <c r="H25" s="20">
        <v>1572913</v>
      </c>
      <c r="I25" s="26"/>
      <c r="J25" s="26"/>
      <c r="K25" s="21">
        <f>SUM(H25:J25)</f>
        <v>1572913</v>
      </c>
    </row>
    <row r="26" spans="1:11" s="18" customFormat="1" ht="15.75" customHeight="1">
      <c r="A26" s="14">
        <v>4</v>
      </c>
      <c r="B26" s="19" t="s">
        <v>83</v>
      </c>
      <c r="C26" s="20"/>
      <c r="D26" s="20"/>
      <c r="E26" s="20"/>
      <c r="F26" s="20"/>
      <c r="G26" s="20"/>
      <c r="H26" s="20"/>
      <c r="I26" s="26"/>
      <c r="J26" s="26"/>
      <c r="K26" s="21"/>
    </row>
    <row r="27" spans="1:11" s="18" customFormat="1" ht="15.95" customHeight="1">
      <c r="A27" s="14">
        <v>5</v>
      </c>
      <c r="B27" s="19" t="s">
        <v>87</v>
      </c>
      <c r="C27" s="20"/>
      <c r="D27" s="20"/>
      <c r="E27" s="20"/>
      <c r="F27" s="20"/>
      <c r="G27" s="20"/>
      <c r="H27" s="20"/>
      <c r="I27" s="26"/>
      <c r="J27" s="26"/>
      <c r="K27" s="21"/>
    </row>
    <row r="28" spans="1:11" s="18" customFormat="1" ht="15.95" customHeight="1">
      <c r="A28" s="14">
        <v>6</v>
      </c>
      <c r="B28" s="19" t="s">
        <v>174</v>
      </c>
      <c r="C28" s="20"/>
      <c r="D28" s="20"/>
      <c r="E28" s="20"/>
      <c r="F28" s="20"/>
      <c r="G28" s="20"/>
      <c r="H28" s="20"/>
      <c r="I28" s="26"/>
      <c r="J28" s="26"/>
      <c r="K28" s="21"/>
    </row>
    <row r="29" spans="1:11" s="18" customFormat="1" ht="17.25" customHeight="1" thickBot="1">
      <c r="A29" s="38" t="s">
        <v>36</v>
      </c>
      <c r="B29" s="39" t="s">
        <v>319</v>
      </c>
      <c r="C29" s="22">
        <f>C19</f>
        <v>100000</v>
      </c>
      <c r="D29" s="22"/>
      <c r="E29" s="22"/>
      <c r="F29" s="22">
        <v>0</v>
      </c>
      <c r="G29" s="22"/>
      <c r="H29" s="22">
        <v>-4527026</v>
      </c>
      <c r="I29" s="27"/>
      <c r="J29" s="27"/>
      <c r="K29" s="23">
        <f>SUM(C29:H29)</f>
        <v>-4427026</v>
      </c>
    </row>
    <row r="30" spans="1:11" s="18" customFormat="1" ht="15.95" customHeight="1" thickTop="1">
      <c r="A30" s="14">
        <v>1</v>
      </c>
      <c r="B30" s="19" t="s">
        <v>88</v>
      </c>
      <c r="C30" s="20"/>
      <c r="D30" s="20"/>
      <c r="E30" s="20"/>
      <c r="F30" s="20"/>
      <c r="G30" s="20"/>
      <c r="H30" s="20">
        <v>1134223</v>
      </c>
      <c r="I30" s="26"/>
      <c r="J30" s="26"/>
      <c r="K30" s="21">
        <f>SUM(H30:J30)</f>
        <v>1134223</v>
      </c>
    </row>
    <row r="31" spans="1:11" s="18" customFormat="1" ht="14.25" customHeight="1">
      <c r="A31" s="14">
        <v>2</v>
      </c>
      <c r="B31" s="19" t="s">
        <v>83</v>
      </c>
      <c r="C31" s="20"/>
      <c r="D31" s="20"/>
      <c r="E31" s="20"/>
      <c r="F31" s="20"/>
      <c r="G31" s="20"/>
      <c r="H31" s="20"/>
      <c r="I31" s="26"/>
      <c r="J31" s="26"/>
      <c r="K31" s="21"/>
    </row>
    <row r="32" spans="1:11" s="18" customFormat="1" ht="14.25" customHeight="1">
      <c r="A32" s="14">
        <v>3</v>
      </c>
      <c r="B32" s="19" t="s">
        <v>87</v>
      </c>
      <c r="C32" s="20"/>
      <c r="D32" s="20"/>
      <c r="E32" s="20"/>
      <c r="F32" s="20"/>
      <c r="G32" s="20"/>
      <c r="H32" s="20"/>
      <c r="I32" s="26"/>
      <c r="J32" s="26"/>
      <c r="K32" s="21"/>
    </row>
    <row r="33" spans="1:11" s="18" customFormat="1" ht="12" customHeight="1">
      <c r="A33" s="14">
        <v>4</v>
      </c>
      <c r="B33" s="19" t="s">
        <v>174</v>
      </c>
      <c r="C33" s="20"/>
      <c r="D33" s="20"/>
      <c r="E33" s="20"/>
      <c r="F33" s="20"/>
      <c r="G33" s="20"/>
      <c r="H33" s="20"/>
      <c r="I33" s="26"/>
      <c r="J33" s="26"/>
      <c r="K33" s="21"/>
    </row>
    <row r="34" spans="1:11" s="18" customFormat="1" ht="15" customHeight="1" thickBot="1">
      <c r="A34" s="38" t="s">
        <v>313</v>
      </c>
      <c r="B34" s="39" t="s">
        <v>328</v>
      </c>
      <c r="C34" s="22">
        <f>C29</f>
        <v>100000</v>
      </c>
      <c r="D34" s="22"/>
      <c r="E34" s="22"/>
      <c r="F34" s="22">
        <v>0</v>
      </c>
      <c r="G34" s="22"/>
      <c r="H34" s="22">
        <f>SUM(H29:H33)</f>
        <v>-3392803</v>
      </c>
      <c r="I34" s="27"/>
      <c r="J34" s="27"/>
      <c r="K34" s="23">
        <f>SUM(K29:K32)</f>
        <v>-3292803</v>
      </c>
    </row>
    <row r="35" spans="1:11" ht="14.1" customHeight="1" thickTop="1">
      <c r="A35" s="14">
        <v>1</v>
      </c>
      <c r="B35" s="19" t="s">
        <v>88</v>
      </c>
      <c r="C35" s="20"/>
      <c r="D35" s="20"/>
      <c r="E35" s="20"/>
      <c r="F35" s="20"/>
      <c r="G35" s="20"/>
      <c r="H35" s="20">
        <v>1009915.4188000001</v>
      </c>
      <c r="I35" s="26"/>
      <c r="J35" s="26"/>
      <c r="K35" s="21">
        <f>SUM(H35:J35)</f>
        <v>1009915.4188000001</v>
      </c>
    </row>
    <row r="36" spans="1:11" ht="15" customHeight="1">
      <c r="A36" s="14">
        <v>2</v>
      </c>
      <c r="B36" s="19" t="s">
        <v>83</v>
      </c>
      <c r="C36" s="20"/>
      <c r="D36" s="20"/>
      <c r="E36" s="20"/>
      <c r="F36" s="20"/>
      <c r="G36" s="20"/>
      <c r="H36" s="20"/>
      <c r="I36" s="26"/>
      <c r="J36" s="26"/>
      <c r="K36" s="21"/>
    </row>
    <row r="37" spans="1:11" ht="14.25" customHeight="1">
      <c r="A37" s="14">
        <v>3</v>
      </c>
      <c r="B37" s="19" t="s">
        <v>87</v>
      </c>
      <c r="C37" s="20"/>
      <c r="D37" s="20"/>
      <c r="E37" s="20"/>
      <c r="F37" s="20"/>
      <c r="G37" s="20"/>
      <c r="H37" s="20"/>
      <c r="I37" s="26"/>
      <c r="J37" s="26"/>
      <c r="K37" s="21"/>
    </row>
    <row r="38" spans="1:11" ht="14.1" customHeight="1">
      <c r="A38" s="14">
        <v>4</v>
      </c>
      <c r="B38" s="19" t="s">
        <v>174</v>
      </c>
      <c r="C38" s="20"/>
      <c r="D38" s="20"/>
      <c r="E38" s="20"/>
      <c r="F38" s="20"/>
      <c r="G38" s="20"/>
      <c r="H38" s="20"/>
      <c r="I38" s="26"/>
      <c r="J38" s="26"/>
      <c r="K38" s="21"/>
    </row>
    <row r="39" spans="1:11" ht="14.1" customHeight="1" thickBot="1">
      <c r="A39" s="38" t="s">
        <v>344</v>
      </c>
      <c r="B39" s="39" t="s">
        <v>335</v>
      </c>
      <c r="C39" s="22">
        <f>C34</f>
        <v>100000</v>
      </c>
      <c r="D39" s="22"/>
      <c r="E39" s="22"/>
      <c r="F39" s="22">
        <v>0</v>
      </c>
      <c r="G39" s="22"/>
      <c r="H39" s="22">
        <f>SUM(H34:H38)</f>
        <v>-2382887.5811999999</v>
      </c>
      <c r="I39" s="27"/>
      <c r="J39" s="27"/>
      <c r="K39" s="23">
        <f>SUM(K34:K37)</f>
        <v>-2282887.5811999999</v>
      </c>
    </row>
    <row r="40" spans="1:11" ht="14.1" customHeight="1" thickTop="1">
      <c r="A40" s="14">
        <v>1</v>
      </c>
      <c r="B40" s="19" t="s">
        <v>88</v>
      </c>
      <c r="C40" s="20"/>
      <c r="D40" s="20"/>
      <c r="E40" s="20"/>
      <c r="F40" s="20"/>
      <c r="G40" s="20"/>
      <c r="H40" s="20">
        <f>Rez.1!F29</f>
        <v>1519879.7080000043</v>
      </c>
      <c r="I40" s="26"/>
      <c r="J40" s="26"/>
      <c r="K40" s="21">
        <f>SUM(H40:J40)</f>
        <v>1519879.7080000043</v>
      </c>
    </row>
    <row r="41" spans="1:11" ht="14.1" customHeight="1">
      <c r="A41" s="14">
        <v>2</v>
      </c>
      <c r="B41" s="19" t="s">
        <v>83</v>
      </c>
      <c r="C41" s="20"/>
      <c r="D41" s="20"/>
      <c r="E41" s="20"/>
      <c r="F41" s="20"/>
      <c r="G41" s="20"/>
      <c r="H41" s="20"/>
      <c r="I41" s="26"/>
      <c r="J41" s="26"/>
      <c r="K41" s="21"/>
    </row>
    <row r="42" spans="1:11" ht="14.1" customHeight="1">
      <c r="A42" s="14">
        <v>3</v>
      </c>
      <c r="B42" s="19" t="s">
        <v>87</v>
      </c>
      <c r="C42" s="20"/>
      <c r="D42" s="20"/>
      <c r="E42" s="20"/>
      <c r="F42" s="20"/>
      <c r="G42" s="20"/>
      <c r="H42" s="20"/>
      <c r="I42" s="26"/>
      <c r="J42" s="26"/>
      <c r="K42" s="21"/>
    </row>
    <row r="43" spans="1:11" ht="14.1" customHeight="1">
      <c r="A43" s="14">
        <v>4</v>
      </c>
      <c r="B43" s="19" t="s">
        <v>174</v>
      </c>
      <c r="C43" s="20"/>
      <c r="D43" s="20"/>
      <c r="E43" s="20"/>
      <c r="F43" s="20"/>
      <c r="G43" s="20"/>
      <c r="H43" s="20"/>
      <c r="I43" s="26"/>
      <c r="J43" s="26"/>
      <c r="K43" s="21"/>
    </row>
    <row r="44" spans="1:11" ht="14.1" customHeight="1" thickBot="1">
      <c r="A44" s="38" t="s">
        <v>345</v>
      </c>
      <c r="B44" s="39" t="s">
        <v>346</v>
      </c>
      <c r="C44" s="22">
        <f>C39</f>
        <v>100000</v>
      </c>
      <c r="D44" s="22"/>
      <c r="E44" s="22"/>
      <c r="F44" s="22">
        <v>0</v>
      </c>
      <c r="G44" s="22"/>
      <c r="H44" s="22">
        <f>SUM(H39:H43)</f>
        <v>-863007.87319999561</v>
      </c>
      <c r="I44" s="27"/>
      <c r="J44" s="27"/>
      <c r="K44" s="23">
        <f>SUM(K39:K42)</f>
        <v>-763007.87319999561</v>
      </c>
    </row>
    <row r="45" spans="1:11" ht="14.1" customHeight="1" thickTop="1"/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</sheetData>
  <mergeCells count="54">
    <mergeCell ref="A1:K1"/>
    <mergeCell ref="A3:A5"/>
    <mergeCell ref="B3:B5"/>
    <mergeCell ref="C3:I3"/>
    <mergeCell ref="F9:F10"/>
    <mergeCell ref="G9:G10"/>
    <mergeCell ref="K9:K10"/>
    <mergeCell ref="H9:H10"/>
    <mergeCell ref="I9:I10"/>
    <mergeCell ref="J9:J10"/>
    <mergeCell ref="A9:A10"/>
    <mergeCell ref="C9:C10"/>
    <mergeCell ref="D9:D10"/>
    <mergeCell ref="E9:E10"/>
    <mergeCell ref="A11:A13"/>
    <mergeCell ref="C11:C13"/>
    <mergeCell ref="K11:K13"/>
    <mergeCell ref="D11:D13"/>
    <mergeCell ref="E11:E13"/>
    <mergeCell ref="F11:F13"/>
    <mergeCell ref="G11:G13"/>
    <mergeCell ref="H11:H13"/>
    <mergeCell ref="I11:I13"/>
    <mergeCell ref="J11:J13"/>
    <mergeCell ref="D16:D17"/>
    <mergeCell ref="E16:E17"/>
    <mergeCell ref="F16:F17"/>
    <mergeCell ref="G16:G17"/>
    <mergeCell ref="H16:H17"/>
    <mergeCell ref="K16:K17"/>
    <mergeCell ref="A16:A17"/>
    <mergeCell ref="C16:C17"/>
    <mergeCell ref="J22:J24"/>
    <mergeCell ref="K22:K24"/>
    <mergeCell ref="G20:G21"/>
    <mergeCell ref="H20:H21"/>
    <mergeCell ref="I20:I21"/>
    <mergeCell ref="J20:J21"/>
    <mergeCell ref="A20:A21"/>
    <mergeCell ref="A22:A24"/>
    <mergeCell ref="I16:I17"/>
    <mergeCell ref="J16:J17"/>
    <mergeCell ref="C20:C21"/>
    <mergeCell ref="D20:D21"/>
    <mergeCell ref="E20:E21"/>
    <mergeCell ref="F20:F21"/>
    <mergeCell ref="K20:K21"/>
    <mergeCell ref="C22:C24"/>
    <mergeCell ref="D22:D24"/>
    <mergeCell ref="E22:E24"/>
    <mergeCell ref="F22:F24"/>
    <mergeCell ref="G22:G24"/>
    <mergeCell ref="H22:H24"/>
    <mergeCell ref="I22:I24"/>
  </mergeCells>
  <phoneticPr fontId="5" type="noConversion"/>
  <printOptions horizontalCentered="1"/>
  <pageMargins left="0.19685039370078741" right="0.19685039370078741" top="0.19685039370078741" bottom="0.19685039370078741" header="0.15748031496062992" footer="0.19685039370078741"/>
  <pageSetup paperSize="9" scale="95" orientation="landscape" r:id="rId1"/>
  <headerFooter alignWithMargins="0">
    <oddFooter>&amp;L
&amp;Y&amp;A&amp;R
&amp;Y&amp;F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B2:J58"/>
  <sheetViews>
    <sheetView workbookViewId="0">
      <selection activeCell="I37" sqref="I37"/>
    </sheetView>
  </sheetViews>
  <sheetFormatPr defaultColWidth="4.7109375" defaultRowHeight="12.75"/>
  <cols>
    <col min="1" max="1" width="5.8554687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>
      <c r="B4" s="467" t="s">
        <v>89</v>
      </c>
      <c r="C4" s="468"/>
      <c r="D4" s="468"/>
      <c r="E4" s="468"/>
      <c r="F4" s="468"/>
      <c r="G4" s="468"/>
      <c r="H4" s="468"/>
      <c r="I4" s="468"/>
      <c r="J4" s="469"/>
    </row>
    <row r="5" spans="2:10" s="90" customFormat="1">
      <c r="B5" s="85"/>
      <c r="C5" s="99" t="s">
        <v>178</v>
      </c>
      <c r="D5" s="86"/>
      <c r="E5" s="86"/>
      <c r="F5" s="86"/>
      <c r="G5" s="87"/>
      <c r="H5" s="87"/>
      <c r="I5" s="88"/>
      <c r="J5" s="89"/>
    </row>
    <row r="6" spans="2:10" s="90" customFormat="1" ht="11.25">
      <c r="B6" s="85"/>
      <c r="C6" s="91"/>
      <c r="D6" s="84" t="s">
        <v>179</v>
      </c>
      <c r="E6" s="84"/>
      <c r="F6" s="84"/>
      <c r="G6" s="84"/>
      <c r="H6" s="84"/>
      <c r="I6" s="92"/>
      <c r="J6" s="89"/>
    </row>
    <row r="7" spans="2:10" s="90" customFormat="1" ht="11.25">
      <c r="B7" s="85"/>
      <c r="C7" s="91"/>
      <c r="D7" s="84" t="s">
        <v>181</v>
      </c>
      <c r="E7" s="84"/>
      <c r="F7" s="84"/>
      <c r="G7" s="84"/>
      <c r="H7" s="84"/>
      <c r="I7" s="92"/>
      <c r="J7" s="89"/>
    </row>
    <row r="8" spans="2:10" s="90" customFormat="1" ht="11.25">
      <c r="B8" s="85"/>
      <c r="C8" s="91" t="s">
        <v>182</v>
      </c>
      <c r="D8" s="93"/>
      <c r="E8" s="93"/>
      <c r="F8" s="93"/>
      <c r="G8" s="93"/>
      <c r="H8" s="93"/>
      <c r="I8" s="92"/>
      <c r="J8" s="89"/>
    </row>
    <row r="9" spans="2:10" s="90" customFormat="1" ht="11.25">
      <c r="B9" s="85"/>
      <c r="C9" s="91"/>
      <c r="D9" s="84"/>
      <c r="E9" s="84" t="s">
        <v>180</v>
      </c>
      <c r="F9" s="84"/>
      <c r="G9" s="93"/>
      <c r="H9" s="93"/>
      <c r="I9" s="92"/>
      <c r="J9" s="89"/>
    </row>
    <row r="10" spans="2:10" s="90" customFormat="1" ht="11.25">
      <c r="B10" s="85"/>
      <c r="C10" s="94"/>
      <c r="D10" s="95"/>
      <c r="E10" s="84" t="s">
        <v>183</v>
      </c>
      <c r="F10" s="84"/>
      <c r="G10" s="93">
        <v>0</v>
      </c>
      <c r="H10" s="93"/>
      <c r="I10" s="92"/>
      <c r="J10" s="89"/>
    </row>
    <row r="11" spans="2:10" s="90" customFormat="1" ht="11.25">
      <c r="B11" s="85"/>
      <c r="C11" s="96"/>
      <c r="D11" s="97"/>
      <c r="E11" s="97" t="s">
        <v>184</v>
      </c>
      <c r="F11" s="97"/>
      <c r="G11" s="97"/>
      <c r="H11" s="97"/>
      <c r="I11" s="98"/>
      <c r="J11" s="89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>
      <c r="B13" s="4"/>
      <c r="C13" s="5"/>
      <c r="D13" s="5"/>
      <c r="E13" s="5"/>
      <c r="F13" s="5"/>
      <c r="G13" s="5"/>
      <c r="H13" s="5"/>
      <c r="I13" s="5"/>
      <c r="J13" s="6"/>
    </row>
    <row r="14" spans="2:10">
      <c r="B14" s="4"/>
      <c r="C14" s="5"/>
      <c r="D14" s="471"/>
      <c r="E14" s="471"/>
      <c r="F14" s="83"/>
      <c r="G14" s="470"/>
      <c r="H14" s="470"/>
      <c r="I14" s="470"/>
      <c r="J14" s="6"/>
    </row>
    <row r="15" spans="2:10">
      <c r="B15" s="4"/>
      <c r="C15" s="5"/>
      <c r="D15" s="471"/>
      <c r="E15" s="471"/>
      <c r="F15" s="83"/>
      <c r="G15" s="83"/>
      <c r="H15" s="83"/>
      <c r="I15" s="83"/>
      <c r="J15" s="6"/>
    </row>
    <row r="16" spans="2:10">
      <c r="B16" s="4"/>
      <c r="C16" s="140" t="s">
        <v>286</v>
      </c>
      <c r="D16" s="156"/>
      <c r="E16" s="156" t="s">
        <v>396</v>
      </c>
      <c r="F16" s="156"/>
      <c r="G16" s="156"/>
      <c r="H16" s="84"/>
      <c r="I16" s="84"/>
      <c r="J16" s="6"/>
    </row>
    <row r="17" spans="2:10">
      <c r="B17" s="4"/>
      <c r="C17" s="5"/>
      <c r="D17" s="84"/>
      <c r="E17" s="84"/>
      <c r="F17" s="84"/>
      <c r="G17" s="84"/>
      <c r="H17" s="84"/>
      <c r="I17" s="84"/>
      <c r="J17" s="6"/>
    </row>
    <row r="18" spans="2:10">
      <c r="B18" s="4"/>
      <c r="C18" s="5"/>
      <c r="D18" s="84"/>
      <c r="E18" s="84"/>
      <c r="F18" s="84"/>
      <c r="G18" s="84"/>
      <c r="H18" s="84"/>
      <c r="I18" s="84"/>
      <c r="J18" s="6"/>
    </row>
    <row r="19" spans="2:10">
      <c r="B19" s="4"/>
      <c r="C19" s="5"/>
      <c r="D19" s="5"/>
      <c r="E19" s="5"/>
      <c r="F19" s="5"/>
      <c r="G19" s="5"/>
      <c r="H19" s="5"/>
      <c r="I19" s="5"/>
      <c r="J19" s="6"/>
    </row>
    <row r="20" spans="2:10">
      <c r="B20" s="4"/>
      <c r="J20" s="6"/>
    </row>
    <row r="21" spans="2:10">
      <c r="B21" s="4"/>
      <c r="J21" s="6"/>
    </row>
    <row r="22" spans="2:10">
      <c r="B22" s="4"/>
      <c r="J22" s="6"/>
    </row>
    <row r="23" spans="2:10">
      <c r="B23" s="4"/>
      <c r="J23" s="6"/>
    </row>
    <row r="24" spans="2:10">
      <c r="B24" s="4"/>
      <c r="J24" s="6"/>
    </row>
    <row r="25" spans="2:10">
      <c r="B25" s="4"/>
      <c r="J25" s="6"/>
    </row>
    <row r="26" spans="2:10">
      <c r="B26" s="4"/>
      <c r="J26" s="6"/>
    </row>
    <row r="27" spans="2:10">
      <c r="B27" s="4"/>
      <c r="J27" s="6"/>
    </row>
    <row r="28" spans="2:10">
      <c r="B28" s="4"/>
      <c r="J28" s="6"/>
    </row>
    <row r="29" spans="2:10">
      <c r="B29" s="4"/>
      <c r="C29" s="390"/>
      <c r="D29" s="390"/>
      <c r="E29" s="390"/>
      <c r="F29" s="390"/>
      <c r="G29" s="390"/>
      <c r="H29" s="390"/>
      <c r="I29" s="390"/>
      <c r="J29" s="6"/>
    </row>
    <row r="30" spans="2:10">
      <c r="B30" s="4"/>
      <c r="C30" s="390"/>
      <c r="D30" s="390"/>
      <c r="E30" s="390"/>
      <c r="F30" s="390"/>
      <c r="G30" s="390"/>
      <c r="H30" s="390"/>
      <c r="I30" s="390"/>
      <c r="J30" s="6"/>
    </row>
    <row r="31" spans="2:10">
      <c r="B31" s="4"/>
      <c r="C31" s="390"/>
      <c r="D31" s="390"/>
      <c r="E31" s="390"/>
      <c r="F31" s="390"/>
      <c r="G31" s="390"/>
      <c r="H31" s="390"/>
      <c r="I31" s="390"/>
      <c r="J31" s="6"/>
    </row>
    <row r="32" spans="2:10">
      <c r="B32" s="4"/>
      <c r="C32" s="390"/>
      <c r="D32" s="390"/>
      <c r="E32" s="390"/>
      <c r="F32" s="390"/>
      <c r="G32" s="390"/>
      <c r="H32" s="390"/>
      <c r="I32" s="390"/>
      <c r="J32" s="6"/>
    </row>
    <row r="33" spans="2:10">
      <c r="B33" s="4"/>
      <c r="C33" s="390"/>
      <c r="D33" s="390"/>
      <c r="E33" s="390"/>
      <c r="F33" s="390"/>
      <c r="G33" s="390"/>
      <c r="H33" s="390"/>
      <c r="I33" s="390"/>
      <c r="J33" s="6"/>
    </row>
    <row r="34" spans="2:10">
      <c r="B34" s="4"/>
      <c r="C34" s="390"/>
      <c r="D34" s="390"/>
      <c r="E34" s="390"/>
      <c r="F34" s="390"/>
      <c r="G34" s="390"/>
      <c r="H34" s="390"/>
      <c r="I34" s="390"/>
      <c r="J34" s="6"/>
    </row>
    <row r="35" spans="2:10">
      <c r="B35" s="4"/>
      <c r="C35" s="390"/>
      <c r="D35" s="390"/>
      <c r="E35" s="390"/>
      <c r="F35" s="390"/>
      <c r="G35" s="390"/>
      <c r="H35" s="390"/>
      <c r="I35" s="390"/>
      <c r="J35" s="6"/>
    </row>
    <row r="36" spans="2:10">
      <c r="B36" s="4"/>
      <c r="C36" s="390"/>
      <c r="D36" s="390"/>
      <c r="E36" s="390"/>
      <c r="F36" s="390"/>
      <c r="G36" s="390"/>
      <c r="H36" s="390"/>
      <c r="I36" s="390"/>
      <c r="J36" s="6"/>
    </row>
    <row r="37" spans="2:10">
      <c r="B37" s="4"/>
      <c r="C37" s="390"/>
      <c r="D37" s="390"/>
      <c r="E37" s="390"/>
      <c r="F37" s="390"/>
      <c r="G37" s="390"/>
      <c r="H37" s="390"/>
      <c r="I37" s="390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>
      <c r="B45" s="4"/>
      <c r="C45" s="5"/>
      <c r="D45" s="5"/>
      <c r="E45" s="5"/>
      <c r="F45" s="5"/>
      <c r="G45" s="5"/>
      <c r="H45" s="5"/>
      <c r="I45" s="5"/>
      <c r="J45" s="6"/>
    </row>
    <row r="46" spans="2:10">
      <c r="B46" s="4"/>
      <c r="C46" s="5"/>
      <c r="D46" s="5"/>
      <c r="E46" s="5"/>
      <c r="F46" s="5"/>
      <c r="G46" s="5"/>
      <c r="H46" s="5"/>
      <c r="I46" s="5"/>
      <c r="J46" s="6"/>
    </row>
    <row r="47" spans="2:10">
      <c r="B47" s="4"/>
      <c r="C47" s="5"/>
      <c r="D47" s="5"/>
      <c r="E47" s="5"/>
      <c r="F47" s="5"/>
      <c r="G47" s="5"/>
      <c r="H47" s="5"/>
      <c r="I47" s="5"/>
      <c r="J47" s="6"/>
    </row>
    <row r="48" spans="2:10">
      <c r="B48" s="4"/>
      <c r="C48" s="5"/>
      <c r="D48" s="5"/>
      <c r="E48" s="5"/>
      <c r="F48" s="5"/>
      <c r="G48" s="5"/>
      <c r="H48" s="5"/>
      <c r="I48" s="5"/>
      <c r="J48" s="6"/>
    </row>
    <row r="49" spans="2:10" s="35" customFormat="1">
      <c r="B49" s="32"/>
      <c r="C49" s="33"/>
      <c r="D49" s="33"/>
      <c r="E49" s="33"/>
      <c r="F49" s="33"/>
      <c r="G49" s="33"/>
      <c r="H49" s="33"/>
      <c r="I49" s="33"/>
      <c r="J49" s="34"/>
    </row>
    <row r="50" spans="2:10" s="35" customFormat="1" ht="15">
      <c r="B50" s="32"/>
      <c r="C50" s="33"/>
      <c r="D50" s="33"/>
      <c r="E50" s="10"/>
      <c r="F50" s="10"/>
      <c r="G50" s="10"/>
      <c r="H50" s="10"/>
      <c r="I50" s="10"/>
      <c r="J50" s="34"/>
    </row>
    <row r="51" spans="2:10" s="35" customFormat="1" ht="15">
      <c r="B51" s="32"/>
      <c r="C51" s="33"/>
      <c r="D51" s="33"/>
      <c r="E51" s="10"/>
      <c r="F51" s="10"/>
      <c r="G51" s="10"/>
      <c r="H51" s="10"/>
      <c r="I51" s="10"/>
      <c r="J51" s="34"/>
    </row>
    <row r="52" spans="2:10" s="35" customFormat="1" ht="15">
      <c r="B52" s="32"/>
      <c r="C52" s="33"/>
      <c r="D52" s="33"/>
      <c r="E52" s="10"/>
      <c r="F52" s="10"/>
      <c r="G52" s="10"/>
      <c r="H52" s="10"/>
      <c r="I52" s="10"/>
      <c r="J52" s="34"/>
    </row>
    <row r="53" spans="2:10" s="35" customFormat="1" ht="15">
      <c r="B53" s="32"/>
      <c r="C53" s="33"/>
      <c r="D53" s="33"/>
      <c r="E53" s="10"/>
      <c r="F53" s="10"/>
      <c r="G53" s="10"/>
      <c r="H53" s="10"/>
      <c r="I53" s="10"/>
      <c r="J53" s="34"/>
    </row>
    <row r="54" spans="2:10" s="35" customFormat="1" ht="15">
      <c r="B54" s="32"/>
      <c r="C54" s="182" t="s">
        <v>304</v>
      </c>
      <c r="D54" s="182"/>
      <c r="E54" s="182"/>
      <c r="F54" s="10"/>
      <c r="G54" s="465" t="s">
        <v>90</v>
      </c>
      <c r="H54" s="465"/>
      <c r="I54" s="465"/>
      <c r="J54" s="34"/>
    </row>
    <row r="55" spans="2:10" ht="15.75" customHeight="1">
      <c r="B55" s="4"/>
      <c r="C55" s="466" t="s">
        <v>336</v>
      </c>
      <c r="D55" s="472"/>
      <c r="E55" s="472"/>
      <c r="F55" s="472"/>
      <c r="G55" s="466" t="s">
        <v>329</v>
      </c>
      <c r="H55" s="466"/>
      <c r="I55" s="466"/>
      <c r="J55" s="6"/>
    </row>
    <row r="56" spans="2:10">
      <c r="B56" s="4"/>
      <c r="C56" s="5"/>
      <c r="D56" s="5"/>
      <c r="E56" s="5"/>
      <c r="F56" s="5"/>
      <c r="G56" s="5"/>
      <c r="H56" s="5"/>
      <c r="I56" s="5"/>
      <c r="J56" s="6"/>
    </row>
    <row r="57" spans="2:10">
      <c r="B57" s="4"/>
      <c r="C57" s="5"/>
      <c r="D57" s="5"/>
      <c r="E57" s="5"/>
      <c r="F57" s="5"/>
      <c r="G57" s="5"/>
      <c r="H57" s="5"/>
      <c r="I57" s="5"/>
      <c r="J57" s="6"/>
    </row>
    <row r="58" spans="2:10">
      <c r="B58" s="7"/>
      <c r="C58" s="8"/>
      <c r="D58" s="8"/>
      <c r="E58" s="8"/>
      <c r="F58" s="8"/>
      <c r="G58" s="8"/>
      <c r="H58" s="8"/>
      <c r="I58" s="8"/>
      <c r="J58" s="9"/>
    </row>
  </sheetData>
  <mergeCells count="7">
    <mergeCell ref="G54:I54"/>
    <mergeCell ref="G55:I55"/>
    <mergeCell ref="B4:J4"/>
    <mergeCell ref="G14:I14"/>
    <mergeCell ref="E14:E15"/>
    <mergeCell ref="D14:D15"/>
    <mergeCell ref="C55:F55"/>
  </mergeCells>
  <phoneticPr fontId="0" type="noConversion"/>
  <printOptions horizontalCentered="1" verticalCentered="1"/>
  <pageMargins left="0" right="0" top="0" bottom="0" header="0.42" footer="0.26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H63"/>
  <sheetViews>
    <sheetView topLeftCell="A10" workbookViewId="0">
      <selection activeCell="C59" sqref="C59"/>
    </sheetView>
  </sheetViews>
  <sheetFormatPr defaultColWidth="4.7109375" defaultRowHeight="12.75"/>
  <cols>
    <col min="1" max="1" width="5.1406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8">
      <c r="B2" s="1"/>
      <c r="C2" s="2"/>
      <c r="D2" s="2"/>
      <c r="E2" s="3"/>
    </row>
    <row r="3" spans="2:8" s="11" customFormat="1" ht="33" customHeight="1">
      <c r="B3" s="473" t="s">
        <v>330</v>
      </c>
      <c r="C3" s="474"/>
      <c r="D3" s="474"/>
      <c r="E3" s="475"/>
    </row>
    <row r="4" spans="2:8" s="90" customFormat="1">
      <c r="B4" s="85"/>
      <c r="C4" s="99"/>
      <c r="D4" s="88"/>
      <c r="E4" s="89"/>
    </row>
    <row r="5" spans="2:8" s="90" customFormat="1" ht="11.25">
      <c r="B5" s="85"/>
      <c r="C5" s="91"/>
      <c r="D5" s="92"/>
      <c r="E5" s="89"/>
    </row>
    <row r="6" spans="2:8" s="90" customFormat="1" ht="11.25">
      <c r="B6" s="85"/>
      <c r="C6" s="91"/>
      <c r="D6" s="92"/>
      <c r="E6" s="89"/>
    </row>
    <row r="7" spans="2:8" s="90" customFormat="1" ht="18">
      <c r="B7" s="85"/>
      <c r="C7" s="91"/>
      <c r="D7" s="100" t="s">
        <v>89</v>
      </c>
      <c r="E7" s="180"/>
      <c r="F7" s="179"/>
      <c r="G7" s="179"/>
      <c r="H7" s="84"/>
    </row>
    <row r="8" spans="2:8" s="90" customFormat="1" ht="11.25">
      <c r="B8" s="85"/>
      <c r="C8" s="91"/>
      <c r="D8" s="92"/>
      <c r="E8" s="89"/>
    </row>
    <row r="9" spans="2:8" s="90" customFormat="1" ht="11.25">
      <c r="B9" s="85"/>
      <c r="C9" s="94"/>
      <c r="D9" s="92"/>
      <c r="E9" s="89"/>
    </row>
    <row r="10" spans="2:8" s="90" customFormat="1" ht="11.25">
      <c r="B10" s="85"/>
      <c r="C10" s="96"/>
      <c r="D10" s="98"/>
      <c r="E10" s="89"/>
    </row>
    <row r="11" spans="2:8" ht="5.25" customHeight="1">
      <c r="B11" s="4"/>
      <c r="C11" s="5"/>
      <c r="D11" s="5"/>
      <c r="E11" s="6"/>
    </row>
    <row r="12" spans="2:8" ht="5.25" customHeight="1">
      <c r="B12" s="4"/>
      <c r="C12" s="5"/>
      <c r="D12" s="5"/>
      <c r="E12" s="6"/>
    </row>
    <row r="13" spans="2:8" ht="15.75">
      <c r="B13" s="4"/>
      <c r="C13" s="102" t="s">
        <v>185</v>
      </c>
      <c r="D13" s="103" t="s">
        <v>186</v>
      </c>
      <c r="E13" s="6"/>
    </row>
    <row r="14" spans="2:8" ht="6" customHeight="1">
      <c r="B14" s="4"/>
      <c r="C14" s="104"/>
      <c r="E14" s="6"/>
    </row>
    <row r="15" spans="2:8">
      <c r="B15" s="4"/>
      <c r="C15" s="105">
        <v>1</v>
      </c>
      <c r="D15" s="106" t="s">
        <v>187</v>
      </c>
      <c r="E15" s="6"/>
    </row>
    <row r="16" spans="2:8">
      <c r="B16" s="4"/>
      <c r="C16" s="105">
        <v>2</v>
      </c>
      <c r="D16" s="40" t="s">
        <v>188</v>
      </c>
      <c r="E16" s="6"/>
    </row>
    <row r="17" spans="2:5">
      <c r="B17" s="4"/>
      <c r="C17" s="107">
        <v>3</v>
      </c>
      <c r="D17" s="40" t="s">
        <v>189</v>
      </c>
      <c r="E17" s="6"/>
    </row>
    <row r="18" spans="2:5" s="40" customFormat="1">
      <c r="B18" s="108"/>
      <c r="C18" s="107">
        <v>4</v>
      </c>
      <c r="D18" s="107" t="s">
        <v>190</v>
      </c>
      <c r="E18" s="109"/>
    </row>
    <row r="19" spans="2:5" s="40" customFormat="1">
      <c r="B19" s="108"/>
      <c r="C19" s="107"/>
      <c r="D19" s="106" t="s">
        <v>191</v>
      </c>
      <c r="E19" s="109"/>
    </row>
    <row r="20" spans="2:5" s="40" customFormat="1">
      <c r="B20" s="108"/>
      <c r="C20" s="107" t="s">
        <v>192</v>
      </c>
      <c r="D20" s="107"/>
      <c r="E20" s="109"/>
    </row>
    <row r="21" spans="2:5" s="40" customFormat="1">
      <c r="B21" s="108"/>
      <c r="C21" s="107"/>
      <c r="D21" s="106" t="s">
        <v>193</v>
      </c>
      <c r="E21" s="109"/>
    </row>
    <row r="22" spans="2:5" s="40" customFormat="1">
      <c r="B22" s="108"/>
      <c r="C22" s="107" t="s">
        <v>194</v>
      </c>
      <c r="D22" s="107"/>
      <c r="E22" s="109"/>
    </row>
    <row r="23" spans="2:5" s="40" customFormat="1">
      <c r="B23" s="108"/>
      <c r="C23" s="107"/>
      <c r="D23" s="106" t="s">
        <v>195</v>
      </c>
      <c r="E23" s="109"/>
    </row>
    <row r="24" spans="2:5" s="40" customFormat="1">
      <c r="B24" s="108"/>
      <c r="C24" s="107" t="s">
        <v>196</v>
      </c>
      <c r="D24" s="107"/>
      <c r="E24" s="109"/>
    </row>
    <row r="25" spans="2:5" s="40" customFormat="1">
      <c r="B25" s="108"/>
      <c r="C25" s="107"/>
      <c r="D25" s="107" t="s">
        <v>197</v>
      </c>
      <c r="E25" s="109"/>
    </row>
    <row r="26" spans="2:5" s="40" customFormat="1">
      <c r="B26" s="108"/>
      <c r="C26" s="107" t="s">
        <v>198</v>
      </c>
      <c r="D26" s="107"/>
      <c r="E26" s="109"/>
    </row>
    <row r="27" spans="2:5" s="40" customFormat="1">
      <c r="B27" s="108"/>
      <c r="C27" s="106" t="s">
        <v>199</v>
      </c>
      <c r="D27" s="107"/>
      <c r="E27" s="109"/>
    </row>
    <row r="28" spans="2:5" s="40" customFormat="1">
      <c r="B28" s="108"/>
      <c r="C28" s="107"/>
      <c r="D28" s="107" t="s">
        <v>200</v>
      </c>
      <c r="E28" s="109"/>
    </row>
    <row r="29" spans="2:5" s="40" customFormat="1">
      <c r="B29" s="108"/>
      <c r="C29" s="106" t="s">
        <v>201</v>
      </c>
      <c r="D29" s="107"/>
      <c r="E29" s="109"/>
    </row>
    <row r="30" spans="2:5" s="40" customFormat="1">
      <c r="B30" s="108"/>
      <c r="C30" s="107"/>
      <c r="D30" s="107" t="s">
        <v>202</v>
      </c>
      <c r="E30" s="109"/>
    </row>
    <row r="31" spans="2:5" s="40" customFormat="1">
      <c r="B31" s="108"/>
      <c r="C31" s="106" t="s">
        <v>203</v>
      </c>
      <c r="D31" s="107"/>
      <c r="E31" s="109"/>
    </row>
    <row r="32" spans="2:5" s="40" customFormat="1">
      <c r="B32" s="108"/>
      <c r="C32" s="107" t="s">
        <v>204</v>
      </c>
      <c r="D32" s="107" t="s">
        <v>205</v>
      </c>
      <c r="E32" s="109"/>
    </row>
    <row r="33" spans="2:5" s="40" customFormat="1">
      <c r="B33" s="108"/>
      <c r="C33" s="107"/>
      <c r="D33" s="106" t="s">
        <v>206</v>
      </c>
      <c r="E33" s="109"/>
    </row>
    <row r="34" spans="2:5" s="40" customFormat="1">
      <c r="B34" s="108"/>
      <c r="C34" s="107"/>
      <c r="D34" s="106" t="s">
        <v>207</v>
      </c>
      <c r="E34" s="109"/>
    </row>
    <row r="35" spans="2:5" s="40" customFormat="1">
      <c r="B35" s="108"/>
      <c r="C35" s="107"/>
      <c r="D35" s="106" t="s">
        <v>208</v>
      </c>
      <c r="E35" s="109"/>
    </row>
    <row r="36" spans="2:5" s="40" customFormat="1">
      <c r="B36" s="108"/>
      <c r="C36" s="107"/>
      <c r="D36" s="106" t="s">
        <v>209</v>
      </c>
      <c r="E36" s="109"/>
    </row>
    <row r="37" spans="2:5" s="40" customFormat="1">
      <c r="B37" s="108"/>
      <c r="C37" s="107"/>
      <c r="D37" s="106" t="s">
        <v>210</v>
      </c>
      <c r="E37" s="109"/>
    </row>
    <row r="38" spans="2:5" s="40" customFormat="1">
      <c r="B38" s="108"/>
      <c r="C38" s="107"/>
      <c r="D38" s="106" t="s">
        <v>211</v>
      </c>
      <c r="E38" s="109"/>
    </row>
    <row r="39" spans="2:5" s="40" customFormat="1">
      <c r="B39" s="108"/>
      <c r="C39" s="107"/>
      <c r="D39" s="106"/>
      <c r="E39" s="109"/>
    </row>
    <row r="40" spans="2:5" s="40" customFormat="1">
      <c r="B40" s="108"/>
      <c r="C40" s="107"/>
      <c r="D40" s="106"/>
      <c r="E40" s="109"/>
    </row>
    <row r="41" spans="2:5" s="40" customFormat="1" ht="6" customHeight="1">
      <c r="B41" s="108"/>
      <c r="C41" s="107"/>
      <c r="D41" s="107"/>
      <c r="E41" s="109"/>
    </row>
    <row r="42" spans="2:5" s="40" customFormat="1" ht="6" customHeight="1">
      <c r="B42" s="108"/>
      <c r="C42" s="107"/>
      <c r="D42" s="107"/>
      <c r="E42" s="109"/>
    </row>
    <row r="43" spans="2:5" s="40" customFormat="1" ht="15.75">
      <c r="B43" s="108"/>
      <c r="C43" s="102" t="s">
        <v>212</v>
      </c>
      <c r="D43" s="103" t="s">
        <v>213</v>
      </c>
      <c r="E43" s="109"/>
    </row>
    <row r="44" spans="2:5" s="40" customFormat="1" ht="4.5" customHeight="1">
      <c r="B44" s="108"/>
      <c r="C44" s="107"/>
      <c r="D44" s="107"/>
      <c r="E44" s="109"/>
    </row>
    <row r="45" spans="2:5" s="40" customFormat="1">
      <c r="B45" s="108"/>
      <c r="C45" s="107"/>
      <c r="D45" s="106" t="s">
        <v>214</v>
      </c>
      <c r="E45" s="109"/>
    </row>
    <row r="46" spans="2:5" s="40" customFormat="1">
      <c r="B46" s="108"/>
      <c r="C46" s="107" t="s">
        <v>215</v>
      </c>
      <c r="D46" s="107"/>
      <c r="E46" s="109"/>
    </row>
    <row r="47" spans="2:5" s="40" customFormat="1">
      <c r="B47" s="108"/>
      <c r="C47" s="107"/>
      <c r="D47" s="107" t="s">
        <v>216</v>
      </c>
      <c r="E47" s="109"/>
    </row>
    <row r="48" spans="2:5" s="40" customFormat="1">
      <c r="B48" s="108"/>
      <c r="C48" s="107" t="s">
        <v>217</v>
      </c>
      <c r="D48" s="107"/>
      <c r="E48" s="109"/>
    </row>
    <row r="49" spans="2:5" s="40" customFormat="1">
      <c r="B49" s="108"/>
      <c r="C49" s="107"/>
      <c r="D49" s="107" t="s">
        <v>218</v>
      </c>
      <c r="E49" s="109"/>
    </row>
    <row r="50" spans="2:5" s="40" customFormat="1">
      <c r="B50" s="108"/>
      <c r="C50" s="107" t="s">
        <v>219</v>
      </c>
      <c r="D50" s="107"/>
      <c r="E50" s="109"/>
    </row>
    <row r="51" spans="2:5" s="40" customFormat="1">
      <c r="B51" s="108"/>
      <c r="D51" s="40" t="s">
        <v>220</v>
      </c>
      <c r="E51" s="109"/>
    </row>
    <row r="52" spans="2:5" s="40" customFormat="1">
      <c r="B52" s="108"/>
      <c r="C52" s="40" t="s">
        <v>221</v>
      </c>
      <c r="E52" s="109"/>
    </row>
    <row r="53" spans="2:5" s="40" customFormat="1">
      <c r="B53" s="108"/>
      <c r="C53" s="40" t="s">
        <v>222</v>
      </c>
      <c r="E53" s="109"/>
    </row>
    <row r="54" spans="2:5" s="40" customFormat="1">
      <c r="B54" s="108"/>
      <c r="C54" s="40" t="s">
        <v>223</v>
      </c>
      <c r="D54" s="107"/>
      <c r="E54" s="109"/>
    </row>
    <row r="55" spans="2:5" s="40" customFormat="1">
      <c r="B55" s="108"/>
      <c r="C55" s="107"/>
      <c r="D55" s="40" t="s">
        <v>224</v>
      </c>
      <c r="E55" s="109"/>
    </row>
    <row r="56" spans="2:5" s="40" customFormat="1">
      <c r="B56" s="108"/>
      <c r="C56" s="107"/>
      <c r="D56" s="107" t="s">
        <v>225</v>
      </c>
      <c r="E56" s="109"/>
    </row>
    <row r="57" spans="2:5" s="35" customFormat="1">
      <c r="B57" s="32"/>
      <c r="C57" s="33"/>
      <c r="D57" s="33" t="s">
        <v>226</v>
      </c>
      <c r="E57" s="34"/>
    </row>
    <row r="58" spans="2:5">
      <c r="B58" s="4"/>
      <c r="C58" s="40"/>
      <c r="D58" s="40" t="s">
        <v>298</v>
      </c>
      <c r="E58" s="6"/>
    </row>
    <row r="59" spans="2:5">
      <c r="B59" s="4"/>
      <c r="C59" s="40" t="s">
        <v>402</v>
      </c>
      <c r="D59" s="40"/>
      <c r="E59" s="6"/>
    </row>
    <row r="60" spans="2:5">
      <c r="B60" s="4"/>
      <c r="C60" s="40"/>
      <c r="D60" s="40"/>
      <c r="E60" s="6"/>
    </row>
    <row r="61" spans="2:5">
      <c r="B61" s="4"/>
      <c r="C61" s="40"/>
      <c r="D61" s="40"/>
      <c r="E61" s="6"/>
    </row>
    <row r="62" spans="2:5">
      <c r="B62" s="4"/>
      <c r="C62" s="40"/>
      <c r="D62" s="40"/>
      <c r="E62" s="110">
        <v>1</v>
      </c>
    </row>
    <row r="63" spans="2:5">
      <c r="B63" s="7"/>
      <c r="C63" s="8"/>
      <c r="D63" s="8"/>
      <c r="E63" s="9"/>
    </row>
  </sheetData>
  <mergeCells count="1">
    <mergeCell ref="B3:E3"/>
  </mergeCells>
  <phoneticPr fontId="0" type="noConversion"/>
  <printOptions horizontalCentered="1" verticalCentered="1"/>
  <pageMargins left="0" right="0" top="0" bottom="0" header="0.31" footer="0.26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KAPAK</vt:lpstr>
      <vt:lpstr>Fq 1</vt:lpstr>
      <vt:lpstr>Aktivet</vt:lpstr>
      <vt:lpstr>Pasivet</vt:lpstr>
      <vt:lpstr>Rez.1</vt:lpstr>
      <vt:lpstr>Fluksi 1</vt:lpstr>
      <vt:lpstr>Kapitali 1</vt:lpstr>
      <vt:lpstr>Shenimet fq 1</vt:lpstr>
      <vt:lpstr>Shen.fq 2 </vt:lpstr>
      <vt:lpstr>Shen.fq 3</vt:lpstr>
      <vt:lpstr>aktive 2013</vt:lpstr>
      <vt:lpstr>'aktive 2013'!Print_Area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Finance</cp:lastModifiedBy>
  <cp:lastPrinted>2014-03-28T11:06:12Z</cp:lastPrinted>
  <dcterms:created xsi:type="dcterms:W3CDTF">2002-02-16T18:16:52Z</dcterms:created>
  <dcterms:modified xsi:type="dcterms:W3CDTF">2014-07-31T08:38:59Z</dcterms:modified>
</cp:coreProperties>
</file>