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8550" firstSheet="1" activeTab="4"/>
  </bookViews>
  <sheets>
    <sheet name="Aktiv pasiv" sheetId="1" r:id="rId1"/>
    <sheet name="Ardh shpenz" sheetId="2" r:id="rId2"/>
    <sheet name="fluksi monetar" sheetId="3" r:id="rId3"/>
    <sheet name="Pasqyra e  ndryshimeve" sheetId="4" r:id="rId4"/>
    <sheet name="Pasqyra e amortizimit" sheetId="5" r:id="rId5"/>
    <sheet name="Sheet1" sheetId="6" r:id="rId6"/>
    <sheet name="Sheet5" sheetId="7" r:id="rId7"/>
    <sheet name="Sheet4" sheetId="8" r:id="rId8"/>
    <sheet name="Sheet2" sheetId="9" r:id="rId9"/>
    <sheet name="Sheet3" sheetId="10" r:id="rId10"/>
  </sheets>
  <definedNames>
    <definedName name="_xlnm._FilterDatabase" localSheetId="9" hidden="1">'Sheet3'!$A$6:$M$99</definedName>
  </definedNames>
  <calcPr fullCalcOnLoad="1"/>
</workbook>
</file>

<file path=xl/comments2.xml><?xml version="1.0" encoding="utf-8"?>
<comments xmlns="http://schemas.openxmlformats.org/spreadsheetml/2006/main">
  <authors>
    <author>Eternum</author>
  </authors>
  <commentList>
    <comment ref="D19" authorId="0">
      <text>
        <r>
          <rPr>
            <b/>
            <sz val="8"/>
            <rFont val="Tahoma"/>
            <family val="0"/>
          </rPr>
          <t>Eternum:</t>
        </r>
        <r>
          <rPr>
            <sz val="8"/>
            <rFont val="Tahoma"/>
            <family val="0"/>
          </rPr>
          <t xml:space="preserve">
Eshte zbritur shuma 6963759 leke si paga te panjohura pa kaluar ne banke
</t>
        </r>
      </text>
    </comment>
  </commentList>
</comments>
</file>

<file path=xl/sharedStrings.xml><?xml version="1.0" encoding="utf-8"?>
<sst xmlns="http://schemas.openxmlformats.org/spreadsheetml/2006/main" count="794" uniqueCount="409">
  <si>
    <t>DETYRIME</t>
  </si>
  <si>
    <t>B I L A N C I  KONTABEL</t>
  </si>
  <si>
    <t>Monedha :Leke</t>
  </si>
  <si>
    <t xml:space="preserve">     Shuma I.2</t>
  </si>
  <si>
    <t>KAPITALI</t>
  </si>
  <si>
    <t>DIFERENCA</t>
  </si>
  <si>
    <t>AKTIVET</t>
  </si>
  <si>
    <t>I AKTIVET AFATSHKURTRA</t>
  </si>
  <si>
    <t xml:space="preserve">      i  Derivativet</t>
  </si>
  <si>
    <t xml:space="preserve">      ii Aktivet e mbajtura per tregtim</t>
  </si>
  <si>
    <t xml:space="preserve">     Shuma II.2</t>
  </si>
  <si>
    <t xml:space="preserve">     Shuma II.4</t>
  </si>
  <si>
    <t xml:space="preserve">      i  Emri I mire</t>
  </si>
  <si>
    <t xml:space="preserve">      ii Shpenzimet e zhvillimit</t>
  </si>
  <si>
    <t xml:space="preserve">      iii  Aktive t tjera afatgjata jomateriale</t>
  </si>
  <si>
    <t xml:space="preserve">   Shuma I.3</t>
  </si>
  <si>
    <t xml:space="preserve">   Shuma I.4</t>
  </si>
  <si>
    <t xml:space="preserve">      Shuma II.1</t>
  </si>
  <si>
    <t>Shenime</t>
  </si>
  <si>
    <t xml:space="preserve">    Shuma I.3</t>
  </si>
  <si>
    <t xml:space="preserve">TE ARDHURAT E SHPENZIMET </t>
  </si>
  <si>
    <t>Nr</t>
  </si>
  <si>
    <t>Pershkrimi I Elementeve</t>
  </si>
  <si>
    <t>Referencat         Nr llog</t>
  </si>
  <si>
    <t>Te ardhura te tjera nga veprimtarite e shfrytezimit</t>
  </si>
  <si>
    <t>Ndryshimet ne iventarin e produkteve te gatshme dhe prodhimit ne proces</t>
  </si>
  <si>
    <t>Materialet e konsumuara</t>
  </si>
  <si>
    <t>Kosto e punes</t>
  </si>
  <si>
    <t xml:space="preserve">  Pagat e personelit</t>
  </si>
  <si>
    <t xml:space="preserve"> Shpenzimet per sigurimet shoqerore dhe shendetesore</t>
  </si>
  <si>
    <t>Amortizimi dhe zhvleresimet</t>
  </si>
  <si>
    <t>Fitimi apo humbja nga veprimtaria kryesore(1+2+/-3-8)</t>
  </si>
  <si>
    <t>Totali I shpenzimeve ( shuma 4-7 )</t>
  </si>
  <si>
    <t>Totali I te ardhurave nga shpenzimeve financiare                          (+/-10+/-11+/-12)</t>
  </si>
  <si>
    <t>Fitimi (humbja) para tatimit (9+/-13)</t>
  </si>
  <si>
    <t>Shpenzimet e tatimit mbi fitimin</t>
  </si>
  <si>
    <t>Fitimi(humbja)neto e vitit financiar (14-15)</t>
  </si>
  <si>
    <t>Elemente te pasqyrave te konsoliduara</t>
  </si>
  <si>
    <t xml:space="preserve">LISTA E LLOGARIVE SHOQERIA "EL FRIGO 2" shpk                  </t>
  </si>
  <si>
    <t>31.12.2007</t>
  </si>
  <si>
    <t>Emertimi I llogarise</t>
  </si>
  <si>
    <t>Kodi ne BK ose PASH</t>
  </si>
  <si>
    <t>Teprica e llogarise</t>
  </si>
  <si>
    <t>Kapitali themeltar</t>
  </si>
  <si>
    <t>Rezerva ligjore</t>
  </si>
  <si>
    <t>P/A/I/a</t>
  </si>
  <si>
    <t>P/A/I/d</t>
  </si>
  <si>
    <t>Fitime dhe humbje te mbartura</t>
  </si>
  <si>
    <t>Fitime dhe humbje te vitit</t>
  </si>
  <si>
    <t>P/A/I/e</t>
  </si>
  <si>
    <t>P/A/I/h</t>
  </si>
  <si>
    <t>P/A</t>
  </si>
  <si>
    <t>Kapitalet e veta</t>
  </si>
  <si>
    <t>Hua nga bankat</t>
  </si>
  <si>
    <t>Hua nga Raiffeisen bank euro</t>
  </si>
  <si>
    <t>P/B/II/a</t>
  </si>
  <si>
    <t>F.amoertiz instalime pergjithshme</t>
  </si>
  <si>
    <t>A/B/II/e</t>
  </si>
  <si>
    <t>F.amoertiz per te tjera</t>
  </si>
  <si>
    <t>F.amortiz per mjetet transporti</t>
  </si>
  <si>
    <t>F.amortiz per paisje zyre</t>
  </si>
  <si>
    <t>Amortizime</t>
  </si>
  <si>
    <t>Elber</t>
  </si>
  <si>
    <t>P/B/II/d</t>
  </si>
  <si>
    <t>Kesh</t>
  </si>
  <si>
    <t>Sebi shpk</t>
  </si>
  <si>
    <t>Frigo Food shpk</t>
  </si>
  <si>
    <t>Pelikan shpk</t>
  </si>
  <si>
    <t>Ehw GMBH 2007</t>
  </si>
  <si>
    <t>Shrsf Shkembi</t>
  </si>
  <si>
    <t>AID shpk</t>
  </si>
  <si>
    <t>Global International Exsport corp</t>
  </si>
  <si>
    <t>Furnitore</t>
  </si>
  <si>
    <t>P/B/II/h</t>
  </si>
  <si>
    <t>Sigurime shoqerore</t>
  </si>
  <si>
    <t>Shteti -tatime taksa</t>
  </si>
  <si>
    <t>P/B/II/f</t>
  </si>
  <si>
    <t>Shteti-tatim fitimi</t>
  </si>
  <si>
    <t>Ortake</t>
  </si>
  <si>
    <t>Todi Guxho</t>
  </si>
  <si>
    <t>P/B/II/g</t>
  </si>
  <si>
    <t>Llazar Biqiku</t>
  </si>
  <si>
    <t>Ardjan Cela</t>
  </si>
  <si>
    <t>Rudina Guxho</t>
  </si>
  <si>
    <t>Petraq Guxho</t>
  </si>
  <si>
    <t>Diferenca konvertimi pasive</t>
  </si>
  <si>
    <t>P/C/a</t>
  </si>
  <si>
    <t>TOTALI PASIVE</t>
  </si>
  <si>
    <t>A</t>
  </si>
  <si>
    <t>B</t>
  </si>
  <si>
    <t>P</t>
  </si>
  <si>
    <t>C</t>
  </si>
  <si>
    <t>I</t>
  </si>
  <si>
    <t>II</t>
  </si>
  <si>
    <t>P/B</t>
  </si>
  <si>
    <t>Ndertesa</t>
  </si>
  <si>
    <t>A/B/II/a</t>
  </si>
  <si>
    <t>Instalime teknike</t>
  </si>
  <si>
    <t>A/B/II/b</t>
  </si>
  <si>
    <t>Mjete transporti</t>
  </si>
  <si>
    <t>A/B/II/c</t>
  </si>
  <si>
    <t>Paisje informatike</t>
  </si>
  <si>
    <t>Mallra</t>
  </si>
  <si>
    <t>A/C/I/c</t>
  </si>
  <si>
    <t>Mallra magazin doganore</t>
  </si>
  <si>
    <t>A/C/I/d</t>
  </si>
  <si>
    <t>Furnitore debitore</t>
  </si>
  <si>
    <t>AKTIVI</t>
  </si>
  <si>
    <t>Spiro Morfopulis</t>
  </si>
  <si>
    <t>Del Campo</t>
  </si>
  <si>
    <t xml:space="preserve">Global International Export </t>
  </si>
  <si>
    <t>Kliente</t>
  </si>
  <si>
    <t>KMT</t>
  </si>
  <si>
    <t>Isai shpk</t>
  </si>
  <si>
    <t>Dekon Frigo</t>
  </si>
  <si>
    <t>Gentjan Lleshi</t>
  </si>
  <si>
    <t>Xhevahit Beqiri</t>
  </si>
  <si>
    <t>A/C/II/a</t>
  </si>
  <si>
    <t>EHW</t>
  </si>
  <si>
    <t>Rubin shpk</t>
  </si>
  <si>
    <t>Frigo food</t>
  </si>
  <si>
    <t>A/C/II</t>
  </si>
  <si>
    <t>Te tjera kerkesa</t>
  </si>
  <si>
    <t>Tvsh</t>
  </si>
  <si>
    <t>A/C/II/d</t>
  </si>
  <si>
    <t>Garanci doganore</t>
  </si>
  <si>
    <t>Bloja sha</t>
  </si>
  <si>
    <t>Diferenca konvertimi aktive</t>
  </si>
  <si>
    <t>KERKESA PER ARKTIM DEBITORET</t>
  </si>
  <si>
    <t>bkt</t>
  </si>
  <si>
    <t>Bia leke</t>
  </si>
  <si>
    <t>Aba leke</t>
  </si>
  <si>
    <t>Pro credit leke</t>
  </si>
  <si>
    <t>Bkt euro</t>
  </si>
  <si>
    <t>Bkt usd</t>
  </si>
  <si>
    <t>Aba euro</t>
  </si>
  <si>
    <t>Aba usd</t>
  </si>
  <si>
    <t>Bia usd</t>
  </si>
  <si>
    <t>RB usd</t>
  </si>
  <si>
    <t>Alpha usd</t>
  </si>
  <si>
    <t>Bia euro</t>
  </si>
  <si>
    <t>RB leke</t>
  </si>
  <si>
    <t>A/C/IV/a</t>
  </si>
  <si>
    <t>Bankat</t>
  </si>
  <si>
    <t>Arka</t>
  </si>
  <si>
    <t>TOTAL AKTIVI</t>
  </si>
  <si>
    <t>AQT</t>
  </si>
  <si>
    <t>AKTIVE QARKULLUSE</t>
  </si>
  <si>
    <t>D</t>
  </si>
  <si>
    <t>IV</t>
  </si>
  <si>
    <t>LIKUJDITETE</t>
  </si>
  <si>
    <t>Shpenzime ne avance</t>
  </si>
  <si>
    <t>V</t>
  </si>
  <si>
    <t>A/C/V/</t>
  </si>
  <si>
    <t>Diferenca</t>
  </si>
  <si>
    <t>Kodi/nr I llogarise</t>
  </si>
  <si>
    <t>01.01.2008</t>
  </si>
  <si>
    <t>A/II/ii</t>
  </si>
  <si>
    <t>A/II/iii</t>
  </si>
  <si>
    <t>A/II/iv</t>
  </si>
  <si>
    <t>F.amortiz per aktive tjera(infor)</t>
  </si>
  <si>
    <t xml:space="preserve">Te tjera ne shfrytezim </t>
  </si>
  <si>
    <t>Instalime teknike-(3434300+477032)</t>
  </si>
  <si>
    <t>Ndertesa-</t>
  </si>
  <si>
    <t>Paisje informatike-124267</t>
  </si>
  <si>
    <t>A/I/4/iv</t>
  </si>
  <si>
    <t>D/III/3</t>
  </si>
  <si>
    <t>D/III/7</t>
  </si>
  <si>
    <t>D/III/9</t>
  </si>
  <si>
    <t>D/III/10</t>
  </si>
  <si>
    <t>D/I/3iv</t>
  </si>
  <si>
    <t>D/I/3/i</t>
  </si>
  <si>
    <t>D/I/3/iii</t>
  </si>
  <si>
    <t>D/I/3/iv</t>
  </si>
  <si>
    <t>Global International Exsport corp+dif konv akt 98035</t>
  </si>
  <si>
    <t>Bloja sha+3000 dif konv akt</t>
  </si>
  <si>
    <t>A/I/3/ii</t>
  </si>
  <si>
    <t>Spiro Morfopulis+1960 dif konv</t>
  </si>
  <si>
    <t>Del Campo+5207 dif konv</t>
  </si>
  <si>
    <t>Global International Export +3508598 dif konv</t>
  </si>
  <si>
    <t>Hua nga Raiffeisen bank euro+154523.61 dif konv</t>
  </si>
  <si>
    <t>A/I/3/i</t>
  </si>
  <si>
    <t>A/I/1</t>
  </si>
  <si>
    <t>Aktive monetare</t>
  </si>
  <si>
    <t>Aktive te tjera financiare afatshkurtra</t>
  </si>
  <si>
    <t>Iventari</t>
  </si>
  <si>
    <t>A/I/4/v</t>
  </si>
  <si>
    <t>TOTALI AKTIVE AFATSHKURTRA(1+2+3+4+50</t>
  </si>
  <si>
    <t>AKTIVET AFATGJATA</t>
  </si>
  <si>
    <t>Aktive afatgjata materiale</t>
  </si>
  <si>
    <t>TOTALI AKTIVE (I+II)</t>
  </si>
  <si>
    <t>DETYRIMET AFATSHKURTRA</t>
  </si>
  <si>
    <t>Te pagueshme ndaj furnitoreve</t>
  </si>
  <si>
    <t>Detyrime tatimore</t>
  </si>
  <si>
    <t>Huara te tjera</t>
  </si>
  <si>
    <t>TOTALI I DETYRIMEVE E KAPITALIT</t>
  </si>
  <si>
    <t>a-Banka</t>
  </si>
  <si>
    <t>b-Arka</t>
  </si>
  <si>
    <t>a-Kliente per mallra produkte e sherbime</t>
  </si>
  <si>
    <t>b-Debitore,kreditorente tjere</t>
  </si>
  <si>
    <t>cTatim mbi fitimin</t>
  </si>
  <si>
    <t>d-TVSH</t>
  </si>
  <si>
    <t xml:space="preserve">    a-Lendet e para</t>
  </si>
  <si>
    <t xml:space="preserve">    b-Inventari imet</t>
  </si>
  <si>
    <t xml:space="preserve">    c-Prodhim ne proces</t>
  </si>
  <si>
    <t xml:space="preserve">   d- Produkte te gatshme</t>
  </si>
  <si>
    <t xml:space="preserve">   e- Mallra per rishitje</t>
  </si>
  <si>
    <t>Shuma 1.1</t>
  </si>
  <si>
    <t xml:space="preserve">  Aktivet biologjike afatshkurtra</t>
  </si>
  <si>
    <t xml:space="preserve">   Aktivet afatshkurtra te mbajtura per shitje</t>
  </si>
  <si>
    <t xml:space="preserve">   Parapagimet dhe shpenzimet e shtyra</t>
  </si>
  <si>
    <t xml:space="preserve">    Iventari</t>
  </si>
  <si>
    <t xml:space="preserve">    Aktivet te tjera afatshkurtra financiare</t>
  </si>
  <si>
    <t xml:space="preserve">    Derivate dhe aktive financiare te mbajtura per tregtim</t>
  </si>
  <si>
    <t xml:space="preserve">    Mjetet monetare</t>
  </si>
  <si>
    <t xml:space="preserve">   Investimet financiare afatgjata</t>
  </si>
  <si>
    <t xml:space="preserve">  Aktivet afatgjata materiale</t>
  </si>
  <si>
    <t xml:space="preserve">     a  Aksione dhe pjesmarrje te tjera ne njesi te kontrolluara</t>
  </si>
  <si>
    <t xml:space="preserve">      b Aksione dhe investime te tjera ne pjesmarrje</t>
  </si>
  <si>
    <t xml:space="preserve">      c  Aksione dhe letra me vlere</t>
  </si>
  <si>
    <t xml:space="preserve">     d Llogari/Kerkesa te arketueshme afatgjata</t>
  </si>
  <si>
    <t xml:space="preserve">    a  Toka</t>
  </si>
  <si>
    <t xml:space="preserve">    b Ndertesa</t>
  </si>
  <si>
    <t xml:space="preserve">   Aktivet biologjike afatgjata</t>
  </si>
  <si>
    <t xml:space="preserve">   Aktivet afatgjata jomateriale</t>
  </si>
  <si>
    <t xml:space="preserve">   Kapital aksionar I papaguar</t>
  </si>
  <si>
    <t xml:space="preserve">  Aktive te tjera afatgjata (ne proces)</t>
  </si>
  <si>
    <t>PASIVET DHE KAPITALI (DETYRIMET)</t>
  </si>
  <si>
    <t xml:space="preserve"> DETYRIMET (PASIVET) AFATSHKURTRA</t>
  </si>
  <si>
    <t xml:space="preserve">     a-Owerdraftet bankare</t>
  </si>
  <si>
    <t xml:space="preserve">     b-Huamarrje afatshkurtera</t>
  </si>
  <si>
    <t xml:space="preserve">  Derivativet (vlera negative)</t>
  </si>
  <si>
    <t xml:space="preserve">  Huamarrjet</t>
  </si>
  <si>
    <t xml:space="preserve">  Huat dhe parapagimet</t>
  </si>
  <si>
    <t xml:space="preserve">     a-Te pagueshme ndaj furnitoreve</t>
  </si>
  <si>
    <t xml:space="preserve">     b-Te pagueshme ndaj punonjesve</t>
  </si>
  <si>
    <t xml:space="preserve">     c-Detyrime per sigurime shoq.e shendetesore</t>
  </si>
  <si>
    <t xml:space="preserve">    d-Detyrime tatimore per TAP-in</t>
  </si>
  <si>
    <t xml:space="preserve">    e-Detyrime tatimore per Tatim Fitimi</t>
  </si>
  <si>
    <t xml:space="preserve">    f-Detyrime tatimore per TVSH</t>
  </si>
  <si>
    <t xml:space="preserve">    g-Detyrime tatimore per tatimin ne burim</t>
  </si>
  <si>
    <t xml:space="preserve">    h-Te drejta e detyrime ndaj ortakeve</t>
  </si>
  <si>
    <t xml:space="preserve">   Grantet dhe te ardhurat e shtyra</t>
  </si>
  <si>
    <t xml:space="preserve">   Provizionet afatshkurtra</t>
  </si>
  <si>
    <t xml:space="preserve"> DETYRIMET(PASIVET)AFATGJATA</t>
  </si>
  <si>
    <t xml:space="preserve">   Huate Afatgjata</t>
  </si>
  <si>
    <t xml:space="preserve">     a-Hua,bono dhe detyrime nga qiraja financiare</t>
  </si>
  <si>
    <t xml:space="preserve">     b-Bonot e konvertueshme</t>
  </si>
  <si>
    <t xml:space="preserve">    Huamarrje te tjera afatgjata</t>
  </si>
  <si>
    <t xml:space="preserve">    Provizionet afatgjata</t>
  </si>
  <si>
    <t xml:space="preserve">   Grantet dhe te ardhura  te shtyra</t>
  </si>
  <si>
    <t xml:space="preserve">    TOTALI PER DETYRIME AFATSHKURTERA (I)</t>
  </si>
  <si>
    <t>SHUMA II 1</t>
  </si>
  <si>
    <t>TOTALI DETYRIMEVE(PASIVEVE) AFATGJATA ( II )</t>
  </si>
  <si>
    <t xml:space="preserve">    Aksionet e pakices</t>
  </si>
  <si>
    <t xml:space="preserve">    Kapitali aksionar</t>
  </si>
  <si>
    <t xml:space="preserve">    Kapitali  aksionereve te shoqerise meme (PF TE kons)</t>
  </si>
  <si>
    <t xml:space="preserve">    Primi I aksionit</t>
  </si>
  <si>
    <t xml:space="preserve">   Njesite ose aksionet e thesarit (negative)</t>
  </si>
  <si>
    <t xml:space="preserve">   Rezerva statuore</t>
  </si>
  <si>
    <t xml:space="preserve">   Rezerva ligjore</t>
  </si>
  <si>
    <t xml:space="preserve">   Rezerva te tjera</t>
  </si>
  <si>
    <t xml:space="preserve">   Fitime te pashperndara</t>
  </si>
  <si>
    <t xml:space="preserve">  Fitime te pashperndara</t>
  </si>
  <si>
    <t xml:space="preserve">  Fitimi (humbja) e vitit financiar</t>
  </si>
  <si>
    <t>III</t>
  </si>
  <si>
    <t>Totali i Kapitalit ( III )</t>
  </si>
  <si>
    <t>TOTALI I DETYRIMEVE DHE I KAPITALI (I+II+III)</t>
  </si>
  <si>
    <t>TOTALI AKTIVEVE AFATGJATA (II)</t>
  </si>
  <si>
    <t>TOTALI AKTIVEVE (I+II)</t>
  </si>
  <si>
    <t xml:space="preserve">        TOTALI AKTIVEVE AFATSHKURTERA (I)</t>
  </si>
  <si>
    <t>Te ardhurat dhe shpenzimet financiare nga njesite e kontrolluara +/-</t>
  </si>
  <si>
    <t>Te ardhurat dhe shpenzimet financiare nga pjesmarrje + -</t>
  </si>
  <si>
    <t>Te ardhura dhe shpenzimet financiare nga :+ -</t>
  </si>
  <si>
    <t>b-interesa  + -</t>
  </si>
  <si>
    <t>c-fitimet(humbjet)nga kursi I kembimit + -</t>
  </si>
  <si>
    <t>d-te tjera financiare + -</t>
  </si>
  <si>
    <t>702-708X</t>
  </si>
  <si>
    <t>601-608X</t>
  </si>
  <si>
    <t>641-648</t>
  </si>
  <si>
    <t>68X</t>
  </si>
  <si>
    <t>61-63</t>
  </si>
  <si>
    <t xml:space="preserve">Pasqyra e Fluksit  Monetar - Metoda Direkte  </t>
  </si>
  <si>
    <t>Pasqyra e fluksit monetar-metoda direkte</t>
  </si>
  <si>
    <t>Fluksi Monetar nga veprimtarite e shfrytezimit</t>
  </si>
  <si>
    <t>Mjetet Monetare (MM) te arketuara nga klientet</t>
  </si>
  <si>
    <t xml:space="preserve">Tatim mbi fitimin e paguar </t>
  </si>
  <si>
    <t>763 764 765 664 665</t>
  </si>
  <si>
    <t>Blerja e njesive te kontrolluara X minus parate e Arketuara</t>
  </si>
  <si>
    <t xml:space="preserve">Blerja e aktive afatgjata materiale </t>
  </si>
  <si>
    <t>Interesi i arketuar</t>
  </si>
  <si>
    <t>Dividentet e  arketuar</t>
  </si>
  <si>
    <t>MM neto te perdorura ne veprimtarite investuese</t>
  </si>
  <si>
    <t>Fluksi Monetar nga aktivitetet financiare</t>
  </si>
  <si>
    <t>Te ardhura nga emetimi i kapitalit aksioner</t>
  </si>
  <si>
    <t xml:space="preserve">Te ardhura nga huamarrje afatgjata </t>
  </si>
  <si>
    <t xml:space="preserve">Pagesat e detyrimeve te qerase financiare </t>
  </si>
  <si>
    <t>Dividente te paguar</t>
  </si>
  <si>
    <t>MM neto e perdorura ne veprimtarite  Financiare</t>
  </si>
  <si>
    <t>Rritja /renia neto e mjeteve monetare</t>
  </si>
  <si>
    <t>Mjetet monetare ne fillim te periudhes  kontabel</t>
  </si>
  <si>
    <t>Mjetet monetare ne fund te periudhes  kontabel</t>
  </si>
  <si>
    <t>Pasqyra e  ndryshimeve ne Kapital</t>
  </si>
  <si>
    <t>Nje pasqyre e pa Konsoliduar</t>
  </si>
  <si>
    <t>Kapitali aksioner</t>
  </si>
  <si>
    <t xml:space="preserve">Primi aksionit </t>
  </si>
  <si>
    <t>Rezerva stat.ligjore</t>
  </si>
  <si>
    <t>Fitimi i pashperndare</t>
  </si>
  <si>
    <t>Totali</t>
  </si>
  <si>
    <t>Fitimi neto per periudhen kontabel</t>
  </si>
  <si>
    <t>Dividentet  e paguar</t>
  </si>
  <si>
    <t>Emetimi  kapitali aksionar</t>
  </si>
  <si>
    <t xml:space="preserve">Aksione te thesarit  te riblera </t>
  </si>
  <si>
    <t>Fluksi parave nga veprimtarite investuese</t>
  </si>
  <si>
    <t>Emertimi i Aktivit</t>
  </si>
  <si>
    <t>Vlera Fillestare e  aktivit</t>
  </si>
  <si>
    <t>Ndryshimet gjate vitit_________</t>
  </si>
  <si>
    <t>Hyrje Aktivesh</t>
  </si>
  <si>
    <t>Dalje aktivesh</t>
  </si>
  <si>
    <t>Totali 31 dhjetor</t>
  </si>
  <si>
    <t>koeficenti Amortizimit ne %</t>
  </si>
  <si>
    <t>Amortizimi  Akumuluar        Deri ne  1 Janar</t>
  </si>
  <si>
    <t xml:space="preserve">Amortizimi   Llogaritur          31  dhjetor </t>
  </si>
  <si>
    <t xml:space="preserve">Gjithesej Amortizim    31  dhjetor </t>
  </si>
  <si>
    <t>a</t>
  </si>
  <si>
    <t>b</t>
  </si>
  <si>
    <t>c</t>
  </si>
  <si>
    <t>e</t>
  </si>
  <si>
    <t>f</t>
  </si>
  <si>
    <t>g =d *e</t>
  </si>
  <si>
    <t>h =f+ g</t>
  </si>
  <si>
    <t>Gjithsej</t>
  </si>
  <si>
    <t>Aktivet konsiderohen ambjenti/aktivitetit , makineri dhe pajisjet dhe cdo mjet apo pasuri e paluajteshme  qe eshte regjistruar sipas ligjit te tatimit mbi te ardhurat</t>
  </si>
  <si>
    <t>EMER</t>
  </si>
  <si>
    <t>MBIEMER</t>
  </si>
  <si>
    <t>d =a+b-c</t>
  </si>
  <si>
    <t>Pozicioni me 31 dhjetor  2008</t>
  </si>
  <si>
    <t>e-Shpenzime e kosto per tu shperndare</t>
  </si>
  <si>
    <t>e Detyrime ndaj ortakeve</t>
  </si>
  <si>
    <t xml:space="preserve">    j-Parapagimet per porosi</t>
  </si>
  <si>
    <t xml:space="preserve">    j-Te tjera detyrime</t>
  </si>
  <si>
    <t>Shpenzime per tu shperndare</t>
  </si>
  <si>
    <t>Te ardhura  nga shitja e paisjeve Prenotime pallati</t>
  </si>
  <si>
    <t>Hua te marra</t>
  </si>
  <si>
    <t>Shpenzime te pazbriteshme</t>
  </si>
  <si>
    <t>Troje</t>
  </si>
  <si>
    <t>Ndetesa</t>
  </si>
  <si>
    <t>Vepra te infrastruktures</t>
  </si>
  <si>
    <t>Instalime teknike specifike</t>
  </si>
  <si>
    <t>Makineri e paisje energjitike</t>
  </si>
  <si>
    <t>Makineri (Linje inerte)</t>
  </si>
  <si>
    <t>Makineri paisje pune</t>
  </si>
  <si>
    <t>Paisje zyrash</t>
  </si>
  <si>
    <t xml:space="preserve">Investime ne proces </t>
  </si>
  <si>
    <t>Zyrat poligon</t>
  </si>
  <si>
    <t xml:space="preserve">Shpenzimet e nisjes dhe kerkimeve </t>
  </si>
  <si>
    <t>Shpenzimet e nisjes</t>
  </si>
  <si>
    <t>Shpenzime kerkimi</t>
  </si>
  <si>
    <t>Shuma</t>
  </si>
  <si>
    <t>Aktivet me vleften e mbetur</t>
  </si>
  <si>
    <t xml:space="preserve">    c Zyrat e reja poligon</t>
  </si>
  <si>
    <t xml:space="preserve">    d Ndertime infrastrukture</t>
  </si>
  <si>
    <t xml:space="preserve">    e  Makineri dhe pajisje</t>
  </si>
  <si>
    <t xml:space="preserve">    f Ndertime e instalime (linja e re inerteve)</t>
  </si>
  <si>
    <t xml:space="preserve">    d  Paisje zyre dhe informatike</t>
  </si>
  <si>
    <t xml:space="preserve">    g  Mjete transporti</t>
  </si>
  <si>
    <t xml:space="preserve">      iii Huara te tjera</t>
  </si>
  <si>
    <t>NDERMARRJA:SHOQERIA EKOBETON SHPK</t>
  </si>
  <si>
    <t>NIPT J62903274Q</t>
  </si>
  <si>
    <t>SHOQERIA EKOBETON SHPK</t>
  </si>
  <si>
    <t>NIPT.J62903274Q</t>
  </si>
  <si>
    <t xml:space="preserve">MM  te paguara ndaj  furnitoreve </t>
  </si>
  <si>
    <t>MM Sig.shoq.</t>
  </si>
  <si>
    <t>MM per kredi te paguar</t>
  </si>
  <si>
    <t>MM neto nga veprimtarite tvsh e paguar</t>
  </si>
  <si>
    <t>MM paguar tatime e taksa</t>
  </si>
  <si>
    <t>SHOQERIA EKOBETON SHPK ELBASAN</t>
  </si>
  <si>
    <t>J 62903274Q</t>
  </si>
  <si>
    <t>SH0QERIA EKOBETON SHPK ELBASAN</t>
  </si>
  <si>
    <t>SHOQERIA EKOBETON SHPK NIPT J62903274Q</t>
  </si>
  <si>
    <t>Periudha : 01 Janar 2009-31 Dhjetor 2009</t>
  </si>
  <si>
    <t>Pasqyra e  Llogaritjes se Amortizimit te Aktiveve * per vitin 2009</t>
  </si>
  <si>
    <t>Viti Rraportues 2009</t>
  </si>
  <si>
    <t>Viti paraardhes 2008</t>
  </si>
  <si>
    <t>Viti              ushtrimor 2009</t>
  </si>
  <si>
    <t>Viti             paraardhes 2008</t>
  </si>
  <si>
    <t>Periudha  Raportuese 2009</t>
  </si>
  <si>
    <t>Periudha Para ardhese 2008</t>
  </si>
  <si>
    <t>TOTALI I TE  ARDHURAVE</t>
  </si>
  <si>
    <t>Te ardhura te tatueshme</t>
  </si>
  <si>
    <t>Te ardhura te pa tatueshme</t>
  </si>
  <si>
    <t>Shpenzime te panjohura</t>
  </si>
  <si>
    <t>Shpenzime per interesa</t>
  </si>
  <si>
    <t>Fitimi para tatimit</t>
  </si>
  <si>
    <t>Interesi i paguar e komisione</t>
  </si>
  <si>
    <t>Tvsh e paguar</t>
  </si>
  <si>
    <t>Pagese detyrime per debitore</t>
  </si>
  <si>
    <t>Interesa te paguara</t>
  </si>
  <si>
    <t>Interesa te marra</t>
  </si>
  <si>
    <t>Interesa te fituara</t>
  </si>
  <si>
    <t>Furnitura,nentrajtime e punime nga te tretet</t>
  </si>
  <si>
    <t>604,613-620,626,628</t>
  </si>
  <si>
    <t xml:space="preserve">Shpenzime te tjera tatime e taksa te ndryshme  </t>
  </si>
  <si>
    <t xml:space="preserve">Shpenzime te tjera llog.657 </t>
  </si>
  <si>
    <t>a-1 Furnitore per parapagime</t>
  </si>
  <si>
    <t>Amortizimi 2009</t>
  </si>
  <si>
    <t>Vlefta mbetur 31 dhjetor 2009</t>
  </si>
  <si>
    <t>MM te paguara ndaj punonjesve  +6963759</t>
  </si>
  <si>
    <t xml:space="preserve">    i-Kliente kreditore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</si>
</sst>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L_e_k_-;\-* #,##0.00_L_e_k_-;_-* &quot;-&quot;??_L_e_k_-;_-@_-"/>
    <numFmt numFmtId="173" formatCode="_-* #,##0_L_e_k_-;\-* #,##0_L_e_k_-;_-* &quot;-&quot;_L_e_k_-;_-@_-"/>
    <numFmt numFmtId="174" formatCode="_-* #,##0.00&quot;Lek&quot;_-;\-* #,##0.00&quot;Lek&quot;_-;_-* &quot;-&quot;??&quot;Lek&quot;_-;_-@_-"/>
    <numFmt numFmtId="175" formatCode="_-* #,##0&quot;Lek&quot;_-;\-* #,##0&quot;Lek&quot;_-;_-* &quot;-&quot;&quot;Lek&quot;_-;_-@_-"/>
    <numFmt numFmtId="176" formatCode="_-* #,##0.0_-;\-* #,##0.0_-;_-* &quot;-&quot;??_-;_-@_-"/>
    <numFmt numFmtId="177" formatCode="_-* #,##0_-;\-* #,##0_-;_-* &quot;-&quot;??_-;_-@_-"/>
    <numFmt numFmtId="178" formatCode="_(* #,##0.0_);_(* \(#,##0.0\);_(* &quot;-&quot;??_);_(@_)"/>
    <numFmt numFmtId="179" formatCode="_(* #,##0_);_(* \(#,##0\);_(* &quot;-&quot;??_);_(@_)"/>
  </numFmts>
  <fonts count="32">
    <font>
      <sz val="10"/>
      <name val="Arial"/>
      <family val="0"/>
    </font>
    <font>
      <sz val="8"/>
      <name val="Arial Narrow"/>
      <family val="0"/>
    </font>
    <font>
      <u val="single"/>
      <sz val="8"/>
      <color indexed="36"/>
      <name val="Arial Narrow"/>
      <family val="0"/>
    </font>
    <font>
      <u val="single"/>
      <sz val="8"/>
      <color indexed="12"/>
      <name val="Arial Narrow"/>
      <family val="0"/>
    </font>
    <font>
      <sz val="8"/>
      <color indexed="12"/>
      <name val="Arial Narrow"/>
      <family val="2"/>
    </font>
    <font>
      <b/>
      <sz val="11"/>
      <color indexed="12"/>
      <name val="Arial"/>
      <family val="2"/>
    </font>
    <font>
      <b/>
      <sz val="8"/>
      <color indexed="12"/>
      <name val="Arial Narrow"/>
      <family val="2"/>
    </font>
    <font>
      <sz val="8"/>
      <name val="Arial"/>
      <family val="0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6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2"/>
      <name val="Arial Narrow"/>
      <family val="2"/>
    </font>
    <font>
      <sz val="8"/>
      <name val="Tahoma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Baskerville Old Face"/>
      <family val="1"/>
    </font>
    <font>
      <b/>
      <sz val="12"/>
      <name val="Arial Narrow"/>
      <family val="2"/>
    </font>
    <font>
      <b/>
      <sz val="9"/>
      <name val="Baskerville Old Face"/>
      <family val="1"/>
    </font>
    <font>
      <sz val="9"/>
      <name val="Arial"/>
      <family val="2"/>
    </font>
    <font>
      <b/>
      <u val="single"/>
      <sz val="9"/>
      <name val="Arial"/>
      <family val="2"/>
    </font>
    <font>
      <b/>
      <sz val="8"/>
      <color indexed="12"/>
      <name val="Arial"/>
      <family val="2"/>
    </font>
    <font>
      <b/>
      <sz val="8"/>
      <name val="Tahoma"/>
      <family val="0"/>
    </font>
    <font>
      <b/>
      <sz val="9"/>
      <name val="Arial Narrow"/>
      <family val="2"/>
    </font>
    <font>
      <b/>
      <sz val="10"/>
      <name val="Baskerville Old Face"/>
      <family val="1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62">
    <border>
      <left/>
      <right/>
      <top/>
      <bottom/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/>
      <right style="thin">
        <color indexed="12"/>
      </right>
      <top style="medium"/>
      <bottom style="medium"/>
    </border>
    <border>
      <left style="thin">
        <color indexed="12"/>
      </left>
      <right style="thin">
        <color indexed="12"/>
      </right>
      <top style="medium"/>
      <bottom style="medium"/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12"/>
      </bottom>
    </border>
    <border>
      <left style="medium"/>
      <right style="medium"/>
      <top style="thin">
        <color indexed="12"/>
      </top>
      <bottom style="thin">
        <color indexed="12"/>
      </bottom>
    </border>
    <border>
      <left style="medium"/>
      <right style="medium"/>
      <top style="thin">
        <color indexed="12"/>
      </top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12"/>
      </right>
      <top>
        <color indexed="63"/>
      </top>
      <bottom style="thin">
        <color indexed="12"/>
      </bottom>
    </border>
    <border>
      <left style="medium"/>
      <right style="thin">
        <color indexed="12"/>
      </right>
      <top style="thin">
        <color indexed="12"/>
      </top>
      <bottom style="thin">
        <color indexed="1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12"/>
      </right>
      <top style="thin">
        <color indexed="12"/>
      </top>
      <bottom style="medium"/>
    </border>
    <border>
      <left style="thin">
        <color indexed="12"/>
      </left>
      <right style="thin">
        <color indexed="12"/>
      </right>
      <top style="thin">
        <color indexed="12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4" fillId="0" borderId="0" xfId="21" applyFont="1" applyBorder="1">
      <alignment/>
      <protection/>
    </xf>
    <xf numFmtId="0" fontId="5" fillId="0" borderId="0" xfId="21" applyFont="1" applyFill="1" applyBorder="1" applyAlignment="1">
      <alignment horizontal="centerContinuous"/>
      <protection/>
    </xf>
    <xf numFmtId="0" fontId="4" fillId="0" borderId="0" xfId="21" applyFont="1" applyFill="1" applyBorder="1" applyAlignment="1">
      <alignment horizontal="centerContinuous"/>
      <protection/>
    </xf>
    <xf numFmtId="0" fontId="4" fillId="0" borderId="1" xfId="21" applyFont="1" applyBorder="1">
      <alignment/>
      <protection/>
    </xf>
    <xf numFmtId="0" fontId="4" fillId="0" borderId="2" xfId="21" applyFont="1" applyBorder="1">
      <alignment/>
      <protection/>
    </xf>
    <xf numFmtId="0" fontId="6" fillId="0" borderId="2" xfId="21" applyFont="1" applyBorder="1">
      <alignment/>
      <protection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21" applyFont="1" applyBorder="1">
      <alignment/>
      <protection/>
    </xf>
    <xf numFmtId="0" fontId="6" fillId="0" borderId="2" xfId="21" applyFont="1" applyFill="1" applyBorder="1">
      <alignment/>
      <protection/>
    </xf>
    <xf numFmtId="0" fontId="6" fillId="0" borderId="2" xfId="21" applyFont="1" applyBorder="1" applyAlignment="1">
      <alignment horizontal="center"/>
      <protection/>
    </xf>
    <xf numFmtId="0" fontId="6" fillId="0" borderId="1" xfId="21" applyFont="1" applyBorder="1">
      <alignment/>
      <protection/>
    </xf>
    <xf numFmtId="3" fontId="6" fillId="0" borderId="0" xfId="21" applyNumberFormat="1" applyFont="1" applyBorder="1">
      <alignment/>
      <protection/>
    </xf>
    <xf numFmtId="0" fontId="9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6" fillId="0" borderId="2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/>
    </xf>
    <xf numFmtId="0" fontId="16" fillId="0" borderId="0" xfId="21" applyFont="1" applyBorder="1">
      <alignment/>
      <protection/>
    </xf>
    <xf numFmtId="0" fontId="0" fillId="0" borderId="7" xfId="0" applyBorder="1" applyAlignment="1">
      <alignment wrapText="1"/>
    </xf>
    <xf numFmtId="0" fontId="0" fillId="0" borderId="8" xfId="0" applyBorder="1" applyAlignment="1">
      <alignment/>
    </xf>
    <xf numFmtId="0" fontId="0" fillId="0" borderId="9" xfId="0" applyBorder="1" applyAlignment="1">
      <alignment wrapText="1"/>
    </xf>
    <xf numFmtId="0" fontId="0" fillId="0" borderId="3" xfId="0" applyBorder="1" applyAlignment="1">
      <alignment/>
    </xf>
    <xf numFmtId="171" fontId="0" fillId="0" borderId="0" xfId="15" applyAlignment="1">
      <alignment/>
    </xf>
    <xf numFmtId="171" fontId="0" fillId="0" borderId="8" xfId="15" applyBorder="1" applyAlignment="1">
      <alignment wrapText="1"/>
    </xf>
    <xf numFmtId="171" fontId="0" fillId="0" borderId="3" xfId="15" applyBorder="1" applyAlignment="1">
      <alignment/>
    </xf>
    <xf numFmtId="171" fontId="8" fillId="0" borderId="3" xfId="15" applyFont="1" applyBorder="1" applyAlignment="1">
      <alignment/>
    </xf>
    <xf numFmtId="0" fontId="8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3" xfId="0" applyFont="1" applyBorder="1" applyAlignment="1">
      <alignment wrapText="1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/>
    </xf>
    <xf numFmtId="171" fontId="10" fillId="0" borderId="3" xfId="15" applyFont="1" applyBorder="1" applyAlignment="1">
      <alignment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171" fontId="10" fillId="0" borderId="3" xfId="15" applyFont="1" applyBorder="1" applyAlignment="1">
      <alignment/>
    </xf>
    <xf numFmtId="0" fontId="0" fillId="0" borderId="10" xfId="0" applyFill="1" applyBorder="1" applyAlignment="1">
      <alignment/>
    </xf>
    <xf numFmtId="0" fontId="18" fillId="0" borderId="3" xfId="0" applyFont="1" applyBorder="1" applyAlignment="1">
      <alignment/>
    </xf>
    <xf numFmtId="0" fontId="19" fillId="0" borderId="3" xfId="0" applyFont="1" applyBorder="1" applyAlignment="1">
      <alignment/>
    </xf>
    <xf numFmtId="0" fontId="19" fillId="0" borderId="3" xfId="0" applyFont="1" applyBorder="1" applyAlignment="1">
      <alignment horizontal="center"/>
    </xf>
    <xf numFmtId="171" fontId="19" fillId="0" borderId="3" xfId="15" applyFont="1" applyBorder="1" applyAlignment="1">
      <alignment/>
    </xf>
    <xf numFmtId="0" fontId="19" fillId="0" borderId="0" xfId="0" applyFont="1" applyAlignment="1">
      <alignment/>
    </xf>
    <xf numFmtId="0" fontId="0" fillId="0" borderId="3" xfId="0" applyFill="1" applyBorder="1" applyAlignment="1">
      <alignment/>
    </xf>
    <xf numFmtId="0" fontId="8" fillId="0" borderId="3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Alignment="1">
      <alignment horizontal="center"/>
    </xf>
    <xf numFmtId="171" fontId="19" fillId="0" borderId="0" xfId="15" applyFont="1" applyAlignment="1">
      <alignment/>
    </xf>
    <xf numFmtId="171" fontId="8" fillId="2" borderId="3" xfId="15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71" fontId="9" fillId="0" borderId="0" xfId="15" applyFont="1" applyAlignment="1">
      <alignment/>
    </xf>
    <xf numFmtId="171" fontId="8" fillId="2" borderId="0" xfId="15" applyFont="1" applyFill="1" applyBorder="1" applyAlignment="1">
      <alignment/>
    </xf>
    <xf numFmtId="171" fontId="0" fillId="2" borderId="0" xfId="15" applyFill="1" applyAlignment="1">
      <alignment/>
    </xf>
    <xf numFmtId="171" fontId="0" fillId="2" borderId="0" xfId="15" applyFill="1" applyBorder="1" applyAlignment="1">
      <alignment wrapText="1"/>
    </xf>
    <xf numFmtId="171" fontId="10" fillId="2" borderId="0" xfId="15" applyFont="1" applyFill="1" applyBorder="1" applyAlignment="1">
      <alignment wrapText="1"/>
    </xf>
    <xf numFmtId="171" fontId="0" fillId="2" borderId="0" xfId="15" applyFill="1" applyBorder="1" applyAlignment="1">
      <alignment/>
    </xf>
    <xf numFmtId="171" fontId="10" fillId="2" borderId="0" xfId="15" applyFont="1" applyFill="1" applyBorder="1" applyAlignment="1">
      <alignment/>
    </xf>
    <xf numFmtId="171" fontId="19" fillId="2" borderId="0" xfId="15" applyFont="1" applyFill="1" applyBorder="1" applyAlignment="1">
      <alignment/>
    </xf>
    <xf numFmtId="171" fontId="19" fillId="2" borderId="0" xfId="15" applyFont="1" applyFill="1" applyAlignment="1">
      <alignment/>
    </xf>
    <xf numFmtId="171" fontId="9" fillId="2" borderId="0" xfId="15" applyFont="1" applyFill="1" applyAlignment="1">
      <alignment/>
    </xf>
    <xf numFmtId="171" fontId="0" fillId="2" borderId="3" xfId="15" applyFill="1" applyBorder="1" applyAlignment="1">
      <alignment/>
    </xf>
    <xf numFmtId="171" fontId="0" fillId="3" borderId="3" xfId="15" applyFill="1" applyBorder="1" applyAlignment="1">
      <alignment/>
    </xf>
    <xf numFmtId="171" fontId="0" fillId="4" borderId="3" xfId="15" applyFill="1" applyBorder="1" applyAlignment="1">
      <alignment/>
    </xf>
    <xf numFmtId="171" fontId="0" fillId="5" borderId="3" xfId="15" applyFill="1" applyBorder="1" applyAlignment="1">
      <alignment/>
    </xf>
    <xf numFmtId="171" fontId="0" fillId="0" borderId="0" xfId="15" applyFill="1" applyAlignment="1">
      <alignment/>
    </xf>
    <xf numFmtId="171" fontId="0" fillId="0" borderId="0" xfId="15" applyFill="1" applyBorder="1" applyAlignment="1">
      <alignment wrapText="1"/>
    </xf>
    <xf numFmtId="171" fontId="10" fillId="0" borderId="0" xfId="15" applyFont="1" applyFill="1" applyBorder="1" applyAlignment="1">
      <alignment wrapText="1"/>
    </xf>
    <xf numFmtId="171" fontId="0" fillId="0" borderId="0" xfId="15" applyFill="1" applyBorder="1" applyAlignment="1">
      <alignment/>
    </xf>
    <xf numFmtId="171" fontId="10" fillId="0" borderId="0" xfId="15" applyFont="1" applyFill="1" applyBorder="1" applyAlignment="1">
      <alignment/>
    </xf>
    <xf numFmtId="171" fontId="8" fillId="0" borderId="0" xfId="15" applyFont="1" applyFill="1" applyBorder="1" applyAlignment="1">
      <alignment/>
    </xf>
    <xf numFmtId="171" fontId="19" fillId="0" borderId="0" xfId="15" applyFont="1" applyFill="1" applyAlignment="1">
      <alignment/>
    </xf>
    <xf numFmtId="171" fontId="9" fillId="0" borderId="0" xfId="15" applyFont="1" applyFill="1" applyAlignment="1">
      <alignment/>
    </xf>
    <xf numFmtId="171" fontId="8" fillId="3" borderId="0" xfId="15" applyFont="1" applyFill="1" applyBorder="1" applyAlignment="1">
      <alignment/>
    </xf>
    <xf numFmtId="0" fontId="8" fillId="3" borderId="3" xfId="0" applyFont="1" applyFill="1" applyBorder="1" applyAlignment="1">
      <alignment/>
    </xf>
    <xf numFmtId="171" fontId="8" fillId="3" borderId="3" xfId="15" applyFont="1" applyFill="1" applyBorder="1" applyAlignment="1">
      <alignment/>
    </xf>
    <xf numFmtId="171" fontId="0" fillId="3" borderId="0" xfId="15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ont="1" applyFill="1" applyBorder="1" applyAlignment="1">
      <alignment/>
    </xf>
    <xf numFmtId="171" fontId="0" fillId="3" borderId="3" xfId="15" applyFont="1" applyFill="1" applyBorder="1" applyAlignment="1">
      <alignment/>
    </xf>
    <xf numFmtId="171" fontId="8" fillId="6" borderId="0" xfId="15" applyFont="1" applyFill="1" applyBorder="1" applyAlignment="1">
      <alignment/>
    </xf>
    <xf numFmtId="0" fontId="8" fillId="6" borderId="3" xfId="0" applyFont="1" applyFill="1" applyBorder="1" applyAlignment="1">
      <alignment/>
    </xf>
    <xf numFmtId="171" fontId="8" fillId="6" borderId="3" xfId="15" applyFont="1" applyFill="1" applyBorder="1" applyAlignment="1">
      <alignment/>
    </xf>
    <xf numFmtId="171" fontId="0" fillId="6" borderId="0" xfId="15" applyFill="1" applyBorder="1" applyAlignment="1">
      <alignment/>
    </xf>
    <xf numFmtId="0" fontId="0" fillId="6" borderId="3" xfId="0" applyFill="1" applyBorder="1" applyAlignment="1">
      <alignment/>
    </xf>
    <xf numFmtId="171" fontId="0" fillId="6" borderId="3" xfId="15" applyFill="1" applyBorder="1" applyAlignment="1">
      <alignment/>
    </xf>
    <xf numFmtId="171" fontId="8" fillId="7" borderId="0" xfId="15" applyFont="1" applyFill="1" applyBorder="1" applyAlignment="1">
      <alignment/>
    </xf>
    <xf numFmtId="0" fontId="8" fillId="7" borderId="3" xfId="0" applyFont="1" applyFill="1" applyBorder="1" applyAlignment="1">
      <alignment/>
    </xf>
    <xf numFmtId="171" fontId="8" fillId="7" borderId="3" xfId="15" applyFont="1" applyFill="1" applyBorder="1" applyAlignment="1">
      <alignment/>
    </xf>
    <xf numFmtId="171" fontId="0" fillId="7" borderId="0" xfId="15" applyFill="1" applyBorder="1" applyAlignment="1">
      <alignment/>
    </xf>
    <xf numFmtId="0" fontId="0" fillId="7" borderId="3" xfId="0" applyFill="1" applyBorder="1" applyAlignment="1">
      <alignment/>
    </xf>
    <xf numFmtId="171" fontId="0" fillId="7" borderId="3" xfId="15" applyFill="1" applyBorder="1" applyAlignment="1">
      <alignment/>
    </xf>
    <xf numFmtId="0" fontId="8" fillId="8" borderId="3" xfId="0" applyFont="1" applyFill="1" applyBorder="1" applyAlignment="1">
      <alignment/>
    </xf>
    <xf numFmtId="171" fontId="8" fillId="8" borderId="3" xfId="15" applyFont="1" applyFill="1" applyBorder="1" applyAlignment="1">
      <alignment/>
    </xf>
    <xf numFmtId="0" fontId="10" fillId="4" borderId="3" xfId="0" applyFont="1" applyFill="1" applyBorder="1" applyAlignment="1">
      <alignment/>
    </xf>
    <xf numFmtId="171" fontId="10" fillId="4" borderId="3" xfId="15" applyFont="1" applyFill="1" applyBorder="1" applyAlignment="1">
      <alignment/>
    </xf>
    <xf numFmtId="0" fontId="0" fillId="4" borderId="3" xfId="0" applyFill="1" applyBorder="1" applyAlignment="1">
      <alignment/>
    </xf>
    <xf numFmtId="171" fontId="19" fillId="9" borderId="0" xfId="15" applyFont="1" applyFill="1" applyBorder="1" applyAlignment="1">
      <alignment/>
    </xf>
    <xf numFmtId="0" fontId="19" fillId="9" borderId="3" xfId="0" applyFont="1" applyFill="1" applyBorder="1" applyAlignment="1">
      <alignment/>
    </xf>
    <xf numFmtId="171" fontId="19" fillId="9" borderId="3" xfId="15" applyFont="1" applyFill="1" applyBorder="1" applyAlignment="1">
      <alignment/>
    </xf>
    <xf numFmtId="171" fontId="0" fillId="10" borderId="0" xfId="15" applyFill="1" applyBorder="1" applyAlignment="1">
      <alignment/>
    </xf>
    <xf numFmtId="0" fontId="8" fillId="10" borderId="3" xfId="0" applyFont="1" applyFill="1" applyBorder="1" applyAlignment="1">
      <alignment/>
    </xf>
    <xf numFmtId="171" fontId="8" fillId="10" borderId="3" xfId="15" applyFont="1" applyFill="1" applyBorder="1" applyAlignment="1">
      <alignment/>
    </xf>
    <xf numFmtId="0" fontId="8" fillId="11" borderId="3" xfId="0" applyFont="1" applyFill="1" applyBorder="1" applyAlignment="1">
      <alignment/>
    </xf>
    <xf numFmtId="171" fontId="8" fillId="11" borderId="3" xfId="15" applyFont="1" applyFill="1" applyBorder="1" applyAlignment="1">
      <alignment/>
    </xf>
    <xf numFmtId="0" fontId="0" fillId="11" borderId="3" xfId="0" applyFill="1" applyBorder="1" applyAlignment="1">
      <alignment/>
    </xf>
    <xf numFmtId="171" fontId="0" fillId="11" borderId="3" xfId="15" applyFill="1" applyBorder="1" applyAlignment="1">
      <alignment/>
    </xf>
    <xf numFmtId="171" fontId="0" fillId="0" borderId="3" xfId="15" applyFill="1" applyBorder="1" applyAlignment="1">
      <alignment/>
    </xf>
    <xf numFmtId="0" fontId="0" fillId="8" borderId="3" xfId="0" applyFill="1" applyBorder="1" applyAlignment="1">
      <alignment/>
    </xf>
    <xf numFmtId="171" fontId="0" fillId="8" borderId="3" xfId="15" applyFill="1" applyBorder="1" applyAlignment="1">
      <alignment/>
    </xf>
    <xf numFmtId="171" fontId="10" fillId="12" borderId="0" xfId="15" applyFont="1" applyFill="1" applyBorder="1" applyAlignment="1">
      <alignment/>
    </xf>
    <xf numFmtId="0" fontId="10" fillId="12" borderId="3" xfId="0" applyFont="1" applyFill="1" applyBorder="1" applyAlignment="1">
      <alignment/>
    </xf>
    <xf numFmtId="171" fontId="10" fillId="12" borderId="3" xfId="15" applyFont="1" applyFill="1" applyBorder="1" applyAlignment="1">
      <alignment/>
    </xf>
    <xf numFmtId="0" fontId="8" fillId="13" borderId="3" xfId="0" applyFont="1" applyFill="1" applyBorder="1" applyAlignment="1">
      <alignment/>
    </xf>
    <xf numFmtId="0" fontId="8" fillId="13" borderId="0" xfId="0" applyFont="1" applyFill="1" applyAlignment="1">
      <alignment/>
    </xf>
    <xf numFmtId="171" fontId="8" fillId="13" borderId="3" xfId="15" applyFont="1" applyFill="1" applyBorder="1" applyAlignment="1">
      <alignment/>
    </xf>
    <xf numFmtId="0" fontId="0" fillId="13" borderId="3" xfId="0" applyFill="1" applyBorder="1" applyAlignment="1">
      <alignment/>
    </xf>
    <xf numFmtId="171" fontId="0" fillId="13" borderId="3" xfId="15" applyFill="1" applyBorder="1" applyAlignment="1">
      <alignment/>
    </xf>
    <xf numFmtId="0" fontId="0" fillId="14" borderId="3" xfId="0" applyFont="1" applyFill="1" applyBorder="1" applyAlignment="1">
      <alignment/>
    </xf>
    <xf numFmtId="0" fontId="8" fillId="14" borderId="3" xfId="0" applyFont="1" applyFill="1" applyBorder="1" applyAlignment="1">
      <alignment/>
    </xf>
    <xf numFmtId="171" fontId="0" fillId="14" borderId="3" xfId="15" applyFont="1" applyFill="1" applyBorder="1" applyAlignment="1">
      <alignment/>
    </xf>
    <xf numFmtId="0" fontId="0" fillId="0" borderId="0" xfId="0" applyBorder="1" applyAlignment="1">
      <alignment/>
    </xf>
    <xf numFmtId="0" fontId="8" fillId="0" borderId="1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wrapText="1"/>
    </xf>
    <xf numFmtId="0" fontId="8" fillId="0" borderId="3" xfId="0" applyFont="1" applyBorder="1" applyAlignment="1">
      <alignment/>
    </xf>
    <xf numFmtId="0" fontId="13" fillId="0" borderId="0" xfId="0" applyFont="1" applyAlignment="1">
      <alignment/>
    </xf>
    <xf numFmtId="0" fontId="8" fillId="0" borderId="5" xfId="0" applyFont="1" applyBorder="1" applyAlignment="1">
      <alignment/>
    </xf>
    <xf numFmtId="0" fontId="8" fillId="0" borderId="4" xfId="0" applyFont="1" applyBorder="1" applyAlignment="1">
      <alignment/>
    </xf>
    <xf numFmtId="0" fontId="11" fillId="0" borderId="0" xfId="21" applyFont="1" applyBorder="1">
      <alignment/>
      <protection/>
    </xf>
    <xf numFmtId="0" fontId="11" fillId="0" borderId="0" xfId="21" applyFont="1" applyFill="1" applyBorder="1" applyAlignment="1">
      <alignment horizontal="left"/>
      <protection/>
    </xf>
    <xf numFmtId="0" fontId="4" fillId="0" borderId="12" xfId="21" applyFont="1" applyBorder="1">
      <alignment/>
      <protection/>
    </xf>
    <xf numFmtId="0" fontId="6" fillId="0" borderId="13" xfId="21" applyFont="1" applyBorder="1" applyAlignment="1">
      <alignment horizontal="center"/>
      <protection/>
    </xf>
    <xf numFmtId="0" fontId="11" fillId="0" borderId="14" xfId="21" applyFont="1" applyFill="1" applyBorder="1">
      <alignment/>
      <protection/>
    </xf>
    <xf numFmtId="0" fontId="11" fillId="0" borderId="15" xfId="21" applyFont="1" applyFill="1" applyBorder="1" applyAlignment="1">
      <alignment horizontal="center"/>
      <protection/>
    </xf>
    <xf numFmtId="0" fontId="6" fillId="0" borderId="13" xfId="21" applyFont="1" applyBorder="1" applyAlignment="1">
      <alignment horizontal="center"/>
      <protection/>
    </xf>
    <xf numFmtId="0" fontId="4" fillId="0" borderId="16" xfId="21" applyFont="1" applyBorder="1">
      <alignment/>
      <protection/>
    </xf>
    <xf numFmtId="0" fontId="6" fillId="0" borderId="2" xfId="21" applyFont="1" applyBorder="1">
      <alignment/>
      <protection/>
    </xf>
    <xf numFmtId="0" fontId="6" fillId="0" borderId="17" xfId="21" applyFont="1" applyBorder="1">
      <alignment/>
      <protection/>
    </xf>
    <xf numFmtId="0" fontId="4" fillId="0" borderId="2" xfId="21" applyFont="1" applyBorder="1">
      <alignment/>
      <protection/>
    </xf>
    <xf numFmtId="0" fontId="4" fillId="0" borderId="17" xfId="21" applyFont="1" applyBorder="1">
      <alignment/>
      <protection/>
    </xf>
    <xf numFmtId="0" fontId="6" fillId="0" borderId="2" xfId="21" applyFont="1" applyBorder="1" applyAlignment="1">
      <alignment horizontal="left"/>
      <protection/>
    </xf>
    <xf numFmtId="0" fontId="6" fillId="0" borderId="18" xfId="21" applyFont="1" applyBorder="1">
      <alignment/>
      <protection/>
    </xf>
    <xf numFmtId="0" fontId="6" fillId="0" borderId="19" xfId="21" applyFont="1" applyBorder="1">
      <alignment/>
      <protection/>
    </xf>
    <xf numFmtId="0" fontId="6" fillId="0" borderId="20" xfId="21" applyFont="1" applyBorder="1">
      <alignment/>
      <protection/>
    </xf>
    <xf numFmtId="0" fontId="4" fillId="0" borderId="13" xfId="21" applyFont="1" applyBorder="1">
      <alignment/>
      <protection/>
    </xf>
    <xf numFmtId="0" fontId="6" fillId="0" borderId="14" xfId="21" applyFont="1" applyFill="1" applyBorder="1">
      <alignment/>
      <protection/>
    </xf>
    <xf numFmtId="0" fontId="6" fillId="0" borderId="15" xfId="21" applyFont="1" applyFill="1" applyBorder="1" applyAlignment="1">
      <alignment horizontal="center"/>
      <protection/>
    </xf>
    <xf numFmtId="0" fontId="6" fillId="0" borderId="21" xfId="21" applyFont="1" applyFill="1" applyBorder="1" applyAlignment="1">
      <alignment horizontal="center"/>
      <protection/>
    </xf>
    <xf numFmtId="171" fontId="11" fillId="0" borderId="22" xfId="15" applyFont="1" applyBorder="1" applyAlignment="1">
      <alignment/>
    </xf>
    <xf numFmtId="171" fontId="11" fillId="0" borderId="23" xfId="15" applyFont="1" applyBorder="1" applyAlignment="1">
      <alignment/>
    </xf>
    <xf numFmtId="171" fontId="12" fillId="0" borderId="23" xfId="15" applyFont="1" applyBorder="1" applyAlignment="1">
      <alignment/>
    </xf>
    <xf numFmtId="171" fontId="6" fillId="0" borderId="23" xfId="15" applyFont="1" applyBorder="1" applyAlignment="1">
      <alignment/>
    </xf>
    <xf numFmtId="171" fontId="11" fillId="0" borderId="24" xfId="15" applyFont="1" applyBorder="1" applyAlignment="1">
      <alignment/>
    </xf>
    <xf numFmtId="171" fontId="11" fillId="0" borderId="13" xfId="15" applyFont="1" applyBorder="1" applyAlignment="1">
      <alignment/>
    </xf>
    <xf numFmtId="171" fontId="11" fillId="0" borderId="2" xfId="15" applyFont="1" applyBorder="1" applyAlignment="1">
      <alignment/>
    </xf>
    <xf numFmtId="171" fontId="12" fillId="0" borderId="2" xfId="15" applyFont="1" applyBorder="1" applyAlignment="1">
      <alignment/>
    </xf>
    <xf numFmtId="171" fontId="9" fillId="0" borderId="2" xfId="15" applyFont="1" applyBorder="1" applyAlignment="1">
      <alignment/>
    </xf>
    <xf numFmtId="171" fontId="10" fillId="0" borderId="2" xfId="15" applyFont="1" applyBorder="1" applyAlignment="1">
      <alignment/>
    </xf>
    <xf numFmtId="0" fontId="20" fillId="0" borderId="4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5" xfId="0" applyFont="1" applyBorder="1" applyAlignment="1">
      <alignment/>
    </xf>
    <xf numFmtId="0" fontId="20" fillId="0" borderId="3" xfId="0" applyFont="1" applyBorder="1" applyAlignment="1">
      <alignment/>
    </xf>
    <xf numFmtId="0" fontId="20" fillId="0" borderId="3" xfId="0" applyFont="1" applyBorder="1" applyAlignment="1">
      <alignment wrapText="1"/>
    </xf>
    <xf numFmtId="0" fontId="21" fillId="0" borderId="5" xfId="0" applyFont="1" applyBorder="1" applyAlignment="1">
      <alignment/>
    </xf>
    <xf numFmtId="0" fontId="21" fillId="0" borderId="3" xfId="0" applyFont="1" applyBorder="1" applyAlignment="1">
      <alignment/>
    </xf>
    <xf numFmtId="0" fontId="21" fillId="0" borderId="3" xfId="0" applyFont="1" applyBorder="1" applyAlignment="1">
      <alignment wrapText="1"/>
    </xf>
    <xf numFmtId="0" fontId="20" fillId="0" borderId="6" xfId="0" applyFont="1" applyBorder="1" applyAlignment="1">
      <alignment/>
    </xf>
    <xf numFmtId="3" fontId="20" fillId="0" borderId="11" xfId="0" applyNumberFormat="1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3" fontId="20" fillId="0" borderId="3" xfId="0" applyNumberFormat="1" applyFont="1" applyBorder="1" applyAlignment="1">
      <alignment horizontal="left"/>
    </xf>
    <xf numFmtId="3" fontId="20" fillId="0" borderId="3" xfId="0" applyNumberFormat="1" applyFont="1" applyBorder="1" applyAlignment="1">
      <alignment horizontal="justify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6" xfId="0" applyFont="1" applyBorder="1" applyAlignment="1">
      <alignment horizontal="center" wrapText="1"/>
    </xf>
    <xf numFmtId="0" fontId="21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22" fillId="0" borderId="29" xfId="0" applyFont="1" applyBorder="1" applyAlignment="1">
      <alignment horizontal="center" wrapText="1"/>
    </xf>
    <xf numFmtId="0" fontId="22" fillId="0" borderId="29" xfId="0" applyFont="1" applyFill="1" applyBorder="1" applyAlignment="1">
      <alignment horizontal="center" wrapText="1"/>
    </xf>
    <xf numFmtId="0" fontId="22" fillId="0" borderId="30" xfId="0" applyFont="1" applyFill="1" applyBorder="1" applyAlignment="1">
      <alignment horizontal="center" wrapText="1"/>
    </xf>
    <xf numFmtId="0" fontId="0" fillId="0" borderId="31" xfId="0" applyFont="1" applyBorder="1" applyAlignment="1">
      <alignment/>
    </xf>
    <xf numFmtId="0" fontId="0" fillId="0" borderId="31" xfId="0" applyFont="1" applyBorder="1" applyAlignment="1">
      <alignment wrapText="1"/>
    </xf>
    <xf numFmtId="3" fontId="0" fillId="0" borderId="11" xfId="0" applyNumberFormat="1" applyBorder="1" applyAlignment="1">
      <alignment/>
    </xf>
    <xf numFmtId="0" fontId="8" fillId="0" borderId="0" xfId="0" applyFont="1" applyAlignment="1">
      <alignment/>
    </xf>
    <xf numFmtId="171" fontId="21" fillId="0" borderId="3" xfId="15" applyFont="1" applyBorder="1" applyAlignment="1">
      <alignment/>
    </xf>
    <xf numFmtId="171" fontId="20" fillId="0" borderId="3" xfId="15" applyFont="1" applyBorder="1" applyAlignment="1">
      <alignment/>
    </xf>
    <xf numFmtId="171" fontId="20" fillId="0" borderId="11" xfId="15" applyFont="1" applyBorder="1" applyAlignment="1">
      <alignment/>
    </xf>
    <xf numFmtId="171" fontId="20" fillId="0" borderId="6" xfId="15" applyFont="1" applyBorder="1" applyAlignment="1">
      <alignment/>
    </xf>
    <xf numFmtId="171" fontId="0" fillId="0" borderId="0" xfId="0" applyNumberFormat="1" applyAlignment="1">
      <alignment/>
    </xf>
    <xf numFmtId="171" fontId="14" fillId="0" borderId="3" xfId="15" applyFont="1" applyBorder="1" applyAlignment="1">
      <alignment/>
    </xf>
    <xf numFmtId="171" fontId="14" fillId="0" borderId="3" xfId="15" applyFont="1" applyBorder="1" applyAlignment="1">
      <alignment horizontal="left"/>
    </xf>
    <xf numFmtId="171" fontId="15" fillId="0" borderId="3" xfId="15" applyFont="1" applyBorder="1" applyAlignment="1">
      <alignment horizontal="left"/>
    </xf>
    <xf numFmtId="171" fontId="15" fillId="0" borderId="3" xfId="15" applyFont="1" applyBorder="1" applyAlignment="1">
      <alignment/>
    </xf>
    <xf numFmtId="171" fontId="15" fillId="0" borderId="3" xfId="15" applyFont="1" applyBorder="1" applyAlignment="1">
      <alignment/>
    </xf>
    <xf numFmtId="171" fontId="14" fillId="0" borderId="31" xfId="15" applyFont="1" applyBorder="1" applyAlignment="1">
      <alignment/>
    </xf>
    <xf numFmtId="171" fontId="0" fillId="0" borderId="31" xfId="15" applyBorder="1" applyAlignment="1">
      <alignment/>
    </xf>
    <xf numFmtId="171" fontId="8" fillId="0" borderId="29" xfId="15" applyFont="1" applyBorder="1" applyAlignment="1">
      <alignment/>
    </xf>
    <xf numFmtId="171" fontId="14" fillId="0" borderId="31" xfId="15" applyFont="1" applyBorder="1" applyAlignment="1">
      <alignment horizontal="left"/>
    </xf>
    <xf numFmtId="43" fontId="0" fillId="0" borderId="0" xfId="0" applyNumberFormat="1" applyAlignment="1">
      <alignment/>
    </xf>
    <xf numFmtId="0" fontId="18" fillId="0" borderId="28" xfId="0" applyFont="1" applyBorder="1" applyAlignment="1">
      <alignment/>
    </xf>
    <xf numFmtId="0" fontId="18" fillId="0" borderId="29" xfId="0" applyFont="1" applyBorder="1" applyAlignment="1">
      <alignment/>
    </xf>
    <xf numFmtId="0" fontId="25" fillId="0" borderId="32" xfId="0" applyFont="1" applyBorder="1" applyAlignment="1">
      <alignment/>
    </xf>
    <xf numFmtId="0" fontId="25" fillId="0" borderId="11" xfId="0" applyFont="1" applyBorder="1" applyAlignment="1">
      <alignment wrapText="1"/>
    </xf>
    <xf numFmtId="179" fontId="25" fillId="0" borderId="11" xfId="15" applyNumberFormat="1" applyFont="1" applyBorder="1" applyAlignment="1">
      <alignment horizontal="right"/>
    </xf>
    <xf numFmtId="179" fontId="25" fillId="0" borderId="11" xfId="15" applyNumberFormat="1" applyFont="1" applyBorder="1" applyAlignment="1">
      <alignment/>
    </xf>
    <xf numFmtId="179" fontId="25" fillId="0" borderId="10" xfId="15" applyNumberFormat="1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" xfId="0" applyFont="1" applyBorder="1" applyAlignment="1">
      <alignment wrapText="1"/>
    </xf>
    <xf numFmtId="179" fontId="25" fillId="0" borderId="3" xfId="15" applyNumberFormat="1" applyFont="1" applyBorder="1" applyAlignment="1">
      <alignment horizontal="right"/>
    </xf>
    <xf numFmtId="179" fontId="25" fillId="0" borderId="3" xfId="15" applyNumberFormat="1" applyFont="1" applyBorder="1" applyAlignment="1">
      <alignment/>
    </xf>
    <xf numFmtId="179" fontId="25" fillId="0" borderId="3" xfId="15" applyNumberFormat="1" applyFont="1" applyBorder="1" applyAlignment="1">
      <alignment/>
    </xf>
    <xf numFmtId="0" fontId="25" fillId="0" borderId="3" xfId="0" applyFont="1" applyBorder="1" applyAlignment="1">
      <alignment/>
    </xf>
    <xf numFmtId="0" fontId="18" fillId="0" borderId="3" xfId="0" applyFont="1" applyBorder="1" applyAlignment="1">
      <alignment/>
    </xf>
    <xf numFmtId="179" fontId="18" fillId="0" borderId="3" xfId="15" applyNumberFormat="1" applyFont="1" applyBorder="1" applyAlignment="1">
      <alignment horizontal="right"/>
    </xf>
    <xf numFmtId="0" fontId="26" fillId="0" borderId="3" xfId="0" applyFont="1" applyBorder="1" applyAlignment="1">
      <alignment/>
    </xf>
    <xf numFmtId="179" fontId="18" fillId="0" borderId="3" xfId="15" applyNumberFormat="1" applyFont="1" applyBorder="1" applyAlignment="1">
      <alignment/>
    </xf>
    <xf numFmtId="0" fontId="18" fillId="0" borderId="33" xfId="0" applyFont="1" applyBorder="1" applyAlignment="1">
      <alignment/>
    </xf>
    <xf numFmtId="0" fontId="25" fillId="0" borderId="0" xfId="0" applyFont="1" applyBorder="1" applyAlignment="1">
      <alignment/>
    </xf>
    <xf numFmtId="0" fontId="18" fillId="0" borderId="34" xfId="0" applyFont="1" applyBorder="1" applyAlignment="1">
      <alignment/>
    </xf>
    <xf numFmtId="179" fontId="25" fillId="0" borderId="35" xfId="15" applyNumberFormat="1" applyFont="1" applyBorder="1" applyAlignment="1">
      <alignment/>
    </xf>
    <xf numFmtId="179" fontId="25" fillId="0" borderId="36" xfId="15" applyNumberFormat="1" applyFont="1" applyBorder="1" applyAlignment="1">
      <alignment/>
    </xf>
    <xf numFmtId="179" fontId="18" fillId="0" borderId="36" xfId="15" applyNumberFormat="1" applyFont="1" applyBorder="1" applyAlignment="1">
      <alignment horizontal="right"/>
    </xf>
    <xf numFmtId="0" fontId="23" fillId="0" borderId="0" xfId="21" applyFont="1" applyBorder="1" applyAlignment="1">
      <alignment horizontal="left"/>
      <protection/>
    </xf>
    <xf numFmtId="3" fontId="0" fillId="0" borderId="10" xfId="0" applyNumberFormat="1" applyBorder="1" applyAlignment="1">
      <alignment/>
    </xf>
    <xf numFmtId="3" fontId="8" fillId="0" borderId="30" xfId="0" applyNumberFormat="1" applyFont="1" applyBorder="1" applyAlignment="1">
      <alignment/>
    </xf>
    <xf numFmtId="171" fontId="8" fillId="0" borderId="29" xfId="15" applyFont="1" applyBorder="1" applyAlignment="1">
      <alignment horizontal="left"/>
    </xf>
    <xf numFmtId="0" fontId="23" fillId="0" borderId="0" xfId="21" applyFont="1" applyBorder="1" applyAlignment="1">
      <alignment horizontal="center"/>
      <protection/>
    </xf>
    <xf numFmtId="179" fontId="0" fillId="0" borderId="0" xfId="0" applyNumberFormat="1" applyBorder="1" applyAlignment="1">
      <alignment/>
    </xf>
    <xf numFmtId="179" fontId="25" fillId="0" borderId="31" xfId="15" applyNumberFormat="1" applyFont="1" applyBorder="1" applyAlignment="1">
      <alignment horizontal="right"/>
    </xf>
    <xf numFmtId="0" fontId="25" fillId="0" borderId="37" xfId="0" applyFont="1" applyBorder="1" applyAlignment="1">
      <alignment/>
    </xf>
    <xf numFmtId="0" fontId="25" fillId="0" borderId="31" xfId="0" applyFont="1" applyBorder="1" applyAlignment="1">
      <alignment/>
    </xf>
    <xf numFmtId="179" fontId="25" fillId="0" borderId="31" xfId="15" applyNumberFormat="1" applyFont="1" applyBorder="1" applyAlignment="1">
      <alignment/>
    </xf>
    <xf numFmtId="179" fontId="25" fillId="0" borderId="38" xfId="15" applyNumberFormat="1" applyFont="1" applyBorder="1" applyAlignment="1">
      <alignment/>
    </xf>
    <xf numFmtId="179" fontId="18" fillId="0" borderId="29" xfId="15" applyNumberFormat="1" applyFont="1" applyBorder="1" applyAlignment="1">
      <alignment horizontal="right"/>
    </xf>
    <xf numFmtId="179" fontId="18" fillId="0" borderId="34" xfId="15" applyNumberFormat="1" applyFont="1" applyBorder="1" applyAlignment="1">
      <alignment horizontal="right"/>
    </xf>
    <xf numFmtId="0" fontId="6" fillId="0" borderId="0" xfId="21" applyFont="1" applyBorder="1">
      <alignment/>
      <protection/>
    </xf>
    <xf numFmtId="171" fontId="11" fillId="0" borderId="0" xfId="15" applyFont="1" applyBorder="1" applyAlignment="1">
      <alignment/>
    </xf>
    <xf numFmtId="0" fontId="4" fillId="0" borderId="39" xfId="21" applyFont="1" applyBorder="1">
      <alignment/>
      <protection/>
    </xf>
    <xf numFmtId="0" fontId="6" fillId="0" borderId="40" xfId="21" applyFont="1" applyBorder="1">
      <alignment/>
      <protection/>
    </xf>
    <xf numFmtId="0" fontId="4" fillId="0" borderId="40" xfId="21" applyFont="1" applyBorder="1">
      <alignment/>
      <protection/>
    </xf>
    <xf numFmtId="0" fontId="9" fillId="0" borderId="40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41" xfId="0" applyFont="1" applyBorder="1" applyAlignment="1">
      <alignment/>
    </xf>
    <xf numFmtId="0" fontId="6" fillId="0" borderId="42" xfId="21" applyFont="1" applyBorder="1">
      <alignment/>
      <protection/>
    </xf>
    <xf numFmtId="0" fontId="6" fillId="0" borderId="43" xfId="21" applyFont="1" applyBorder="1">
      <alignment/>
      <protection/>
    </xf>
    <xf numFmtId="171" fontId="11" fillId="0" borderId="43" xfId="15" applyFont="1" applyBorder="1" applyAlignment="1">
      <alignment/>
    </xf>
    <xf numFmtId="0" fontId="11" fillId="0" borderId="15" xfId="21" applyFont="1" applyFill="1" applyBorder="1" applyAlignment="1">
      <alignment horizontal="justify"/>
      <protection/>
    </xf>
    <xf numFmtId="0" fontId="11" fillId="0" borderId="21" xfId="21" applyFont="1" applyFill="1" applyBorder="1" applyAlignment="1">
      <alignment horizontal="justify"/>
      <protection/>
    </xf>
    <xf numFmtId="179" fontId="25" fillId="0" borderId="0" xfId="0" applyNumberFormat="1" applyFont="1" applyBorder="1" applyAlignment="1">
      <alignment/>
    </xf>
    <xf numFmtId="171" fontId="8" fillId="0" borderId="0" xfId="0" applyNumberFormat="1" applyFont="1" applyAlignment="1">
      <alignment/>
    </xf>
    <xf numFmtId="0" fontId="21" fillId="0" borderId="5" xfId="0" applyFont="1" applyBorder="1" applyAlignment="1">
      <alignment/>
    </xf>
    <xf numFmtId="0" fontId="25" fillId="0" borderId="44" xfId="0" applyFont="1" applyBorder="1" applyAlignment="1">
      <alignment/>
    </xf>
    <xf numFmtId="179" fontId="25" fillId="0" borderId="45" xfId="0" applyNumberFormat="1" applyFont="1" applyBorder="1" applyAlignment="1">
      <alignment/>
    </xf>
    <xf numFmtId="0" fontId="25" fillId="0" borderId="11" xfId="0" applyFont="1" applyBorder="1" applyAlignment="1">
      <alignment/>
    </xf>
    <xf numFmtId="177" fontId="25" fillId="0" borderId="3" xfId="0" applyNumberFormat="1" applyFont="1" applyBorder="1" applyAlignment="1">
      <alignment/>
    </xf>
    <xf numFmtId="179" fontId="18" fillId="0" borderId="45" xfId="0" applyNumberFormat="1" applyFont="1" applyBorder="1" applyAlignment="1">
      <alignment/>
    </xf>
    <xf numFmtId="179" fontId="25" fillId="0" borderId="35" xfId="0" applyNumberFormat="1" applyFont="1" applyBorder="1" applyAlignment="1">
      <alignment/>
    </xf>
    <xf numFmtId="179" fontId="18" fillId="0" borderId="34" xfId="0" applyNumberFormat="1" applyFont="1" applyBorder="1" applyAlignment="1">
      <alignment/>
    </xf>
    <xf numFmtId="177" fontId="18" fillId="0" borderId="3" xfId="0" applyNumberFormat="1" applyFont="1" applyBorder="1" applyAlignment="1">
      <alignment/>
    </xf>
    <xf numFmtId="179" fontId="25" fillId="0" borderId="11" xfId="0" applyNumberFormat="1" applyFont="1" applyBorder="1" applyAlignment="1">
      <alignment/>
    </xf>
    <xf numFmtId="179" fontId="18" fillId="0" borderId="11" xfId="0" applyNumberFormat="1" applyFont="1" applyBorder="1" applyAlignment="1">
      <alignment/>
    </xf>
    <xf numFmtId="171" fontId="12" fillId="0" borderId="11" xfId="0" applyNumberFormat="1" applyFont="1" applyBorder="1" applyAlignment="1">
      <alignment/>
    </xf>
    <xf numFmtId="171" fontId="8" fillId="0" borderId="11" xfId="15" applyNumberFormat="1" applyFont="1" applyBorder="1" applyAlignment="1">
      <alignment horizontal="right"/>
    </xf>
    <xf numFmtId="171" fontId="0" fillId="0" borderId="3" xfId="15" applyNumberFormat="1" applyFont="1" applyBorder="1" applyAlignment="1">
      <alignment horizontal="right"/>
    </xf>
    <xf numFmtId="171" fontId="0" fillId="0" borderId="3" xfId="15" applyFont="1" applyBorder="1" applyAlignment="1">
      <alignment horizontal="right"/>
    </xf>
    <xf numFmtId="171" fontId="8" fillId="0" borderId="3" xfId="15" applyFont="1" applyBorder="1" applyAlignment="1">
      <alignment horizontal="right"/>
    </xf>
    <xf numFmtId="171" fontId="0" fillId="0" borderId="6" xfId="15" applyFont="1" applyBorder="1" applyAlignment="1">
      <alignment horizontal="right"/>
    </xf>
    <xf numFmtId="171" fontId="8" fillId="0" borderId="3" xfId="15" applyNumberFormat="1" applyFont="1" applyBorder="1" applyAlignment="1">
      <alignment horizontal="right"/>
    </xf>
    <xf numFmtId="171" fontId="0" fillId="0" borderId="6" xfId="15" applyNumberFormat="1" applyFont="1" applyBorder="1" applyAlignment="1">
      <alignment horizontal="right"/>
    </xf>
    <xf numFmtId="3" fontId="8" fillId="0" borderId="11" xfId="0" applyNumberFormat="1" applyFont="1" applyBorder="1" applyAlignment="1">
      <alignment/>
    </xf>
    <xf numFmtId="0" fontId="27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 horizontal="center"/>
      <protection/>
    </xf>
    <xf numFmtId="0" fontId="13" fillId="0" borderId="0" xfId="0" applyFont="1" applyAlignment="1">
      <alignment horizontal="center"/>
    </xf>
    <xf numFmtId="0" fontId="10" fillId="0" borderId="0" xfId="21" applyFont="1" applyFill="1" applyBorder="1" applyAlignment="1">
      <alignment horizontal="center"/>
      <protection/>
    </xf>
    <xf numFmtId="0" fontId="23" fillId="0" borderId="0" xfId="21" applyFont="1" applyBorder="1" applyAlignment="1">
      <alignment horizontal="left"/>
      <protection/>
    </xf>
    <xf numFmtId="0" fontId="18" fillId="0" borderId="46" xfId="0" applyFont="1" applyBorder="1" applyAlignment="1">
      <alignment horizontal="justify"/>
    </xf>
    <xf numFmtId="0" fontId="18" fillId="0" borderId="47" xfId="0" applyFont="1" applyBorder="1" applyAlignment="1">
      <alignment horizontal="justify"/>
    </xf>
    <xf numFmtId="0" fontId="18" fillId="0" borderId="48" xfId="0" applyFont="1" applyBorder="1" applyAlignment="1">
      <alignment horizontal="justify"/>
    </xf>
    <xf numFmtId="0" fontId="18" fillId="0" borderId="49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8" fillId="0" borderId="51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center" wrapText="1"/>
    </xf>
    <xf numFmtId="0" fontId="18" fillId="0" borderId="52" xfId="0" applyFont="1" applyFill="1" applyBorder="1" applyAlignment="1">
      <alignment horizontal="center" wrapText="1"/>
    </xf>
    <xf numFmtId="0" fontId="18" fillId="0" borderId="51" xfId="0" applyFont="1" applyBorder="1" applyAlignment="1">
      <alignment horizontal="justify"/>
    </xf>
    <xf numFmtId="0" fontId="18" fillId="0" borderId="3" xfId="0" applyFont="1" applyBorder="1" applyAlignment="1">
      <alignment horizontal="justify"/>
    </xf>
    <xf numFmtId="0" fontId="18" fillId="0" borderId="52" xfId="0" applyFont="1" applyBorder="1" applyAlignment="1">
      <alignment horizontal="justify"/>
    </xf>
    <xf numFmtId="0" fontId="18" fillId="0" borderId="53" xfId="0" applyFont="1" applyBorder="1" applyAlignment="1">
      <alignment horizontal="justify"/>
    </xf>
    <xf numFmtId="0" fontId="18" fillId="0" borderId="36" xfId="0" applyFont="1" applyBorder="1" applyAlignment="1">
      <alignment horizontal="justify"/>
    </xf>
    <xf numFmtId="0" fontId="18" fillId="0" borderId="54" xfId="0" applyFont="1" applyBorder="1" applyAlignment="1">
      <alignment horizontal="justify"/>
    </xf>
    <xf numFmtId="0" fontId="24" fillId="0" borderId="51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52" xfId="0" applyFont="1" applyBorder="1" applyAlignment="1">
      <alignment horizontal="center"/>
    </xf>
    <xf numFmtId="0" fontId="24" fillId="0" borderId="3" xfId="0" applyFont="1" applyFill="1" applyBorder="1" applyAlignment="1">
      <alignment horizontal="center" wrapText="1"/>
    </xf>
    <xf numFmtId="0" fontId="24" fillId="0" borderId="52" xfId="0" applyFont="1" applyFill="1" applyBorder="1" applyAlignment="1">
      <alignment horizontal="center" wrapText="1"/>
    </xf>
    <xf numFmtId="0" fontId="29" fillId="0" borderId="8" xfId="0" applyFont="1" applyBorder="1" applyAlignment="1">
      <alignment horizontal="justify"/>
    </xf>
    <xf numFmtId="0" fontId="29" fillId="0" borderId="55" xfId="0" applyFont="1" applyBorder="1" applyAlignment="1">
      <alignment horizontal="justify"/>
    </xf>
    <xf numFmtId="0" fontId="29" fillId="0" borderId="56" xfId="0" applyFont="1" applyBorder="1" applyAlignment="1">
      <alignment horizontal="justify"/>
    </xf>
    <xf numFmtId="0" fontId="24" fillId="0" borderId="57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58" xfId="0" applyFont="1" applyBorder="1" applyAlignment="1">
      <alignment horizontal="center"/>
    </xf>
    <xf numFmtId="0" fontId="27" fillId="0" borderId="59" xfId="21" applyFont="1" applyFill="1" applyBorder="1" applyAlignment="1">
      <alignment horizontal="center"/>
      <protection/>
    </xf>
    <xf numFmtId="0" fontId="24" fillId="0" borderId="3" xfId="0" applyFont="1" applyBorder="1" applyAlignment="1">
      <alignment horizontal="center" wrapText="1"/>
    </xf>
    <xf numFmtId="0" fontId="24" fillId="0" borderId="52" xfId="0" applyFont="1" applyBorder="1" applyAlignment="1">
      <alignment horizontal="center" wrapText="1"/>
    </xf>
    <xf numFmtId="0" fontId="18" fillId="0" borderId="60" xfId="0" applyFont="1" applyBorder="1" applyAlignment="1">
      <alignment horizontal="justify" wrapText="1"/>
    </xf>
    <xf numFmtId="0" fontId="18" fillId="0" borderId="10" xfId="0" applyFont="1" applyBorder="1" applyAlignment="1">
      <alignment horizontal="justify" wrapText="1"/>
    </xf>
    <xf numFmtId="0" fontId="18" fillId="0" borderId="61" xfId="0" applyFont="1" applyBorder="1" applyAlignment="1">
      <alignment horizontal="justify" wrapText="1"/>
    </xf>
    <xf numFmtId="0" fontId="18" fillId="0" borderId="51" xfId="0" applyFont="1" applyBorder="1" applyAlignment="1">
      <alignment horizontal="center"/>
    </xf>
    <xf numFmtId="0" fontId="30" fillId="0" borderId="25" xfId="0" applyFont="1" applyBorder="1" applyAlignment="1">
      <alignment/>
    </xf>
    <xf numFmtId="0" fontId="30" fillId="0" borderId="26" xfId="0" applyFont="1" applyBorder="1" applyAlignment="1">
      <alignment/>
    </xf>
    <xf numFmtId="0" fontId="30" fillId="0" borderId="26" xfId="0" applyFont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82">
      <selection activeCell="G88" sqref="G88"/>
    </sheetView>
  </sheetViews>
  <sheetFormatPr defaultColWidth="9.140625" defaultRowHeight="12.75"/>
  <cols>
    <col min="1" max="1" width="4.140625" style="0" customWidth="1"/>
    <col min="2" max="2" width="41.00390625" style="0" customWidth="1"/>
    <col min="3" max="3" width="13.421875" style="0" customWidth="1"/>
    <col min="4" max="5" width="15.00390625" style="0" bestFit="1" customWidth="1"/>
  </cols>
  <sheetData>
    <row r="1" ht="12.75">
      <c r="B1" s="195" t="s">
        <v>379</v>
      </c>
    </row>
    <row r="2" spans="1:5" ht="13.5" customHeight="1">
      <c r="A2" s="282" t="s">
        <v>1</v>
      </c>
      <c r="B2" s="282"/>
      <c r="C2" s="282"/>
      <c r="D2" s="282"/>
      <c r="E2" s="3"/>
    </row>
    <row r="3" spans="1:5" ht="14.25" thickBot="1">
      <c r="A3" s="282" t="s">
        <v>380</v>
      </c>
      <c r="B3" s="282"/>
      <c r="C3" s="282"/>
      <c r="D3" s="282"/>
      <c r="E3" s="3"/>
    </row>
    <row r="4" spans="1:5" ht="28.5" customHeight="1" thickBot="1">
      <c r="A4" s="141"/>
      <c r="B4" s="142"/>
      <c r="C4" s="142" t="s">
        <v>18</v>
      </c>
      <c r="D4" s="258" t="s">
        <v>382</v>
      </c>
      <c r="E4" s="259" t="s">
        <v>383</v>
      </c>
    </row>
    <row r="5" spans="1:5" ht="13.5">
      <c r="A5" s="139"/>
      <c r="B5" s="143" t="s">
        <v>6</v>
      </c>
      <c r="C5" s="144"/>
      <c r="D5" s="157"/>
      <c r="E5" s="157"/>
    </row>
    <row r="6" spans="1:5" ht="13.5">
      <c r="A6" s="12" t="s">
        <v>92</v>
      </c>
      <c r="B6" s="145" t="s">
        <v>7</v>
      </c>
      <c r="C6" s="146"/>
      <c r="D6" s="158"/>
      <c r="E6" s="158"/>
    </row>
    <row r="7" spans="1:5" ht="13.5">
      <c r="A7" s="12">
        <v>1</v>
      </c>
      <c r="B7" s="145" t="s">
        <v>214</v>
      </c>
      <c r="C7" s="146"/>
      <c r="D7" s="158"/>
      <c r="E7" s="158"/>
    </row>
    <row r="8" spans="1:5" ht="13.5">
      <c r="A8" s="12"/>
      <c r="B8" s="145" t="s">
        <v>196</v>
      </c>
      <c r="C8" s="146"/>
      <c r="D8" s="159">
        <v>3315929</v>
      </c>
      <c r="E8" s="159">
        <v>5016667</v>
      </c>
    </row>
    <row r="9" spans="1:5" ht="13.5">
      <c r="A9" s="12"/>
      <c r="B9" s="145" t="s">
        <v>197</v>
      </c>
      <c r="C9" s="146"/>
      <c r="D9" s="159">
        <v>1930242</v>
      </c>
      <c r="E9" s="159">
        <v>6949167</v>
      </c>
    </row>
    <row r="10" spans="1:5" ht="13.5">
      <c r="A10" s="12"/>
      <c r="B10" s="145" t="s">
        <v>207</v>
      </c>
      <c r="C10" s="146"/>
      <c r="D10" s="158">
        <f>D9+D8</f>
        <v>5246171</v>
      </c>
      <c r="E10" s="160">
        <f>E9+E8</f>
        <v>11965834</v>
      </c>
    </row>
    <row r="11" spans="1:5" ht="13.5">
      <c r="A11" s="12">
        <v>2</v>
      </c>
      <c r="B11" s="145" t="s">
        <v>213</v>
      </c>
      <c r="C11" s="146"/>
      <c r="D11" s="158"/>
      <c r="E11" s="158"/>
    </row>
    <row r="12" spans="1:5" ht="10.5" customHeight="1">
      <c r="A12" s="4"/>
      <c r="B12" s="147" t="s">
        <v>8</v>
      </c>
      <c r="C12" s="148"/>
      <c r="D12" s="159">
        <v>0</v>
      </c>
      <c r="E12" s="159">
        <v>0</v>
      </c>
    </row>
    <row r="13" spans="1:5" ht="12" customHeight="1">
      <c r="A13" s="4"/>
      <c r="B13" s="147" t="s">
        <v>9</v>
      </c>
      <c r="C13" s="148"/>
      <c r="D13" s="159"/>
      <c r="E13" s="159"/>
    </row>
    <row r="14" spans="1:5" ht="13.5">
      <c r="A14" s="12"/>
      <c r="B14" s="145" t="s">
        <v>3</v>
      </c>
      <c r="C14" s="146"/>
      <c r="D14" s="158">
        <f>SUM(D12:D13)</f>
        <v>0</v>
      </c>
      <c r="E14" s="158">
        <f>SUM(E12:E13)</f>
        <v>0</v>
      </c>
    </row>
    <row r="15" spans="1:5" ht="13.5">
      <c r="A15" s="12">
        <v>3</v>
      </c>
      <c r="B15" s="145" t="s">
        <v>212</v>
      </c>
      <c r="C15" s="146"/>
      <c r="D15" s="158"/>
      <c r="E15" s="158"/>
    </row>
    <row r="16" spans="1:5" s="7" customFormat="1" ht="12" customHeight="1">
      <c r="A16" s="4"/>
      <c r="B16" s="147" t="s">
        <v>198</v>
      </c>
      <c r="C16" s="148"/>
      <c r="D16" s="159">
        <v>6173201</v>
      </c>
      <c r="E16" s="159">
        <v>23232563</v>
      </c>
    </row>
    <row r="17" spans="1:5" s="7" customFormat="1" ht="12" customHeight="1">
      <c r="A17" s="4"/>
      <c r="B17" s="147" t="s">
        <v>404</v>
      </c>
      <c r="C17" s="148"/>
      <c r="D17" s="159">
        <v>684282</v>
      </c>
      <c r="E17" s="159">
        <v>622000</v>
      </c>
    </row>
    <row r="18" spans="1:5" s="7" customFormat="1" ht="12" customHeight="1">
      <c r="A18" s="4"/>
      <c r="B18" s="147" t="s">
        <v>199</v>
      </c>
      <c r="C18" s="148"/>
      <c r="D18" s="159">
        <v>11478967</v>
      </c>
      <c r="E18" s="159">
        <v>11700565</v>
      </c>
    </row>
    <row r="19" spans="1:5" s="7" customFormat="1" ht="12" customHeight="1">
      <c r="A19" s="4"/>
      <c r="B19" s="147" t="s">
        <v>200</v>
      </c>
      <c r="C19" s="148"/>
      <c r="D19" s="159"/>
      <c r="E19" s="159"/>
    </row>
    <row r="20" spans="1:5" s="7" customFormat="1" ht="12" customHeight="1">
      <c r="A20" s="4"/>
      <c r="B20" s="147" t="s">
        <v>201</v>
      </c>
      <c r="C20" s="148"/>
      <c r="D20" s="159"/>
      <c r="E20" s="159"/>
    </row>
    <row r="21" spans="1:5" s="7" customFormat="1" ht="12" customHeight="1">
      <c r="A21" s="4"/>
      <c r="B21" s="147" t="s">
        <v>338</v>
      </c>
      <c r="C21" s="148"/>
      <c r="D21" s="159">
        <v>0</v>
      </c>
      <c r="E21" s="159">
        <v>140284</v>
      </c>
    </row>
    <row r="22" spans="1:5" s="7" customFormat="1" ht="12" customHeight="1">
      <c r="A22" s="4"/>
      <c r="B22" s="147" t="s">
        <v>337</v>
      </c>
      <c r="C22" s="148"/>
      <c r="D22" s="159">
        <v>166028872</v>
      </c>
      <c r="E22" s="159">
        <v>137730154</v>
      </c>
    </row>
    <row r="23" spans="1:5" s="8" customFormat="1" ht="12" customHeight="1">
      <c r="A23" s="12"/>
      <c r="B23" s="145" t="s">
        <v>15</v>
      </c>
      <c r="C23" s="146"/>
      <c r="D23" s="158">
        <f>SUM(D16:D22)</f>
        <v>184365322</v>
      </c>
      <c r="E23" s="158">
        <f>SUM(E16:E22)</f>
        <v>173425566</v>
      </c>
    </row>
    <row r="24" spans="1:5" s="8" customFormat="1" ht="12" customHeight="1">
      <c r="A24" s="12">
        <v>4</v>
      </c>
      <c r="B24" s="145" t="s">
        <v>211</v>
      </c>
      <c r="C24" s="146"/>
      <c r="D24" s="158"/>
      <c r="E24" s="158"/>
    </row>
    <row r="25" spans="1:5" s="8" customFormat="1" ht="12" customHeight="1">
      <c r="A25" s="12"/>
      <c r="B25" s="147" t="s">
        <v>202</v>
      </c>
      <c r="C25" s="146"/>
      <c r="D25" s="159">
        <v>4993560</v>
      </c>
      <c r="E25" s="159">
        <v>3526368</v>
      </c>
    </row>
    <row r="26" spans="1:5" s="8" customFormat="1" ht="12" customHeight="1">
      <c r="A26" s="12"/>
      <c r="B26" s="147" t="s">
        <v>203</v>
      </c>
      <c r="C26" s="146"/>
      <c r="D26" s="159">
        <v>215250</v>
      </c>
      <c r="E26" s="159">
        <v>215250</v>
      </c>
    </row>
    <row r="27" spans="1:5" s="8" customFormat="1" ht="12" customHeight="1">
      <c r="A27" s="12"/>
      <c r="B27" s="147" t="s">
        <v>204</v>
      </c>
      <c r="C27" s="146"/>
      <c r="D27" s="159"/>
      <c r="E27" s="159"/>
    </row>
    <row r="28" spans="1:5" s="8" customFormat="1" ht="12" customHeight="1">
      <c r="A28" s="12"/>
      <c r="B28" s="147" t="s">
        <v>205</v>
      </c>
      <c r="C28" s="146"/>
      <c r="D28" s="159">
        <v>12070000</v>
      </c>
      <c r="E28" s="159">
        <v>1920000</v>
      </c>
    </row>
    <row r="29" spans="1:5" s="8" customFormat="1" ht="12" customHeight="1">
      <c r="A29" s="12"/>
      <c r="B29" s="147" t="s">
        <v>206</v>
      </c>
      <c r="C29" s="146"/>
      <c r="D29" s="159"/>
      <c r="E29" s="159"/>
    </row>
    <row r="30" spans="1:5" s="8" customFormat="1" ht="12" customHeight="1">
      <c r="A30" s="12"/>
      <c r="B30" s="145" t="s">
        <v>16</v>
      </c>
      <c r="C30" s="146"/>
      <c r="D30" s="158">
        <f>SUM(D25:D29)</f>
        <v>17278810</v>
      </c>
      <c r="E30" s="158">
        <f>SUM(E25:E29)</f>
        <v>5661618</v>
      </c>
    </row>
    <row r="31" spans="1:5" s="8" customFormat="1" ht="12" customHeight="1">
      <c r="A31" s="12">
        <v>5</v>
      </c>
      <c r="B31" s="145" t="s">
        <v>208</v>
      </c>
      <c r="C31" s="146"/>
      <c r="D31" s="158">
        <v>0</v>
      </c>
      <c r="E31" s="158">
        <v>0</v>
      </c>
    </row>
    <row r="32" spans="1:5" s="8" customFormat="1" ht="12" customHeight="1">
      <c r="A32" s="12">
        <v>6</v>
      </c>
      <c r="B32" s="145" t="s">
        <v>209</v>
      </c>
      <c r="C32" s="146"/>
      <c r="D32" s="158">
        <v>0</v>
      </c>
      <c r="E32" s="158">
        <v>0</v>
      </c>
    </row>
    <row r="33" spans="1:5" s="8" customFormat="1" ht="12" customHeight="1">
      <c r="A33" s="12">
        <v>7</v>
      </c>
      <c r="B33" s="145" t="s">
        <v>210</v>
      </c>
      <c r="C33" s="146"/>
      <c r="D33" s="158">
        <v>0</v>
      </c>
      <c r="E33" s="158">
        <v>0</v>
      </c>
    </row>
    <row r="34" spans="1:5" s="8" customFormat="1" ht="12" customHeight="1">
      <c r="A34" s="12"/>
      <c r="B34" s="149" t="s">
        <v>270</v>
      </c>
      <c r="C34" s="146"/>
      <c r="D34" s="158">
        <f>D10+D14+D23+D30+D31+D32+D33</f>
        <v>206890303</v>
      </c>
      <c r="E34" s="158">
        <f>E10+E14+E23+E30+E31+E32+E33</f>
        <v>191053018</v>
      </c>
    </row>
    <row r="35" spans="1:5" ht="12" customHeight="1">
      <c r="A35" s="12" t="s">
        <v>93</v>
      </c>
      <c r="B35" s="145" t="s">
        <v>188</v>
      </c>
      <c r="C35" s="146"/>
      <c r="D35" s="158"/>
      <c r="E35" s="158"/>
    </row>
    <row r="36" spans="1:5" ht="12" customHeight="1">
      <c r="A36" s="12">
        <v>1</v>
      </c>
      <c r="B36" s="145" t="s">
        <v>215</v>
      </c>
      <c r="C36" s="146"/>
      <c r="D36" s="158"/>
      <c r="E36" s="158"/>
    </row>
    <row r="37" spans="1:5" ht="12" customHeight="1">
      <c r="A37" s="12"/>
      <c r="B37" s="147" t="s">
        <v>217</v>
      </c>
      <c r="C37" s="146"/>
      <c r="D37" s="159">
        <v>0</v>
      </c>
      <c r="E37" s="159">
        <v>0</v>
      </c>
    </row>
    <row r="38" spans="1:5" ht="12" customHeight="1">
      <c r="A38" s="12"/>
      <c r="B38" s="147" t="s">
        <v>218</v>
      </c>
      <c r="C38" s="146"/>
      <c r="D38" s="159"/>
      <c r="E38" s="159"/>
    </row>
    <row r="39" spans="1:5" ht="12" customHeight="1">
      <c r="A39" s="12"/>
      <c r="B39" s="147" t="s">
        <v>219</v>
      </c>
      <c r="C39" s="146"/>
      <c r="D39" s="159"/>
      <c r="E39" s="159"/>
    </row>
    <row r="40" spans="1:5" ht="12" customHeight="1">
      <c r="A40" s="12"/>
      <c r="B40" s="147" t="s">
        <v>220</v>
      </c>
      <c r="C40" s="146"/>
      <c r="D40" s="159"/>
      <c r="E40" s="159"/>
    </row>
    <row r="41" spans="1:5" s="8" customFormat="1" ht="12" customHeight="1">
      <c r="A41" s="12"/>
      <c r="B41" s="145" t="s">
        <v>17</v>
      </c>
      <c r="C41" s="146"/>
      <c r="D41" s="158">
        <f>SUM(D37:D40)</f>
        <v>0</v>
      </c>
      <c r="E41" s="158">
        <f>SUM(E37:E40)</f>
        <v>0</v>
      </c>
    </row>
    <row r="42" spans="1:5" s="8" customFormat="1" ht="12" customHeight="1">
      <c r="A42" s="12">
        <v>2</v>
      </c>
      <c r="B42" s="145" t="s">
        <v>216</v>
      </c>
      <c r="C42" s="146"/>
      <c r="D42" s="158"/>
      <c r="E42" s="158"/>
    </row>
    <row r="43" spans="1:5" ht="12" customHeight="1">
      <c r="A43" s="4"/>
      <c r="B43" s="147" t="s">
        <v>221</v>
      </c>
      <c r="C43" s="148"/>
      <c r="D43" s="159">
        <v>1698240</v>
      </c>
      <c r="E43" s="159">
        <v>1698240</v>
      </c>
    </row>
    <row r="44" spans="1:5" ht="12" customHeight="1">
      <c r="A44" s="4"/>
      <c r="B44" s="147" t="s">
        <v>222</v>
      </c>
      <c r="C44" s="148"/>
      <c r="D44" s="159">
        <v>1098964</v>
      </c>
      <c r="E44" s="159">
        <v>1156754</v>
      </c>
    </row>
    <row r="45" spans="1:5" ht="12" customHeight="1">
      <c r="A45" s="4"/>
      <c r="B45" s="147" t="s">
        <v>360</v>
      </c>
      <c r="C45" s="148"/>
      <c r="D45" s="159">
        <v>12089482</v>
      </c>
      <c r="E45" s="159">
        <v>12463384</v>
      </c>
    </row>
    <row r="46" spans="1:5" ht="12" customHeight="1">
      <c r="A46" s="4"/>
      <c r="B46" s="147" t="s">
        <v>361</v>
      </c>
      <c r="C46" s="148"/>
      <c r="D46" s="159">
        <v>1077642</v>
      </c>
      <c r="E46" s="159">
        <v>673169</v>
      </c>
    </row>
    <row r="47" spans="1:5" ht="12" customHeight="1">
      <c r="A47" s="4"/>
      <c r="B47" s="147" t="s">
        <v>362</v>
      </c>
      <c r="C47" s="148"/>
      <c r="D47" s="159">
        <v>8281739</v>
      </c>
      <c r="E47" s="159">
        <v>10376346</v>
      </c>
    </row>
    <row r="48" spans="1:5" ht="12" customHeight="1">
      <c r="A48" s="4"/>
      <c r="B48" s="147" t="s">
        <v>363</v>
      </c>
      <c r="C48" s="148"/>
      <c r="D48" s="273">
        <v>13998422</v>
      </c>
      <c r="E48" s="159">
        <v>15847270</v>
      </c>
    </row>
    <row r="49" spans="1:5" ht="12" customHeight="1">
      <c r="A49" s="4"/>
      <c r="B49" s="147" t="s">
        <v>365</v>
      </c>
      <c r="C49" s="148"/>
      <c r="D49" s="159">
        <v>2937664</v>
      </c>
      <c r="E49" s="159">
        <v>3990707</v>
      </c>
    </row>
    <row r="50" spans="1:5" ht="12" customHeight="1">
      <c r="A50" s="4"/>
      <c r="B50" s="147" t="s">
        <v>364</v>
      </c>
      <c r="C50" s="148"/>
      <c r="D50" s="159">
        <v>114709</v>
      </c>
      <c r="E50" s="159">
        <v>167228</v>
      </c>
    </row>
    <row r="51" spans="1:5" ht="12" customHeight="1">
      <c r="A51" s="4"/>
      <c r="B51" s="145" t="s">
        <v>10</v>
      </c>
      <c r="C51" s="148"/>
      <c r="D51" s="158">
        <f>SUM(D43:D50)</f>
        <v>41296862</v>
      </c>
      <c r="E51" s="158">
        <f>SUM(E43:E50)</f>
        <v>46373098</v>
      </c>
    </row>
    <row r="52" spans="1:5" ht="12" customHeight="1">
      <c r="A52" s="12">
        <v>3</v>
      </c>
      <c r="B52" s="149" t="s">
        <v>223</v>
      </c>
      <c r="C52" s="148"/>
      <c r="D52" s="159">
        <v>0</v>
      </c>
      <c r="E52" s="159">
        <v>0</v>
      </c>
    </row>
    <row r="53" spans="1:5" ht="12" customHeight="1">
      <c r="A53" s="12">
        <v>4</v>
      </c>
      <c r="B53" s="145" t="s">
        <v>224</v>
      </c>
      <c r="C53" s="146"/>
      <c r="D53" s="158"/>
      <c r="E53" s="158"/>
    </row>
    <row r="54" spans="1:5" s="7" customFormat="1" ht="12" customHeight="1">
      <c r="A54" s="4"/>
      <c r="B54" s="147" t="s">
        <v>12</v>
      </c>
      <c r="C54" s="148"/>
      <c r="D54" s="159">
        <v>0</v>
      </c>
      <c r="E54" s="159">
        <v>0</v>
      </c>
    </row>
    <row r="55" spans="1:5" s="7" customFormat="1" ht="12" customHeight="1">
      <c r="A55" s="4"/>
      <c r="B55" s="147" t="s">
        <v>13</v>
      </c>
      <c r="C55" s="148"/>
      <c r="D55" s="159"/>
      <c r="E55" s="159"/>
    </row>
    <row r="56" spans="1:5" s="7" customFormat="1" ht="12" customHeight="1">
      <c r="A56" s="4"/>
      <c r="B56" s="147" t="s">
        <v>14</v>
      </c>
      <c r="C56" s="148"/>
      <c r="D56" s="159"/>
      <c r="E56" s="159"/>
    </row>
    <row r="57" spans="1:5" ht="12" customHeight="1">
      <c r="A57" s="4"/>
      <c r="B57" s="145" t="s">
        <v>11</v>
      </c>
      <c r="C57" s="148"/>
      <c r="D57" s="158">
        <f>SUM(D54:D56)</f>
        <v>0</v>
      </c>
      <c r="E57" s="158">
        <f>SUM(E54:E56)</f>
        <v>0</v>
      </c>
    </row>
    <row r="58" spans="1:5" ht="12" customHeight="1">
      <c r="A58" s="12">
        <v>5</v>
      </c>
      <c r="B58" s="149" t="s">
        <v>225</v>
      </c>
      <c r="C58" s="146"/>
      <c r="D58" s="158">
        <v>0</v>
      </c>
      <c r="E58" s="158">
        <v>0</v>
      </c>
    </row>
    <row r="59" spans="1:5" ht="12" customHeight="1">
      <c r="A59" s="12">
        <v>6</v>
      </c>
      <c r="B59" s="145" t="s">
        <v>226</v>
      </c>
      <c r="C59" s="146"/>
      <c r="D59" s="158">
        <v>0</v>
      </c>
      <c r="E59" s="158">
        <v>0</v>
      </c>
    </row>
    <row r="60" spans="1:5" ht="12" customHeight="1">
      <c r="A60" s="12"/>
      <c r="B60" s="149" t="s">
        <v>268</v>
      </c>
      <c r="C60" s="146"/>
      <c r="D60" s="158">
        <f>D41+D51+D52+D57+D58+D59</f>
        <v>41296862</v>
      </c>
      <c r="E60" s="158">
        <f>E41+E51+E52+E57+E58+E59</f>
        <v>46373098</v>
      </c>
    </row>
    <row r="61" spans="1:5" ht="12" customHeight="1" thickBot="1">
      <c r="A61" s="150"/>
      <c r="B61" s="151" t="s">
        <v>269</v>
      </c>
      <c r="C61" s="152"/>
      <c r="D61" s="161">
        <f>D34+D60</f>
        <v>248187165</v>
      </c>
      <c r="E61" s="161">
        <f>E34+E60</f>
        <v>237426116</v>
      </c>
    </row>
    <row r="62" spans="1:5" ht="12" customHeight="1">
      <c r="A62" s="247"/>
      <c r="B62" s="247"/>
      <c r="C62" s="247"/>
      <c r="D62" s="248"/>
      <c r="E62" s="248"/>
    </row>
    <row r="63" spans="1:5" ht="12" customHeight="1">
      <c r="A63" s="247"/>
      <c r="B63" s="247"/>
      <c r="C63" s="247"/>
      <c r="D63" s="248"/>
      <c r="E63" s="248"/>
    </row>
    <row r="64" spans="1:5" ht="13.5">
      <c r="A64" s="9"/>
      <c r="B64" s="9"/>
      <c r="C64" s="9"/>
      <c r="D64" s="13"/>
      <c r="E64" s="13"/>
    </row>
    <row r="65" spans="1:5" ht="13.5">
      <c r="A65" s="1"/>
      <c r="B65" s="137" t="s">
        <v>367</v>
      </c>
      <c r="C65" s="1"/>
      <c r="D65" s="1"/>
      <c r="E65" s="1"/>
    </row>
    <row r="66" spans="1:5" ht="13.5">
      <c r="A66" s="1"/>
      <c r="B66" s="137" t="s">
        <v>368</v>
      </c>
      <c r="C66" s="1"/>
      <c r="D66" s="1"/>
      <c r="E66" s="1"/>
    </row>
    <row r="67" spans="1:5" ht="15">
      <c r="A67" s="283" t="s">
        <v>1</v>
      </c>
      <c r="B67" s="283"/>
      <c r="C67" s="283"/>
      <c r="D67" s="283"/>
      <c r="E67" s="3"/>
    </row>
    <row r="68" spans="1:5" ht="13.5">
      <c r="A68" s="282" t="s">
        <v>380</v>
      </c>
      <c r="B68" s="282"/>
      <c r="C68" s="282"/>
      <c r="D68" s="282"/>
      <c r="E68" s="3"/>
    </row>
    <row r="69" spans="1:5" ht="15.75" thickBot="1">
      <c r="A69" s="2"/>
      <c r="B69" s="138" t="s">
        <v>2</v>
      </c>
      <c r="C69" s="3"/>
      <c r="D69" s="3"/>
      <c r="E69" s="3"/>
    </row>
    <row r="70" spans="1:5" ht="25.5" customHeight="1" thickBot="1">
      <c r="A70" s="154"/>
      <c r="B70" s="155"/>
      <c r="C70" s="155" t="s">
        <v>18</v>
      </c>
      <c r="D70" s="155" t="s">
        <v>382</v>
      </c>
      <c r="E70" s="156" t="s">
        <v>383</v>
      </c>
    </row>
    <row r="71" spans="1:5" ht="13.5">
      <c r="A71" s="249"/>
      <c r="B71" s="140" t="s">
        <v>227</v>
      </c>
      <c r="C71" s="153"/>
      <c r="D71" s="162"/>
      <c r="E71" s="162"/>
    </row>
    <row r="72" spans="1:5" ht="13.5">
      <c r="A72" s="250" t="s">
        <v>92</v>
      </c>
      <c r="B72" s="6" t="s">
        <v>228</v>
      </c>
      <c r="C72" s="6"/>
      <c r="D72" s="163"/>
      <c r="E72" s="163"/>
    </row>
    <row r="73" spans="1:5" ht="13.5">
      <c r="A73" s="250">
        <v>1</v>
      </c>
      <c r="B73" s="6" t="s">
        <v>231</v>
      </c>
      <c r="C73" s="6"/>
      <c r="D73" s="163"/>
      <c r="E73" s="163"/>
    </row>
    <row r="74" spans="1:5" ht="13.5">
      <c r="A74" s="250">
        <v>2</v>
      </c>
      <c r="B74" s="6" t="s">
        <v>232</v>
      </c>
      <c r="C74" s="6"/>
      <c r="D74" s="163"/>
      <c r="E74" s="163"/>
    </row>
    <row r="75" spans="1:5" ht="13.5">
      <c r="A75" s="251"/>
      <c r="B75" s="5" t="s">
        <v>229</v>
      </c>
      <c r="C75" s="5"/>
      <c r="D75" s="164">
        <v>41370000</v>
      </c>
      <c r="E75" s="164">
        <v>12657157</v>
      </c>
    </row>
    <row r="76" spans="1:5" ht="13.5">
      <c r="A76" s="251"/>
      <c r="B76" s="5" t="s">
        <v>230</v>
      </c>
      <c r="C76" s="5"/>
      <c r="D76" s="164">
        <v>73414855</v>
      </c>
      <c r="E76" s="164">
        <v>109000970</v>
      </c>
    </row>
    <row r="77" spans="1:5" ht="13.5">
      <c r="A77" s="251"/>
      <c r="B77" s="5" t="s">
        <v>366</v>
      </c>
      <c r="C77" s="5"/>
      <c r="D77" s="164">
        <v>294000</v>
      </c>
      <c r="E77" s="164">
        <v>2934000</v>
      </c>
    </row>
    <row r="78" spans="1:5" ht="13.5">
      <c r="A78" s="250"/>
      <c r="B78" s="6" t="s">
        <v>3</v>
      </c>
      <c r="C78" s="6"/>
      <c r="D78" s="163">
        <f>SUM(D75:D77)</f>
        <v>115078855</v>
      </c>
      <c r="E78" s="163">
        <f>SUM(E75:E77)</f>
        <v>124592127</v>
      </c>
    </row>
    <row r="79" spans="1:5" ht="13.5">
      <c r="A79" s="250">
        <v>3</v>
      </c>
      <c r="B79" s="6" t="s">
        <v>233</v>
      </c>
      <c r="C79" s="6"/>
      <c r="D79" s="163">
        <v>0</v>
      </c>
      <c r="E79" s="163"/>
    </row>
    <row r="80" spans="1:5" ht="13.5">
      <c r="A80" s="252"/>
      <c r="B80" s="5" t="s">
        <v>234</v>
      </c>
      <c r="C80" s="14"/>
      <c r="D80" s="165">
        <v>22905560</v>
      </c>
      <c r="E80" s="165">
        <v>14289118</v>
      </c>
    </row>
    <row r="81" spans="1:5" ht="13.5">
      <c r="A81" s="252"/>
      <c r="B81" s="5" t="s">
        <v>235</v>
      </c>
      <c r="C81" s="165">
        <v>-6963759</v>
      </c>
      <c r="D81" s="165">
        <v>2451675</v>
      </c>
      <c r="E81" s="165">
        <v>2489956</v>
      </c>
    </row>
    <row r="82" spans="1:5" ht="13.5">
      <c r="A82" s="252"/>
      <c r="B82" s="5" t="s">
        <v>236</v>
      </c>
      <c r="C82" s="14"/>
      <c r="D82" s="165">
        <v>401621</v>
      </c>
      <c r="E82" s="165">
        <v>180672</v>
      </c>
    </row>
    <row r="83" spans="1:5" ht="13.5">
      <c r="A83" s="252"/>
      <c r="B83" s="5" t="s">
        <v>237</v>
      </c>
      <c r="C83" s="14"/>
      <c r="D83" s="165">
        <v>97400</v>
      </c>
      <c r="E83" s="165">
        <v>55530</v>
      </c>
    </row>
    <row r="84" spans="1:5" ht="13.5">
      <c r="A84" s="252"/>
      <c r="B84" s="5" t="s">
        <v>238</v>
      </c>
      <c r="C84" s="14"/>
      <c r="D84" s="165">
        <v>362245</v>
      </c>
      <c r="E84" s="165">
        <v>303952</v>
      </c>
    </row>
    <row r="85" spans="1:5" ht="13.5">
      <c r="A85" s="252"/>
      <c r="B85" s="5" t="s">
        <v>239</v>
      </c>
      <c r="C85" s="14"/>
      <c r="D85" s="165">
        <v>368173</v>
      </c>
      <c r="E85" s="165">
        <v>497933</v>
      </c>
    </row>
    <row r="86" spans="1:5" ht="13.5">
      <c r="A86" s="252"/>
      <c r="B86" s="5" t="s">
        <v>240</v>
      </c>
      <c r="C86" s="14"/>
      <c r="D86" s="165">
        <v>0</v>
      </c>
      <c r="E86" s="165">
        <v>249980</v>
      </c>
    </row>
    <row r="87" spans="1:5" ht="13.5">
      <c r="A87" s="252"/>
      <c r="B87" s="5" t="s">
        <v>241</v>
      </c>
      <c r="C87" s="14"/>
      <c r="D87" s="165">
        <v>15236146</v>
      </c>
      <c r="E87" s="165">
        <v>0</v>
      </c>
    </row>
    <row r="88" spans="1:5" ht="13.5">
      <c r="A88" s="252"/>
      <c r="B88" s="5" t="s">
        <v>408</v>
      </c>
      <c r="C88" s="14"/>
      <c r="D88" s="165">
        <v>1180292</v>
      </c>
      <c r="E88" s="165"/>
    </row>
    <row r="89" spans="1:5" ht="13.5">
      <c r="A89" s="252"/>
      <c r="B89" s="5" t="s">
        <v>340</v>
      </c>
      <c r="C89" s="14"/>
      <c r="D89" s="165">
        <v>2050001</v>
      </c>
      <c r="E89" s="165">
        <v>14574892</v>
      </c>
    </row>
    <row r="90" spans="1:5" ht="13.5">
      <c r="A90" s="252"/>
      <c r="B90" s="5" t="s">
        <v>339</v>
      </c>
      <c r="C90" s="14"/>
      <c r="D90" s="165">
        <v>34445800</v>
      </c>
      <c r="E90" s="165">
        <v>25601036</v>
      </c>
    </row>
    <row r="91" spans="1:5" s="8" customFormat="1" ht="13.5">
      <c r="A91" s="253"/>
      <c r="B91" s="10" t="s">
        <v>19</v>
      </c>
      <c r="C91" s="15"/>
      <c r="D91" s="166">
        <f>SUM(D80:D90)</f>
        <v>79498913</v>
      </c>
      <c r="E91" s="166">
        <f>SUM(E80:E90)</f>
        <v>58243069</v>
      </c>
    </row>
    <row r="92" spans="1:5" s="8" customFormat="1" ht="13.5">
      <c r="A92" s="253">
        <v>4</v>
      </c>
      <c r="B92" s="10" t="s">
        <v>242</v>
      </c>
      <c r="C92" s="15"/>
      <c r="D92" s="166">
        <v>0</v>
      </c>
      <c r="E92" s="166">
        <v>0</v>
      </c>
    </row>
    <row r="93" spans="1:5" s="8" customFormat="1" ht="13.5">
      <c r="A93" s="254">
        <v>5</v>
      </c>
      <c r="B93" s="10" t="s">
        <v>243</v>
      </c>
      <c r="C93" s="15"/>
      <c r="D93" s="166">
        <v>0</v>
      </c>
      <c r="E93" s="166">
        <v>0</v>
      </c>
    </row>
    <row r="94" spans="1:5" s="8" customFormat="1" ht="13.5">
      <c r="A94" s="253"/>
      <c r="B94" s="16" t="s">
        <v>251</v>
      </c>
      <c r="C94" s="15"/>
      <c r="D94" s="166">
        <f>D78+D91+D92+D93</f>
        <v>194577768</v>
      </c>
      <c r="E94" s="166">
        <f>E78+E91+E92+E93</f>
        <v>182835196</v>
      </c>
    </row>
    <row r="95" spans="1:5" s="8" customFormat="1" ht="13.5">
      <c r="A95" s="253" t="s">
        <v>93</v>
      </c>
      <c r="B95" s="10" t="s">
        <v>244</v>
      </c>
      <c r="C95" s="15"/>
      <c r="D95" s="166"/>
      <c r="E95" s="166"/>
    </row>
    <row r="96" spans="1:5" s="8" customFormat="1" ht="13.5">
      <c r="A96" s="253">
        <v>1</v>
      </c>
      <c r="B96" s="10" t="s">
        <v>245</v>
      </c>
      <c r="C96" s="15"/>
      <c r="D96" s="166"/>
      <c r="E96" s="166"/>
    </row>
    <row r="97" spans="1:5" s="17" customFormat="1" ht="13.5">
      <c r="A97" s="252"/>
      <c r="B97" s="5" t="s">
        <v>246</v>
      </c>
      <c r="C97" s="14"/>
      <c r="D97" s="165">
        <v>0</v>
      </c>
      <c r="E97" s="165">
        <v>0</v>
      </c>
    </row>
    <row r="98" spans="1:5" s="17" customFormat="1" ht="13.5">
      <c r="A98" s="252"/>
      <c r="B98" s="5" t="s">
        <v>247</v>
      </c>
      <c r="C98" s="14"/>
      <c r="D98" s="165">
        <v>0</v>
      </c>
      <c r="E98" s="165">
        <v>0</v>
      </c>
    </row>
    <row r="99" spans="1:5" s="8" customFormat="1" ht="13.5">
      <c r="A99" s="253"/>
      <c r="B99" s="6" t="s">
        <v>252</v>
      </c>
      <c r="C99" s="15"/>
      <c r="D99" s="166">
        <f>SUM(D97:D98)</f>
        <v>0</v>
      </c>
      <c r="E99" s="166">
        <f>SUM(E97:E98)</f>
        <v>0</v>
      </c>
    </row>
    <row r="100" spans="1:5" s="8" customFormat="1" ht="13.5">
      <c r="A100" s="253">
        <v>2</v>
      </c>
      <c r="B100" s="6" t="s">
        <v>248</v>
      </c>
      <c r="C100" s="15"/>
      <c r="D100" s="166">
        <v>0</v>
      </c>
      <c r="E100" s="166">
        <v>0</v>
      </c>
    </row>
    <row r="101" spans="1:5" s="8" customFormat="1" ht="13.5">
      <c r="A101" s="253">
        <v>3</v>
      </c>
      <c r="B101" s="6" t="s">
        <v>249</v>
      </c>
      <c r="C101" s="15"/>
      <c r="D101" s="166">
        <v>66972</v>
      </c>
      <c r="E101" s="166">
        <v>66972</v>
      </c>
    </row>
    <row r="102" spans="1:5" s="8" customFormat="1" ht="13.5">
      <c r="A102" s="253">
        <v>4</v>
      </c>
      <c r="B102" s="6" t="s">
        <v>250</v>
      </c>
      <c r="C102" s="15"/>
      <c r="D102" s="166">
        <v>0</v>
      </c>
      <c r="E102" s="166">
        <v>0</v>
      </c>
    </row>
    <row r="103" spans="1:5" s="8" customFormat="1" ht="13.5">
      <c r="A103" s="253"/>
      <c r="B103" s="10" t="s">
        <v>253</v>
      </c>
      <c r="C103" s="15"/>
      <c r="D103" s="166">
        <f>D99+D100+D101+D102</f>
        <v>66972</v>
      </c>
      <c r="E103" s="166">
        <f>E99+E100+E101+E102</f>
        <v>66972</v>
      </c>
    </row>
    <row r="104" spans="1:5" ht="13.5">
      <c r="A104" s="251" t="s">
        <v>265</v>
      </c>
      <c r="B104" s="11" t="s">
        <v>4</v>
      </c>
      <c r="C104" s="5"/>
      <c r="D104" s="163"/>
      <c r="E104" s="163"/>
    </row>
    <row r="105" spans="1:5" ht="13.5">
      <c r="A105" s="250">
        <v>1</v>
      </c>
      <c r="B105" s="6" t="s">
        <v>254</v>
      </c>
      <c r="C105" s="6"/>
      <c r="D105" s="163">
        <v>0</v>
      </c>
      <c r="E105" s="163">
        <v>0</v>
      </c>
    </row>
    <row r="106" spans="1:5" ht="13.5">
      <c r="A106" s="250">
        <v>2</v>
      </c>
      <c r="B106" s="6" t="s">
        <v>256</v>
      </c>
      <c r="C106" s="6"/>
      <c r="D106" s="163">
        <v>0</v>
      </c>
      <c r="E106" s="163">
        <v>0</v>
      </c>
    </row>
    <row r="107" spans="1:5" ht="13.5">
      <c r="A107" s="250">
        <v>3</v>
      </c>
      <c r="B107" s="6" t="s">
        <v>255</v>
      </c>
      <c r="C107" s="6"/>
      <c r="D107" s="163">
        <v>36600000</v>
      </c>
      <c r="E107" s="163">
        <v>36600000</v>
      </c>
    </row>
    <row r="108" spans="1:5" ht="13.5">
      <c r="A108" s="250">
        <v>4</v>
      </c>
      <c r="B108" s="6" t="s">
        <v>257</v>
      </c>
      <c r="C108" s="6"/>
      <c r="D108" s="163">
        <v>0</v>
      </c>
      <c r="E108" s="163">
        <v>0</v>
      </c>
    </row>
    <row r="109" spans="1:5" ht="13.5">
      <c r="A109" s="250">
        <v>5</v>
      </c>
      <c r="B109" s="6" t="s">
        <v>258</v>
      </c>
      <c r="C109" s="6"/>
      <c r="D109" s="163">
        <v>0</v>
      </c>
      <c r="E109" s="163">
        <v>0</v>
      </c>
    </row>
    <row r="110" spans="1:5" ht="13.5">
      <c r="A110" s="250">
        <v>6</v>
      </c>
      <c r="B110" s="6" t="s">
        <v>259</v>
      </c>
      <c r="C110" s="6"/>
      <c r="D110" s="163">
        <v>0</v>
      </c>
      <c r="E110" s="163">
        <v>0</v>
      </c>
    </row>
    <row r="111" spans="1:5" ht="13.5">
      <c r="A111" s="251">
        <v>7</v>
      </c>
      <c r="B111" s="5" t="s">
        <v>260</v>
      </c>
      <c r="C111" s="5"/>
      <c r="D111" s="164">
        <v>10000</v>
      </c>
      <c r="E111" s="164">
        <v>10000</v>
      </c>
    </row>
    <row r="112" spans="1:5" ht="13.5">
      <c r="A112" s="251">
        <v>8</v>
      </c>
      <c r="B112" s="5" t="s">
        <v>261</v>
      </c>
      <c r="C112" s="5"/>
      <c r="D112" s="164">
        <v>0</v>
      </c>
      <c r="E112" s="164">
        <v>0</v>
      </c>
    </row>
    <row r="113" spans="1:5" ht="13.5">
      <c r="A113" s="251">
        <v>9</v>
      </c>
      <c r="B113" s="5" t="s">
        <v>263</v>
      </c>
      <c r="C113" s="5"/>
      <c r="D113" s="164">
        <v>17913948</v>
      </c>
      <c r="E113" s="164">
        <v>6504108</v>
      </c>
    </row>
    <row r="114" spans="1:5" ht="13.5">
      <c r="A114" s="251">
        <v>10</v>
      </c>
      <c r="B114" s="5" t="s">
        <v>264</v>
      </c>
      <c r="C114" s="5"/>
      <c r="D114" s="164">
        <v>-981523</v>
      </c>
      <c r="E114" s="164">
        <v>11409840</v>
      </c>
    </row>
    <row r="115" spans="1:5" ht="13.5">
      <c r="A115" s="251">
        <v>9</v>
      </c>
      <c r="B115" s="5" t="s">
        <v>262</v>
      </c>
      <c r="C115" s="5"/>
      <c r="D115" s="164">
        <v>0</v>
      </c>
      <c r="E115" s="164">
        <v>0</v>
      </c>
    </row>
    <row r="116" spans="1:5" ht="13.5">
      <c r="A116" s="250"/>
      <c r="B116" s="6" t="s">
        <v>266</v>
      </c>
      <c r="C116" s="6"/>
      <c r="D116" s="163">
        <f>SUM(D105:D115)</f>
        <v>53542425</v>
      </c>
      <c r="E116" s="163">
        <f>SUM(E105:E115)</f>
        <v>54523948</v>
      </c>
    </row>
    <row r="117" spans="1:5" ht="13.5">
      <c r="A117" s="250"/>
      <c r="B117" s="11" t="s">
        <v>267</v>
      </c>
      <c r="C117" s="6"/>
      <c r="D117" s="163">
        <f>D103+D116+D94</f>
        <v>248187165</v>
      </c>
      <c r="E117" s="163">
        <f>E103+E116+E94</f>
        <v>237426116</v>
      </c>
    </row>
    <row r="118" spans="1:5" ht="14.25" thickBot="1">
      <c r="A118" s="255"/>
      <c r="B118" s="256" t="s">
        <v>5</v>
      </c>
      <c r="C118" s="256"/>
      <c r="D118" s="257">
        <f>D61-D117</f>
        <v>0</v>
      </c>
      <c r="E118" s="257">
        <f>E61-E117</f>
        <v>0</v>
      </c>
    </row>
  </sheetData>
  <mergeCells count="4">
    <mergeCell ref="A2:D2"/>
    <mergeCell ref="A3:D3"/>
    <mergeCell ref="A67:D67"/>
    <mergeCell ref="A68:D68"/>
  </mergeCells>
  <printOptions/>
  <pageMargins left="0.4330708661417323" right="0.4724409448818898" top="0" bottom="0" header="0.35433070866141736" footer="0.1968503937007874"/>
  <pageSetup horizontalDpi="600" verticalDpi="600" orientation="portrait" r:id="rId1"/>
  <ignoredErrors>
    <ignoredError sqref="D9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2:M99"/>
  <sheetViews>
    <sheetView workbookViewId="0" topLeftCell="A1">
      <pane xSplit="8" ySplit="6" topLeftCell="J55" activePane="bottomRight" state="frozen"/>
      <selection pane="topLeft" activeCell="A1" sqref="A1"/>
      <selection pane="topRight" activeCell="I1" sqref="I1"/>
      <selection pane="bottomLeft" activeCell="A7" sqref="A7"/>
      <selection pane="bottomRight" activeCell="G70" sqref="G70"/>
    </sheetView>
  </sheetViews>
  <sheetFormatPr defaultColWidth="9.140625" defaultRowHeight="12.75"/>
  <cols>
    <col min="2" max="2" width="29.421875" style="0" customWidth="1"/>
    <col min="3" max="3" width="4.8515625" style="35" customWidth="1"/>
    <col min="4" max="5" width="3.7109375" style="35" customWidth="1"/>
    <col min="6" max="6" width="9.00390625" style="0" customWidth="1"/>
    <col min="7" max="7" width="15.140625" style="30" customWidth="1"/>
    <col min="8" max="8" width="1.1484375" style="61" customWidth="1"/>
    <col min="9" max="9" width="5.421875" style="73" customWidth="1"/>
    <col min="10" max="10" width="8.00390625" style="0" customWidth="1"/>
    <col min="11" max="11" width="19.8515625" style="0" customWidth="1"/>
    <col min="12" max="12" width="11.57421875" style="0" customWidth="1"/>
    <col min="13" max="13" width="15.00390625" style="30" bestFit="1" customWidth="1"/>
  </cols>
  <sheetData>
    <row r="2" ht="12.75">
      <c r="B2" t="s">
        <v>38</v>
      </c>
    </row>
    <row r="4" spans="7:10" ht="12.75">
      <c r="G4" s="30" t="s">
        <v>39</v>
      </c>
      <c r="J4" t="s">
        <v>156</v>
      </c>
    </row>
    <row r="5" ht="13.5" thickBot="1"/>
    <row r="6" spans="1:13" ht="38.25">
      <c r="A6" s="26" t="s">
        <v>155</v>
      </c>
      <c r="B6" s="27" t="s">
        <v>40</v>
      </c>
      <c r="C6" s="36"/>
      <c r="D6" s="36"/>
      <c r="E6" s="36"/>
      <c r="F6" s="28" t="s">
        <v>41</v>
      </c>
      <c r="G6" s="31" t="s">
        <v>42</v>
      </c>
      <c r="H6" s="62"/>
      <c r="I6" s="74"/>
      <c r="J6" s="26" t="s">
        <v>155</v>
      </c>
      <c r="K6" s="28"/>
      <c r="L6" s="28" t="s">
        <v>41</v>
      </c>
      <c r="M6" s="31" t="s">
        <v>42</v>
      </c>
    </row>
    <row r="7" spans="1:13" s="19" customFormat="1" ht="12.75">
      <c r="A7" s="38"/>
      <c r="B7" s="39" t="s">
        <v>52</v>
      </c>
      <c r="C7" s="39" t="s">
        <v>90</v>
      </c>
      <c r="D7" s="39" t="s">
        <v>88</v>
      </c>
      <c r="E7" s="39"/>
      <c r="F7" s="40" t="s">
        <v>51</v>
      </c>
      <c r="G7" s="41">
        <f>G8+G9+G10+G11+G12</f>
        <v>22934951.689999998</v>
      </c>
      <c r="H7" s="63"/>
      <c r="I7" s="75"/>
      <c r="J7" s="121"/>
      <c r="K7" s="121" t="s">
        <v>4</v>
      </c>
      <c r="L7" s="122"/>
      <c r="M7" s="123">
        <f>M8+M9+M11+M12</f>
        <v>22934951.689999998</v>
      </c>
    </row>
    <row r="8" spans="1:13" ht="12.75">
      <c r="A8" s="29">
        <v>101</v>
      </c>
      <c r="B8" s="29" t="s">
        <v>43</v>
      </c>
      <c r="C8" s="34" t="s">
        <v>90</v>
      </c>
      <c r="D8" s="34" t="s">
        <v>88</v>
      </c>
      <c r="E8" s="34" t="s">
        <v>92</v>
      </c>
      <c r="F8" s="29" t="s">
        <v>45</v>
      </c>
      <c r="G8" s="32">
        <v>100000</v>
      </c>
      <c r="H8" s="64"/>
      <c r="I8" s="76"/>
      <c r="J8" s="124">
        <v>101</v>
      </c>
      <c r="K8" s="124" t="s">
        <v>43</v>
      </c>
      <c r="L8" s="124" t="s">
        <v>166</v>
      </c>
      <c r="M8" s="125">
        <v>100000</v>
      </c>
    </row>
    <row r="9" spans="1:13" ht="12.75">
      <c r="A9" s="29">
        <v>1061</v>
      </c>
      <c r="B9" s="29" t="s">
        <v>44</v>
      </c>
      <c r="C9" s="34" t="s">
        <v>90</v>
      </c>
      <c r="D9" s="34" t="s">
        <v>88</v>
      </c>
      <c r="E9" s="34" t="s">
        <v>92</v>
      </c>
      <c r="F9" s="29" t="s">
        <v>46</v>
      </c>
      <c r="G9" s="32">
        <v>10000</v>
      </c>
      <c r="H9" s="64"/>
      <c r="I9" s="76"/>
      <c r="J9" s="124">
        <v>1071</v>
      </c>
      <c r="K9" s="124" t="s">
        <v>44</v>
      </c>
      <c r="L9" s="124" t="s">
        <v>167</v>
      </c>
      <c r="M9" s="125">
        <v>10000</v>
      </c>
    </row>
    <row r="10" spans="1:13" ht="12.75">
      <c r="A10" s="29"/>
      <c r="B10" s="29"/>
      <c r="C10" s="34" t="s">
        <v>90</v>
      </c>
      <c r="D10" s="34" t="s">
        <v>88</v>
      </c>
      <c r="E10" s="34"/>
      <c r="F10" s="29"/>
      <c r="G10" s="32"/>
      <c r="H10" s="64"/>
      <c r="I10" s="76"/>
      <c r="J10" s="124"/>
      <c r="K10" s="124"/>
      <c r="L10" s="124"/>
      <c r="M10" s="125"/>
    </row>
    <row r="11" spans="1:13" ht="12.75">
      <c r="A11" s="29">
        <v>107</v>
      </c>
      <c r="B11" s="29" t="s">
        <v>47</v>
      </c>
      <c r="C11" s="34" t="s">
        <v>90</v>
      </c>
      <c r="D11" s="34" t="s">
        <v>88</v>
      </c>
      <c r="E11" s="34" t="s">
        <v>92</v>
      </c>
      <c r="F11" s="29" t="s">
        <v>49</v>
      </c>
      <c r="G11" s="32">
        <v>11508926</v>
      </c>
      <c r="H11" s="64"/>
      <c r="I11" s="76"/>
      <c r="J11" s="124">
        <v>108</v>
      </c>
      <c r="K11" s="124" t="s">
        <v>47</v>
      </c>
      <c r="L11" s="124" t="s">
        <v>168</v>
      </c>
      <c r="M11" s="125">
        <v>11508926</v>
      </c>
    </row>
    <row r="12" spans="1:13" ht="12.75">
      <c r="A12" s="29">
        <v>121</v>
      </c>
      <c r="B12" s="29" t="s">
        <v>48</v>
      </c>
      <c r="C12" s="34" t="s">
        <v>90</v>
      </c>
      <c r="D12" s="34" t="s">
        <v>88</v>
      </c>
      <c r="E12" s="34" t="s">
        <v>92</v>
      </c>
      <c r="F12" s="29" t="s">
        <v>50</v>
      </c>
      <c r="G12" s="32">
        <v>11316025.69</v>
      </c>
      <c r="H12" s="64"/>
      <c r="I12" s="76"/>
      <c r="J12" s="124">
        <v>109</v>
      </c>
      <c r="K12" s="124" t="s">
        <v>48</v>
      </c>
      <c r="L12" s="124" t="s">
        <v>169</v>
      </c>
      <c r="M12" s="125">
        <v>11316025.69</v>
      </c>
    </row>
    <row r="13" spans="1:13" s="43" customFormat="1" ht="12.75">
      <c r="A13" s="40"/>
      <c r="B13" s="39" t="s">
        <v>0</v>
      </c>
      <c r="C13" s="39" t="s">
        <v>90</v>
      </c>
      <c r="D13" s="39" t="s">
        <v>89</v>
      </c>
      <c r="E13" s="42"/>
      <c r="F13" s="43" t="s">
        <v>94</v>
      </c>
      <c r="G13" s="44">
        <f>G16+G33+G43+G45+G34+G35+G36</f>
        <v>398137484.63</v>
      </c>
      <c r="H13" s="65"/>
      <c r="I13" s="118" t="s">
        <v>92</v>
      </c>
      <c r="J13" s="119"/>
      <c r="K13" s="119" t="s">
        <v>191</v>
      </c>
      <c r="L13" s="119"/>
      <c r="M13" s="120">
        <f>M15+M23+M33</f>
        <v>398384836.24</v>
      </c>
    </row>
    <row r="14" spans="1:13" s="43" customFormat="1" ht="12.75">
      <c r="A14" s="40"/>
      <c r="B14" s="39"/>
      <c r="C14" s="39"/>
      <c r="D14" s="39"/>
      <c r="E14" s="42"/>
      <c r="G14" s="44"/>
      <c r="H14" s="65"/>
      <c r="I14" s="77"/>
      <c r="J14" s="40"/>
      <c r="K14" s="40"/>
      <c r="L14" s="40"/>
      <c r="M14" s="44"/>
    </row>
    <row r="15" spans="1:13" s="19" customFormat="1" ht="12.75">
      <c r="A15" s="18"/>
      <c r="B15" s="34" t="s">
        <v>53</v>
      </c>
      <c r="C15" s="34" t="s">
        <v>90</v>
      </c>
      <c r="D15" s="34" t="s">
        <v>89</v>
      </c>
      <c r="E15" s="34"/>
      <c r="F15" s="18"/>
      <c r="G15" s="33"/>
      <c r="H15" s="60"/>
      <c r="I15" s="78"/>
      <c r="J15" s="89"/>
      <c r="K15" s="89" t="s">
        <v>194</v>
      </c>
      <c r="L15" s="89"/>
      <c r="M15" s="90">
        <f>M16+M38+M39+M40+M41+M42</f>
        <v>232075842.17999998</v>
      </c>
    </row>
    <row r="16" spans="1:13" ht="12.75">
      <c r="A16" s="29">
        <v>1635</v>
      </c>
      <c r="B16" s="29" t="s">
        <v>54</v>
      </c>
      <c r="C16" s="34" t="s">
        <v>90</v>
      </c>
      <c r="D16" s="37" t="s">
        <v>89</v>
      </c>
      <c r="E16" s="37" t="s">
        <v>93</v>
      </c>
      <c r="F16" s="29" t="s">
        <v>55</v>
      </c>
      <c r="G16" s="32">
        <v>122487804.84</v>
      </c>
      <c r="H16" s="64"/>
      <c r="I16" s="76"/>
      <c r="J16" s="92">
        <v>4681</v>
      </c>
      <c r="K16" s="92" t="s">
        <v>180</v>
      </c>
      <c r="L16" s="92" t="s">
        <v>170</v>
      </c>
      <c r="M16" s="93">
        <v>122642328.45</v>
      </c>
    </row>
    <row r="17" spans="1:13" ht="12.75">
      <c r="A17" s="29"/>
      <c r="B17" s="29"/>
      <c r="C17" s="34" t="s">
        <v>88</v>
      </c>
      <c r="D17" s="37"/>
      <c r="E17" s="37"/>
      <c r="F17" s="29"/>
      <c r="G17" s="32"/>
      <c r="H17" s="64"/>
      <c r="I17" s="76"/>
      <c r="J17" s="29"/>
      <c r="K17" s="51"/>
      <c r="L17" s="29"/>
      <c r="M17" s="115">
        <v>0</v>
      </c>
    </row>
    <row r="18" spans="1:13" ht="12.75">
      <c r="A18" s="29">
        <v>28131</v>
      </c>
      <c r="B18" s="29" t="s">
        <v>56</v>
      </c>
      <c r="C18" s="34" t="s">
        <v>88</v>
      </c>
      <c r="D18" s="37"/>
      <c r="E18" s="37" t="s">
        <v>93</v>
      </c>
      <c r="F18" s="29" t="s">
        <v>57</v>
      </c>
      <c r="G18" s="32">
        <v>-3434300</v>
      </c>
      <c r="H18" s="64"/>
      <c r="I18" s="76"/>
      <c r="J18" s="29"/>
      <c r="K18" s="29"/>
      <c r="L18" s="29"/>
      <c r="M18" s="32"/>
    </row>
    <row r="19" spans="1:13" ht="12.75">
      <c r="A19" s="29">
        <v>28132</v>
      </c>
      <c r="B19" s="29" t="s">
        <v>58</v>
      </c>
      <c r="C19" s="34" t="s">
        <v>88</v>
      </c>
      <c r="D19" s="37"/>
      <c r="E19" s="37" t="s">
        <v>93</v>
      </c>
      <c r="F19" s="29" t="s">
        <v>57</v>
      </c>
      <c r="G19" s="32">
        <v>-477032</v>
      </c>
      <c r="H19" s="64"/>
      <c r="I19" s="76"/>
      <c r="J19" s="29"/>
      <c r="K19" s="29"/>
      <c r="L19" s="29"/>
      <c r="M19" s="32"/>
    </row>
    <row r="20" spans="1:13" ht="12.75">
      <c r="A20" s="29">
        <v>2815</v>
      </c>
      <c r="B20" s="29" t="s">
        <v>59</v>
      </c>
      <c r="C20" s="34" t="s">
        <v>88</v>
      </c>
      <c r="D20" s="37"/>
      <c r="E20" s="37" t="s">
        <v>93</v>
      </c>
      <c r="F20" s="29" t="s">
        <v>57</v>
      </c>
      <c r="G20" s="69">
        <v>-167209</v>
      </c>
      <c r="H20" s="64"/>
      <c r="I20" s="76"/>
      <c r="J20" s="29"/>
      <c r="K20" s="29"/>
      <c r="L20" s="29"/>
      <c r="M20" s="32"/>
    </row>
    <row r="21" spans="1:13" ht="12.75">
      <c r="A21" s="29">
        <v>2818</v>
      </c>
      <c r="B21" s="29" t="s">
        <v>160</v>
      </c>
      <c r="C21" s="34" t="s">
        <v>88</v>
      </c>
      <c r="D21" s="37"/>
      <c r="E21" s="37" t="s">
        <v>93</v>
      </c>
      <c r="F21" s="29" t="s">
        <v>57</v>
      </c>
      <c r="G21" s="71">
        <v>-124267</v>
      </c>
      <c r="H21" s="64"/>
      <c r="I21" s="76"/>
      <c r="J21" s="29"/>
      <c r="K21" s="29"/>
      <c r="L21" s="29"/>
      <c r="M21" s="32"/>
    </row>
    <row r="22" spans="1:13" ht="12.75">
      <c r="A22" s="29">
        <v>28181</v>
      </c>
      <c r="B22" s="29" t="s">
        <v>60</v>
      </c>
      <c r="C22" s="34" t="s">
        <v>88</v>
      </c>
      <c r="D22" s="37"/>
      <c r="E22" s="37" t="s">
        <v>93</v>
      </c>
      <c r="F22" s="29" t="s">
        <v>57</v>
      </c>
      <c r="G22" s="70">
        <v>-11550</v>
      </c>
      <c r="H22" s="64"/>
      <c r="I22" s="76"/>
      <c r="J22" s="29"/>
      <c r="K22" s="29"/>
      <c r="L22" s="29"/>
      <c r="M22" s="32"/>
    </row>
    <row r="23" spans="1:13" s="19" customFormat="1" ht="12.75">
      <c r="A23" s="18"/>
      <c r="B23" s="34" t="s">
        <v>61</v>
      </c>
      <c r="C23" s="34" t="s">
        <v>88</v>
      </c>
      <c r="D23" s="37"/>
      <c r="E23" s="37" t="s">
        <v>93</v>
      </c>
      <c r="F23" s="18"/>
      <c r="G23" s="33">
        <f>SUM(G18:G22)</f>
        <v>-4214358</v>
      </c>
      <c r="H23" s="60"/>
      <c r="I23" s="78"/>
      <c r="J23" s="111"/>
      <c r="K23" s="111" t="s">
        <v>192</v>
      </c>
      <c r="L23" s="111"/>
      <c r="M23" s="112">
        <f>M24+M25+M26+M27+M28+M29+M30+M31+M32</f>
        <v>166008488.06</v>
      </c>
    </row>
    <row r="24" spans="1:13" ht="12.75">
      <c r="A24" s="29">
        <v>4012</v>
      </c>
      <c r="B24" s="29" t="s">
        <v>62</v>
      </c>
      <c r="C24" s="34" t="s">
        <v>90</v>
      </c>
      <c r="D24" s="37" t="s">
        <v>89</v>
      </c>
      <c r="E24" s="37" t="s">
        <v>93</v>
      </c>
      <c r="F24" s="29" t="s">
        <v>63</v>
      </c>
      <c r="G24" s="32">
        <v>6960</v>
      </c>
      <c r="H24" s="64"/>
      <c r="I24" s="76"/>
      <c r="J24" s="113">
        <v>4012</v>
      </c>
      <c r="K24" s="113" t="s">
        <v>62</v>
      </c>
      <c r="L24" s="113" t="s">
        <v>171</v>
      </c>
      <c r="M24" s="114">
        <v>6960</v>
      </c>
    </row>
    <row r="25" spans="1:13" ht="12.75">
      <c r="A25" s="29">
        <v>4013</v>
      </c>
      <c r="B25" s="29" t="s">
        <v>64</v>
      </c>
      <c r="C25" s="34" t="s">
        <v>90</v>
      </c>
      <c r="D25" s="37" t="s">
        <v>89</v>
      </c>
      <c r="E25" s="37" t="s">
        <v>93</v>
      </c>
      <c r="F25" s="29" t="s">
        <v>63</v>
      </c>
      <c r="G25" s="32">
        <v>415968</v>
      </c>
      <c r="H25" s="64"/>
      <c r="I25" s="76"/>
      <c r="J25" s="113">
        <v>4013</v>
      </c>
      <c r="K25" s="113" t="s">
        <v>64</v>
      </c>
      <c r="L25" s="113" t="s">
        <v>171</v>
      </c>
      <c r="M25" s="114">
        <v>415968</v>
      </c>
    </row>
    <row r="26" spans="1:13" ht="12.75">
      <c r="A26" s="29">
        <v>40134</v>
      </c>
      <c r="B26" s="29" t="s">
        <v>65</v>
      </c>
      <c r="C26" s="34" t="s">
        <v>90</v>
      </c>
      <c r="D26" s="37" t="s">
        <v>89</v>
      </c>
      <c r="E26" s="37" t="s">
        <v>93</v>
      </c>
      <c r="F26" s="29" t="s">
        <v>63</v>
      </c>
      <c r="G26" s="32">
        <v>53554511.72</v>
      </c>
      <c r="H26" s="64"/>
      <c r="I26" s="76"/>
      <c r="J26" s="113">
        <v>40134</v>
      </c>
      <c r="K26" s="113" t="s">
        <v>65</v>
      </c>
      <c r="L26" s="113" t="s">
        <v>171</v>
      </c>
      <c r="M26" s="114">
        <v>53554511.72</v>
      </c>
    </row>
    <row r="27" spans="1:13" ht="12.75">
      <c r="A27" s="29">
        <v>40137</v>
      </c>
      <c r="B27" s="29" t="s">
        <v>66</v>
      </c>
      <c r="C27" s="34" t="s">
        <v>90</v>
      </c>
      <c r="D27" s="37" t="s">
        <v>89</v>
      </c>
      <c r="E27" s="37" t="s">
        <v>93</v>
      </c>
      <c r="F27" s="29" t="s">
        <v>63</v>
      </c>
      <c r="G27" s="32">
        <v>100827250</v>
      </c>
      <c r="H27" s="64"/>
      <c r="I27" s="76"/>
      <c r="J27" s="113">
        <v>40137</v>
      </c>
      <c r="K27" s="113" t="s">
        <v>66</v>
      </c>
      <c r="L27" s="113" t="s">
        <v>171</v>
      </c>
      <c r="M27" s="114">
        <v>100827250</v>
      </c>
    </row>
    <row r="28" spans="1:13" ht="12.75">
      <c r="A28" s="29">
        <v>40142</v>
      </c>
      <c r="B28" s="29" t="s">
        <v>67</v>
      </c>
      <c r="C28" s="34" t="s">
        <v>90</v>
      </c>
      <c r="D28" s="37" t="s">
        <v>89</v>
      </c>
      <c r="E28" s="37" t="s">
        <v>93</v>
      </c>
      <c r="F28" s="29" t="s">
        <v>63</v>
      </c>
      <c r="G28" s="32">
        <v>72000</v>
      </c>
      <c r="H28" s="64"/>
      <c r="I28" s="76"/>
      <c r="J28" s="113">
        <v>40142</v>
      </c>
      <c r="K28" s="113" t="s">
        <v>67</v>
      </c>
      <c r="L28" s="113" t="s">
        <v>171</v>
      </c>
      <c r="M28" s="114">
        <v>72000</v>
      </c>
    </row>
    <row r="29" spans="1:13" ht="12.75">
      <c r="A29" s="29">
        <v>40145</v>
      </c>
      <c r="B29" s="29" t="s">
        <v>68</v>
      </c>
      <c r="C29" s="34" t="s">
        <v>90</v>
      </c>
      <c r="D29" s="37" t="s">
        <v>89</v>
      </c>
      <c r="E29" s="37" t="s">
        <v>93</v>
      </c>
      <c r="F29" s="29" t="s">
        <v>63</v>
      </c>
      <c r="G29" s="32">
        <v>16729.06</v>
      </c>
      <c r="H29" s="64"/>
      <c r="I29" s="76"/>
      <c r="J29" s="113">
        <v>40145</v>
      </c>
      <c r="K29" s="113" t="s">
        <v>68</v>
      </c>
      <c r="L29" s="113" t="s">
        <v>171</v>
      </c>
      <c r="M29" s="114">
        <v>16729.06</v>
      </c>
    </row>
    <row r="30" spans="1:13" ht="12.75">
      <c r="A30" s="29">
        <v>40152</v>
      </c>
      <c r="B30" s="29" t="s">
        <v>69</v>
      </c>
      <c r="C30" s="34" t="s">
        <v>90</v>
      </c>
      <c r="D30" s="37" t="s">
        <v>89</v>
      </c>
      <c r="E30" s="37" t="s">
        <v>93</v>
      </c>
      <c r="F30" s="29" t="s">
        <v>63</v>
      </c>
      <c r="G30" s="32">
        <v>85000</v>
      </c>
      <c r="H30" s="64"/>
      <c r="I30" s="76"/>
      <c r="J30" s="113">
        <v>40152</v>
      </c>
      <c r="K30" s="113" t="s">
        <v>69</v>
      </c>
      <c r="L30" s="113" t="s">
        <v>171</v>
      </c>
      <c r="M30" s="114">
        <v>85000</v>
      </c>
    </row>
    <row r="31" spans="1:13" ht="12.75">
      <c r="A31" s="29">
        <v>40157</v>
      </c>
      <c r="B31" s="29" t="s">
        <v>70</v>
      </c>
      <c r="C31" s="34" t="s">
        <v>90</v>
      </c>
      <c r="D31" s="37" t="s">
        <v>89</v>
      </c>
      <c r="E31" s="37" t="s">
        <v>93</v>
      </c>
      <c r="F31" s="29" t="s">
        <v>63</v>
      </c>
      <c r="G31" s="32">
        <v>1801564.8</v>
      </c>
      <c r="H31" s="64"/>
      <c r="I31" s="76"/>
      <c r="J31" s="113">
        <v>40157</v>
      </c>
      <c r="K31" s="113" t="s">
        <v>70</v>
      </c>
      <c r="L31" s="113" t="s">
        <v>171</v>
      </c>
      <c r="M31" s="114">
        <v>1801564.8</v>
      </c>
    </row>
    <row r="32" spans="1:13" ht="12.75">
      <c r="A32" s="29">
        <v>4081</v>
      </c>
      <c r="B32" s="29" t="s">
        <v>71</v>
      </c>
      <c r="C32" s="34" t="s">
        <v>90</v>
      </c>
      <c r="D32" s="37" t="s">
        <v>89</v>
      </c>
      <c r="E32" s="37" t="s">
        <v>93</v>
      </c>
      <c r="F32" s="29" t="s">
        <v>63</v>
      </c>
      <c r="G32" s="32">
        <v>9130469.48</v>
      </c>
      <c r="H32" s="64"/>
      <c r="I32" s="76"/>
      <c r="J32" s="113">
        <v>4081</v>
      </c>
      <c r="K32" s="113" t="s">
        <v>174</v>
      </c>
      <c r="L32" s="113" t="s">
        <v>171</v>
      </c>
      <c r="M32" s="114">
        <v>9228504.48</v>
      </c>
    </row>
    <row r="33" spans="1:13" s="19" customFormat="1" ht="12.75">
      <c r="A33" s="18"/>
      <c r="B33" s="34" t="s">
        <v>72</v>
      </c>
      <c r="C33" s="34" t="s">
        <v>90</v>
      </c>
      <c r="D33" s="37" t="s">
        <v>89</v>
      </c>
      <c r="E33" s="37" t="s">
        <v>93</v>
      </c>
      <c r="F33" s="18"/>
      <c r="G33" s="33">
        <f>SUM(G24:G32)</f>
        <v>165910453.06</v>
      </c>
      <c r="H33" s="60"/>
      <c r="I33" s="78"/>
      <c r="J33" s="100"/>
      <c r="K33" s="100" t="s">
        <v>193</v>
      </c>
      <c r="L33" s="100"/>
      <c r="M33" s="101">
        <f>M34+M35+M36</f>
        <v>300506</v>
      </c>
    </row>
    <row r="34" spans="1:13" ht="12.75">
      <c r="A34" s="29">
        <v>431</v>
      </c>
      <c r="B34" s="29" t="s">
        <v>74</v>
      </c>
      <c r="C34" s="34" t="s">
        <v>90</v>
      </c>
      <c r="D34" s="37" t="s">
        <v>89</v>
      </c>
      <c r="E34" s="37" t="s">
        <v>93</v>
      </c>
      <c r="F34" s="29" t="s">
        <v>73</v>
      </c>
      <c r="G34" s="32">
        <v>134054</v>
      </c>
      <c r="H34" s="64"/>
      <c r="I34" s="76"/>
      <c r="J34" s="116">
        <v>431</v>
      </c>
      <c r="K34" s="116" t="s">
        <v>74</v>
      </c>
      <c r="L34" s="116" t="s">
        <v>172</v>
      </c>
      <c r="M34" s="117">
        <v>134054</v>
      </c>
    </row>
    <row r="35" spans="1:13" ht="12.75">
      <c r="A35" s="29">
        <v>442</v>
      </c>
      <c r="B35" s="29" t="s">
        <v>75</v>
      </c>
      <c r="C35" s="34" t="s">
        <v>90</v>
      </c>
      <c r="D35" s="37" t="s">
        <v>89</v>
      </c>
      <c r="E35" s="37" t="s">
        <v>93</v>
      </c>
      <c r="F35" s="29" t="s">
        <v>76</v>
      </c>
      <c r="G35" s="32">
        <v>32170</v>
      </c>
      <c r="H35" s="64"/>
      <c r="I35" s="76"/>
      <c r="J35" s="116">
        <v>442</v>
      </c>
      <c r="K35" s="116" t="s">
        <v>75</v>
      </c>
      <c r="L35" s="116" t="s">
        <v>172</v>
      </c>
      <c r="M35" s="117">
        <v>32170</v>
      </c>
    </row>
    <row r="36" spans="1:13" ht="12.75">
      <c r="A36" s="29">
        <v>444</v>
      </c>
      <c r="B36" s="29" t="s">
        <v>77</v>
      </c>
      <c r="C36" s="34" t="s">
        <v>90</v>
      </c>
      <c r="D36" s="37" t="s">
        <v>89</v>
      </c>
      <c r="E36" s="37" t="s">
        <v>93</v>
      </c>
      <c r="F36" s="29" t="s">
        <v>76</v>
      </c>
      <c r="G36" s="32">
        <v>134282</v>
      </c>
      <c r="H36" s="64"/>
      <c r="I36" s="76"/>
      <c r="J36" s="116">
        <v>444</v>
      </c>
      <c r="K36" s="116" t="s">
        <v>77</v>
      </c>
      <c r="L36" s="116" t="s">
        <v>172</v>
      </c>
      <c r="M36" s="117">
        <v>134282</v>
      </c>
    </row>
    <row r="37" spans="1:13" ht="12.75">
      <c r="A37" s="29"/>
      <c r="C37" s="34" t="s">
        <v>90</v>
      </c>
      <c r="D37" s="37" t="s">
        <v>89</v>
      </c>
      <c r="E37" s="37" t="s">
        <v>93</v>
      </c>
      <c r="F37" s="29"/>
      <c r="G37" s="32"/>
      <c r="H37" s="64"/>
      <c r="I37" s="76"/>
      <c r="J37" s="29"/>
      <c r="K37" s="29"/>
      <c r="L37" s="29"/>
      <c r="M37" s="32"/>
    </row>
    <row r="38" spans="1:13" ht="12.75">
      <c r="A38" s="29">
        <v>45601</v>
      </c>
      <c r="B38" s="29" t="s">
        <v>79</v>
      </c>
      <c r="C38" s="34" t="s">
        <v>90</v>
      </c>
      <c r="D38" s="37" t="s">
        <v>89</v>
      </c>
      <c r="E38" s="37" t="s">
        <v>93</v>
      </c>
      <c r="F38" s="29" t="s">
        <v>80</v>
      </c>
      <c r="G38" s="32">
        <v>28000000</v>
      </c>
      <c r="H38" s="64"/>
      <c r="I38" s="76"/>
      <c r="J38" s="92">
        <v>45601</v>
      </c>
      <c r="K38" s="92" t="s">
        <v>79</v>
      </c>
      <c r="L38" s="92" t="s">
        <v>173</v>
      </c>
      <c r="M38" s="93">
        <v>28000000</v>
      </c>
    </row>
    <row r="39" spans="1:13" ht="12.75">
      <c r="A39" s="29">
        <v>45602</v>
      </c>
      <c r="B39" s="29" t="s">
        <v>81</v>
      </c>
      <c r="C39" s="34" t="s">
        <v>90</v>
      </c>
      <c r="D39" s="37" t="s">
        <v>89</v>
      </c>
      <c r="E39" s="37" t="s">
        <v>93</v>
      </c>
      <c r="F39" s="29" t="s">
        <v>80</v>
      </c>
      <c r="G39" s="32">
        <v>19000000</v>
      </c>
      <c r="H39" s="64"/>
      <c r="I39" s="76"/>
      <c r="J39" s="92">
        <v>45602</v>
      </c>
      <c r="K39" s="92" t="s">
        <v>81</v>
      </c>
      <c r="L39" s="92" t="s">
        <v>173</v>
      </c>
      <c r="M39" s="93">
        <v>19000000</v>
      </c>
    </row>
    <row r="40" spans="1:13" ht="12.75">
      <c r="A40" s="29">
        <v>45603</v>
      </c>
      <c r="B40" s="29" t="s">
        <v>82</v>
      </c>
      <c r="C40" s="34" t="s">
        <v>90</v>
      </c>
      <c r="D40" s="37" t="s">
        <v>89</v>
      </c>
      <c r="E40" s="37" t="s">
        <v>93</v>
      </c>
      <c r="F40" s="29" t="s">
        <v>80</v>
      </c>
      <c r="G40" s="32">
        <v>10300000</v>
      </c>
      <c r="H40" s="64"/>
      <c r="I40" s="76"/>
      <c r="J40" s="92">
        <v>45603</v>
      </c>
      <c r="K40" s="92" t="s">
        <v>82</v>
      </c>
      <c r="L40" s="92" t="s">
        <v>173</v>
      </c>
      <c r="M40" s="93">
        <v>10300000</v>
      </c>
    </row>
    <row r="41" spans="1:13" ht="12.75">
      <c r="A41" s="29">
        <v>45604</v>
      </c>
      <c r="B41" s="29" t="s">
        <v>83</v>
      </c>
      <c r="C41" s="34" t="s">
        <v>90</v>
      </c>
      <c r="D41" s="37" t="s">
        <v>89</v>
      </c>
      <c r="E41" s="37" t="s">
        <v>93</v>
      </c>
      <c r="F41" s="29" t="s">
        <v>80</v>
      </c>
      <c r="G41" s="32">
        <v>20000000</v>
      </c>
      <c r="H41" s="64"/>
      <c r="I41" s="76"/>
      <c r="J41" s="92">
        <v>45604</v>
      </c>
      <c r="K41" s="92" t="s">
        <v>83</v>
      </c>
      <c r="L41" s="92" t="s">
        <v>173</v>
      </c>
      <c r="M41" s="93">
        <v>20000000</v>
      </c>
    </row>
    <row r="42" spans="1:13" ht="12.75">
      <c r="A42" s="29">
        <v>4561</v>
      </c>
      <c r="B42" s="29" t="s">
        <v>84</v>
      </c>
      <c r="C42" s="34" t="s">
        <v>90</v>
      </c>
      <c r="D42" s="37" t="s">
        <v>89</v>
      </c>
      <c r="E42" s="37" t="s">
        <v>93</v>
      </c>
      <c r="F42" s="29" t="s">
        <v>80</v>
      </c>
      <c r="G42" s="32">
        <v>32133513.73</v>
      </c>
      <c r="H42" s="64"/>
      <c r="I42" s="76"/>
      <c r="J42" s="92">
        <v>4561</v>
      </c>
      <c r="K42" s="92" t="s">
        <v>84</v>
      </c>
      <c r="L42" s="92" t="s">
        <v>173</v>
      </c>
      <c r="M42" s="93">
        <v>32133513.73</v>
      </c>
    </row>
    <row r="43" spans="1:13" s="19" customFormat="1" ht="12.75">
      <c r="A43" s="18"/>
      <c r="B43" s="34" t="s">
        <v>78</v>
      </c>
      <c r="C43" s="34"/>
      <c r="D43" s="34"/>
      <c r="E43" s="34"/>
      <c r="F43" s="18"/>
      <c r="G43" s="33">
        <f>SUM(G38:G42)</f>
        <v>109433513.73</v>
      </c>
      <c r="H43" s="60"/>
      <c r="I43" s="78"/>
      <c r="J43" s="18"/>
      <c r="K43" s="18"/>
      <c r="L43" s="18"/>
      <c r="M43" s="33"/>
    </row>
    <row r="44" spans="1:13" ht="12.75">
      <c r="A44" s="29"/>
      <c r="B44" s="29"/>
      <c r="C44" s="37"/>
      <c r="D44" s="37"/>
      <c r="E44" s="37"/>
      <c r="F44" s="29"/>
      <c r="G44" s="32"/>
      <c r="H44" s="64"/>
      <c r="I44" s="76"/>
      <c r="J44" s="29"/>
      <c r="K44" s="29"/>
      <c r="L44" s="29"/>
      <c r="M44" s="32"/>
    </row>
    <row r="45" spans="1:13" ht="12.75">
      <c r="A45" s="29">
        <v>477</v>
      </c>
      <c r="B45" s="29" t="s">
        <v>85</v>
      </c>
      <c r="C45" s="37" t="s">
        <v>90</v>
      </c>
      <c r="D45" s="37" t="s">
        <v>91</v>
      </c>
      <c r="E45" s="37"/>
      <c r="F45" s="29" t="s">
        <v>86</v>
      </c>
      <c r="G45" s="33">
        <v>5207</v>
      </c>
      <c r="H45" s="60"/>
      <c r="I45" s="78"/>
      <c r="J45" s="29"/>
      <c r="K45" s="29"/>
      <c r="L45" s="29"/>
      <c r="M45" s="32"/>
    </row>
    <row r="46" spans="1:13" s="50" customFormat="1" ht="12.75">
      <c r="A46" s="47"/>
      <c r="B46" s="47" t="s">
        <v>87</v>
      </c>
      <c r="C46" s="48"/>
      <c r="D46" s="48"/>
      <c r="E46" s="48"/>
      <c r="F46" s="47"/>
      <c r="G46" s="49">
        <f>G7+G13</f>
        <v>421072436.32</v>
      </c>
      <c r="H46" s="66"/>
      <c r="I46" s="105" t="s">
        <v>93</v>
      </c>
      <c r="J46" s="106" t="s">
        <v>93</v>
      </c>
      <c r="K46" s="106" t="s">
        <v>188</v>
      </c>
      <c r="L46" s="106"/>
      <c r="M46" s="107">
        <f>M47</f>
        <v>39516982</v>
      </c>
    </row>
    <row r="47" spans="1:13" s="43" customFormat="1" ht="12.75">
      <c r="A47" s="40"/>
      <c r="B47" s="40" t="s">
        <v>107</v>
      </c>
      <c r="C47" s="39"/>
      <c r="D47" s="39"/>
      <c r="E47" s="39"/>
      <c r="F47" s="40"/>
      <c r="G47" s="44"/>
      <c r="H47" s="65"/>
      <c r="I47" s="77"/>
      <c r="J47" s="102"/>
      <c r="K47" s="102" t="s">
        <v>189</v>
      </c>
      <c r="L47" s="102"/>
      <c r="M47" s="103">
        <f>M49+M50+M51+M52+M53</f>
        <v>39516982</v>
      </c>
    </row>
    <row r="48" spans="1:13" s="43" customFormat="1" ht="12.75">
      <c r="A48" s="40"/>
      <c r="B48" s="39" t="s">
        <v>146</v>
      </c>
      <c r="C48" s="39" t="s">
        <v>88</v>
      </c>
      <c r="D48" s="39" t="s">
        <v>89</v>
      </c>
      <c r="E48" s="39"/>
      <c r="F48" s="40"/>
      <c r="G48" s="44">
        <f>G49+G50+G51+G52+G53+G23</f>
        <v>39516982</v>
      </c>
      <c r="H48" s="65"/>
      <c r="I48" s="77"/>
      <c r="J48" s="102"/>
      <c r="K48" s="102"/>
      <c r="L48" s="102"/>
      <c r="M48" s="103"/>
    </row>
    <row r="49" spans="1:13" ht="12.75">
      <c r="A49" s="29">
        <v>2121</v>
      </c>
      <c r="B49" s="29" t="s">
        <v>95</v>
      </c>
      <c r="C49" s="37" t="s">
        <v>88</v>
      </c>
      <c r="D49" s="37"/>
      <c r="E49" s="37"/>
      <c r="F49" s="29" t="s">
        <v>96</v>
      </c>
      <c r="G49" s="72">
        <v>3391875</v>
      </c>
      <c r="H49" s="64"/>
      <c r="I49" s="76"/>
      <c r="J49" s="104">
        <v>2121</v>
      </c>
      <c r="K49" s="104" t="s">
        <v>163</v>
      </c>
      <c r="L49" s="104" t="s">
        <v>157</v>
      </c>
      <c r="M49" s="71">
        <v>3391875</v>
      </c>
    </row>
    <row r="50" spans="1:13" ht="12.75">
      <c r="A50" s="29">
        <v>213</v>
      </c>
      <c r="B50" s="29" t="s">
        <v>97</v>
      </c>
      <c r="C50" s="37" t="s">
        <v>88</v>
      </c>
      <c r="D50" s="37"/>
      <c r="E50" s="37"/>
      <c r="F50" s="29" t="s">
        <v>98</v>
      </c>
      <c r="G50" s="32">
        <v>37830705</v>
      </c>
      <c r="H50" s="64"/>
      <c r="I50" s="76"/>
      <c r="J50" s="104">
        <v>213</v>
      </c>
      <c r="K50" s="104" t="s">
        <v>162</v>
      </c>
      <c r="L50" s="104" t="s">
        <v>158</v>
      </c>
      <c r="M50" s="71">
        <v>33919373</v>
      </c>
    </row>
    <row r="51" spans="1:13" ht="12.75">
      <c r="A51" s="29">
        <v>215</v>
      </c>
      <c r="B51" s="29" t="s">
        <v>99</v>
      </c>
      <c r="C51" s="37" t="s">
        <v>88</v>
      </c>
      <c r="D51" s="37"/>
      <c r="E51" s="37"/>
      <c r="F51" s="29" t="s">
        <v>100</v>
      </c>
      <c r="G51" s="69">
        <v>2006510</v>
      </c>
      <c r="H51" s="64"/>
      <c r="I51" s="76"/>
      <c r="J51" s="104">
        <v>215</v>
      </c>
      <c r="K51" s="104" t="s">
        <v>99</v>
      </c>
      <c r="L51" s="104" t="s">
        <v>158</v>
      </c>
      <c r="M51" s="71">
        <v>1839301</v>
      </c>
    </row>
    <row r="52" spans="1:13" ht="12.75">
      <c r="A52" s="29">
        <v>2181</v>
      </c>
      <c r="B52" s="29" t="s">
        <v>161</v>
      </c>
      <c r="C52" s="37" t="s">
        <v>88</v>
      </c>
      <c r="D52" s="37"/>
      <c r="E52" s="37"/>
      <c r="F52" s="29" t="s">
        <v>100</v>
      </c>
      <c r="G52" s="70">
        <v>231000</v>
      </c>
      <c r="H52" s="64"/>
      <c r="I52" s="76"/>
      <c r="J52" s="104">
        <v>2181</v>
      </c>
      <c r="K52" s="104" t="s">
        <v>161</v>
      </c>
      <c r="L52" s="104" t="s">
        <v>158</v>
      </c>
      <c r="M52" s="71">
        <v>219450</v>
      </c>
    </row>
    <row r="53" spans="1:13" ht="12.75">
      <c r="A53" s="29">
        <v>2182</v>
      </c>
      <c r="B53" s="29" t="s">
        <v>101</v>
      </c>
      <c r="C53" s="37" t="s">
        <v>88</v>
      </c>
      <c r="D53" s="37"/>
      <c r="E53" s="37"/>
      <c r="F53" s="29" t="s">
        <v>100</v>
      </c>
      <c r="G53" s="71">
        <v>271250</v>
      </c>
      <c r="H53" s="64"/>
      <c r="I53" s="76"/>
      <c r="J53" s="104">
        <v>2182</v>
      </c>
      <c r="K53" s="104" t="s">
        <v>164</v>
      </c>
      <c r="L53" s="104" t="s">
        <v>159</v>
      </c>
      <c r="M53" s="71">
        <v>146983</v>
      </c>
    </row>
    <row r="54" spans="1:13" s="43" customFormat="1" ht="12.75">
      <c r="A54" s="40"/>
      <c r="B54" s="43" t="s">
        <v>147</v>
      </c>
      <c r="C54" s="39" t="s">
        <v>88</v>
      </c>
      <c r="D54" s="39" t="s">
        <v>91</v>
      </c>
      <c r="E54" s="39"/>
      <c r="F54" s="40"/>
      <c r="G54" s="44">
        <f>G55+G58+G78+G96</f>
        <v>377789337.71</v>
      </c>
      <c r="H54" s="65"/>
      <c r="I54" s="77"/>
      <c r="J54" s="40"/>
      <c r="K54" s="40"/>
      <c r="L54" s="40"/>
      <c r="M54" s="44"/>
    </row>
    <row r="55" spans="1:13" s="19" customFormat="1" ht="12.75">
      <c r="A55" s="18"/>
      <c r="B55" s="34" t="s">
        <v>102</v>
      </c>
      <c r="C55" s="37" t="s">
        <v>88</v>
      </c>
      <c r="D55" s="34" t="s">
        <v>91</v>
      </c>
      <c r="E55" s="34" t="s">
        <v>92</v>
      </c>
      <c r="F55" s="18"/>
      <c r="G55" s="56">
        <f>G56+G57</f>
        <v>91760755.46</v>
      </c>
      <c r="H55" s="60"/>
      <c r="I55" s="94">
        <v>4</v>
      </c>
      <c r="J55" s="95"/>
      <c r="K55" s="95" t="s">
        <v>185</v>
      </c>
      <c r="L55" s="95"/>
      <c r="M55" s="96">
        <f>M56+M57+M60+M61+M62</f>
        <v>230500817.01999998</v>
      </c>
    </row>
    <row r="56" spans="1:13" ht="12.75">
      <c r="A56" s="29">
        <v>351</v>
      </c>
      <c r="B56" s="29" t="s">
        <v>102</v>
      </c>
      <c r="C56" s="37" t="s">
        <v>88</v>
      </c>
      <c r="D56" s="37" t="s">
        <v>91</v>
      </c>
      <c r="E56" s="37" t="s">
        <v>92</v>
      </c>
      <c r="F56" s="29" t="s">
        <v>103</v>
      </c>
      <c r="G56" s="32">
        <v>82728220.52</v>
      </c>
      <c r="H56" s="64"/>
      <c r="I56" s="97"/>
      <c r="J56" s="98">
        <v>351</v>
      </c>
      <c r="K56" s="98" t="s">
        <v>102</v>
      </c>
      <c r="L56" s="98" t="s">
        <v>165</v>
      </c>
      <c r="M56" s="99">
        <v>82728220.52</v>
      </c>
    </row>
    <row r="57" spans="1:13" ht="12.75">
      <c r="A57" s="29">
        <v>375</v>
      </c>
      <c r="B57" s="29" t="s">
        <v>104</v>
      </c>
      <c r="C57" s="37" t="s">
        <v>88</v>
      </c>
      <c r="D57" s="37" t="s">
        <v>91</v>
      </c>
      <c r="E57" s="37" t="s">
        <v>92</v>
      </c>
      <c r="F57" s="29" t="s">
        <v>105</v>
      </c>
      <c r="G57" s="32">
        <v>9032534.94</v>
      </c>
      <c r="H57" s="64"/>
      <c r="I57" s="97"/>
      <c r="J57" s="98">
        <v>375</v>
      </c>
      <c r="K57" s="98" t="s">
        <v>104</v>
      </c>
      <c r="L57" s="98" t="s">
        <v>165</v>
      </c>
      <c r="M57" s="99">
        <v>9032534.94</v>
      </c>
    </row>
    <row r="58" spans="1:13" s="19" customFormat="1" ht="12.75">
      <c r="A58" s="18"/>
      <c r="B58" s="46" t="s">
        <v>128</v>
      </c>
      <c r="C58" s="34" t="s">
        <v>88</v>
      </c>
      <c r="D58" s="34" t="s">
        <v>91</v>
      </c>
      <c r="E58" s="34" t="s">
        <v>93</v>
      </c>
      <c r="F58" s="18"/>
      <c r="G58" s="56">
        <f>G59+G63+G73</f>
        <v>283159049.46000004</v>
      </c>
      <c r="H58" s="60"/>
      <c r="I58" s="78"/>
      <c r="J58" s="18"/>
      <c r="K58" s="18"/>
      <c r="L58" s="18"/>
      <c r="M58" s="33"/>
    </row>
    <row r="59" spans="1:13" s="19" customFormat="1" ht="12.75">
      <c r="A59" s="18"/>
      <c r="B59" s="34" t="s">
        <v>106</v>
      </c>
      <c r="C59" s="34" t="s">
        <v>88</v>
      </c>
      <c r="D59" s="34" t="s">
        <v>91</v>
      </c>
      <c r="E59" s="34"/>
      <c r="F59" s="18" t="s">
        <v>121</v>
      </c>
      <c r="G59" s="33">
        <f>G60+G61+G62</f>
        <v>135224297.46</v>
      </c>
      <c r="H59" s="60"/>
      <c r="I59" s="88">
        <v>3</v>
      </c>
      <c r="J59" s="95"/>
      <c r="K59" s="95" t="s">
        <v>184</v>
      </c>
      <c r="L59" s="95"/>
      <c r="M59" s="96">
        <f>M64+M65+M66+M67+M68+M69+M70+M71+M72+M74+M75+M76+M95</f>
        <v>149602200.77</v>
      </c>
    </row>
    <row r="60" spans="1:13" ht="12.75">
      <c r="A60" s="29">
        <v>40139</v>
      </c>
      <c r="B60" s="45" t="s">
        <v>108</v>
      </c>
      <c r="C60" s="37"/>
      <c r="D60" s="37"/>
      <c r="E60" s="37"/>
      <c r="F60" s="29" t="s">
        <v>117</v>
      </c>
      <c r="G60" s="32">
        <v>4773776</v>
      </c>
      <c r="H60" s="64"/>
      <c r="I60" s="91"/>
      <c r="J60" s="98">
        <v>40139</v>
      </c>
      <c r="K60" s="98" t="s">
        <v>177</v>
      </c>
      <c r="L60" s="98" t="s">
        <v>186</v>
      </c>
      <c r="M60" s="99">
        <v>4775736</v>
      </c>
    </row>
    <row r="61" spans="1:13" ht="12.75">
      <c r="A61" s="29">
        <v>40154</v>
      </c>
      <c r="B61" s="29" t="s">
        <v>109</v>
      </c>
      <c r="C61" s="37"/>
      <c r="D61" s="37"/>
      <c r="E61" s="37"/>
      <c r="F61" s="29" t="s">
        <v>117</v>
      </c>
      <c r="G61" s="32">
        <v>960746.9</v>
      </c>
      <c r="H61" s="64"/>
      <c r="I61" s="91"/>
      <c r="J61" s="98">
        <v>40154</v>
      </c>
      <c r="K61" s="98" t="s">
        <v>178</v>
      </c>
      <c r="L61" s="98" t="s">
        <v>186</v>
      </c>
      <c r="M61" s="99">
        <v>965953</v>
      </c>
    </row>
    <row r="62" spans="1:13" ht="12.75">
      <c r="A62" s="29">
        <v>40923</v>
      </c>
      <c r="B62" s="29" t="s">
        <v>110</v>
      </c>
      <c r="C62" s="37"/>
      <c r="D62" s="37"/>
      <c r="E62" s="37"/>
      <c r="F62" s="29" t="s">
        <v>117</v>
      </c>
      <c r="G62" s="32">
        <v>129489774.56</v>
      </c>
      <c r="H62" s="64"/>
      <c r="I62" s="91"/>
      <c r="J62" s="98">
        <v>40923</v>
      </c>
      <c r="K62" s="98" t="s">
        <v>179</v>
      </c>
      <c r="L62" s="98" t="s">
        <v>186</v>
      </c>
      <c r="M62" s="99">
        <v>132998372.56</v>
      </c>
    </row>
    <row r="63" spans="1:13" s="19" customFormat="1" ht="12.75">
      <c r="A63" s="18"/>
      <c r="B63" s="34" t="s">
        <v>111</v>
      </c>
      <c r="C63" s="34" t="s">
        <v>88</v>
      </c>
      <c r="D63" s="34" t="s">
        <v>91</v>
      </c>
      <c r="E63" s="34" t="s">
        <v>93</v>
      </c>
      <c r="F63" s="18"/>
      <c r="G63" s="33">
        <f>G64+G65+G66+G67+G68+G69+G70+G71+G72</f>
        <v>126327652</v>
      </c>
      <c r="H63" s="60"/>
      <c r="I63" s="88"/>
      <c r="J63" s="89"/>
      <c r="K63" s="89"/>
      <c r="L63" s="89"/>
      <c r="M63" s="90"/>
    </row>
    <row r="64" spans="1:13" ht="12.75">
      <c r="A64" s="29">
        <v>411121</v>
      </c>
      <c r="B64" s="29" t="s">
        <v>112</v>
      </c>
      <c r="C64" s="34" t="s">
        <v>88</v>
      </c>
      <c r="D64" s="34" t="s">
        <v>91</v>
      </c>
      <c r="E64" s="34" t="s">
        <v>93</v>
      </c>
      <c r="F64" s="29" t="s">
        <v>117</v>
      </c>
      <c r="G64" s="32">
        <v>1234080</v>
      </c>
      <c r="H64" s="64"/>
      <c r="I64" s="91"/>
      <c r="J64" s="92">
        <v>411121</v>
      </c>
      <c r="K64" s="92" t="s">
        <v>112</v>
      </c>
      <c r="L64" s="92" t="s">
        <v>181</v>
      </c>
      <c r="M64" s="93">
        <v>1234080</v>
      </c>
    </row>
    <row r="65" spans="1:13" ht="12.75">
      <c r="A65" s="29">
        <v>411122</v>
      </c>
      <c r="B65" s="29" t="s">
        <v>113</v>
      </c>
      <c r="C65" s="34" t="s">
        <v>88</v>
      </c>
      <c r="D65" s="34" t="s">
        <v>91</v>
      </c>
      <c r="E65" s="34" t="s">
        <v>93</v>
      </c>
      <c r="F65" s="29" t="s">
        <v>117</v>
      </c>
      <c r="G65" s="32">
        <v>900600</v>
      </c>
      <c r="H65" s="64"/>
      <c r="I65" s="91"/>
      <c r="J65" s="92">
        <v>411122</v>
      </c>
      <c r="K65" s="92" t="s">
        <v>113</v>
      </c>
      <c r="L65" s="92" t="s">
        <v>181</v>
      </c>
      <c r="M65" s="93">
        <v>900600</v>
      </c>
    </row>
    <row r="66" spans="1:13" ht="12.75">
      <c r="A66" s="29">
        <v>411125</v>
      </c>
      <c r="B66" s="29" t="s">
        <v>114</v>
      </c>
      <c r="C66" s="34" t="s">
        <v>88</v>
      </c>
      <c r="D66" s="34" t="s">
        <v>91</v>
      </c>
      <c r="E66" s="34" t="s">
        <v>93</v>
      </c>
      <c r="F66" s="29" t="s">
        <v>117</v>
      </c>
      <c r="G66" s="32">
        <v>4459120</v>
      </c>
      <c r="H66" s="64"/>
      <c r="I66" s="91"/>
      <c r="J66" s="92">
        <v>411125</v>
      </c>
      <c r="K66" s="92" t="s">
        <v>114</v>
      </c>
      <c r="L66" s="92" t="s">
        <v>181</v>
      </c>
      <c r="M66" s="93">
        <v>4459120</v>
      </c>
    </row>
    <row r="67" spans="1:13" ht="12.75">
      <c r="A67" s="29">
        <v>411128</v>
      </c>
      <c r="B67" s="29" t="s">
        <v>65</v>
      </c>
      <c r="C67" s="34" t="s">
        <v>88</v>
      </c>
      <c r="D67" s="34" t="s">
        <v>91</v>
      </c>
      <c r="E67" s="34" t="s">
        <v>93</v>
      </c>
      <c r="F67" s="29" t="s">
        <v>117</v>
      </c>
      <c r="G67" s="32">
        <v>13172800</v>
      </c>
      <c r="H67" s="64"/>
      <c r="I67" s="91"/>
      <c r="J67" s="92">
        <v>411128</v>
      </c>
      <c r="K67" s="92" t="s">
        <v>65</v>
      </c>
      <c r="L67" s="92" t="s">
        <v>181</v>
      </c>
      <c r="M67" s="93">
        <v>13172800</v>
      </c>
    </row>
    <row r="68" spans="1:13" ht="12.75">
      <c r="A68" s="29">
        <v>411130</v>
      </c>
      <c r="B68" s="29" t="s">
        <v>115</v>
      </c>
      <c r="C68" s="34" t="s">
        <v>88</v>
      </c>
      <c r="D68" s="34" t="s">
        <v>91</v>
      </c>
      <c r="E68" s="34" t="s">
        <v>93</v>
      </c>
      <c r="F68" s="29" t="s">
        <v>117</v>
      </c>
      <c r="G68" s="32">
        <v>798600</v>
      </c>
      <c r="H68" s="64"/>
      <c r="I68" s="91"/>
      <c r="J68" s="92">
        <v>411130</v>
      </c>
      <c r="K68" s="92" t="s">
        <v>115</v>
      </c>
      <c r="L68" s="92" t="s">
        <v>181</v>
      </c>
      <c r="M68" s="93">
        <v>798600</v>
      </c>
    </row>
    <row r="69" spans="1:13" ht="12.75">
      <c r="A69" s="29">
        <v>411132</v>
      </c>
      <c r="B69" s="29" t="s">
        <v>116</v>
      </c>
      <c r="C69" s="34" t="s">
        <v>88</v>
      </c>
      <c r="D69" s="34" t="s">
        <v>91</v>
      </c>
      <c r="E69" s="34" t="s">
        <v>93</v>
      </c>
      <c r="F69" s="29" t="s">
        <v>117</v>
      </c>
      <c r="G69" s="32">
        <v>685200</v>
      </c>
      <c r="H69" s="64"/>
      <c r="I69" s="91"/>
      <c r="J69" s="92">
        <v>411132</v>
      </c>
      <c r="K69" s="92" t="s">
        <v>116</v>
      </c>
      <c r="L69" s="92" t="s">
        <v>181</v>
      </c>
      <c r="M69" s="93">
        <v>685200</v>
      </c>
    </row>
    <row r="70" spans="1:13" ht="12.75">
      <c r="A70" s="29">
        <v>4112</v>
      </c>
      <c r="B70" s="29" t="s">
        <v>118</v>
      </c>
      <c r="C70" s="34" t="s">
        <v>88</v>
      </c>
      <c r="D70" s="34" t="s">
        <v>91</v>
      </c>
      <c r="E70" s="34" t="s">
        <v>93</v>
      </c>
      <c r="F70" s="29" t="s">
        <v>117</v>
      </c>
      <c r="G70" s="32">
        <v>101032052</v>
      </c>
      <c r="H70" s="64"/>
      <c r="I70" s="91"/>
      <c r="J70" s="92">
        <v>4112</v>
      </c>
      <c r="K70" s="92" t="s">
        <v>118</v>
      </c>
      <c r="L70" s="92" t="s">
        <v>181</v>
      </c>
      <c r="M70" s="93">
        <v>101032052</v>
      </c>
    </row>
    <row r="71" spans="1:13" ht="12.75">
      <c r="A71" s="29">
        <v>41155</v>
      </c>
      <c r="B71" s="29" t="s">
        <v>119</v>
      </c>
      <c r="C71" s="34" t="s">
        <v>88</v>
      </c>
      <c r="D71" s="34" t="s">
        <v>91</v>
      </c>
      <c r="E71" s="34" t="s">
        <v>93</v>
      </c>
      <c r="F71" s="29" t="s">
        <v>117</v>
      </c>
      <c r="G71" s="32">
        <v>301200</v>
      </c>
      <c r="H71" s="64"/>
      <c r="I71" s="91"/>
      <c r="J71" s="92">
        <v>41155</v>
      </c>
      <c r="K71" s="92" t="s">
        <v>119</v>
      </c>
      <c r="L71" s="92" t="s">
        <v>181</v>
      </c>
      <c r="M71" s="93">
        <v>301200</v>
      </c>
    </row>
    <row r="72" spans="1:13" ht="12.75">
      <c r="A72" s="29">
        <v>41185</v>
      </c>
      <c r="B72" s="29" t="s">
        <v>120</v>
      </c>
      <c r="C72" s="34" t="s">
        <v>88</v>
      </c>
      <c r="D72" s="34" t="s">
        <v>91</v>
      </c>
      <c r="E72" s="34" t="s">
        <v>93</v>
      </c>
      <c r="F72" s="29" t="s">
        <v>117</v>
      </c>
      <c r="G72" s="32">
        <v>3744000</v>
      </c>
      <c r="H72" s="64"/>
      <c r="I72" s="91"/>
      <c r="J72" s="92">
        <v>41185</v>
      </c>
      <c r="K72" s="92" t="s">
        <v>120</v>
      </c>
      <c r="L72" s="92" t="s">
        <v>181</v>
      </c>
      <c r="M72" s="93">
        <v>3744000</v>
      </c>
    </row>
    <row r="73" spans="1:13" s="19" customFormat="1" ht="12.75">
      <c r="A73" s="18"/>
      <c r="B73" s="18" t="s">
        <v>122</v>
      </c>
      <c r="C73" s="34" t="s">
        <v>88</v>
      </c>
      <c r="D73" s="34" t="s">
        <v>91</v>
      </c>
      <c r="E73" s="34" t="s">
        <v>93</v>
      </c>
      <c r="F73" s="18"/>
      <c r="G73" s="33">
        <f>G74+G75+G76</f>
        <v>21607100</v>
      </c>
      <c r="H73" s="60"/>
      <c r="I73" s="88"/>
      <c r="J73" s="89"/>
      <c r="K73" s="89"/>
      <c r="L73" s="89"/>
      <c r="M73" s="90"/>
    </row>
    <row r="74" spans="1:13" ht="12.75">
      <c r="A74" s="29">
        <v>445</v>
      </c>
      <c r="B74" s="29" t="s">
        <v>123</v>
      </c>
      <c r="C74" s="34" t="s">
        <v>88</v>
      </c>
      <c r="D74" s="34" t="s">
        <v>91</v>
      </c>
      <c r="E74" s="34" t="s">
        <v>93</v>
      </c>
      <c r="F74" s="29" t="s">
        <v>124</v>
      </c>
      <c r="G74" s="32">
        <v>10300300</v>
      </c>
      <c r="H74" s="64"/>
      <c r="I74" s="91"/>
      <c r="J74" s="92">
        <v>445</v>
      </c>
      <c r="K74" s="92" t="s">
        <v>123</v>
      </c>
      <c r="L74" s="92" t="s">
        <v>176</v>
      </c>
      <c r="M74" s="93">
        <v>10300300</v>
      </c>
    </row>
    <row r="75" spans="1:13" ht="12.75">
      <c r="A75" s="29">
        <v>467</v>
      </c>
      <c r="B75" s="29" t="s">
        <v>125</v>
      </c>
      <c r="C75" s="34" t="s">
        <v>88</v>
      </c>
      <c r="D75" s="34" t="s">
        <v>91</v>
      </c>
      <c r="E75" s="34" t="s">
        <v>93</v>
      </c>
      <c r="F75" s="29" t="s">
        <v>124</v>
      </c>
      <c r="G75" s="32">
        <v>4000000</v>
      </c>
      <c r="H75" s="64"/>
      <c r="I75" s="91"/>
      <c r="J75" s="92">
        <v>467</v>
      </c>
      <c r="K75" s="92" t="s">
        <v>125</v>
      </c>
      <c r="L75" s="92" t="s">
        <v>176</v>
      </c>
      <c r="M75" s="93">
        <v>4000000</v>
      </c>
    </row>
    <row r="76" spans="1:13" ht="12.75">
      <c r="A76" s="29">
        <v>4676</v>
      </c>
      <c r="B76" s="29" t="s">
        <v>126</v>
      </c>
      <c r="C76" s="34" t="s">
        <v>88</v>
      </c>
      <c r="D76" s="34" t="s">
        <v>91</v>
      </c>
      <c r="E76" s="34" t="s">
        <v>93</v>
      </c>
      <c r="F76" s="29" t="s">
        <v>124</v>
      </c>
      <c r="G76" s="32">
        <v>7306800</v>
      </c>
      <c r="H76" s="64"/>
      <c r="I76" s="91"/>
      <c r="J76" s="92">
        <v>4676</v>
      </c>
      <c r="K76" s="92" t="s">
        <v>175</v>
      </c>
      <c r="L76" s="92" t="s">
        <v>176</v>
      </c>
      <c r="M76" s="93">
        <v>7309800</v>
      </c>
    </row>
    <row r="77" spans="1:13" ht="12.75">
      <c r="A77" s="29"/>
      <c r="B77" s="29"/>
      <c r="C77" s="34" t="s">
        <v>88</v>
      </c>
      <c r="D77" s="37"/>
      <c r="E77" s="37"/>
      <c r="F77" s="29"/>
      <c r="G77" s="32"/>
      <c r="H77" s="64"/>
      <c r="I77" s="76"/>
      <c r="J77" s="29"/>
      <c r="K77" s="29"/>
      <c r="L77" s="29"/>
      <c r="M77" s="32"/>
    </row>
    <row r="78" spans="1:13" s="19" customFormat="1" ht="12.75">
      <c r="A78" s="18"/>
      <c r="B78" s="18" t="s">
        <v>150</v>
      </c>
      <c r="C78" s="34" t="s">
        <v>88</v>
      </c>
      <c r="D78" s="34"/>
      <c r="E78" s="34"/>
      <c r="F78" s="18"/>
      <c r="G78" s="56">
        <f>G79+G93</f>
        <v>1205084.02</v>
      </c>
      <c r="H78" s="60"/>
      <c r="I78" s="81">
        <v>1</v>
      </c>
      <c r="J78" s="82"/>
      <c r="K78" s="82" t="s">
        <v>183</v>
      </c>
      <c r="L78" s="82"/>
      <c r="M78" s="83">
        <f>M80+M81+M82+M83+M84+M85+M86+M87+M88+M89+M90+M91+M92+M93</f>
        <v>1205084.02</v>
      </c>
    </row>
    <row r="79" spans="1:13" s="19" customFormat="1" ht="12.75">
      <c r="A79" s="18"/>
      <c r="B79" s="52" t="s">
        <v>143</v>
      </c>
      <c r="C79" s="34" t="s">
        <v>88</v>
      </c>
      <c r="D79" s="34" t="s">
        <v>91</v>
      </c>
      <c r="E79" s="37" t="s">
        <v>149</v>
      </c>
      <c r="F79" s="18"/>
      <c r="G79" s="33">
        <f>G80+G81+G82+G83+G84+G85+G86+G87+G88+G89+G90+G91+G92</f>
        <v>641407.4000000001</v>
      </c>
      <c r="H79" s="60"/>
      <c r="I79" s="81"/>
      <c r="J79" s="82"/>
      <c r="K79" s="82"/>
      <c r="L79" s="82"/>
      <c r="M79" s="83"/>
    </row>
    <row r="80" spans="1:13" ht="12.75">
      <c r="A80" s="29">
        <v>5121</v>
      </c>
      <c r="B80" s="29" t="s">
        <v>129</v>
      </c>
      <c r="C80" s="34" t="s">
        <v>88</v>
      </c>
      <c r="D80" s="34" t="s">
        <v>91</v>
      </c>
      <c r="E80" s="37" t="s">
        <v>149</v>
      </c>
      <c r="F80" s="29" t="s">
        <v>142</v>
      </c>
      <c r="G80" s="32">
        <v>10165.14</v>
      </c>
      <c r="H80" s="64"/>
      <c r="I80" s="84"/>
      <c r="J80" s="85">
        <v>5121</v>
      </c>
      <c r="K80" s="85" t="s">
        <v>129</v>
      </c>
      <c r="L80" s="85" t="s">
        <v>182</v>
      </c>
      <c r="M80" s="70">
        <v>10165.14</v>
      </c>
    </row>
    <row r="81" spans="1:13" ht="12.75">
      <c r="A81" s="29">
        <v>51212</v>
      </c>
      <c r="B81" s="29" t="s">
        <v>130</v>
      </c>
      <c r="C81" s="34" t="s">
        <v>88</v>
      </c>
      <c r="D81" s="34" t="s">
        <v>91</v>
      </c>
      <c r="E81" s="37" t="s">
        <v>149</v>
      </c>
      <c r="F81" s="29" t="s">
        <v>142</v>
      </c>
      <c r="G81" s="32">
        <v>44283</v>
      </c>
      <c r="H81" s="64"/>
      <c r="I81" s="84"/>
      <c r="J81" s="85">
        <v>51212</v>
      </c>
      <c r="K81" s="85" t="s">
        <v>130</v>
      </c>
      <c r="L81" s="85" t="s">
        <v>182</v>
      </c>
      <c r="M81" s="70">
        <v>44283</v>
      </c>
    </row>
    <row r="82" spans="1:13" ht="12.75">
      <c r="A82" s="29">
        <v>5122</v>
      </c>
      <c r="B82" s="29" t="s">
        <v>131</v>
      </c>
      <c r="C82" s="34" t="s">
        <v>88</v>
      </c>
      <c r="D82" s="34" t="s">
        <v>91</v>
      </c>
      <c r="E82" s="37" t="s">
        <v>149</v>
      </c>
      <c r="F82" s="29" t="s">
        <v>142</v>
      </c>
      <c r="G82" s="32">
        <v>17419</v>
      </c>
      <c r="H82" s="64"/>
      <c r="I82" s="84"/>
      <c r="J82" s="85">
        <v>5122</v>
      </c>
      <c r="K82" s="85" t="s">
        <v>131</v>
      </c>
      <c r="L82" s="85" t="s">
        <v>182</v>
      </c>
      <c r="M82" s="70">
        <v>17419</v>
      </c>
    </row>
    <row r="83" spans="1:13" ht="12.75">
      <c r="A83" s="29">
        <v>51223</v>
      </c>
      <c r="B83" s="29" t="s">
        <v>132</v>
      </c>
      <c r="C83" s="34" t="s">
        <v>88</v>
      </c>
      <c r="D83" s="34" t="s">
        <v>91</v>
      </c>
      <c r="E83" s="37" t="s">
        <v>149</v>
      </c>
      <c r="F83" s="29" t="s">
        <v>142</v>
      </c>
      <c r="G83" s="32">
        <v>13401</v>
      </c>
      <c r="H83" s="64"/>
      <c r="I83" s="84"/>
      <c r="J83" s="85">
        <v>51223</v>
      </c>
      <c r="K83" s="85" t="s">
        <v>132</v>
      </c>
      <c r="L83" s="85" t="s">
        <v>182</v>
      </c>
      <c r="M83" s="70">
        <v>13401</v>
      </c>
    </row>
    <row r="84" spans="1:13" ht="12.75">
      <c r="A84" s="29">
        <v>51241</v>
      </c>
      <c r="B84" s="29" t="s">
        <v>133</v>
      </c>
      <c r="C84" s="34" t="s">
        <v>88</v>
      </c>
      <c r="D84" s="34" t="s">
        <v>91</v>
      </c>
      <c r="E84" s="37" t="s">
        <v>149</v>
      </c>
      <c r="F84" s="29" t="s">
        <v>142</v>
      </c>
      <c r="G84" s="32">
        <v>105077.87</v>
      </c>
      <c r="H84" s="64"/>
      <c r="I84" s="84"/>
      <c r="J84" s="85">
        <v>51241</v>
      </c>
      <c r="K84" s="85" t="s">
        <v>133</v>
      </c>
      <c r="L84" s="85" t="s">
        <v>182</v>
      </c>
      <c r="M84" s="70">
        <v>105077.87</v>
      </c>
    </row>
    <row r="85" spans="1:13" ht="12.75">
      <c r="A85" s="29">
        <v>51242</v>
      </c>
      <c r="B85" s="29" t="s">
        <v>134</v>
      </c>
      <c r="C85" s="34" t="s">
        <v>88</v>
      </c>
      <c r="D85" s="34" t="s">
        <v>91</v>
      </c>
      <c r="E85" s="37" t="s">
        <v>149</v>
      </c>
      <c r="F85" s="29" t="s">
        <v>142</v>
      </c>
      <c r="G85" s="32">
        <v>78869</v>
      </c>
      <c r="H85" s="64"/>
      <c r="I85" s="84"/>
      <c r="J85" s="85">
        <v>51242</v>
      </c>
      <c r="K85" s="85" t="s">
        <v>134</v>
      </c>
      <c r="L85" s="85" t="s">
        <v>182</v>
      </c>
      <c r="M85" s="70">
        <v>78869</v>
      </c>
    </row>
    <row r="86" spans="1:13" ht="12.75">
      <c r="A86" s="29">
        <v>51243</v>
      </c>
      <c r="B86" s="29" t="s">
        <v>135</v>
      </c>
      <c r="C86" s="34" t="s">
        <v>88</v>
      </c>
      <c r="D86" s="34" t="s">
        <v>91</v>
      </c>
      <c r="E86" s="37" t="s">
        <v>149</v>
      </c>
      <c r="F86" s="29" t="s">
        <v>142</v>
      </c>
      <c r="G86" s="32">
        <v>5234.1</v>
      </c>
      <c r="H86" s="64"/>
      <c r="I86" s="84"/>
      <c r="J86" s="85">
        <v>51243</v>
      </c>
      <c r="K86" s="85" t="s">
        <v>135</v>
      </c>
      <c r="L86" s="85" t="s">
        <v>182</v>
      </c>
      <c r="M86" s="70">
        <v>5234.1</v>
      </c>
    </row>
    <row r="87" spans="1:13" ht="12.75">
      <c r="A87" s="29">
        <v>51244</v>
      </c>
      <c r="B87" s="29" t="s">
        <v>136</v>
      </c>
      <c r="C87" s="34" t="s">
        <v>88</v>
      </c>
      <c r="D87" s="34" t="s">
        <v>91</v>
      </c>
      <c r="E87" s="37" t="s">
        <v>149</v>
      </c>
      <c r="F87" s="29" t="s">
        <v>142</v>
      </c>
      <c r="G87" s="32">
        <v>22142.4</v>
      </c>
      <c r="H87" s="64"/>
      <c r="I87" s="84"/>
      <c r="J87" s="85">
        <v>51244</v>
      </c>
      <c r="K87" s="85" t="s">
        <v>136</v>
      </c>
      <c r="L87" s="85" t="s">
        <v>182</v>
      </c>
      <c r="M87" s="70">
        <v>22142.4</v>
      </c>
    </row>
    <row r="88" spans="1:13" ht="12.75">
      <c r="A88" s="29">
        <v>51245</v>
      </c>
      <c r="B88" s="29" t="s">
        <v>137</v>
      </c>
      <c r="C88" s="34" t="s">
        <v>88</v>
      </c>
      <c r="D88" s="34" t="s">
        <v>91</v>
      </c>
      <c r="E88" s="37" t="s">
        <v>149</v>
      </c>
      <c r="F88" s="29" t="s">
        <v>142</v>
      </c>
      <c r="G88" s="32">
        <v>81605.21</v>
      </c>
      <c r="H88" s="64"/>
      <c r="I88" s="84"/>
      <c r="J88" s="85">
        <v>51245</v>
      </c>
      <c r="K88" s="85" t="s">
        <v>137</v>
      </c>
      <c r="L88" s="85" t="s">
        <v>182</v>
      </c>
      <c r="M88" s="70">
        <v>81605.21</v>
      </c>
    </row>
    <row r="89" spans="1:13" ht="12.75">
      <c r="A89" s="29">
        <v>51247</v>
      </c>
      <c r="B89" s="29" t="s">
        <v>138</v>
      </c>
      <c r="C89" s="34" t="s">
        <v>88</v>
      </c>
      <c r="D89" s="34" t="s">
        <v>91</v>
      </c>
      <c r="E89" s="37" t="s">
        <v>149</v>
      </c>
      <c r="F89" s="29" t="s">
        <v>142</v>
      </c>
      <c r="G89" s="32">
        <v>41503.02</v>
      </c>
      <c r="H89" s="64"/>
      <c r="I89" s="84"/>
      <c r="J89" s="85">
        <v>51247</v>
      </c>
      <c r="K89" s="85" t="s">
        <v>138</v>
      </c>
      <c r="L89" s="85" t="s">
        <v>182</v>
      </c>
      <c r="M89" s="70">
        <v>41503.02</v>
      </c>
    </row>
    <row r="90" spans="1:13" ht="12.75">
      <c r="A90" s="29">
        <v>51248</v>
      </c>
      <c r="B90" s="29" t="s">
        <v>139</v>
      </c>
      <c r="C90" s="34" t="s">
        <v>88</v>
      </c>
      <c r="D90" s="34" t="s">
        <v>91</v>
      </c>
      <c r="E90" s="37" t="s">
        <v>149</v>
      </c>
      <c r="F90" s="29" t="s">
        <v>142</v>
      </c>
      <c r="G90" s="32">
        <v>11070.78</v>
      </c>
      <c r="H90" s="64"/>
      <c r="I90" s="84"/>
      <c r="J90" s="85">
        <v>51248</v>
      </c>
      <c r="K90" s="85" t="s">
        <v>139</v>
      </c>
      <c r="L90" s="85" t="s">
        <v>182</v>
      </c>
      <c r="M90" s="70">
        <v>11070.78</v>
      </c>
    </row>
    <row r="91" spans="1:13" ht="12.75">
      <c r="A91" s="29">
        <v>51249</v>
      </c>
      <c r="B91" s="29" t="s">
        <v>140</v>
      </c>
      <c r="C91" s="34" t="s">
        <v>88</v>
      </c>
      <c r="D91" s="34" t="s">
        <v>91</v>
      </c>
      <c r="E91" s="37" t="s">
        <v>149</v>
      </c>
      <c r="F91" s="29" t="s">
        <v>142</v>
      </c>
      <c r="G91" s="32">
        <v>-3044.5</v>
      </c>
      <c r="H91" s="64"/>
      <c r="I91" s="84"/>
      <c r="J91" s="85">
        <v>51249</v>
      </c>
      <c r="K91" s="85" t="s">
        <v>140</v>
      </c>
      <c r="L91" s="85" t="s">
        <v>182</v>
      </c>
      <c r="M91" s="70">
        <v>-3044.5</v>
      </c>
    </row>
    <row r="92" spans="1:13" ht="12.75">
      <c r="A92" s="29">
        <v>51266</v>
      </c>
      <c r="B92" s="29" t="s">
        <v>141</v>
      </c>
      <c r="C92" s="34" t="s">
        <v>88</v>
      </c>
      <c r="D92" s="34" t="s">
        <v>91</v>
      </c>
      <c r="E92" s="37" t="s">
        <v>149</v>
      </c>
      <c r="F92" s="29" t="s">
        <v>142</v>
      </c>
      <c r="G92" s="32">
        <v>213681.38</v>
      </c>
      <c r="H92" s="64"/>
      <c r="I92" s="84"/>
      <c r="J92" s="85">
        <v>51266</v>
      </c>
      <c r="K92" s="85" t="s">
        <v>141</v>
      </c>
      <c r="L92" s="85" t="s">
        <v>182</v>
      </c>
      <c r="M92" s="70">
        <v>213681.38</v>
      </c>
    </row>
    <row r="93" spans="1:13" s="19" customFormat="1" ht="12.75">
      <c r="A93" s="18">
        <v>531</v>
      </c>
      <c r="B93" s="18" t="s">
        <v>144</v>
      </c>
      <c r="C93" s="34" t="s">
        <v>88</v>
      </c>
      <c r="D93" s="34" t="s">
        <v>91</v>
      </c>
      <c r="E93" s="37" t="s">
        <v>149</v>
      </c>
      <c r="F93" s="18"/>
      <c r="G93" s="33">
        <v>563676.62</v>
      </c>
      <c r="H93" s="60"/>
      <c r="I93" s="81"/>
      <c r="J93" s="86">
        <v>531</v>
      </c>
      <c r="K93" s="86" t="s">
        <v>144</v>
      </c>
      <c r="L93" s="86" t="s">
        <v>182</v>
      </c>
      <c r="M93" s="87">
        <v>563676.62</v>
      </c>
    </row>
    <row r="94" spans="1:13" s="19" customFormat="1" ht="12.75">
      <c r="A94" s="18"/>
      <c r="B94" s="18"/>
      <c r="C94" s="34"/>
      <c r="D94" s="34"/>
      <c r="E94" s="37"/>
      <c r="F94" s="18"/>
      <c r="G94" s="33"/>
      <c r="H94" s="60"/>
      <c r="I94" s="81"/>
      <c r="J94" s="86"/>
      <c r="K94" s="86"/>
      <c r="L94" s="86"/>
      <c r="M94" s="87"/>
    </row>
    <row r="95" spans="1:13" s="19" customFormat="1" ht="12.75">
      <c r="A95" s="18"/>
      <c r="B95" s="18"/>
      <c r="C95" s="34"/>
      <c r="D95" s="34"/>
      <c r="E95" s="37"/>
      <c r="F95" s="18"/>
      <c r="G95" s="33"/>
      <c r="H95" s="60"/>
      <c r="I95" s="81"/>
      <c r="J95" s="126">
        <v>486</v>
      </c>
      <c r="K95" s="127" t="s">
        <v>151</v>
      </c>
      <c r="L95" s="126" t="s">
        <v>176</v>
      </c>
      <c r="M95" s="128">
        <v>1664448.77</v>
      </c>
    </row>
    <row r="96" spans="1:13" s="19" customFormat="1" ht="12.75">
      <c r="A96" s="18">
        <v>486</v>
      </c>
      <c r="B96" s="18" t="s">
        <v>151</v>
      </c>
      <c r="C96" s="34" t="s">
        <v>88</v>
      </c>
      <c r="D96" s="34" t="s">
        <v>91</v>
      </c>
      <c r="E96" s="37" t="s">
        <v>152</v>
      </c>
      <c r="F96" s="18" t="s">
        <v>153</v>
      </c>
      <c r="G96" s="56">
        <v>1664448.77</v>
      </c>
      <c r="H96" s="60"/>
      <c r="I96" s="78" t="s">
        <v>92</v>
      </c>
      <c r="J96" s="100" t="s">
        <v>92</v>
      </c>
      <c r="K96" s="100" t="s">
        <v>187</v>
      </c>
      <c r="L96" s="100"/>
      <c r="M96" s="101">
        <f>M78+M59+M55</f>
        <v>381308101.81</v>
      </c>
    </row>
    <row r="97" spans="1:13" s="19" customFormat="1" ht="12.75">
      <c r="A97" s="51">
        <v>476</v>
      </c>
      <c r="B97" s="51" t="s">
        <v>127</v>
      </c>
      <c r="C97" s="34" t="s">
        <v>88</v>
      </c>
      <c r="D97" s="37" t="s">
        <v>148</v>
      </c>
      <c r="E97" s="37"/>
      <c r="F97" s="29" t="s">
        <v>124</v>
      </c>
      <c r="G97" s="32">
        <v>3766116.61</v>
      </c>
      <c r="H97" s="64"/>
      <c r="I97" s="108"/>
      <c r="J97" s="109"/>
      <c r="K97" s="109" t="s">
        <v>190</v>
      </c>
      <c r="L97" s="109"/>
      <c r="M97" s="110">
        <f>M96+M46</f>
        <v>420825083.81</v>
      </c>
    </row>
    <row r="98" spans="2:13" s="50" customFormat="1" ht="12.75">
      <c r="B98" s="53" t="s">
        <v>145</v>
      </c>
      <c r="C98" s="54"/>
      <c r="D98" s="54"/>
      <c r="E98" s="54"/>
      <c r="G98" s="55">
        <f>G97+G54+G48</f>
        <v>421072436.32</v>
      </c>
      <c r="H98" s="67"/>
      <c r="I98" s="79"/>
      <c r="K98" s="50" t="s">
        <v>195</v>
      </c>
      <c r="M98" s="55">
        <f>M13+M7</f>
        <v>421319787.93</v>
      </c>
    </row>
    <row r="99" spans="2:13" ht="12.75">
      <c r="B99" s="57" t="s">
        <v>154</v>
      </c>
      <c r="C99" s="58"/>
      <c r="D99" s="58"/>
      <c r="E99" s="58"/>
      <c r="F99" s="57"/>
      <c r="G99" s="59">
        <f>G98-G46</f>
        <v>0</v>
      </c>
      <c r="H99" s="68"/>
      <c r="I99" s="80"/>
      <c r="M99" s="30">
        <f>M97-M98</f>
        <v>-494704.12000000477</v>
      </c>
    </row>
  </sheetData>
  <autoFilter ref="A6:M99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7">
      <selection activeCell="A38" sqref="A38"/>
    </sheetView>
  </sheetViews>
  <sheetFormatPr defaultColWidth="9.140625" defaultRowHeight="12.75"/>
  <cols>
    <col min="1" max="1" width="4.28125" style="0" customWidth="1"/>
    <col min="2" max="2" width="45.421875" style="0" customWidth="1"/>
    <col min="3" max="3" width="13.00390625" style="0" customWidth="1"/>
    <col min="4" max="4" width="14.00390625" style="0" customWidth="1"/>
    <col min="5" max="5" width="13.140625" style="0" customWidth="1"/>
  </cols>
  <sheetData>
    <row r="1" spans="1:2" ht="15.75">
      <c r="A1" s="25"/>
      <c r="B1" t="s">
        <v>369</v>
      </c>
    </row>
    <row r="2" spans="1:2" ht="12.75">
      <c r="A2" s="1"/>
      <c r="B2" t="s">
        <v>370</v>
      </c>
    </row>
    <row r="3" spans="1:5" ht="20.25">
      <c r="A3" s="284" t="s">
        <v>20</v>
      </c>
      <c r="B3" s="284"/>
      <c r="C3" s="284"/>
      <c r="D3" s="284"/>
      <c r="E3" s="284"/>
    </row>
    <row r="5" spans="2:5" ht="18.75" customHeight="1">
      <c r="B5" s="282" t="s">
        <v>380</v>
      </c>
      <c r="C5" s="282"/>
      <c r="D5" s="282"/>
      <c r="E5" s="282"/>
    </row>
    <row r="6" ht="13.5" thickBot="1"/>
    <row r="7" spans="1:5" ht="39.75" thickBot="1" thickTop="1">
      <c r="A7" s="181" t="s">
        <v>21</v>
      </c>
      <c r="B7" s="182" t="s">
        <v>22</v>
      </c>
      <c r="C7" s="183" t="s">
        <v>23</v>
      </c>
      <c r="D7" s="183" t="s">
        <v>384</v>
      </c>
      <c r="E7" s="184" t="s">
        <v>385</v>
      </c>
    </row>
    <row r="8" spans="1:5" ht="13.5" thickTop="1">
      <c r="A8" s="167">
        <v>1</v>
      </c>
      <c r="B8" s="168" t="s">
        <v>389</v>
      </c>
      <c r="C8" s="176">
        <v>701705</v>
      </c>
      <c r="D8" s="198">
        <v>69455959</v>
      </c>
      <c r="E8" s="198">
        <v>132614839</v>
      </c>
    </row>
    <row r="9" spans="1:5" ht="12.75">
      <c r="A9" s="167">
        <v>2</v>
      </c>
      <c r="B9" s="168" t="s">
        <v>390</v>
      </c>
      <c r="C9" s="176"/>
      <c r="D9" s="198">
        <v>32453052</v>
      </c>
      <c r="E9" s="198"/>
    </row>
    <row r="10" spans="1:5" ht="12.75">
      <c r="A10" s="167">
        <v>3</v>
      </c>
      <c r="B10" s="168" t="s">
        <v>399</v>
      </c>
      <c r="C10" s="176"/>
      <c r="D10" s="198">
        <v>29917</v>
      </c>
      <c r="E10" s="198"/>
    </row>
    <row r="11" spans="1:5" ht="12.75">
      <c r="A11" s="167">
        <v>4</v>
      </c>
      <c r="B11" s="170" t="s">
        <v>24</v>
      </c>
      <c r="C11" s="170" t="s">
        <v>277</v>
      </c>
      <c r="D11" s="197"/>
      <c r="E11" s="197">
        <v>42870</v>
      </c>
    </row>
    <row r="12" spans="1:5" ht="12.75">
      <c r="A12" s="167">
        <v>5</v>
      </c>
      <c r="B12" s="170"/>
      <c r="C12" s="170"/>
      <c r="D12" s="197"/>
      <c r="E12" s="197"/>
    </row>
    <row r="13" spans="1:5" ht="12.75">
      <c r="A13" s="167">
        <v>6</v>
      </c>
      <c r="B13" s="170"/>
      <c r="C13" s="170"/>
      <c r="D13" s="197"/>
      <c r="E13" s="197"/>
    </row>
    <row r="14" spans="1:5" ht="25.5">
      <c r="A14" s="167">
        <v>7</v>
      </c>
      <c r="B14" s="171" t="s">
        <v>25</v>
      </c>
      <c r="C14" s="177">
        <v>714</v>
      </c>
      <c r="D14" s="197">
        <v>10150000</v>
      </c>
      <c r="E14" s="197">
        <v>-740000</v>
      </c>
    </row>
    <row r="15" spans="1:5" ht="15" customHeight="1">
      <c r="A15" s="172"/>
      <c r="B15" s="174" t="s">
        <v>388</v>
      </c>
      <c r="C15" s="178"/>
      <c r="D15" s="196">
        <f>D8+D9+D10+D11+D12+D13+D14</f>
        <v>112088928</v>
      </c>
      <c r="E15" s="196">
        <f>E8+E9+E10+E11+E12+E13+E14</f>
        <v>131917709</v>
      </c>
    </row>
    <row r="16" spans="1:5" ht="12.75">
      <c r="A16" s="169">
        <v>8</v>
      </c>
      <c r="B16" s="170" t="s">
        <v>26</v>
      </c>
      <c r="C16" s="170" t="s">
        <v>278</v>
      </c>
      <c r="D16" s="197">
        <v>42935767</v>
      </c>
      <c r="E16" s="197">
        <v>90565015</v>
      </c>
    </row>
    <row r="17" spans="1:5" ht="12.75">
      <c r="A17" s="169">
        <v>9</v>
      </c>
      <c r="B17" s="170" t="s">
        <v>400</v>
      </c>
      <c r="C17" s="170" t="s">
        <v>401</v>
      </c>
      <c r="D17" s="197">
        <v>9977309</v>
      </c>
      <c r="E17" s="197"/>
    </row>
    <row r="18" spans="1:5" ht="12.75">
      <c r="A18" s="169">
        <v>10</v>
      </c>
      <c r="B18" s="170" t="s">
        <v>27</v>
      </c>
      <c r="C18" s="170" t="s">
        <v>279</v>
      </c>
      <c r="D18" s="196">
        <f>D19+D20</f>
        <v>6729034</v>
      </c>
      <c r="E18" s="196">
        <f>E19+E20</f>
        <v>15868084</v>
      </c>
    </row>
    <row r="19" spans="1:5" ht="12.75">
      <c r="A19" s="169">
        <v>11</v>
      </c>
      <c r="B19" s="170" t="s">
        <v>28</v>
      </c>
      <c r="C19" s="177">
        <v>641</v>
      </c>
      <c r="D19" s="197">
        <v>4545141</v>
      </c>
      <c r="E19" s="197">
        <v>13084950</v>
      </c>
    </row>
    <row r="20" spans="1:5" ht="12.75">
      <c r="A20" s="169">
        <v>12</v>
      </c>
      <c r="B20" s="170" t="s">
        <v>29</v>
      </c>
      <c r="C20" s="177">
        <v>644</v>
      </c>
      <c r="D20" s="197">
        <v>2183893</v>
      </c>
      <c r="E20" s="197">
        <v>2783134</v>
      </c>
    </row>
    <row r="21" spans="1:5" ht="12.75">
      <c r="A21" s="169">
        <v>13</v>
      </c>
      <c r="B21" s="170" t="s">
        <v>30</v>
      </c>
      <c r="C21" s="177" t="s">
        <v>280</v>
      </c>
      <c r="D21" s="197">
        <v>5072536</v>
      </c>
      <c r="E21" s="197">
        <v>3335098</v>
      </c>
    </row>
    <row r="22" spans="1:5" ht="12.75">
      <c r="A22" s="169">
        <v>14</v>
      </c>
      <c r="B22" s="170"/>
      <c r="C22" s="177"/>
      <c r="D22" s="197">
        <v>0</v>
      </c>
      <c r="E22" s="197"/>
    </row>
    <row r="23" spans="1:5" ht="12.75">
      <c r="A23" s="169">
        <v>15</v>
      </c>
      <c r="B23" s="170" t="s">
        <v>341</v>
      </c>
      <c r="C23" s="177"/>
      <c r="D23" s="197">
        <v>28154750</v>
      </c>
      <c r="E23" s="197"/>
    </row>
    <row r="24" spans="1:5" ht="12.75">
      <c r="A24" s="169">
        <v>16</v>
      </c>
      <c r="B24" s="170" t="s">
        <v>402</v>
      </c>
      <c r="C24" s="177" t="s">
        <v>281</v>
      </c>
      <c r="D24" s="197">
        <v>6158325</v>
      </c>
      <c r="E24" s="197">
        <v>2295402</v>
      </c>
    </row>
    <row r="25" spans="1:5" ht="12.75">
      <c r="A25" s="169">
        <v>17</v>
      </c>
      <c r="B25" s="170" t="s">
        <v>392</v>
      </c>
      <c r="C25" s="177"/>
      <c r="D25" s="197">
        <v>5427307</v>
      </c>
      <c r="E25" s="197">
        <v>7072294</v>
      </c>
    </row>
    <row r="26" spans="1:5" ht="12.75">
      <c r="A26" s="169">
        <v>18</v>
      </c>
      <c r="B26" s="170" t="s">
        <v>403</v>
      </c>
      <c r="C26" s="177"/>
      <c r="D26" s="197">
        <v>7852033</v>
      </c>
      <c r="E26" s="197">
        <v>0</v>
      </c>
    </row>
    <row r="27" spans="1:5" s="19" customFormat="1" ht="12.75">
      <c r="A27" s="172"/>
      <c r="B27" s="173" t="s">
        <v>32</v>
      </c>
      <c r="C27" s="178"/>
      <c r="D27" s="196">
        <f>D16+D17+D18+D21+D22+D23+D24+D25+D26</f>
        <v>112307061</v>
      </c>
      <c r="E27" s="196">
        <f>E16+E18+E21+E22+E23+E24+E25+E26</f>
        <v>119135893</v>
      </c>
    </row>
    <row r="28" spans="1:5" ht="12.75">
      <c r="A28" s="169">
        <v>19</v>
      </c>
      <c r="B28" s="170" t="s">
        <v>31</v>
      </c>
      <c r="C28" s="177"/>
      <c r="D28" s="196">
        <f>D15-D27</f>
        <v>-218133</v>
      </c>
      <c r="E28" s="196">
        <f>E15-E27</f>
        <v>12781816</v>
      </c>
    </row>
    <row r="29" spans="1:5" ht="12.75">
      <c r="A29" s="169">
        <v>20</v>
      </c>
      <c r="B29" s="170" t="s">
        <v>391</v>
      </c>
      <c r="C29" s="177"/>
      <c r="D29" s="196">
        <v>7852033</v>
      </c>
      <c r="E29" s="196">
        <v>935464</v>
      </c>
    </row>
    <row r="30" spans="1:5" ht="12.75">
      <c r="A30" s="169">
        <v>21</v>
      </c>
      <c r="B30" s="170" t="s">
        <v>393</v>
      </c>
      <c r="C30" s="177"/>
      <c r="D30" s="196">
        <f>D28+D29</f>
        <v>7633900</v>
      </c>
      <c r="E30" s="196">
        <f>E28+E29</f>
        <v>13717280</v>
      </c>
    </row>
    <row r="31" spans="1:5" ht="25.5">
      <c r="A31" s="169">
        <v>22</v>
      </c>
      <c r="B31" s="171" t="s">
        <v>271</v>
      </c>
      <c r="C31" s="179">
        <v>761661</v>
      </c>
      <c r="D31" s="197"/>
      <c r="E31" s="197"/>
    </row>
    <row r="32" spans="1:5" ht="12.75">
      <c r="A32" s="169">
        <v>23</v>
      </c>
      <c r="B32" s="170" t="s">
        <v>272</v>
      </c>
      <c r="C32" s="179">
        <v>762662</v>
      </c>
      <c r="D32" s="197"/>
      <c r="E32" s="197"/>
    </row>
    <row r="33" spans="1:5" ht="12.75">
      <c r="A33" s="169">
        <v>24</v>
      </c>
      <c r="B33" s="170" t="s">
        <v>273</v>
      </c>
      <c r="C33" s="177"/>
      <c r="D33" s="196">
        <f>SUM(D34:D37)</f>
        <v>0</v>
      </c>
      <c r="E33" s="196">
        <f>SUM(E34:E37)</f>
        <v>0</v>
      </c>
    </row>
    <row r="34" spans="1:5" ht="31.5" customHeight="1">
      <c r="A34" s="169">
        <v>25</v>
      </c>
      <c r="B34" s="170" t="s">
        <v>344</v>
      </c>
      <c r="C34" s="180" t="s">
        <v>287</v>
      </c>
      <c r="D34" s="197">
        <v>0</v>
      </c>
      <c r="E34" s="197">
        <v>0</v>
      </c>
    </row>
    <row r="35" spans="1:5" ht="12.75">
      <c r="A35" s="169">
        <v>26</v>
      </c>
      <c r="B35" s="170" t="s">
        <v>274</v>
      </c>
      <c r="C35" s="179">
        <v>767667</v>
      </c>
      <c r="D35" s="197">
        <v>0</v>
      </c>
      <c r="E35" s="197">
        <v>0</v>
      </c>
    </row>
    <row r="36" spans="1:5" ht="12.75">
      <c r="A36" s="169">
        <v>27</v>
      </c>
      <c r="B36" s="170" t="s">
        <v>275</v>
      </c>
      <c r="C36" s="179">
        <v>769669</v>
      </c>
      <c r="D36" s="197"/>
      <c r="E36" s="197"/>
    </row>
    <row r="37" spans="1:5" ht="12.75">
      <c r="A37" s="169">
        <v>28</v>
      </c>
      <c r="B37" s="170" t="s">
        <v>276</v>
      </c>
      <c r="C37" s="179">
        <v>768668</v>
      </c>
      <c r="D37" s="197"/>
      <c r="E37" s="197"/>
    </row>
    <row r="38" spans="1:5" s="19" customFormat="1" ht="25.5">
      <c r="A38" s="262">
        <v>29</v>
      </c>
      <c r="B38" s="174" t="s">
        <v>33</v>
      </c>
      <c r="C38" s="178"/>
      <c r="D38" s="196">
        <f>SUM(D31:D33)</f>
        <v>0</v>
      </c>
      <c r="E38" s="196">
        <f>SUM(E31:E33)</f>
        <v>0</v>
      </c>
    </row>
    <row r="39" spans="1:5" s="19" customFormat="1" ht="12.75">
      <c r="A39" s="169">
        <v>30</v>
      </c>
      <c r="B39" s="173" t="s">
        <v>34</v>
      </c>
      <c r="C39" s="178"/>
      <c r="D39" s="196">
        <f>D30</f>
        <v>7633900</v>
      </c>
      <c r="E39" s="196">
        <f>E30</f>
        <v>13717280</v>
      </c>
    </row>
    <row r="40" spans="1:5" ht="12.75">
      <c r="A40" s="169">
        <v>31</v>
      </c>
      <c r="B40" s="170" t="s">
        <v>35</v>
      </c>
      <c r="C40" s="177">
        <v>69</v>
      </c>
      <c r="D40" s="197">
        <f>D39*10%</f>
        <v>763390</v>
      </c>
      <c r="E40" s="197">
        <f>E39*10%</f>
        <v>1371728</v>
      </c>
    </row>
    <row r="41" spans="1:5" s="19" customFormat="1" ht="12.75">
      <c r="A41" s="169">
        <v>32</v>
      </c>
      <c r="B41" s="173" t="s">
        <v>36</v>
      </c>
      <c r="C41" s="173"/>
      <c r="D41" s="196">
        <f>D28-D40</f>
        <v>-981523</v>
      </c>
      <c r="E41" s="196">
        <f>E28-E40</f>
        <v>11410088</v>
      </c>
    </row>
    <row r="42" spans="1:5" ht="13.5" thickBot="1">
      <c r="A42" s="169">
        <v>33</v>
      </c>
      <c r="B42" s="175" t="s">
        <v>37</v>
      </c>
      <c r="C42" s="175"/>
      <c r="D42" s="199"/>
      <c r="E42" s="199"/>
    </row>
    <row r="43" ht="13.5" thickTop="1"/>
  </sheetData>
  <mergeCells count="2">
    <mergeCell ref="A3:E3"/>
    <mergeCell ref="B5:E5"/>
  </mergeCells>
  <printOptions/>
  <pageMargins left="0.5905511811023623" right="0.5511811023622047" top="0.984251968503937" bottom="0.984251968503937" header="0.5118110236220472" footer="0.5118110236220472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22">
      <selection activeCell="B9" sqref="B9"/>
    </sheetView>
  </sheetViews>
  <sheetFormatPr defaultColWidth="9.140625" defaultRowHeight="12.75"/>
  <cols>
    <col min="1" max="1" width="4.28125" style="0" customWidth="1"/>
    <col min="2" max="2" width="52.7109375" style="0" customWidth="1"/>
    <col min="3" max="3" width="16.28125" style="0" customWidth="1"/>
    <col min="4" max="4" width="16.421875" style="0" customWidth="1"/>
    <col min="5" max="5" width="14.00390625" style="0" bestFit="1" customWidth="1"/>
  </cols>
  <sheetData>
    <row r="1" spans="1:2" ht="15.75">
      <c r="A1" s="25"/>
      <c r="B1" s="195" t="s">
        <v>376</v>
      </c>
    </row>
    <row r="2" spans="1:2" ht="13.5">
      <c r="A2" s="1"/>
      <c r="B2" s="195" t="s">
        <v>377</v>
      </c>
    </row>
    <row r="3" spans="1:4" ht="20.25">
      <c r="A3" s="284" t="s">
        <v>282</v>
      </c>
      <c r="B3" s="284"/>
      <c r="C3" s="284"/>
      <c r="D3" s="134"/>
    </row>
    <row r="4" spans="1:4" ht="18.75" customHeight="1" thickBot="1">
      <c r="A4" s="285" t="s">
        <v>380</v>
      </c>
      <c r="B4" s="285"/>
      <c r="C4" s="285"/>
      <c r="D4" s="285"/>
    </row>
    <row r="5" spans="1:4" ht="30.75" customHeight="1" thickBot="1" thickTop="1">
      <c r="A5" s="320" t="s">
        <v>21</v>
      </c>
      <c r="B5" s="321" t="s">
        <v>283</v>
      </c>
      <c r="C5" s="322" t="s">
        <v>386</v>
      </c>
      <c r="D5" s="322" t="s">
        <v>387</v>
      </c>
    </row>
    <row r="6" spans="1:4" ht="18" customHeight="1" thickTop="1">
      <c r="A6" s="20" t="s">
        <v>92</v>
      </c>
      <c r="B6" s="130" t="s">
        <v>284</v>
      </c>
      <c r="C6" s="274">
        <f>SUM(C7:C20)</f>
        <v>-56401609</v>
      </c>
      <c r="D6" s="274">
        <f>D7+D8+D9+D10+D11+D13+D17+D18+D19+D20</f>
        <v>7576244</v>
      </c>
    </row>
    <row r="7" spans="1:4" ht="18" customHeight="1">
      <c r="A7" s="21">
        <v>1</v>
      </c>
      <c r="B7" s="22" t="s">
        <v>285</v>
      </c>
      <c r="C7" s="275">
        <v>35367722</v>
      </c>
      <c r="D7" s="275">
        <v>91187554</v>
      </c>
    </row>
    <row r="8" spans="1:4" ht="18" customHeight="1">
      <c r="A8" s="20">
        <v>2</v>
      </c>
      <c r="B8" s="23" t="s">
        <v>371</v>
      </c>
      <c r="C8" s="275">
        <v>-49333759</v>
      </c>
      <c r="D8" s="275">
        <v>-81747981</v>
      </c>
    </row>
    <row r="9" spans="1:4" ht="18" customHeight="1">
      <c r="A9" s="21">
        <v>3</v>
      </c>
      <c r="B9" s="23" t="s">
        <v>407</v>
      </c>
      <c r="C9" s="275">
        <v>-9453717</v>
      </c>
      <c r="D9" s="275">
        <v>-10199892</v>
      </c>
    </row>
    <row r="10" spans="1:4" ht="18" customHeight="1">
      <c r="A10" s="20">
        <v>4</v>
      </c>
      <c r="B10" s="23" t="s">
        <v>372</v>
      </c>
      <c r="C10" s="275">
        <v>-3251941</v>
      </c>
      <c r="D10" s="275">
        <v>-3586587</v>
      </c>
    </row>
    <row r="11" spans="1:4" ht="18" customHeight="1">
      <c r="A11" s="21">
        <v>5</v>
      </c>
      <c r="B11" s="23" t="s">
        <v>373</v>
      </c>
      <c r="C11" s="275">
        <v>-47769272</v>
      </c>
      <c r="D11" s="275">
        <v>-93469035</v>
      </c>
    </row>
    <row r="12" spans="1:4" ht="18" customHeight="1">
      <c r="A12" s="20">
        <v>6</v>
      </c>
      <c r="B12" s="23" t="s">
        <v>397</v>
      </c>
      <c r="C12" s="275">
        <v>-5424306</v>
      </c>
      <c r="D12" s="275"/>
    </row>
    <row r="13" spans="1:4" ht="18" customHeight="1">
      <c r="A13" s="21">
        <v>7</v>
      </c>
      <c r="B13" s="23" t="s">
        <v>343</v>
      </c>
      <c r="C13" s="275">
        <v>40896000</v>
      </c>
      <c r="D13" s="275">
        <v>121208649</v>
      </c>
    </row>
    <row r="14" spans="1:4" ht="18" customHeight="1">
      <c r="A14" s="20">
        <v>8</v>
      </c>
      <c r="B14" s="23" t="s">
        <v>395</v>
      </c>
      <c r="C14" s="275">
        <v>-3906515</v>
      </c>
      <c r="D14" s="275"/>
    </row>
    <row r="15" spans="1:4" ht="18" customHeight="1">
      <c r="A15" s="21">
        <v>9</v>
      </c>
      <c r="B15" s="23" t="s">
        <v>398</v>
      </c>
      <c r="C15" s="275">
        <v>28858</v>
      </c>
      <c r="D15" s="275"/>
    </row>
    <row r="16" spans="1:4" ht="18" customHeight="1">
      <c r="A16" s="20">
        <v>10</v>
      </c>
      <c r="B16" s="23" t="s">
        <v>396</v>
      </c>
      <c r="C16" s="275">
        <v>-1281551</v>
      </c>
      <c r="D16" s="275"/>
    </row>
    <row r="17" spans="1:4" ht="18" customHeight="1">
      <c r="A17" s="21">
        <v>11</v>
      </c>
      <c r="B17" s="22" t="s">
        <v>375</v>
      </c>
      <c r="C17" s="275">
        <v>-5871142</v>
      </c>
      <c r="D17" s="275">
        <v>0</v>
      </c>
    </row>
    <row r="18" spans="1:4" ht="18" customHeight="1">
      <c r="A18" s="20">
        <v>12</v>
      </c>
      <c r="B18" s="22" t="s">
        <v>394</v>
      </c>
      <c r="C18" s="275">
        <v>-5667421</v>
      </c>
      <c r="D18" s="275">
        <v>-7072294</v>
      </c>
    </row>
    <row r="19" spans="1:4" ht="18" customHeight="1">
      <c r="A19" s="21">
        <v>13</v>
      </c>
      <c r="B19" s="22" t="s">
        <v>286</v>
      </c>
      <c r="C19" s="275">
        <v>-734565</v>
      </c>
      <c r="D19" s="275">
        <v>-860509</v>
      </c>
    </row>
    <row r="20" spans="1:4" ht="18" customHeight="1">
      <c r="A20" s="20">
        <v>14</v>
      </c>
      <c r="B20" s="131" t="s">
        <v>374</v>
      </c>
      <c r="C20" s="276">
        <v>0</v>
      </c>
      <c r="D20" s="275">
        <v>-7883661</v>
      </c>
    </row>
    <row r="21" spans="1:4" ht="18" customHeight="1">
      <c r="A21" s="135" t="s">
        <v>93</v>
      </c>
      <c r="B21" s="133" t="s">
        <v>313</v>
      </c>
      <c r="C21" s="277">
        <f>C22+C23+C24+C25+C26+C27</f>
        <v>34445800</v>
      </c>
      <c r="D21" s="279">
        <f>D22+D23+D24+D25+D26+D27</f>
        <v>0</v>
      </c>
    </row>
    <row r="22" spans="1:4" ht="18" customHeight="1">
      <c r="A22" s="20">
        <v>1</v>
      </c>
      <c r="B22" s="22" t="s">
        <v>288</v>
      </c>
      <c r="C22" s="276"/>
      <c r="D22" s="275"/>
    </row>
    <row r="23" spans="1:4" s="19" customFormat="1" ht="18" customHeight="1">
      <c r="A23" s="21">
        <v>2</v>
      </c>
      <c r="B23" s="131" t="s">
        <v>289</v>
      </c>
      <c r="C23" s="277"/>
      <c r="D23" s="279"/>
    </row>
    <row r="24" spans="1:4" ht="18" customHeight="1">
      <c r="A24" s="20">
        <v>3</v>
      </c>
      <c r="B24" s="22" t="s">
        <v>342</v>
      </c>
      <c r="C24" s="276">
        <v>34445800</v>
      </c>
      <c r="D24" s="275"/>
    </row>
    <row r="25" spans="1:4" ht="18" customHeight="1">
      <c r="A25" s="21">
        <v>4</v>
      </c>
      <c r="B25" s="23" t="s">
        <v>290</v>
      </c>
      <c r="C25" s="276"/>
      <c r="D25" s="275"/>
    </row>
    <row r="26" spans="1:4" ht="18" customHeight="1">
      <c r="A26" s="20">
        <v>5</v>
      </c>
      <c r="B26" s="22" t="s">
        <v>291</v>
      </c>
      <c r="C26" s="276"/>
      <c r="D26" s="275"/>
    </row>
    <row r="27" spans="1:4" ht="18" customHeight="1">
      <c r="A27" s="21">
        <v>6</v>
      </c>
      <c r="B27" s="22" t="s">
        <v>292</v>
      </c>
      <c r="C27" s="276"/>
      <c r="D27" s="275"/>
    </row>
    <row r="28" spans="1:4" ht="18" customHeight="1">
      <c r="A28" s="136" t="s">
        <v>265</v>
      </c>
      <c r="B28" s="133" t="s">
        <v>293</v>
      </c>
      <c r="C28" s="277">
        <f>C29+C30+C31+C32</f>
        <v>15236146</v>
      </c>
      <c r="D28" s="279">
        <f>D29+D30+D31+D32</f>
        <v>0</v>
      </c>
    </row>
    <row r="29" spans="1:4" ht="18" customHeight="1">
      <c r="A29" s="21">
        <v>1</v>
      </c>
      <c r="B29" s="22" t="s">
        <v>294</v>
      </c>
      <c r="C29" s="276">
        <v>15236146</v>
      </c>
      <c r="D29" s="275"/>
    </row>
    <row r="30" spans="1:4" ht="18" customHeight="1">
      <c r="A30" s="20">
        <v>2</v>
      </c>
      <c r="B30" s="22" t="s">
        <v>295</v>
      </c>
      <c r="C30" s="276"/>
      <c r="D30" s="275"/>
    </row>
    <row r="31" spans="1:4" ht="18" customHeight="1">
      <c r="A31" s="21">
        <v>3</v>
      </c>
      <c r="B31" s="22" t="s">
        <v>296</v>
      </c>
      <c r="C31" s="276"/>
      <c r="D31" s="275"/>
    </row>
    <row r="32" spans="1:4" s="19" customFormat="1" ht="18" customHeight="1">
      <c r="A32" s="20">
        <v>4</v>
      </c>
      <c r="B32" s="132" t="s">
        <v>297</v>
      </c>
      <c r="C32" s="277"/>
      <c r="D32" s="279"/>
    </row>
    <row r="33" spans="1:4" s="19" customFormat="1" ht="18" customHeight="1">
      <c r="A33" s="21" t="s">
        <v>149</v>
      </c>
      <c r="B33" s="133" t="s">
        <v>298</v>
      </c>
      <c r="C33" s="277"/>
      <c r="D33" s="279"/>
    </row>
    <row r="34" spans="1:4" ht="18" customHeight="1">
      <c r="A34" s="20">
        <v>1</v>
      </c>
      <c r="B34" s="22" t="s">
        <v>299</v>
      </c>
      <c r="C34" s="276">
        <f>C33+C28+C21+C6</f>
        <v>-6719663</v>
      </c>
      <c r="D34" s="275">
        <f>D33+D21+D6</f>
        <v>7576244</v>
      </c>
    </row>
    <row r="35" spans="1:5" s="19" customFormat="1" ht="18" customHeight="1">
      <c r="A35" s="21">
        <v>2</v>
      </c>
      <c r="B35" s="131" t="s">
        <v>300</v>
      </c>
      <c r="C35" s="277">
        <v>11965834</v>
      </c>
      <c r="D35" s="279">
        <v>4389590</v>
      </c>
      <c r="E35" s="261"/>
    </row>
    <row r="36" spans="1:4" ht="18" customHeight="1" thickBot="1">
      <c r="A36" s="20">
        <v>3</v>
      </c>
      <c r="B36" s="24" t="s">
        <v>301</v>
      </c>
      <c r="C36" s="278">
        <v>5246171</v>
      </c>
      <c r="D36" s="280">
        <v>11965834</v>
      </c>
    </row>
    <row r="37" ht="13.5" thickTop="1">
      <c r="C37" s="200"/>
    </row>
    <row r="38" spans="3:4" ht="12.75">
      <c r="C38" s="210"/>
      <c r="D38" s="210"/>
    </row>
  </sheetData>
  <mergeCells count="2">
    <mergeCell ref="A4:D4"/>
    <mergeCell ref="A3:C3"/>
  </mergeCells>
  <printOptions/>
  <pageMargins left="0.58" right="0.56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D25" sqref="D25:D26"/>
    </sheetView>
  </sheetViews>
  <sheetFormatPr defaultColWidth="9.140625" defaultRowHeight="12.75"/>
  <cols>
    <col min="1" max="1" width="4.28125" style="0" customWidth="1"/>
    <col min="2" max="2" width="34.421875" style="0" customWidth="1"/>
    <col min="3" max="3" width="16.7109375" style="0" customWidth="1"/>
    <col min="4" max="4" width="20.140625" style="0" customWidth="1"/>
    <col min="5" max="5" width="17.8515625" style="0" customWidth="1"/>
    <col min="6" max="6" width="18.421875" style="0" customWidth="1"/>
    <col min="7" max="7" width="16.421875" style="0" customWidth="1"/>
  </cols>
  <sheetData>
    <row r="1" spans="1:2" ht="15.75">
      <c r="A1" s="286" t="s">
        <v>378</v>
      </c>
      <c r="B1" s="286"/>
    </row>
    <row r="2" spans="1:2" ht="15.75">
      <c r="A2" s="286" t="s">
        <v>368</v>
      </c>
      <c r="B2" s="286"/>
    </row>
    <row r="3" spans="1:5" ht="20.25">
      <c r="A3" s="284" t="s">
        <v>302</v>
      </c>
      <c r="B3" s="284"/>
      <c r="C3" s="284"/>
      <c r="D3" s="284"/>
      <c r="E3" s="284"/>
    </row>
    <row r="4" spans="2:5" ht="12.75">
      <c r="B4" s="282" t="s">
        <v>380</v>
      </c>
      <c r="C4" s="282"/>
      <c r="D4" s="282"/>
      <c r="E4" s="282"/>
    </row>
    <row r="5" ht="18.75" customHeight="1">
      <c r="B5" t="s">
        <v>303</v>
      </c>
    </row>
    <row r="6" ht="14.25" customHeight="1" thickBot="1"/>
    <row r="7" spans="1:7" ht="43.5" customHeight="1" thickBot="1">
      <c r="A7" s="187" t="s">
        <v>21</v>
      </c>
      <c r="B7" s="188"/>
      <c r="C7" s="189" t="s">
        <v>304</v>
      </c>
      <c r="D7" s="189" t="s">
        <v>305</v>
      </c>
      <c r="E7" s="189" t="s">
        <v>306</v>
      </c>
      <c r="F7" s="190" t="s">
        <v>307</v>
      </c>
      <c r="G7" s="191" t="s">
        <v>308</v>
      </c>
    </row>
    <row r="8" spans="1:7" ht="18" customHeight="1">
      <c r="A8" s="22" t="s">
        <v>93</v>
      </c>
      <c r="B8" s="133" t="s">
        <v>336</v>
      </c>
      <c r="C8" s="203">
        <v>36600000</v>
      </c>
      <c r="D8" s="204"/>
      <c r="E8" s="204">
        <v>10000</v>
      </c>
      <c r="F8" s="33">
        <v>17913948</v>
      </c>
      <c r="G8" s="281">
        <f>C8+D8+E8+F8</f>
        <v>54523948</v>
      </c>
    </row>
    <row r="9" spans="1:7" ht="18" customHeight="1">
      <c r="A9" s="22">
        <v>1</v>
      </c>
      <c r="B9" s="22" t="s">
        <v>309</v>
      </c>
      <c r="C9" s="202"/>
      <c r="D9" s="201"/>
      <c r="E9" s="201"/>
      <c r="F9" s="32">
        <v>-981523</v>
      </c>
      <c r="G9" s="194">
        <f>C9+D9+E9+F9</f>
        <v>-981523</v>
      </c>
    </row>
    <row r="10" spans="1:7" s="19" customFormat="1" ht="18" customHeight="1">
      <c r="A10" s="22">
        <v>2</v>
      </c>
      <c r="B10" s="131" t="s">
        <v>310</v>
      </c>
      <c r="C10" s="203"/>
      <c r="D10" s="204"/>
      <c r="E10" s="204"/>
      <c r="F10" s="33"/>
      <c r="G10" s="194">
        <f>C10+D10+E10+F10</f>
        <v>0</v>
      </c>
    </row>
    <row r="11" spans="1:7" ht="18" customHeight="1">
      <c r="A11" s="22">
        <v>3</v>
      </c>
      <c r="B11" s="22" t="s">
        <v>311</v>
      </c>
      <c r="C11" s="202"/>
      <c r="D11" s="205"/>
      <c r="E11" s="205"/>
      <c r="F11" s="32"/>
      <c r="G11" s="194">
        <f>C11+D11+E11+F11</f>
        <v>0</v>
      </c>
    </row>
    <row r="12" spans="1:7" ht="18" customHeight="1" thickBot="1">
      <c r="A12" s="192">
        <v>4</v>
      </c>
      <c r="B12" s="193" t="s">
        <v>312</v>
      </c>
      <c r="C12" s="209"/>
      <c r="D12" s="206"/>
      <c r="E12" s="206"/>
      <c r="F12" s="207"/>
      <c r="G12" s="235">
        <f>C12+D12+E12+F12</f>
        <v>0</v>
      </c>
    </row>
    <row r="13" spans="1:7" ht="18" customHeight="1" thickBot="1">
      <c r="A13" s="185" t="s">
        <v>265</v>
      </c>
      <c r="B13" s="186" t="s">
        <v>336</v>
      </c>
      <c r="C13" s="237">
        <v>36600000</v>
      </c>
      <c r="D13" s="208"/>
      <c r="E13" s="208">
        <v>10000</v>
      </c>
      <c r="F13" s="208">
        <f>SUM(F8:F12)</f>
        <v>16932425</v>
      </c>
      <c r="G13" s="236">
        <f>SUM(G8:G12)</f>
        <v>53542425</v>
      </c>
    </row>
    <row r="16" ht="12.75">
      <c r="C16" s="210"/>
    </row>
    <row r="17" ht="12.75">
      <c r="C17" s="200"/>
    </row>
    <row r="18" ht="12.75">
      <c r="C18" s="210"/>
    </row>
  </sheetData>
  <mergeCells count="4">
    <mergeCell ref="A3:E3"/>
    <mergeCell ref="A1:B1"/>
    <mergeCell ref="A2:B2"/>
    <mergeCell ref="B4:E4"/>
  </mergeCells>
  <printOptions horizontalCentered="1"/>
  <pageMargins left="0.5905511811023623" right="0.5511811023622047" top="0.984251968503937" bottom="0.984251968503937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B1">
      <pane xSplit="1" ySplit="1" topLeftCell="C2" activePane="bottomRight" state="frozen"/>
      <selection pane="topLeft" activeCell="B1" sqref="B1"/>
      <selection pane="topRight" activeCell="C1" sqref="C1"/>
      <selection pane="bottomLeft" activeCell="B2" sqref="B2"/>
      <selection pane="bottomRight" activeCell="H35" sqref="H35"/>
    </sheetView>
  </sheetViews>
  <sheetFormatPr defaultColWidth="9.140625" defaultRowHeight="12.75"/>
  <cols>
    <col min="1" max="1" width="4.28125" style="0" customWidth="1"/>
    <col min="2" max="2" width="23.421875" style="0" customWidth="1"/>
    <col min="3" max="3" width="10.8515625" style="0" customWidth="1"/>
    <col min="4" max="4" width="7.421875" style="0" customWidth="1"/>
    <col min="5" max="5" width="6.57421875" style="0" customWidth="1"/>
    <col min="6" max="6" width="12.28125" style="0" customWidth="1"/>
    <col min="7" max="7" width="6.140625" style="0" customWidth="1"/>
    <col min="8" max="8" width="11.140625" style="0" customWidth="1"/>
    <col min="9" max="9" width="11.421875" style="0" customWidth="1"/>
    <col min="10" max="10" width="11.00390625" style="0" customWidth="1"/>
    <col min="11" max="11" width="11.421875" style="0" customWidth="1"/>
    <col min="12" max="12" width="10.28125" style="0" customWidth="1"/>
    <col min="13" max="13" width="11.28125" style="0" customWidth="1"/>
  </cols>
  <sheetData>
    <row r="1" spans="1:3" ht="15.75">
      <c r="A1" s="286" t="s">
        <v>376</v>
      </c>
      <c r="B1" s="286"/>
      <c r="C1" s="286"/>
    </row>
    <row r="2" spans="1:3" ht="15.75">
      <c r="A2" s="238"/>
      <c r="B2" s="234" t="s">
        <v>368</v>
      </c>
      <c r="C2" s="238"/>
    </row>
    <row r="3" spans="1:9" ht="20.25">
      <c r="A3" s="284" t="s">
        <v>381</v>
      </c>
      <c r="B3" s="284"/>
      <c r="C3" s="284"/>
      <c r="D3" s="284"/>
      <c r="E3" s="284"/>
      <c r="F3" s="284"/>
      <c r="G3" s="284"/>
      <c r="H3" s="284"/>
      <c r="I3" s="284"/>
    </row>
    <row r="4" spans="1:8" ht="18.75" customHeight="1" thickBot="1">
      <c r="A4" s="313" t="s">
        <v>380</v>
      </c>
      <c r="B4" s="313"/>
      <c r="C4" s="313"/>
      <c r="D4" s="313"/>
      <c r="E4" s="313"/>
      <c r="F4" s="313"/>
      <c r="G4" s="313"/>
      <c r="H4" s="313"/>
    </row>
    <row r="5" spans="1:13" ht="21.75" customHeight="1">
      <c r="A5" s="310" t="s">
        <v>21</v>
      </c>
      <c r="B5" s="302" t="s">
        <v>314</v>
      </c>
      <c r="C5" s="316" t="s">
        <v>315</v>
      </c>
      <c r="D5" s="319" t="s">
        <v>316</v>
      </c>
      <c r="E5" s="319"/>
      <c r="F5" s="319"/>
      <c r="G5" s="293" t="s">
        <v>320</v>
      </c>
      <c r="H5" s="296" t="s">
        <v>321</v>
      </c>
      <c r="I5" s="296" t="s">
        <v>322</v>
      </c>
      <c r="J5" s="299" t="s">
        <v>323</v>
      </c>
      <c r="K5" s="287" t="s">
        <v>359</v>
      </c>
      <c r="L5" s="307" t="s">
        <v>405</v>
      </c>
      <c r="M5" s="307" t="s">
        <v>406</v>
      </c>
    </row>
    <row r="6" spans="1:13" ht="15" customHeight="1">
      <c r="A6" s="311"/>
      <c r="B6" s="303"/>
      <c r="C6" s="317"/>
      <c r="D6" s="314" t="s">
        <v>317</v>
      </c>
      <c r="E6" s="314" t="s">
        <v>318</v>
      </c>
      <c r="F6" s="305" t="s">
        <v>319</v>
      </c>
      <c r="G6" s="294"/>
      <c r="H6" s="297"/>
      <c r="I6" s="297"/>
      <c r="J6" s="300"/>
      <c r="K6" s="288"/>
      <c r="L6" s="308"/>
      <c r="M6" s="308"/>
    </row>
    <row r="7" spans="1:13" ht="13.5" customHeight="1" thickBot="1">
      <c r="A7" s="312"/>
      <c r="B7" s="304"/>
      <c r="C7" s="318"/>
      <c r="D7" s="315"/>
      <c r="E7" s="315"/>
      <c r="F7" s="306"/>
      <c r="G7" s="295"/>
      <c r="H7" s="298"/>
      <c r="I7" s="298"/>
      <c r="J7" s="301"/>
      <c r="K7" s="289"/>
      <c r="L7" s="308"/>
      <c r="M7" s="308"/>
    </row>
    <row r="8" spans="1:13" ht="15.75" customHeight="1" thickBot="1">
      <c r="A8" s="211"/>
      <c r="B8" s="212"/>
      <c r="C8" s="212" t="s">
        <v>324</v>
      </c>
      <c r="D8" s="212" t="s">
        <v>325</v>
      </c>
      <c r="E8" s="212" t="s">
        <v>326</v>
      </c>
      <c r="F8" s="212" t="s">
        <v>335</v>
      </c>
      <c r="G8" s="212" t="s">
        <v>327</v>
      </c>
      <c r="H8" s="212" t="s">
        <v>328</v>
      </c>
      <c r="I8" s="212" t="s">
        <v>329</v>
      </c>
      <c r="J8" s="230" t="s">
        <v>330</v>
      </c>
      <c r="K8" s="263"/>
      <c r="L8" s="309"/>
      <c r="M8" s="309"/>
    </row>
    <row r="9" spans="1:13" ht="15.75" customHeight="1">
      <c r="A9" s="213">
        <v>1</v>
      </c>
      <c r="B9" s="214" t="s">
        <v>345</v>
      </c>
      <c r="C9" s="215">
        <v>1698240</v>
      </c>
      <c r="D9" s="216"/>
      <c r="E9" s="216"/>
      <c r="F9" s="216">
        <f>C9+D9-E9</f>
        <v>1698240</v>
      </c>
      <c r="G9" s="216">
        <v>0</v>
      </c>
      <c r="H9" s="217">
        <v>0</v>
      </c>
      <c r="I9" s="217">
        <v>0</v>
      </c>
      <c r="J9" s="231">
        <f>H9+I9</f>
        <v>0</v>
      </c>
      <c r="K9" s="264">
        <f>F9-J9</f>
        <v>1698240</v>
      </c>
      <c r="L9" s="265">
        <v>0</v>
      </c>
      <c r="M9" s="271">
        <f>K9-L9</f>
        <v>1698240</v>
      </c>
    </row>
    <row r="10" spans="1:13" ht="15.75" customHeight="1">
      <c r="A10" s="218">
        <v>2</v>
      </c>
      <c r="B10" s="219" t="s">
        <v>346</v>
      </c>
      <c r="C10" s="220">
        <v>2428124</v>
      </c>
      <c r="D10" s="221"/>
      <c r="E10" s="221"/>
      <c r="F10" s="221">
        <f aca="true" t="shared" si="0" ref="F10:F29">C10+D10-E10</f>
        <v>2428124</v>
      </c>
      <c r="G10" s="221"/>
      <c r="H10" s="221">
        <v>1271370</v>
      </c>
      <c r="I10" s="222">
        <v>121406</v>
      </c>
      <c r="J10" s="232">
        <f aca="true" t="shared" si="1" ref="J10:J29">H10+I10</f>
        <v>1392776</v>
      </c>
      <c r="K10" s="264">
        <v>1156804</v>
      </c>
      <c r="L10" s="266">
        <f>K10*5%</f>
        <v>57840.200000000004</v>
      </c>
      <c r="M10" s="271">
        <f aca="true" t="shared" si="2" ref="M10:M30">K10-L10</f>
        <v>1098963.8</v>
      </c>
    </row>
    <row r="11" spans="1:13" ht="15.75" customHeight="1">
      <c r="A11" s="218">
        <v>3</v>
      </c>
      <c r="B11" s="219" t="s">
        <v>347</v>
      </c>
      <c r="C11" s="220">
        <v>1193731</v>
      </c>
      <c r="D11" s="221"/>
      <c r="E11" s="221"/>
      <c r="F11" s="221">
        <f t="shared" si="0"/>
        <v>1193731</v>
      </c>
      <c r="G11" s="221"/>
      <c r="H11" s="221">
        <v>520562</v>
      </c>
      <c r="I11" s="221">
        <v>59687</v>
      </c>
      <c r="J11" s="232">
        <f t="shared" si="1"/>
        <v>580249</v>
      </c>
      <c r="K11" s="264">
        <v>1134044</v>
      </c>
      <c r="L11" s="266">
        <f>K11*5%</f>
        <v>56702.200000000004</v>
      </c>
      <c r="M11" s="271">
        <f t="shared" si="2"/>
        <v>1077341.8</v>
      </c>
    </row>
    <row r="12" spans="1:13" ht="15.75" customHeight="1">
      <c r="A12" s="218">
        <v>4</v>
      </c>
      <c r="B12" s="219" t="s">
        <v>348</v>
      </c>
      <c r="C12" s="220">
        <v>20379784</v>
      </c>
      <c r="D12" s="221"/>
      <c r="E12" s="221"/>
      <c r="F12" s="221">
        <f t="shared" si="0"/>
        <v>20379784</v>
      </c>
      <c r="G12" s="221"/>
      <c r="H12" s="221">
        <v>10113038</v>
      </c>
      <c r="I12" s="221">
        <v>1703839</v>
      </c>
      <c r="J12" s="232">
        <f t="shared" si="1"/>
        <v>11816877</v>
      </c>
      <c r="K12" s="264">
        <v>9804750</v>
      </c>
      <c r="L12" s="266">
        <v>1610691</v>
      </c>
      <c r="M12" s="271">
        <f t="shared" si="2"/>
        <v>8194059</v>
      </c>
    </row>
    <row r="13" spans="1:13" ht="15.75" customHeight="1">
      <c r="A13" s="218">
        <v>5</v>
      </c>
      <c r="B13" s="219" t="s">
        <v>349</v>
      </c>
      <c r="C13" s="220"/>
      <c r="D13" s="221"/>
      <c r="E13" s="221"/>
      <c r="F13" s="221">
        <f t="shared" si="0"/>
        <v>0</v>
      </c>
      <c r="G13" s="221"/>
      <c r="H13" s="221"/>
      <c r="I13" s="221"/>
      <c r="J13" s="232">
        <f t="shared" si="1"/>
        <v>0</v>
      </c>
      <c r="K13" s="264">
        <f aca="true" t="shared" si="3" ref="K13:K29">F13-J13</f>
        <v>0</v>
      </c>
      <c r="L13" s="266"/>
      <c r="M13" s="271">
        <f t="shared" si="2"/>
        <v>0</v>
      </c>
    </row>
    <row r="14" spans="1:13" ht="15.75" customHeight="1">
      <c r="A14" s="218">
        <v>6</v>
      </c>
      <c r="B14" s="219" t="s">
        <v>350</v>
      </c>
      <c r="C14" s="220">
        <v>15847270</v>
      </c>
      <c r="D14" s="221">
        <v>0</v>
      </c>
      <c r="E14" s="221"/>
      <c r="F14" s="221">
        <f t="shared" si="0"/>
        <v>15847270</v>
      </c>
      <c r="G14" s="221"/>
      <c r="H14" s="221"/>
      <c r="I14" s="221"/>
      <c r="J14" s="232">
        <f t="shared" si="1"/>
        <v>0</v>
      </c>
      <c r="K14" s="264">
        <f t="shared" si="3"/>
        <v>15847270</v>
      </c>
      <c r="L14" s="266">
        <v>1848848</v>
      </c>
      <c r="M14" s="271">
        <f t="shared" si="2"/>
        <v>13998422</v>
      </c>
    </row>
    <row r="15" spans="1:13" ht="15.75" customHeight="1">
      <c r="A15" s="218">
        <v>7</v>
      </c>
      <c r="B15" s="219" t="s">
        <v>351</v>
      </c>
      <c r="C15" s="220">
        <v>109600</v>
      </c>
      <c r="D15" s="221">
        <v>0</v>
      </c>
      <c r="E15" s="221"/>
      <c r="F15" s="221">
        <f t="shared" si="0"/>
        <v>109600</v>
      </c>
      <c r="G15" s="221"/>
      <c r="H15" s="221"/>
      <c r="I15" s="221"/>
      <c r="J15" s="232">
        <f t="shared" si="1"/>
        <v>0</v>
      </c>
      <c r="K15" s="264">
        <f t="shared" si="3"/>
        <v>109600</v>
      </c>
      <c r="L15" s="266">
        <f>K15*20%</f>
        <v>21920</v>
      </c>
      <c r="M15" s="271">
        <f t="shared" si="2"/>
        <v>87680</v>
      </c>
    </row>
    <row r="16" spans="1:13" ht="15.75" customHeight="1">
      <c r="A16" s="218">
        <v>8</v>
      </c>
      <c r="B16" s="219" t="s">
        <v>99</v>
      </c>
      <c r="C16" s="220">
        <v>9841241</v>
      </c>
      <c r="D16" s="221"/>
      <c r="E16" s="221"/>
      <c r="F16" s="221">
        <f t="shared" si="0"/>
        <v>9841241</v>
      </c>
      <c r="G16" s="221"/>
      <c r="H16" s="221">
        <v>5854534</v>
      </c>
      <c r="I16" s="221">
        <v>1375905</v>
      </c>
      <c r="J16" s="232">
        <f t="shared" si="1"/>
        <v>7230439</v>
      </c>
      <c r="K16" s="264">
        <v>3990707</v>
      </c>
      <c r="L16" s="266">
        <v>1053043</v>
      </c>
      <c r="M16" s="271">
        <f t="shared" si="2"/>
        <v>2937664</v>
      </c>
    </row>
    <row r="17" spans="1:13" ht="15.75" customHeight="1">
      <c r="A17" s="218">
        <v>9</v>
      </c>
      <c r="B17" s="219" t="s">
        <v>352</v>
      </c>
      <c r="C17" s="220">
        <v>453028</v>
      </c>
      <c r="D17" s="221"/>
      <c r="E17" s="221"/>
      <c r="F17" s="221">
        <f t="shared" si="0"/>
        <v>453028</v>
      </c>
      <c r="G17" s="221"/>
      <c r="H17" s="221">
        <v>318800</v>
      </c>
      <c r="I17" s="221">
        <v>61261</v>
      </c>
      <c r="J17" s="232">
        <f t="shared" si="1"/>
        <v>380061</v>
      </c>
      <c r="K17" s="264">
        <f t="shared" si="3"/>
        <v>72967</v>
      </c>
      <c r="L17" s="266">
        <v>26757</v>
      </c>
      <c r="M17" s="271">
        <f t="shared" si="2"/>
        <v>46210</v>
      </c>
    </row>
    <row r="18" spans="1:13" ht="15.75" customHeight="1">
      <c r="A18" s="218">
        <v>10</v>
      </c>
      <c r="B18" s="223" t="s">
        <v>101</v>
      </c>
      <c r="C18" s="220">
        <v>33000</v>
      </c>
      <c r="D18" s="221">
        <v>0</v>
      </c>
      <c r="E18" s="221"/>
      <c r="F18" s="221">
        <f t="shared" si="0"/>
        <v>33000</v>
      </c>
      <c r="G18" s="221"/>
      <c r="H18" s="221"/>
      <c r="I18" s="221"/>
      <c r="J18" s="232">
        <f t="shared" si="1"/>
        <v>0</v>
      </c>
      <c r="K18" s="264">
        <v>91332</v>
      </c>
      <c r="L18" s="266">
        <f>K18*25%</f>
        <v>22833</v>
      </c>
      <c r="M18" s="271">
        <f t="shared" si="2"/>
        <v>68499</v>
      </c>
    </row>
    <row r="19" spans="1:13" ht="15.75" customHeight="1">
      <c r="A19" s="218">
        <v>11</v>
      </c>
      <c r="B19" s="223" t="s">
        <v>354</v>
      </c>
      <c r="C19" s="220">
        <v>12463384</v>
      </c>
      <c r="D19" s="221">
        <v>0</v>
      </c>
      <c r="E19" s="221"/>
      <c r="F19" s="221">
        <f t="shared" si="0"/>
        <v>12463384</v>
      </c>
      <c r="G19" s="221"/>
      <c r="H19" s="221"/>
      <c r="I19" s="221">
        <v>0</v>
      </c>
      <c r="J19" s="232">
        <f t="shared" si="1"/>
        <v>0</v>
      </c>
      <c r="K19" s="264">
        <f t="shared" si="3"/>
        <v>12463384</v>
      </c>
      <c r="L19" s="266">
        <f>K19*3%</f>
        <v>373901.51999999996</v>
      </c>
      <c r="M19" s="271">
        <f t="shared" si="2"/>
        <v>12089482.48</v>
      </c>
    </row>
    <row r="20" spans="1:13" s="19" customFormat="1" ht="15.75" customHeight="1">
      <c r="A20" s="218"/>
      <c r="B20" s="224" t="s">
        <v>358</v>
      </c>
      <c r="C20" s="225">
        <f aca="true" t="shared" si="4" ref="C20:J20">SUM(C9:C19)</f>
        <v>64447402</v>
      </c>
      <c r="D20" s="225">
        <f t="shared" si="4"/>
        <v>0</v>
      </c>
      <c r="E20" s="225">
        <f t="shared" si="4"/>
        <v>0</v>
      </c>
      <c r="F20" s="225">
        <f t="shared" si="4"/>
        <v>64447402</v>
      </c>
      <c r="G20" s="225">
        <f t="shared" si="4"/>
        <v>0</v>
      </c>
      <c r="H20" s="225">
        <f t="shared" si="4"/>
        <v>18078304</v>
      </c>
      <c r="I20" s="225">
        <f t="shared" si="4"/>
        <v>3322098</v>
      </c>
      <c r="J20" s="233">
        <f t="shared" si="4"/>
        <v>21400402</v>
      </c>
      <c r="K20" s="267">
        <f>SUM(K9:K19)</f>
        <v>46369098</v>
      </c>
      <c r="L20" s="270">
        <f>SUM(L9:L19)</f>
        <v>5072535.92</v>
      </c>
      <c r="M20" s="272">
        <f t="shared" si="2"/>
        <v>41296562.08</v>
      </c>
    </row>
    <row r="21" spans="1:13" ht="15.75" customHeight="1">
      <c r="A21" s="218"/>
      <c r="B21" s="226" t="s">
        <v>353</v>
      </c>
      <c r="C21" s="220"/>
      <c r="D21" s="227"/>
      <c r="E21" s="227"/>
      <c r="F21" s="221">
        <f t="shared" si="0"/>
        <v>0</v>
      </c>
      <c r="G21" s="221"/>
      <c r="H21" s="221"/>
      <c r="I21" s="221"/>
      <c r="J21" s="232">
        <f t="shared" si="1"/>
        <v>0</v>
      </c>
      <c r="K21" s="264">
        <f t="shared" si="3"/>
        <v>0</v>
      </c>
      <c r="L21" s="266"/>
      <c r="M21" s="271">
        <f t="shared" si="2"/>
        <v>0</v>
      </c>
    </row>
    <row r="22" spans="1:13" ht="15.75" customHeight="1">
      <c r="A22" s="218">
        <v>1</v>
      </c>
      <c r="B22" s="219" t="s">
        <v>354</v>
      </c>
      <c r="C22" s="220">
        <v>0</v>
      </c>
      <c r="D22" s="221">
        <v>0</v>
      </c>
      <c r="E22" s="221">
        <v>0</v>
      </c>
      <c r="F22" s="221">
        <f t="shared" si="0"/>
        <v>0</v>
      </c>
      <c r="G22" s="221"/>
      <c r="H22" s="221"/>
      <c r="I22" s="221"/>
      <c r="J22" s="232">
        <f t="shared" si="1"/>
        <v>0</v>
      </c>
      <c r="K22" s="264">
        <f t="shared" si="3"/>
        <v>0</v>
      </c>
      <c r="L22" s="266"/>
      <c r="M22" s="271">
        <f t="shared" si="2"/>
        <v>0</v>
      </c>
    </row>
    <row r="23" spans="1:13" ht="15.75" customHeight="1">
      <c r="A23" s="228"/>
      <c r="B23" s="224" t="s">
        <v>358</v>
      </c>
      <c r="C23" s="225">
        <f aca="true" t="shared" si="5" ref="C23:J23">SUM(C22)</f>
        <v>0</v>
      </c>
      <c r="D23" s="225">
        <f t="shared" si="5"/>
        <v>0</v>
      </c>
      <c r="E23" s="225">
        <f t="shared" si="5"/>
        <v>0</v>
      </c>
      <c r="F23" s="225">
        <f t="shared" si="5"/>
        <v>0</v>
      </c>
      <c r="G23" s="225">
        <f t="shared" si="5"/>
        <v>0</v>
      </c>
      <c r="H23" s="225">
        <f t="shared" si="5"/>
        <v>0</v>
      </c>
      <c r="I23" s="225">
        <f t="shared" si="5"/>
        <v>0</v>
      </c>
      <c r="J23" s="233">
        <f t="shared" si="5"/>
        <v>0</v>
      </c>
      <c r="K23" s="264">
        <f t="shared" si="3"/>
        <v>0</v>
      </c>
      <c r="L23" s="266"/>
      <c r="M23" s="271">
        <f t="shared" si="2"/>
        <v>0</v>
      </c>
    </row>
    <row r="24" spans="1:13" ht="15.75" customHeight="1">
      <c r="A24" s="218"/>
      <c r="B24" s="226" t="s">
        <v>355</v>
      </c>
      <c r="C24" s="220"/>
      <c r="D24" s="221"/>
      <c r="E24" s="221"/>
      <c r="F24" s="221">
        <f t="shared" si="0"/>
        <v>0</v>
      </c>
      <c r="G24" s="221"/>
      <c r="H24" s="221"/>
      <c r="I24" s="221"/>
      <c r="J24" s="232">
        <f t="shared" si="1"/>
        <v>0</v>
      </c>
      <c r="K24" s="264">
        <f t="shared" si="3"/>
        <v>0</v>
      </c>
      <c r="L24" s="266"/>
      <c r="M24" s="271">
        <f t="shared" si="2"/>
        <v>0</v>
      </c>
    </row>
    <row r="25" spans="1:13" ht="15.75" customHeight="1">
      <c r="A25" s="218"/>
      <c r="B25" s="223" t="s">
        <v>356</v>
      </c>
      <c r="C25" s="220">
        <v>219588</v>
      </c>
      <c r="D25" s="221"/>
      <c r="E25" s="221"/>
      <c r="F25" s="221">
        <f t="shared" si="0"/>
        <v>219588</v>
      </c>
      <c r="G25" s="221"/>
      <c r="H25" s="221">
        <v>219588</v>
      </c>
      <c r="I25" s="221">
        <v>13000</v>
      </c>
      <c r="J25" s="232">
        <f t="shared" si="1"/>
        <v>232588</v>
      </c>
      <c r="K25" s="264">
        <v>0</v>
      </c>
      <c r="L25" s="266"/>
      <c r="M25" s="271">
        <f t="shared" si="2"/>
        <v>0</v>
      </c>
    </row>
    <row r="26" spans="1:13" ht="15.75" customHeight="1">
      <c r="A26" s="218"/>
      <c r="B26" s="223" t="s">
        <v>357</v>
      </c>
      <c r="C26" s="220">
        <v>80000</v>
      </c>
      <c r="D26" s="221"/>
      <c r="E26" s="221"/>
      <c r="F26" s="221">
        <f t="shared" si="0"/>
        <v>80000</v>
      </c>
      <c r="G26" s="221"/>
      <c r="H26" s="221">
        <v>80000</v>
      </c>
      <c r="I26" s="221"/>
      <c r="J26" s="232">
        <f t="shared" si="1"/>
        <v>80000</v>
      </c>
      <c r="K26" s="264">
        <f t="shared" si="3"/>
        <v>0</v>
      </c>
      <c r="L26" s="266"/>
      <c r="M26" s="271">
        <f t="shared" si="2"/>
        <v>0</v>
      </c>
    </row>
    <row r="27" spans="1:13" ht="15.75" customHeight="1">
      <c r="A27" s="228"/>
      <c r="B27" s="224" t="s">
        <v>358</v>
      </c>
      <c r="C27" s="225">
        <f aca="true" t="shared" si="6" ref="C27:J27">SUM(C25:C26)</f>
        <v>299588</v>
      </c>
      <c r="D27" s="225">
        <f t="shared" si="6"/>
        <v>0</v>
      </c>
      <c r="E27" s="225">
        <f t="shared" si="6"/>
        <v>0</v>
      </c>
      <c r="F27" s="225">
        <f t="shared" si="6"/>
        <v>299588</v>
      </c>
      <c r="G27" s="225">
        <f t="shared" si="6"/>
        <v>0</v>
      </c>
      <c r="H27" s="225">
        <f t="shared" si="6"/>
        <v>299588</v>
      </c>
      <c r="I27" s="225">
        <f t="shared" si="6"/>
        <v>13000</v>
      </c>
      <c r="J27" s="233">
        <f t="shared" si="6"/>
        <v>312588</v>
      </c>
      <c r="K27" s="264">
        <v>0</v>
      </c>
      <c r="L27" s="266"/>
      <c r="M27" s="271">
        <f t="shared" si="2"/>
        <v>0</v>
      </c>
    </row>
    <row r="28" spans="1:13" ht="15.75" customHeight="1">
      <c r="A28" s="218"/>
      <c r="B28" s="223"/>
      <c r="C28" s="220"/>
      <c r="D28" s="221"/>
      <c r="E28" s="221"/>
      <c r="F28" s="221">
        <f t="shared" si="0"/>
        <v>0</v>
      </c>
      <c r="G28" s="221"/>
      <c r="H28" s="221"/>
      <c r="I28" s="221"/>
      <c r="J28" s="232">
        <f t="shared" si="1"/>
        <v>0</v>
      </c>
      <c r="K28" s="264">
        <f t="shared" si="3"/>
        <v>0</v>
      </c>
      <c r="L28" s="266"/>
      <c r="M28" s="271">
        <f t="shared" si="2"/>
        <v>0</v>
      </c>
    </row>
    <row r="29" spans="1:13" ht="15.75" customHeight="1" thickBot="1">
      <c r="A29" s="241"/>
      <c r="B29" s="242"/>
      <c r="C29" s="240"/>
      <c r="D29" s="243"/>
      <c r="E29" s="243"/>
      <c r="F29" s="243">
        <f t="shared" si="0"/>
        <v>0</v>
      </c>
      <c r="G29" s="243"/>
      <c r="H29" s="243"/>
      <c r="I29" s="243"/>
      <c r="J29" s="244">
        <f t="shared" si="1"/>
        <v>0</v>
      </c>
      <c r="K29" s="268">
        <f t="shared" si="3"/>
        <v>0</v>
      </c>
      <c r="L29" s="266"/>
      <c r="M29" s="271">
        <f t="shared" si="2"/>
        <v>0</v>
      </c>
    </row>
    <row r="30" spans="1:13" ht="15.75" customHeight="1" thickBot="1">
      <c r="A30" s="290" t="s">
        <v>331</v>
      </c>
      <c r="B30" s="291"/>
      <c r="C30" s="245">
        <f aca="true" t="shared" si="7" ref="C30:J30">C20+C23+C27</f>
        <v>64746990</v>
      </c>
      <c r="D30" s="245">
        <f t="shared" si="7"/>
        <v>0</v>
      </c>
      <c r="E30" s="245">
        <f t="shared" si="7"/>
        <v>0</v>
      </c>
      <c r="F30" s="245">
        <f t="shared" si="7"/>
        <v>64746990</v>
      </c>
      <c r="G30" s="245">
        <f t="shared" si="7"/>
        <v>0</v>
      </c>
      <c r="H30" s="245">
        <f t="shared" si="7"/>
        <v>18377892</v>
      </c>
      <c r="I30" s="245">
        <f t="shared" si="7"/>
        <v>3335098</v>
      </c>
      <c r="J30" s="246">
        <f t="shared" si="7"/>
        <v>21712990</v>
      </c>
      <c r="K30" s="269">
        <f>SUM(K20:K29)</f>
        <v>46369098</v>
      </c>
      <c r="L30" s="269">
        <f>SUM(L20:L29)</f>
        <v>5072535.92</v>
      </c>
      <c r="M30" s="272">
        <f t="shared" si="2"/>
        <v>41296562.08</v>
      </c>
    </row>
    <row r="31" spans="1:12" s="129" customFormat="1" ht="18.75" customHeight="1">
      <c r="A31" s="292" t="s">
        <v>332</v>
      </c>
      <c r="B31" s="292"/>
      <c r="C31" s="292"/>
      <c r="D31" s="292"/>
      <c r="E31" s="292"/>
      <c r="F31" s="292"/>
      <c r="G31" s="292"/>
      <c r="H31" s="292"/>
      <c r="I31" s="292"/>
      <c r="J31" s="292"/>
      <c r="L31" s="129">
        <v>5072536</v>
      </c>
    </row>
    <row r="32" spans="1:12" s="129" customFormat="1" ht="12.75">
      <c r="A32" s="229"/>
      <c r="B32" s="229"/>
      <c r="C32" s="229"/>
      <c r="D32" s="229"/>
      <c r="E32" s="229"/>
      <c r="F32" s="229"/>
      <c r="G32" s="229"/>
      <c r="H32" s="229"/>
      <c r="I32" s="229"/>
      <c r="J32" s="229"/>
      <c r="K32" s="239"/>
      <c r="L32" s="239">
        <f>L31-L30</f>
        <v>0.0800000000745058</v>
      </c>
    </row>
    <row r="33" spans="1:10" s="129" customFormat="1" ht="12.75">
      <c r="A33" s="229"/>
      <c r="B33" s="229"/>
      <c r="C33" s="229"/>
      <c r="D33" s="229"/>
      <c r="E33" s="229"/>
      <c r="F33" s="229"/>
      <c r="G33" s="229" t="s">
        <v>333</v>
      </c>
      <c r="H33" s="229" t="s">
        <v>334</v>
      </c>
      <c r="I33" s="229"/>
      <c r="J33" s="229"/>
    </row>
    <row r="34" spans="1:10" s="129" customFormat="1" ht="12.75">
      <c r="A34" s="229"/>
      <c r="B34" s="229"/>
      <c r="C34" s="229"/>
      <c r="D34" s="229"/>
      <c r="E34" s="229"/>
      <c r="F34" s="229"/>
      <c r="G34" s="229"/>
      <c r="H34" s="229"/>
      <c r="I34" s="229"/>
      <c r="J34" s="229"/>
    </row>
    <row r="35" spans="1:10" s="129" customFormat="1" ht="12.75">
      <c r="A35" s="229"/>
      <c r="B35" s="229"/>
      <c r="C35" s="229"/>
      <c r="D35" s="229"/>
      <c r="E35" s="229"/>
      <c r="F35" s="229"/>
      <c r="G35" s="229"/>
      <c r="H35" s="260"/>
      <c r="I35" s="229"/>
      <c r="J35" s="229"/>
    </row>
    <row r="36" s="129" customFormat="1" ht="12.75"/>
  </sheetData>
  <mergeCells count="19">
    <mergeCell ref="L5:L8"/>
    <mergeCell ref="M5:M8"/>
    <mergeCell ref="A5:A7"/>
    <mergeCell ref="A3:I3"/>
    <mergeCell ref="A4:H4"/>
    <mergeCell ref="D6:D7"/>
    <mergeCell ref="E6:E7"/>
    <mergeCell ref="C5:C7"/>
    <mergeCell ref="D5:F5"/>
    <mergeCell ref="A1:C1"/>
    <mergeCell ref="K5:K7"/>
    <mergeCell ref="A30:B30"/>
    <mergeCell ref="A31:J31"/>
    <mergeCell ref="G5:G7"/>
    <mergeCell ref="H5:H7"/>
    <mergeCell ref="I5:I7"/>
    <mergeCell ref="J5:J7"/>
    <mergeCell ref="B5:B7"/>
    <mergeCell ref="F6:F7"/>
  </mergeCells>
  <printOptions horizontalCentered="1"/>
  <pageMargins left="0.1968503937007874" right="0.07874015748031496" top="0.3937007874015748" bottom="0.3937007874015748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C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Eternum</cp:lastModifiedBy>
  <cp:lastPrinted>2009-03-24T08:29:52Z</cp:lastPrinted>
  <dcterms:created xsi:type="dcterms:W3CDTF">2008-11-10T11:45:40Z</dcterms:created>
  <dcterms:modified xsi:type="dcterms:W3CDTF">2009-03-24T08:34:49Z</dcterms:modified>
  <cp:category/>
  <cp:version/>
  <cp:contentType/>
  <cp:contentStatus/>
</cp:coreProperties>
</file>