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480" windowHeight="6195" tabRatio="969"/>
  </bookViews>
  <sheets>
    <sheet name="Fq.1" sheetId="9" r:id="rId1"/>
    <sheet name="2007" sheetId="8" state="hidden" r:id="rId2"/>
    <sheet name="2008" sheetId="6" state="hidden" r:id="rId3"/>
    <sheet name="2009" sheetId="12" state="hidden" r:id="rId4"/>
    <sheet name="Bilanci" sheetId="1" r:id="rId5"/>
    <sheet name="PASH-sipas natyres" sheetId="5" r:id="rId6"/>
    <sheet name="Cash flow-met.indirekte" sheetId="3" r:id="rId7"/>
    <sheet name="Ndrysh.ne kapital-e pakonsolid." sheetId="4" r:id="rId8"/>
  </sheets>
  <definedNames>
    <definedName name="_xlnm.Print_Area" localSheetId="2">'2008'!#REF!</definedName>
    <definedName name="_xlnm.Print_Area" localSheetId="3">'2009'!#REF!</definedName>
    <definedName name="_xlnm.Print_Area" localSheetId="4">Bilanci!$A$1:$M$118</definedName>
    <definedName name="_xlnm.Print_Area" localSheetId="6">'Cash flow-met.indirekte'!$A$1:$F$45</definedName>
    <definedName name="_xlnm.Print_Area" localSheetId="7">'Ndrysh.ne kapital-e pakonsolid.'!$A$4:$G$25</definedName>
    <definedName name="_xlnm.Print_Titles" localSheetId="4">Bilanci!$1:$9</definedName>
  </definedNames>
  <calcPr calcId="124519"/>
</workbook>
</file>

<file path=xl/calcChain.xml><?xml version="1.0" encoding="utf-8"?>
<calcChain xmlns="http://schemas.openxmlformats.org/spreadsheetml/2006/main">
  <c r="H29" i="5"/>
  <c r="H30"/>
  <c r="H11"/>
  <c r="H15"/>
  <c r="H16"/>
  <c r="H18"/>
  <c r="H17" s="1"/>
  <c r="I105" i="1"/>
  <c r="I77"/>
  <c r="I33"/>
  <c r="I22"/>
  <c r="F50" i="12"/>
  <c r="I79" i="1" s="1"/>
  <c r="E48" i="12"/>
  <c r="E46"/>
  <c r="E45"/>
  <c r="G28"/>
  <c r="I75" i="1" s="1"/>
  <c r="J11" i="5"/>
  <c r="J15"/>
  <c r="J18"/>
  <c r="J17" s="1"/>
  <c r="J28"/>
  <c r="J29"/>
  <c r="J30"/>
  <c r="K105" i="1"/>
  <c r="K77"/>
  <c r="K79"/>
  <c r="G56" i="12"/>
  <c r="I15" i="1" s="1"/>
  <c r="K36"/>
  <c r="G44" i="12"/>
  <c r="I23" i="1" s="1"/>
  <c r="K22"/>
  <c r="G86" i="12"/>
  <c r="E88"/>
  <c r="F88"/>
  <c r="F89" s="1"/>
  <c r="I88" i="1"/>
  <c r="I93" s="1"/>
  <c r="I73"/>
  <c r="I59"/>
  <c r="I62" s="1"/>
  <c r="I52"/>
  <c r="I46"/>
  <c r="I20"/>
  <c r="L16" i="5"/>
  <c r="L22" s="1"/>
  <c r="L33" s="1"/>
  <c r="L37" s="1"/>
  <c r="M106" i="1" s="1"/>
  <c r="M107" s="1"/>
  <c r="L31" i="5"/>
  <c r="E77" i="6"/>
  <c r="J16" i="5" s="1"/>
  <c r="I74" i="6"/>
  <c r="M82" i="1"/>
  <c r="M75"/>
  <c r="M78"/>
  <c r="M73"/>
  <c r="G24" i="6"/>
  <c r="K75" i="1" s="1"/>
  <c r="K73"/>
  <c r="F85" i="6"/>
  <c r="E85"/>
  <c r="F86"/>
  <c r="M23" i="1"/>
  <c r="K52"/>
  <c r="M52"/>
  <c r="G39" i="6"/>
  <c r="K23" i="1" s="1"/>
  <c r="K26" s="1"/>
  <c r="M26"/>
  <c r="G50" i="6"/>
  <c r="K15" i="1" s="1"/>
  <c r="M33"/>
  <c r="M20"/>
  <c r="M59"/>
  <c r="M46"/>
  <c r="M88"/>
  <c r="M93" s="1"/>
  <c r="K88"/>
  <c r="K93" s="1"/>
  <c r="K33"/>
  <c r="K20"/>
  <c r="K59"/>
  <c r="K46"/>
  <c r="K62" s="1"/>
  <c r="D16" i="8"/>
  <c r="E16"/>
  <c r="G83" i="6"/>
  <c r="G11" i="4"/>
  <c r="G12"/>
  <c r="F47" i="3"/>
  <c r="F49" s="1"/>
  <c r="D47"/>
  <c r="K80" i="1" l="1"/>
  <c r="H26" i="5"/>
  <c r="H31" s="1"/>
  <c r="H18" i="4"/>
  <c r="M37" i="1"/>
  <c r="J22" i="5"/>
  <c r="I26" i="1"/>
  <c r="J26" i="5"/>
  <c r="J31" s="1"/>
  <c r="K83" i="1"/>
  <c r="K95" s="1"/>
  <c r="M80"/>
  <c r="M83" s="1"/>
  <c r="M95" s="1"/>
  <c r="M109" s="1"/>
  <c r="I80"/>
  <c r="I83" s="1"/>
  <c r="I95" s="1"/>
  <c r="I36"/>
  <c r="E19" i="8"/>
  <c r="M62" i="1"/>
  <c r="G114"/>
  <c r="K37"/>
  <c r="K64" s="1"/>
  <c r="H22" i="5"/>
  <c r="H33" l="1"/>
  <c r="H37" s="1"/>
  <c r="I106" i="1" s="1"/>
  <c r="I107" s="1"/>
  <c r="I37"/>
  <c r="I64" s="1"/>
  <c r="M64"/>
  <c r="M114" s="1"/>
  <c r="J33" i="5"/>
  <c r="J37" s="1"/>
  <c r="K106" i="1" s="1"/>
  <c r="K107" s="1"/>
  <c r="K109" s="1"/>
  <c r="K114" s="1"/>
  <c r="I109"/>
  <c r="I114" l="1"/>
  <c r="D49" i="3"/>
  <c r="E114" i="1"/>
  <c r="H25" i="4" l="1"/>
</calcChain>
</file>

<file path=xl/comments1.xml><?xml version="1.0" encoding="utf-8"?>
<comments xmlns="http://schemas.openxmlformats.org/spreadsheetml/2006/main">
  <authors>
    <author>Boga &amp; Associates</author>
  </authors>
  <commentList>
    <comment ref="E45" authorId="0">
      <text>
        <r>
          <rPr>
            <b/>
            <sz val="8"/>
            <color indexed="81"/>
            <rFont val="Tahoma"/>
            <family val="2"/>
          </rPr>
          <t>Boga &amp; Associates:
16,452,630.79 do shperndahet te:
48601 - D 3,423,888.85
48604 - D 1,772,735.73
48801 - K 21,649,255.37</t>
        </r>
      </text>
    </comment>
  </commentList>
</comments>
</file>

<file path=xl/comments2.xml><?xml version="1.0" encoding="utf-8"?>
<comments xmlns="http://schemas.openxmlformats.org/spreadsheetml/2006/main">
  <authors>
    <author>Boga &amp; Associates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Boga &amp; Associates:</t>
        </r>
        <r>
          <rPr>
            <sz val="8"/>
            <color indexed="81"/>
            <rFont val="Tahoma"/>
            <family val="2"/>
          </rPr>
          <t xml:space="preserve">
Sipas natyres
</t>
        </r>
      </text>
    </comment>
  </commentList>
</comments>
</file>

<file path=xl/comments3.xml><?xml version="1.0" encoding="utf-8"?>
<comments xmlns="http://schemas.openxmlformats.org/spreadsheetml/2006/main">
  <authors>
    <author>Boga &amp; Associates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Boga &amp; Associates:</t>
        </r>
        <r>
          <rPr>
            <sz val="8"/>
            <color indexed="81"/>
            <rFont val="Tahoma"/>
            <family val="2"/>
          </rPr>
          <t xml:space="preserve">
Metoda indirekte
</t>
        </r>
      </text>
    </comment>
  </commentList>
</comments>
</file>

<file path=xl/sharedStrings.xml><?xml version="1.0" encoding="utf-8"?>
<sst xmlns="http://schemas.openxmlformats.org/spreadsheetml/2006/main" count="709" uniqueCount="361">
  <si>
    <t>Materiale te para</t>
  </si>
  <si>
    <t>Prodhimi ne proces</t>
  </si>
  <si>
    <t>Parapagime per furnitoret</t>
  </si>
  <si>
    <t>Aktive te tjera afatshkurter</t>
  </si>
  <si>
    <t>Totali aktiveve afatshkurtra</t>
  </si>
  <si>
    <t>Aksione dhe pjesemarrje ne shoqerite e kontrolluara</t>
  </si>
  <si>
    <t>Toka</t>
  </si>
  <si>
    <t>Ndertesa</t>
  </si>
  <si>
    <t>Totali aktiveve afatgjata</t>
  </si>
  <si>
    <t>Aksione te konvertueshme</t>
  </si>
  <si>
    <t>Detyrime tregtare dhe te tjera</t>
  </si>
  <si>
    <t>Detyrime ndaj personelit</t>
  </si>
  <si>
    <t>Detyrime tatimore afatshkurtra</t>
  </si>
  <si>
    <t>Parapagime</t>
  </si>
  <si>
    <t>Hua dhe letra me vlere afatgjata</t>
  </si>
  <si>
    <t>Kapitali</t>
  </si>
  <si>
    <t>Aksionet e pakices</t>
  </si>
  <si>
    <t>Rezerva statutore</t>
  </si>
  <si>
    <t>Rezerva ligjore</t>
  </si>
  <si>
    <t>Rezerva te tjera</t>
  </si>
  <si>
    <t>Fitim / Humbja e vitit financiar</t>
  </si>
  <si>
    <t>Total kapitali</t>
  </si>
  <si>
    <t>Fitim (humbje) para tatimit</t>
  </si>
  <si>
    <t>Qe u takon:</t>
  </si>
  <si>
    <t>Shenime</t>
  </si>
  <si>
    <t>Kliente per mallra, produkte e sherbime</t>
  </si>
  <si>
    <t>Emri i mire</t>
  </si>
  <si>
    <t>Kapitali i aksionereve te shoqerise meme</t>
  </si>
  <si>
    <t>Aktive afatshkurtra</t>
  </si>
  <si>
    <t>Mjete monetare</t>
  </si>
  <si>
    <t>Derivative dhe aktive financiare te mbajtura per tregtim</t>
  </si>
  <si>
    <t>Derivativet</t>
  </si>
  <si>
    <t>Aktive financiare te mbajtura per tregtim</t>
  </si>
  <si>
    <t>Kerkesa te tjera te arketueshme</t>
  </si>
  <si>
    <t>Instrumente te tjera borxhi</t>
  </si>
  <si>
    <t>Investime te tjera financiare</t>
  </si>
  <si>
    <t>Produkte te gatshme</t>
  </si>
  <si>
    <t>Mallra per rishitje</t>
  </si>
  <si>
    <t>Aktive biologjike afatshkurtra</t>
  </si>
  <si>
    <t>Aktive afatshkurtra te mbajtura per shitje</t>
  </si>
  <si>
    <t>Parapagimet dhe shpenzimet e shtyra</t>
  </si>
  <si>
    <t>Aktive afatgjata</t>
  </si>
  <si>
    <t>Investime financiare afatgjate</t>
  </si>
  <si>
    <t xml:space="preserve">Aksione dhe investime te tjera ne pjesemarrje </t>
  </si>
  <si>
    <t>Aksione dhe letra te tjera me vlere</t>
  </si>
  <si>
    <t>Kerkesa te arketueshme afatgjata</t>
  </si>
  <si>
    <t>Aktive afatgjata materiale</t>
  </si>
  <si>
    <t>Makineri dhe paisje</t>
  </si>
  <si>
    <t>Aktive te tjera afatgjata materiale</t>
  </si>
  <si>
    <t>Aktive biologjike afatgjata</t>
  </si>
  <si>
    <t>Aktive afatgjata jomateriale</t>
  </si>
  <si>
    <t>Shpenzimet e zhvillimit</t>
  </si>
  <si>
    <t>Aktivet te tjera afatgjata jomateriale</t>
  </si>
  <si>
    <t>Kapitali aksionar i papaguar</t>
  </si>
  <si>
    <t xml:space="preserve">Aktive te tjera afatgjata </t>
  </si>
  <si>
    <t>TOTALI AKTIVEVE</t>
  </si>
  <si>
    <t>AKTIVET</t>
  </si>
  <si>
    <t>PASIVET DHE KAPITALI</t>
  </si>
  <si>
    <t>Huamarrje</t>
  </si>
  <si>
    <t>Hua dhe obligacione afatshkurtra</t>
  </si>
  <si>
    <t>Kthime/ripagesa te huave afatgjata</t>
  </si>
  <si>
    <t>Te pagueshme ndaj furnitoreve</t>
  </si>
  <si>
    <t>Hua te tjera</t>
  </si>
  <si>
    <t>Provisionet afatshkurtra</t>
  </si>
  <si>
    <t>Totali pasiveve afatshkurtra</t>
  </si>
  <si>
    <t>Hua,letra me vlere dhe detyrime nga qiraja financiare</t>
  </si>
  <si>
    <t>Huamarrje te tjera afatgjata</t>
  </si>
  <si>
    <t>Provizionet afatgjata</t>
  </si>
  <si>
    <t>Grandet dhe te ardhurat e shtyra</t>
  </si>
  <si>
    <t>Totali pasiveve afatgjata</t>
  </si>
  <si>
    <t>Totali pasiveve</t>
  </si>
  <si>
    <t>Kapitali aksionar</t>
  </si>
  <si>
    <t>Primi i aksioneve</t>
  </si>
  <si>
    <t xml:space="preserve">TOTALI PASIVEVE DHE KAPITALIT </t>
  </si>
  <si>
    <t>PASQYRA E TE ARDHURAVE DHE SHPENZIMEVE</t>
  </si>
  <si>
    <t>Te ardhura te tjera nga veprimtarite e shfrytezimit</t>
  </si>
  <si>
    <t>Shpenzime te tatimit mbi fitimin</t>
  </si>
  <si>
    <t>Fitimi (humbja) neto e vitit financiar</t>
  </si>
  <si>
    <t>Pjesa e fitimit neto per aksioneret e pakices</t>
  </si>
  <si>
    <t>Pjesa e fitimit neto per aksioneret e shoqerise meme</t>
  </si>
  <si>
    <t>PASQYRA E FLUKSIT TE PARASE</t>
  </si>
  <si>
    <t>Fitimi para tatimit</t>
  </si>
  <si>
    <t>Rregullime per:</t>
  </si>
  <si>
    <t xml:space="preserve">  </t>
  </si>
  <si>
    <t>Amortizimin</t>
  </si>
  <si>
    <t>Te ardhura nga investimet</t>
  </si>
  <si>
    <t>Shpenzime per interesat</t>
  </si>
  <si>
    <t>Rritje/renie ne tepricen e kerkesave te arketueshme</t>
  </si>
  <si>
    <t>Rritje/renie ne tepricen e inventarit</t>
  </si>
  <si>
    <t>Rritje/renie ne tepricen e detyrimeve per t'u paguar</t>
  </si>
  <si>
    <t>Parate e perfituara nga aktivitetet</t>
  </si>
  <si>
    <t>Interes i paguar</t>
  </si>
  <si>
    <t>Tatim fitimi i paguar</t>
  </si>
  <si>
    <t>Paraja neto nga aktivitetet e shfrytezimit</t>
  </si>
  <si>
    <t>Fluksi i parave nga veprimtarite e shfrytezimit</t>
  </si>
  <si>
    <t>Fluksi i parave nga veprimtarite investuese</t>
  </si>
  <si>
    <t>Blerje e aktiveve afatgjata materiale</t>
  </si>
  <si>
    <t>Te ardhura nga shitja e paisjeve</t>
  </si>
  <si>
    <t>Dividente te arketuar</t>
  </si>
  <si>
    <t>Interes i arketuar</t>
  </si>
  <si>
    <t>Fluksi i parave nga veprimtarite financiare</t>
  </si>
  <si>
    <t>Te ardhura nga huamarrje afatgjata</t>
  </si>
  <si>
    <t>Pagesat e detyrimeve te qirase financiare</t>
  </si>
  <si>
    <t>Dividente te paguar</t>
  </si>
  <si>
    <t>Paraja neto e perdorur ne aktivitetet financiare</t>
  </si>
  <si>
    <t>Paraja neto e perdorur ne aktivitetet investuese</t>
  </si>
  <si>
    <t>Rritja/renia neto e mjeteve monetare</t>
  </si>
  <si>
    <t>Mjete monetare ne fillim te periudhes kontabel</t>
  </si>
  <si>
    <t>Mjete monetare ne fund te periudhes kontabel</t>
  </si>
  <si>
    <t>PASQYRA E NDRYSHIMEVE NE KAPITAL</t>
  </si>
  <si>
    <t>Aksionet e thesarit</t>
  </si>
  <si>
    <t>Rezerva statutore dhe ligjore</t>
  </si>
  <si>
    <t>Totali</t>
  </si>
  <si>
    <t>Fitimi neto per periudhen kontabel</t>
  </si>
  <si>
    <t>Dividendet e paguar</t>
  </si>
  <si>
    <t>Rritje e rezerves se kapitalit</t>
  </si>
  <si>
    <t>Aksione te thesarit te riblera</t>
  </si>
  <si>
    <t>Fitimi i pashperndare</t>
  </si>
  <si>
    <t>Primi i aksionit</t>
  </si>
  <si>
    <t>Efekti i ndryshimeve ne politikat kontabel</t>
  </si>
  <si>
    <t>Emetimi i aksioneve</t>
  </si>
  <si>
    <t>Emetim i kapitalit aksionar</t>
  </si>
  <si>
    <t>BILANCI KONTABEL</t>
  </si>
  <si>
    <t>Shitjet neto</t>
  </si>
  <si>
    <t>Ndryshimet ne inventarin e produkteve te gatshme dhe punes ne proces</t>
  </si>
  <si>
    <t>Puna e kryer per qellime te veta dhe e kapitalizuar</t>
  </si>
  <si>
    <t>Mallrat, lende te para dhe sherbimet</t>
  </si>
  <si>
    <t>Shpenzime te tjera nga veprimtarite e shfrytezimit</t>
  </si>
  <si>
    <t>Shpenzime personeli</t>
  </si>
  <si>
    <t>Pagat</t>
  </si>
  <si>
    <t>Shpenzimet e sigurimeve shoqerore</t>
  </si>
  <si>
    <t>Shpenzimet per pensionet</t>
  </si>
  <si>
    <t>Renia ne vlere dhe amortizimi</t>
  </si>
  <si>
    <t>Fitimi/humbja nga veprimtarite e shfrytezimit</t>
  </si>
  <si>
    <t>Te ardhurat dhe shpenzimet financiare nga shoqerite e kontrolluara</t>
  </si>
  <si>
    <t>Te ardhurat dhe shpenzimet financiare nga pjesemarrjet</t>
  </si>
  <si>
    <t xml:space="preserve">Te ardhura dhe shpenzime financiare </t>
  </si>
  <si>
    <t>Te ardhurat dhe shpenzimet nga investimet afatgjata</t>
  </si>
  <si>
    <t>Te ardhurat dhe shpenzimet nga interesi</t>
  </si>
  <si>
    <t>Fitimet (humbjet) nga kursi kembimit</t>
  </si>
  <si>
    <t>Te ardhurat dhe shpenzimet te tjera financiare</t>
  </si>
  <si>
    <t xml:space="preserve">Totali i te ardhura dhe shpenzime financiare </t>
  </si>
  <si>
    <t>Nr. Llogarise</t>
  </si>
  <si>
    <t>Emertimi i Llogarise</t>
  </si>
  <si>
    <t>Monedha</t>
  </si>
  <si>
    <t>Gjendja ne</t>
  </si>
  <si>
    <t>LEK</t>
  </si>
  <si>
    <t>Gjendja per llogarite ne valute</t>
  </si>
  <si>
    <t>Debi</t>
  </si>
  <si>
    <t>Kredi</t>
  </si>
  <si>
    <t>EUR</t>
  </si>
  <si>
    <t>Genc Boga</t>
  </si>
  <si>
    <t>41101</t>
  </si>
  <si>
    <t>444</t>
  </si>
  <si>
    <t>4771</t>
  </si>
  <si>
    <t>Shtim i kerkesave per arketim</t>
  </si>
  <si>
    <t>5311</t>
  </si>
  <si>
    <t>Arka ne leke</t>
  </si>
  <si>
    <t>581</t>
  </si>
  <si>
    <t>Xhirime te brendeshme</t>
  </si>
  <si>
    <t>628</t>
  </si>
  <si>
    <t>Diferenca</t>
  </si>
  <si>
    <t>62201</t>
  </si>
  <si>
    <t>62203</t>
  </si>
  <si>
    <t>Ne  Leke</t>
  </si>
  <si>
    <t>4453</t>
  </si>
  <si>
    <t>4457</t>
  </si>
  <si>
    <t>Furnitore te ndryshem</t>
  </si>
  <si>
    <t>Shteti-TVSH per t'u paguar</t>
  </si>
  <si>
    <t>Shteti - Tvsh e pagueshme</t>
  </si>
  <si>
    <t>Mirjeta Emini</t>
  </si>
  <si>
    <t>Diferenca nga kembimet valutore te parealizuara</t>
  </si>
  <si>
    <t xml:space="preserve">Pasqyrat financiare te vitit 2008 jane hartuar nga </t>
  </si>
  <si>
    <t>Humbje te akumuluara</t>
  </si>
  <si>
    <t>A-HAK International - Dega ne Shqiperi</t>
  </si>
  <si>
    <t xml:space="preserve">Gjendja e Llogarive Kontabel </t>
  </si>
  <si>
    <t>Per periudhen: 01/01/2008deri:31/12/2008</t>
  </si>
  <si>
    <t>108</t>
  </si>
  <si>
    <t>Fitimi/Humbja e pashperndare</t>
  </si>
  <si>
    <t>401001</t>
  </si>
  <si>
    <t>401002</t>
  </si>
  <si>
    <t>Albanian Mobile Communications</t>
  </si>
  <si>
    <t>401003</t>
  </si>
  <si>
    <t>ABISSNET  sha</t>
  </si>
  <si>
    <t>401004</t>
  </si>
  <si>
    <t>Neptun  shpk</t>
  </si>
  <si>
    <t>401005</t>
  </si>
  <si>
    <t>Skenderi G</t>
  </si>
  <si>
    <t>401006</t>
  </si>
  <si>
    <t>Aeskjaer</t>
  </si>
  <si>
    <t>401007</t>
  </si>
  <si>
    <t>2A  shpk</t>
  </si>
  <si>
    <t>401008</t>
  </si>
  <si>
    <t>Albanian Motor Commpany</t>
  </si>
  <si>
    <t>401009</t>
  </si>
  <si>
    <t>Sherif Kolozi - kancelari</t>
  </si>
  <si>
    <t>401010</t>
  </si>
  <si>
    <t>Kallfa  shpk</t>
  </si>
  <si>
    <t>401011</t>
  </si>
  <si>
    <t>SIGMA  sha</t>
  </si>
  <si>
    <t>401012</t>
  </si>
  <si>
    <t>Edil AL-IT  shpk</t>
  </si>
  <si>
    <t>401013</t>
  </si>
  <si>
    <t>ALB STAR  shpk</t>
  </si>
  <si>
    <t>401014</t>
  </si>
  <si>
    <t>System Group Albania</t>
  </si>
  <si>
    <t>401015</t>
  </si>
  <si>
    <t>NisaTEL  shpk</t>
  </si>
  <si>
    <t>401016</t>
  </si>
  <si>
    <t>40901</t>
  </si>
  <si>
    <t>Boga &amp; Associates</t>
  </si>
  <si>
    <t>Ministria e Puneve Publike Trans. Telek</t>
  </si>
  <si>
    <t>421</t>
  </si>
  <si>
    <t>Paga dhe shperblime</t>
  </si>
  <si>
    <t>Tatim mbi fitimin</t>
  </si>
  <si>
    <t>Shteti - TVSH per t'u paguar</t>
  </si>
  <si>
    <t>4456</t>
  </si>
  <si>
    <t>Shteti - Tvsh e zbritshme</t>
  </si>
  <si>
    <t>4458</t>
  </si>
  <si>
    <t>Shteti - TVSH per t'u rregulluar</t>
  </si>
  <si>
    <t>447</t>
  </si>
  <si>
    <t>Te tjera tatime per t'u paguar dhe per t'u kthyer</t>
  </si>
  <si>
    <t>4471</t>
  </si>
  <si>
    <t>Detyrime ndaj shtetit</t>
  </si>
  <si>
    <t>45501</t>
  </si>
  <si>
    <t>A-HAK Int. Holland - import materialesh</t>
  </si>
  <si>
    <t>45502</t>
  </si>
  <si>
    <t>A-HAK Int. Holland - financime</t>
  </si>
  <si>
    <t>45503</t>
  </si>
  <si>
    <t>A-HAK Int. Holland - pagesa faturash</t>
  </si>
  <si>
    <t>45504</t>
  </si>
  <si>
    <t>A-HAK Int. Holland - rimbursime</t>
  </si>
  <si>
    <t>45505</t>
  </si>
  <si>
    <t>A-HAK Int. Holland - trans. costs</t>
  </si>
  <si>
    <t>Diferenca konvertimi Pasive</t>
  </si>
  <si>
    <t>48601</t>
  </si>
  <si>
    <t>Paradhenie Edil AL-IT - Ujesjellesi Vlore</t>
  </si>
  <si>
    <t>48603</t>
  </si>
  <si>
    <t>Shpenzime te ndryshme te peridhave te ardhshme</t>
  </si>
  <si>
    <t>48604</t>
  </si>
  <si>
    <t>Paradhenie AlbStar - Ujesjellesi Vlore</t>
  </si>
  <si>
    <t>48605</t>
  </si>
  <si>
    <t>Mjete transporti per Ministrine</t>
  </si>
  <si>
    <t>48801</t>
  </si>
  <si>
    <t>Paradhenie Ministria - Ujesjellesi Vlore</t>
  </si>
  <si>
    <t>512101</t>
  </si>
  <si>
    <t>Intesa SanPaolo - LEK</t>
  </si>
  <si>
    <t>512102</t>
  </si>
  <si>
    <t>Intesa SanPaolo Overdraft - LEK</t>
  </si>
  <si>
    <t>512403</t>
  </si>
  <si>
    <t>Intesa SanPaolo - EUR</t>
  </si>
  <si>
    <t>531101</t>
  </si>
  <si>
    <t>Arka ne Leke</t>
  </si>
  <si>
    <t>531401</t>
  </si>
  <si>
    <t>Arka ne Euro</t>
  </si>
  <si>
    <t>601</t>
  </si>
  <si>
    <t>Blerje materiale te para e të tjera</t>
  </si>
  <si>
    <t>60801</t>
  </si>
  <si>
    <t>Situacionimi i mjeteve transportit per Ministrine</t>
  </si>
  <si>
    <t>6154</t>
  </si>
  <si>
    <t>Fuel</t>
  </si>
  <si>
    <t>6155</t>
  </si>
  <si>
    <t>Mirmbajtie makina</t>
  </si>
  <si>
    <t>61801</t>
  </si>
  <si>
    <t>Shpenzime Kancelarie</t>
  </si>
  <si>
    <t>61808</t>
  </si>
  <si>
    <t>Shpenzime te tjera</t>
  </si>
  <si>
    <t>Konsulence Financiare</t>
  </si>
  <si>
    <t>62202</t>
  </si>
  <si>
    <t>Konsulence Ligjore</t>
  </si>
  <si>
    <t>Sherbime Domiciliary</t>
  </si>
  <si>
    <t>62251</t>
  </si>
  <si>
    <t>Transferim kostosh mema</t>
  </si>
  <si>
    <t>62271</t>
  </si>
  <si>
    <t>Konsulence inxhinjerike - AlbStar</t>
  </si>
  <si>
    <t>62291</t>
  </si>
  <si>
    <t>Punime Ujesjellesi Vlore - AlbStar</t>
  </si>
  <si>
    <t>62531</t>
  </si>
  <si>
    <t>Hotel</t>
  </si>
  <si>
    <t>62532</t>
  </si>
  <si>
    <t>Shpenzime udhetimi te tjera</t>
  </si>
  <si>
    <t>6261</t>
  </si>
  <si>
    <t>Shpenzime AMC</t>
  </si>
  <si>
    <t>6262</t>
  </si>
  <si>
    <t>Shpenzime interneti</t>
  </si>
  <si>
    <t>6263</t>
  </si>
  <si>
    <t>Shpenzime NisaTEL</t>
  </si>
  <si>
    <t>6264</t>
  </si>
  <si>
    <t>Shpenzime Postare</t>
  </si>
  <si>
    <t>627</t>
  </si>
  <si>
    <t>Shpenzime transporti</t>
  </si>
  <si>
    <t>Shpenzime per sherbimet bankare</t>
  </si>
  <si>
    <t>632</t>
  </si>
  <si>
    <t>Taksa, tarifa doganore</t>
  </si>
  <si>
    <t>6351</t>
  </si>
  <si>
    <t>Taksa e makinave</t>
  </si>
  <si>
    <t>641</t>
  </si>
  <si>
    <t>Pagat dhe shperblimet e personelit</t>
  </si>
  <si>
    <t>654</t>
  </si>
  <si>
    <t>Shpenzime per pritje dhe perfaqesime</t>
  </si>
  <si>
    <t>658</t>
  </si>
  <si>
    <t>Shpenzime te tjera korente</t>
  </si>
  <si>
    <t>66701</t>
  </si>
  <si>
    <t>Interesa Overdraft</t>
  </si>
  <si>
    <t>669</t>
  </si>
  <si>
    <t>Humbje nga këmbimet dhe perkthimet valutore</t>
  </si>
  <si>
    <t>7041</t>
  </si>
  <si>
    <t>Vlore Water Supply Rehabilitation</t>
  </si>
  <si>
    <t>769</t>
  </si>
  <si>
    <t>Fitim nga kembimet valutore</t>
  </si>
  <si>
    <t>890</t>
  </si>
  <si>
    <t>Bilanci i Çeljes</t>
  </si>
  <si>
    <t>A-HAK International BV</t>
  </si>
  <si>
    <t xml:space="preserve">Printuar me : </t>
  </si>
  <si>
    <t>Financime nga mema</t>
  </si>
  <si>
    <t>Te tjera shpenzime rrjedhese</t>
  </si>
  <si>
    <t>Konsulence kontabile</t>
  </si>
  <si>
    <t>638</t>
  </si>
  <si>
    <t>Te tjera tatime dhe taksa</t>
  </si>
  <si>
    <t>Te ardhura nga emetimi i kapitalit aksionar</t>
  </si>
  <si>
    <t>Tatimi mbi fitimin</t>
  </si>
  <si>
    <t>Pasqyrat financiare</t>
  </si>
  <si>
    <t>Taksa dhe tarifa vendore</t>
  </si>
  <si>
    <t>Tatim ne burim</t>
  </si>
  <si>
    <t>109</t>
  </si>
  <si>
    <t>Rezultati i ushtrimit</t>
  </si>
  <si>
    <t>401017</t>
  </si>
  <si>
    <t>ILD-99 Auditing  shpk</t>
  </si>
  <si>
    <t>401018</t>
  </si>
  <si>
    <t>Amedili  shpk</t>
  </si>
  <si>
    <t>401019</t>
  </si>
  <si>
    <t>ILVA Elektrik  shpk</t>
  </si>
  <si>
    <t>401020</t>
  </si>
  <si>
    <t>DHL International</t>
  </si>
  <si>
    <t>401021</t>
  </si>
  <si>
    <t>INSIG  sha</t>
  </si>
  <si>
    <t>401022</t>
  </si>
  <si>
    <t>Aljusa  shpk</t>
  </si>
  <si>
    <t>445</t>
  </si>
  <si>
    <t>TVSH</t>
  </si>
  <si>
    <t>449</t>
  </si>
  <si>
    <t>Tatimi ne burim</t>
  </si>
  <si>
    <t>616</t>
  </si>
  <si>
    <t>Sigurime</t>
  </si>
  <si>
    <t>62292</t>
  </si>
  <si>
    <t>Punime Ujesjellesi Vlore - Edil AL-IT</t>
  </si>
  <si>
    <t>62293</t>
  </si>
  <si>
    <t>Punime Ujesjellesi Vlore - Ilva Elektrik</t>
  </si>
  <si>
    <t>6271</t>
  </si>
  <si>
    <t>634</t>
  </si>
  <si>
    <t>657</t>
  </si>
  <si>
    <t>Gjoba e demshperblime</t>
  </si>
  <si>
    <t>Per periudhen: 01/01/2009deri:31/12/2009</t>
  </si>
  <si>
    <t>Transport nderkombetar per blerjet</t>
  </si>
  <si>
    <t>Boga &amp; Associates-Shpenzime per t'u rimbursuar</t>
  </si>
  <si>
    <t>Pozicioni me 31 Dhjetor 2011</t>
  </si>
  <si>
    <t>Pozicioni me 31 Dhjetor 2012</t>
  </si>
  <si>
    <t>Blerja e shoqerise se kontrolluar minus parate e arketuara</t>
  </si>
  <si>
    <t>Pozicioni me 31 Dhjetor 2013</t>
  </si>
  <si>
    <t>Per vitin financiar deri me 31 Dhjetor 2013</t>
  </si>
  <si>
    <t>PASQYRAT FINANCIARE VITI 2013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</si>
</sst>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#,##0.00_);\-#,##0.00"/>
    <numFmt numFmtId="165" formatCode="dd\/mm\/yyyy"/>
    <numFmt numFmtId="166" formatCode="_(* #,##0_);_(* \(#,##0\);_(* &quot;-&quot;??_);_(@_)"/>
    <numFmt numFmtId="167" formatCode="_(* #,##0.000_);_(* \(#,##0.000\);_(* &quot;-&quot;??_);_(@_)"/>
    <numFmt numFmtId="168" formatCode="#,##0.000000_);\-#,##0.000000"/>
  </numFmts>
  <fonts count="46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0"/>
      <color indexed="56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8"/>
      <name val="MS Sans Serif"/>
      <family val="2"/>
    </font>
    <font>
      <b/>
      <sz val="9.85"/>
      <color indexed="8"/>
      <name val="Times New Roman"/>
      <family val="1"/>
    </font>
    <font>
      <b/>
      <sz val="11.05"/>
      <color indexed="8"/>
      <name val="Times New Roman"/>
      <family val="1"/>
    </font>
    <font>
      <sz val="9"/>
      <color indexed="8"/>
      <name val="Arial"/>
      <family val="2"/>
    </font>
    <font>
      <b/>
      <sz val="8.15"/>
      <color indexed="8"/>
      <name val="Arial"/>
      <family val="2"/>
    </font>
    <font>
      <b/>
      <sz val="9"/>
      <color indexed="8"/>
      <name val="Arial"/>
      <family val="2"/>
    </font>
    <font>
      <sz val="8.15"/>
      <color indexed="8"/>
      <name val="Times New Roman"/>
      <family val="1"/>
    </font>
    <font>
      <sz val="9"/>
      <color indexed="8"/>
      <name val="Times New Roman"/>
      <family val="1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color indexed="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3.45"/>
      <color indexed="8"/>
      <name val="Times New Roman"/>
      <family val="1"/>
    </font>
    <font>
      <sz val="6.95"/>
      <color indexed="8"/>
      <name val="Times New Roman"/>
      <family val="1"/>
    </font>
    <font>
      <sz val="10"/>
      <color indexed="60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sz val="10"/>
      <color indexed="16"/>
      <name val="Arial"/>
      <family val="2"/>
    </font>
    <font>
      <sz val="9"/>
      <color indexed="56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9"/>
      <color indexed="16"/>
      <name val="Arial"/>
      <family val="2"/>
    </font>
    <font>
      <b/>
      <sz val="9"/>
      <color indexed="16"/>
      <name val="Arial"/>
      <family val="2"/>
    </font>
    <font>
      <i/>
      <sz val="9"/>
      <color indexed="8"/>
      <name val="Arial"/>
      <family val="2"/>
    </font>
    <font>
      <b/>
      <sz val="9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5" fillId="0" borderId="0"/>
  </cellStyleXfs>
  <cellXfs count="18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indent="8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4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6" fontId="0" fillId="0" borderId="0" xfId="1" applyNumberFormat="1" applyFont="1"/>
    <xf numFmtId="166" fontId="0" fillId="0" borderId="0" xfId="1" applyNumberFormat="1" applyFont="1" applyBorder="1"/>
    <xf numFmtId="166" fontId="0" fillId="0" borderId="1" xfId="1" applyNumberFormat="1" applyFont="1" applyBorder="1"/>
    <xf numFmtId="166" fontId="0" fillId="0" borderId="0" xfId="1" applyNumberFormat="1" applyFont="1" applyFill="1" applyBorder="1"/>
    <xf numFmtId="166" fontId="0" fillId="0" borderId="2" xfId="1" applyNumberFormat="1" applyFont="1" applyBorder="1"/>
    <xf numFmtId="166" fontId="0" fillId="0" borderId="0" xfId="0" applyNumberFormat="1"/>
    <xf numFmtId="166" fontId="4" fillId="0" borderId="2" xfId="1" applyNumberFormat="1" applyFont="1" applyBorder="1"/>
    <xf numFmtId="166" fontId="6" fillId="0" borderId="2" xfId="1" applyNumberFormat="1" applyFont="1" applyBorder="1"/>
    <xf numFmtId="166" fontId="6" fillId="0" borderId="2" xfId="1" applyNumberFormat="1" applyFont="1" applyFill="1" applyBorder="1"/>
    <xf numFmtId="166" fontId="3" fillId="0" borderId="0" xfId="1" applyNumberFormat="1" applyFont="1"/>
    <xf numFmtId="166" fontId="3" fillId="0" borderId="0" xfId="1" applyNumberFormat="1" applyFont="1" applyBorder="1"/>
    <xf numFmtId="166" fontId="4" fillId="0" borderId="1" xfId="1" applyNumberFormat="1" applyFont="1" applyBorder="1"/>
    <xf numFmtId="166" fontId="4" fillId="0" borderId="0" xfId="1" applyNumberFormat="1" applyFont="1"/>
    <xf numFmtId="166" fontId="0" fillId="0" borderId="3" xfId="1" applyNumberFormat="1" applyFont="1" applyBorder="1"/>
    <xf numFmtId="166" fontId="3" fillId="0" borderId="1" xfId="1" applyNumberFormat="1" applyFont="1" applyBorder="1"/>
    <xf numFmtId="166" fontId="24" fillId="0" borderId="0" xfId="0" applyNumberFormat="1" applyFont="1"/>
    <xf numFmtId="0" fontId="25" fillId="0" borderId="0" xfId="0" applyFont="1"/>
    <xf numFmtId="0" fontId="25" fillId="0" borderId="0" xfId="0" applyFont="1" applyBorder="1"/>
    <xf numFmtId="166" fontId="25" fillId="0" borderId="0" xfId="1" applyNumberFormat="1" applyFont="1"/>
    <xf numFmtId="0" fontId="0" fillId="0" borderId="0" xfId="0" applyNumberFormat="1" applyFill="1" applyBorder="1" applyAlignment="1" applyProtection="1"/>
    <xf numFmtId="0" fontId="1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justify"/>
    </xf>
    <xf numFmtId="166" fontId="4" fillId="0" borderId="0" xfId="1" applyNumberFormat="1" applyFont="1" applyBorder="1"/>
    <xf numFmtId="166" fontId="8" fillId="0" borderId="0" xfId="1" applyNumberFormat="1" applyFont="1" applyBorder="1"/>
    <xf numFmtId="0" fontId="4" fillId="0" borderId="0" xfId="0" applyFont="1" applyBorder="1" applyAlignment="1">
      <alignment horizontal="center" vertical="justify"/>
    </xf>
    <xf numFmtId="0" fontId="4" fillId="0" borderId="0" xfId="0" applyFont="1" applyBorder="1"/>
    <xf numFmtId="0" fontId="4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0" fillId="0" borderId="0" xfId="1" applyNumberFormat="1" applyFont="1" applyBorder="1"/>
    <xf numFmtId="167" fontId="3" fillId="0" borderId="0" xfId="1" applyNumberFormat="1" applyFont="1"/>
    <xf numFmtId="43" fontId="0" fillId="0" borderId="0" xfId="1" applyFont="1"/>
    <xf numFmtId="43" fontId="0" fillId="0" borderId="0" xfId="0" applyNumberForma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0" fontId="1" fillId="0" borderId="0" xfId="0" applyFont="1"/>
    <xf numFmtId="0" fontId="3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/>
    </xf>
    <xf numFmtId="0" fontId="0" fillId="2" borderId="4" xfId="0" applyNumberFormat="1" applyFill="1" applyBorder="1" applyAlignment="1" applyProtection="1"/>
    <xf numFmtId="0" fontId="18" fillId="2" borderId="4" xfId="0" applyFont="1" applyFill="1" applyBorder="1" applyAlignment="1">
      <alignment horizontal="center" vertical="center"/>
    </xf>
    <xf numFmtId="0" fontId="0" fillId="2" borderId="5" xfId="0" applyNumberFormat="1" applyFill="1" applyBorder="1" applyAlignment="1" applyProtection="1"/>
    <xf numFmtId="0" fontId="17" fillId="2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165" fontId="23" fillId="0" borderId="0" xfId="0" applyNumberFormat="1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17" fillId="2" borderId="4" xfId="0" applyFont="1" applyFill="1" applyBorder="1" applyAlignment="1">
      <alignment horizontal="right" vertical="center"/>
    </xf>
    <xf numFmtId="164" fontId="21" fillId="2" borderId="4" xfId="0" applyNumberFormat="1" applyFont="1" applyFill="1" applyBorder="1" applyAlignment="1">
      <alignment horizontal="right" vertical="center"/>
    </xf>
    <xf numFmtId="0" fontId="0" fillId="2" borderId="3" xfId="0" applyNumberFormat="1" applyFill="1" applyBorder="1" applyAlignment="1" applyProtection="1"/>
    <xf numFmtId="0" fontId="17" fillId="2" borderId="3" xfId="0" applyFont="1" applyFill="1" applyBorder="1" applyAlignment="1">
      <alignment horizontal="right" vertical="center"/>
    </xf>
    <xf numFmtId="164" fontId="21" fillId="2" borderId="3" xfId="0" applyNumberFormat="1" applyFont="1" applyFill="1" applyBorder="1" applyAlignment="1">
      <alignment horizontal="right" vertical="center"/>
    </xf>
    <xf numFmtId="0" fontId="19" fillId="3" borderId="0" xfId="0" applyFont="1" applyFill="1" applyAlignment="1">
      <alignment horizontal="left" vertical="center"/>
    </xf>
    <xf numFmtId="0" fontId="19" fillId="3" borderId="0" xfId="0" applyFont="1" applyFill="1" applyAlignment="1">
      <alignment vertical="center"/>
    </xf>
    <xf numFmtId="0" fontId="0" fillId="3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164" fontId="19" fillId="2" borderId="0" xfId="0" applyNumberFormat="1" applyFont="1" applyFill="1" applyAlignment="1">
      <alignment horizontal="right" vertical="center"/>
    </xf>
    <xf numFmtId="0" fontId="0" fillId="4" borderId="0" xfId="0" applyNumberFormat="1" applyFill="1" applyBorder="1" applyAlignment="1" applyProtection="1"/>
    <xf numFmtId="164" fontId="19" fillId="4" borderId="0" xfId="0" applyNumberFormat="1" applyFont="1" applyFill="1" applyAlignment="1">
      <alignment horizontal="right" vertical="center"/>
    </xf>
    <xf numFmtId="0" fontId="0" fillId="5" borderId="0" xfId="0" applyNumberFormat="1" applyFill="1" applyBorder="1" applyAlignment="1" applyProtection="1"/>
    <xf numFmtId="164" fontId="19" fillId="5" borderId="0" xfId="0" applyNumberFormat="1" applyFont="1" applyFill="1" applyAlignment="1">
      <alignment horizontal="right" vertical="center"/>
    </xf>
    <xf numFmtId="0" fontId="35" fillId="0" borderId="0" xfId="0" applyNumberFormat="1" applyFont="1" applyFill="1" applyBorder="1" applyAlignment="1" applyProtection="1"/>
    <xf numFmtId="43" fontId="36" fillId="4" borderId="6" xfId="1" applyFont="1" applyFill="1" applyBorder="1" applyAlignment="1" applyProtection="1"/>
    <xf numFmtId="164" fontId="37" fillId="0" borderId="0" xfId="0" applyNumberFormat="1" applyFont="1" applyAlignment="1">
      <alignment horizontal="right" vertical="center"/>
    </xf>
    <xf numFmtId="164" fontId="36" fillId="2" borderId="6" xfId="0" applyNumberFormat="1" applyFont="1" applyFill="1" applyBorder="1" applyAlignment="1" applyProtection="1"/>
    <xf numFmtId="43" fontId="36" fillId="5" borderId="6" xfId="1" applyFont="1" applyFill="1" applyBorder="1" applyAlignment="1" applyProtection="1"/>
    <xf numFmtId="164" fontId="37" fillId="3" borderId="0" xfId="0" applyNumberFormat="1" applyFont="1" applyFill="1" applyAlignment="1">
      <alignment horizontal="right" vertical="center"/>
    </xf>
    <xf numFmtId="166" fontId="0" fillId="0" borderId="0" xfId="1" applyNumberFormat="1" applyFont="1" applyFill="1" applyBorder="1" applyAlignment="1" applyProtection="1"/>
    <xf numFmtId="0" fontId="15" fillId="0" borderId="0" xfId="3" applyNumberFormat="1" applyFill="1" applyBorder="1" applyAlignment="1" applyProtection="1"/>
    <xf numFmtId="0" fontId="15" fillId="0" borderId="0" xfId="3" applyNumberFormat="1" applyFill="1" applyBorder="1" applyAlignment="1" applyProtection="1">
      <alignment horizont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7" fillId="0" borderId="0" xfId="3" applyFont="1" applyAlignment="1">
      <alignment horizontal="right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vertical="center"/>
    </xf>
    <xf numFmtId="0" fontId="19" fillId="0" borderId="8" xfId="0" applyFont="1" applyBorder="1" applyAlignment="1">
      <alignment horizontal="left" vertical="center"/>
    </xf>
    <xf numFmtId="0" fontId="36" fillId="0" borderId="8" xfId="0" applyNumberFormat="1" applyFont="1" applyFill="1" applyBorder="1" applyAlignment="1" applyProtection="1"/>
    <xf numFmtId="164" fontId="37" fillId="0" borderId="9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164" fontId="37" fillId="0" borderId="0" xfId="0" applyNumberFormat="1" applyFont="1" applyBorder="1" applyAlignment="1">
      <alignment horizontal="right" vertical="center"/>
    </xf>
    <xf numFmtId="0" fontId="36" fillId="0" borderId="11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164" fontId="37" fillId="0" borderId="11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left" vertical="center"/>
    </xf>
    <xf numFmtId="0" fontId="19" fillId="0" borderId="5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36" fillId="0" borderId="5" xfId="0" applyNumberFormat="1" applyFont="1" applyFill="1" applyBorder="1" applyAlignment="1" applyProtection="1"/>
    <xf numFmtId="0" fontId="36" fillId="0" borderId="13" xfId="0" applyNumberFormat="1" applyFont="1" applyFill="1" applyBorder="1" applyAlignment="1" applyProtection="1"/>
    <xf numFmtId="0" fontId="0" fillId="0" borderId="11" xfId="0" applyNumberFormat="1" applyFill="1" applyBorder="1" applyAlignment="1" applyProtection="1"/>
    <xf numFmtId="164" fontId="19" fillId="0" borderId="5" xfId="0" applyNumberFormat="1" applyFont="1" applyBorder="1" applyAlignment="1">
      <alignment horizontal="right" vertical="center"/>
    </xf>
    <xf numFmtId="0" fontId="0" fillId="0" borderId="13" xfId="0" applyNumberFormat="1" applyFill="1" applyBorder="1" applyAlignment="1" applyProtection="1"/>
    <xf numFmtId="0" fontId="20" fillId="0" borderId="0" xfId="3" applyFont="1" applyAlignment="1">
      <alignment horizontal="center" vertical="center"/>
    </xf>
    <xf numFmtId="164" fontId="21" fillId="0" borderId="0" xfId="3" applyNumberFormat="1" applyFont="1" applyAlignment="1">
      <alignment horizontal="right" vertical="center"/>
    </xf>
    <xf numFmtId="168" fontId="21" fillId="0" borderId="0" xfId="3" applyNumberFormat="1" applyFont="1" applyAlignment="1">
      <alignment horizontal="right" vertical="center"/>
    </xf>
    <xf numFmtId="166" fontId="38" fillId="0" borderId="0" xfId="0" applyNumberFormat="1" applyFont="1"/>
    <xf numFmtId="166" fontId="1" fillId="0" borderId="0" xfId="0" applyNumberFormat="1" applyFont="1"/>
    <xf numFmtId="0" fontId="6" fillId="0" borderId="0" xfId="0" applyFont="1"/>
    <xf numFmtId="0" fontId="9" fillId="0" borderId="0" xfId="0" applyFont="1"/>
    <xf numFmtId="0" fontId="39" fillId="0" borderId="0" xfId="0" applyFont="1" applyAlignment="1">
      <alignment horizontal="center"/>
    </xf>
    <xf numFmtId="166" fontId="9" fillId="0" borderId="0" xfId="1" applyNumberFormat="1" applyFont="1" applyBorder="1"/>
    <xf numFmtId="164" fontId="37" fillId="0" borderId="0" xfId="0" applyNumberFormat="1" applyFont="1" applyFill="1" applyBorder="1" applyAlignment="1" applyProtection="1">
      <alignment horizontal="right" vertical="center"/>
    </xf>
    <xf numFmtId="0" fontId="40" fillId="0" borderId="0" xfId="0" applyFont="1"/>
    <xf numFmtId="0" fontId="41" fillId="0" borderId="0" xfId="0" applyFont="1"/>
    <xf numFmtId="0" fontId="27" fillId="0" borderId="0" xfId="0" applyFont="1" applyAlignment="1">
      <alignment horizontal="right"/>
    </xf>
    <xf numFmtId="166" fontId="1" fillId="0" borderId="0" xfId="1" applyNumberFormat="1" applyFont="1" applyBorder="1"/>
    <xf numFmtId="164" fontId="0" fillId="0" borderId="0" xfId="0" applyNumberFormat="1" applyFill="1" applyBorder="1" applyAlignment="1" applyProtection="1"/>
    <xf numFmtId="166" fontId="25" fillId="0" borderId="0" xfId="0" applyNumberFormat="1" applyFont="1"/>
    <xf numFmtId="164" fontId="37" fillId="6" borderId="0" xfId="0" applyNumberFormat="1" applyFont="1" applyFill="1" applyAlignment="1">
      <alignment horizontal="right" vertical="center"/>
    </xf>
    <xf numFmtId="43" fontId="1" fillId="0" borderId="0" xfId="1" applyNumberFormat="1" applyFont="1"/>
    <xf numFmtId="43" fontId="1" fillId="0" borderId="0" xfId="1" applyFont="1"/>
    <xf numFmtId="166" fontId="1" fillId="0" borderId="0" xfId="1" applyNumberFormat="1" applyFont="1"/>
    <xf numFmtId="0" fontId="1" fillId="0" borderId="0" xfId="0" applyFont="1" applyBorder="1"/>
    <xf numFmtId="166" fontId="1" fillId="0" borderId="0" xfId="1" applyNumberFormat="1" applyFill="1" applyBorder="1" applyAlignment="1" applyProtection="1"/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43" fontId="42" fillId="0" borderId="0" xfId="1" applyFont="1" applyAlignment="1">
      <alignment horizontal="right" vertical="center"/>
    </xf>
    <xf numFmtId="43" fontId="42" fillId="0" borderId="0" xfId="1" applyFont="1" applyFill="1" applyAlignment="1">
      <alignment horizontal="right" vertical="center"/>
    </xf>
    <xf numFmtId="43" fontId="42" fillId="3" borderId="0" xfId="1" applyFont="1" applyFill="1" applyAlignment="1">
      <alignment horizontal="right" vertical="center"/>
    </xf>
    <xf numFmtId="43" fontId="42" fillId="0" borderId="0" xfId="1" applyFont="1" applyFill="1" applyBorder="1" applyAlignment="1" applyProtection="1"/>
    <xf numFmtId="43" fontId="42" fillId="2" borderId="0" xfId="1" applyFont="1" applyFill="1" applyBorder="1" applyAlignment="1" applyProtection="1"/>
    <xf numFmtId="43" fontId="42" fillId="3" borderId="0" xfId="1" applyFont="1" applyFill="1" applyBorder="1" applyAlignment="1" applyProtection="1"/>
    <xf numFmtId="43" fontId="43" fillId="0" borderId="0" xfId="1" applyFont="1" applyFill="1" applyBorder="1" applyAlignment="1" applyProtection="1"/>
    <xf numFmtId="43" fontId="43" fillId="0" borderId="0" xfId="1" applyFont="1" applyFill="1" applyAlignment="1">
      <alignment horizontal="right" vertical="center"/>
    </xf>
    <xf numFmtId="43" fontId="43" fillId="2" borderId="0" xfId="1" applyFont="1" applyFill="1" applyBorder="1" applyAlignment="1" applyProtection="1"/>
    <xf numFmtId="43" fontId="43" fillId="2" borderId="0" xfId="1" applyFont="1" applyFill="1" applyAlignment="1">
      <alignment horizontal="right" vertical="center"/>
    </xf>
    <xf numFmtId="43" fontId="43" fillId="2" borderId="0" xfId="1" applyFont="1" applyFill="1" applyBorder="1" applyAlignment="1" applyProtection="1">
      <alignment horizontal="right" vertical="center"/>
    </xf>
    <xf numFmtId="43" fontId="43" fillId="5" borderId="0" xfId="1" applyFont="1" applyFill="1" applyBorder="1" applyAlignment="1" applyProtection="1"/>
    <xf numFmtId="43" fontId="43" fillId="5" borderId="0" xfId="1" applyFont="1" applyFill="1" applyAlignment="1">
      <alignment horizontal="right" vertical="center"/>
    </xf>
    <xf numFmtId="43" fontId="43" fillId="4" borderId="0" xfId="1" applyFont="1" applyFill="1" applyBorder="1" applyAlignment="1" applyProtection="1"/>
    <xf numFmtId="43" fontId="43" fillId="4" borderId="0" xfId="1" applyFont="1" applyFill="1" applyAlignment="1">
      <alignment horizontal="right" vertical="center"/>
    </xf>
    <xf numFmtId="43" fontId="43" fillId="3" borderId="0" xfId="1" applyFont="1" applyFill="1" applyAlignment="1">
      <alignment horizontal="right" vertical="center"/>
    </xf>
    <xf numFmtId="43" fontId="43" fillId="3" borderId="0" xfId="1" applyFont="1" applyFill="1" applyBorder="1" applyAlignment="1" applyProtection="1"/>
    <xf numFmtId="43" fontId="1" fillId="0" borderId="0" xfId="0" applyNumberFormat="1" applyFont="1"/>
    <xf numFmtId="43" fontId="43" fillId="6" borderId="0" xfId="1" applyFont="1" applyFill="1" applyAlignment="1">
      <alignment horizontal="right" vertical="center"/>
    </xf>
    <xf numFmtId="43" fontId="0" fillId="0" borderId="0" xfId="0" applyNumberFormat="1" applyFill="1" applyBorder="1" applyAlignment="1" applyProtection="1"/>
    <xf numFmtId="43" fontId="36" fillId="0" borderId="0" xfId="1" applyFont="1" applyFill="1" applyBorder="1" applyAlignment="1" applyProtection="1"/>
    <xf numFmtId="0" fontId="44" fillId="7" borderId="0" xfId="0" applyFont="1" applyFill="1" applyAlignment="1">
      <alignment horizontal="left" vertical="center"/>
    </xf>
    <xf numFmtId="0" fontId="44" fillId="7" borderId="0" xfId="0" applyFont="1" applyFill="1" applyAlignment="1">
      <alignment vertical="center"/>
    </xf>
    <xf numFmtId="166" fontId="0" fillId="0" borderId="0" xfId="0" applyNumberFormat="1" applyFill="1" applyBorder="1" applyAlignment="1" applyProtection="1"/>
    <xf numFmtId="43" fontId="43" fillId="0" borderId="0" xfId="1" applyNumberFormat="1" applyFont="1" applyAlignment="1">
      <alignment horizontal="right" vertical="center"/>
    </xf>
    <xf numFmtId="43" fontId="43" fillId="0" borderId="0" xfId="1" applyNumberFormat="1" applyFont="1" applyFill="1" applyBorder="1" applyAlignment="1" applyProtection="1"/>
    <xf numFmtId="43" fontId="43" fillId="0" borderId="0" xfId="1" applyNumberFormat="1" applyFont="1" applyFill="1" applyAlignment="1">
      <alignment horizontal="right" vertical="center"/>
    </xf>
    <xf numFmtId="43" fontId="45" fillId="2" borderId="0" xfId="1" applyFont="1" applyFill="1" applyAlignment="1">
      <alignment horizontal="right" vertical="center"/>
    </xf>
    <xf numFmtId="0" fontId="4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_thales gj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B35"/>
  <sheetViews>
    <sheetView tabSelected="1" workbookViewId="0">
      <selection activeCell="B9" sqref="B9"/>
    </sheetView>
  </sheetViews>
  <sheetFormatPr defaultColWidth="9.140625" defaultRowHeight="18.75"/>
  <cols>
    <col min="1" max="16384" width="9.140625" style="56"/>
  </cols>
  <sheetData>
    <row r="3" spans="2:2">
      <c r="B3" s="55" t="s">
        <v>174</v>
      </c>
    </row>
    <row r="13" spans="2:2">
      <c r="B13" s="55" t="s">
        <v>360</v>
      </c>
    </row>
    <row r="35" spans="2:2">
      <c r="B35" s="55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7"/>
  <sheetViews>
    <sheetView workbookViewId="0">
      <selection activeCell="C24" sqref="C24"/>
    </sheetView>
  </sheetViews>
  <sheetFormatPr defaultColWidth="11.42578125" defaultRowHeight="12.75"/>
  <cols>
    <col min="1" max="1" width="11.5703125" style="97" bestFit="1" customWidth="1"/>
    <col min="2" max="2" width="39" style="97" bestFit="1" customWidth="1"/>
    <col min="3" max="3" width="8" style="98" bestFit="1" customWidth="1"/>
    <col min="4" max="4" width="14.7109375" style="97" bestFit="1" customWidth="1"/>
    <col min="5" max="5" width="13.7109375" style="97" bestFit="1" customWidth="1"/>
    <col min="6" max="16384" width="11.42578125" style="97"/>
  </cols>
  <sheetData>
    <row r="2" spans="1:7" ht="14.25">
      <c r="A2" s="99" t="s">
        <v>142</v>
      </c>
      <c r="B2" s="99" t="s">
        <v>143</v>
      </c>
      <c r="C2" s="100" t="s">
        <v>144</v>
      </c>
      <c r="D2" s="101" t="s">
        <v>146</v>
      </c>
      <c r="E2" s="99"/>
    </row>
    <row r="4" spans="1:7" ht="13.5" thickBot="1">
      <c r="D4" s="102" t="s">
        <v>148</v>
      </c>
      <c r="E4" s="102" t="s">
        <v>149</v>
      </c>
      <c r="F4" s="102" t="s">
        <v>148</v>
      </c>
      <c r="G4" s="102" t="s">
        <v>149</v>
      </c>
    </row>
    <row r="5" spans="1:7">
      <c r="A5" s="103" t="s">
        <v>179</v>
      </c>
      <c r="B5" s="104" t="s">
        <v>151</v>
      </c>
      <c r="C5" s="105" t="s">
        <v>150</v>
      </c>
      <c r="D5" s="106"/>
      <c r="E5" s="107">
        <v>108684</v>
      </c>
      <c r="F5" s="37"/>
      <c r="G5" s="68">
        <v>900</v>
      </c>
    </row>
    <row r="6" spans="1:7">
      <c r="A6" s="108" t="s">
        <v>165</v>
      </c>
      <c r="B6" s="109" t="s">
        <v>168</v>
      </c>
      <c r="C6" s="38" t="s">
        <v>146</v>
      </c>
      <c r="D6" s="110">
        <v>18114</v>
      </c>
      <c r="E6" s="111"/>
      <c r="F6" s="37"/>
      <c r="G6" s="37"/>
    </row>
    <row r="7" spans="1:7">
      <c r="A7" s="108" t="s">
        <v>216</v>
      </c>
      <c r="B7" s="109" t="s">
        <v>217</v>
      </c>
      <c r="C7" s="38" t="s">
        <v>146</v>
      </c>
      <c r="D7" s="112"/>
      <c r="E7" s="111"/>
      <c r="F7" s="37"/>
      <c r="G7" s="37"/>
    </row>
    <row r="8" spans="1:7">
      <c r="A8" s="108" t="s">
        <v>224</v>
      </c>
      <c r="B8" s="109" t="s">
        <v>314</v>
      </c>
      <c r="C8" s="38" t="s">
        <v>150</v>
      </c>
      <c r="D8" s="112"/>
      <c r="E8" s="113">
        <v>68991.573770491799</v>
      </c>
      <c r="F8" s="37"/>
      <c r="G8" s="68">
        <v>571.31147540983602</v>
      </c>
    </row>
    <row r="9" spans="1:7">
      <c r="A9" s="108" t="s">
        <v>154</v>
      </c>
      <c r="B9" s="109" t="s">
        <v>155</v>
      </c>
      <c r="C9" s="38" t="s">
        <v>146</v>
      </c>
      <c r="D9" s="110"/>
      <c r="E9" s="113">
        <v>708.42600000000016</v>
      </c>
      <c r="F9" s="37"/>
      <c r="G9" s="37"/>
    </row>
    <row r="10" spans="1:7" ht="13.5" thickBot="1">
      <c r="A10" s="114" t="s">
        <v>156</v>
      </c>
      <c r="B10" s="115" t="s">
        <v>157</v>
      </c>
      <c r="C10" s="116" t="s">
        <v>146</v>
      </c>
      <c r="D10" s="117"/>
      <c r="E10" s="118"/>
      <c r="F10" s="37"/>
      <c r="G10" s="37"/>
    </row>
    <row r="11" spans="1:7">
      <c r="A11" s="108" t="s">
        <v>263</v>
      </c>
      <c r="B11" s="109" t="s">
        <v>315</v>
      </c>
      <c r="C11" s="38" t="s">
        <v>146</v>
      </c>
      <c r="D11" s="110">
        <v>21000</v>
      </c>
      <c r="E11" s="119"/>
      <c r="F11" s="37"/>
      <c r="G11" s="37"/>
    </row>
    <row r="12" spans="1:7">
      <c r="A12" s="108" t="s">
        <v>162</v>
      </c>
      <c r="B12" s="109" t="s">
        <v>316</v>
      </c>
      <c r="C12" s="38" t="s">
        <v>150</v>
      </c>
      <c r="D12" s="110">
        <v>90570</v>
      </c>
      <c r="E12" s="119"/>
      <c r="F12" s="68">
        <v>750</v>
      </c>
      <c r="G12" s="37"/>
    </row>
    <row r="13" spans="1:7">
      <c r="A13" s="108" t="s">
        <v>317</v>
      </c>
      <c r="B13" s="109" t="s">
        <v>318</v>
      </c>
      <c r="C13" s="38" t="s">
        <v>146</v>
      </c>
      <c r="D13" s="110">
        <v>48700</v>
      </c>
      <c r="E13" s="119"/>
      <c r="F13" s="37"/>
      <c r="G13" s="37"/>
    </row>
    <row r="14" spans="1:7" ht="13.5" thickBot="1">
      <c r="A14" s="114"/>
      <c r="B14" s="115"/>
      <c r="C14" s="116"/>
      <c r="D14" s="120"/>
      <c r="E14" s="121"/>
      <c r="F14" s="37"/>
      <c r="G14" s="37"/>
    </row>
    <row r="16" spans="1:7">
      <c r="C16" s="122" t="s">
        <v>112</v>
      </c>
      <c r="D16" s="123">
        <f>SUM(D5:D14)</f>
        <v>178384</v>
      </c>
      <c r="E16" s="123">
        <f>SUM(E5:E14)</f>
        <v>178383.99977049182</v>
      </c>
    </row>
    <row r="19" spans="1:7">
      <c r="C19" s="100"/>
      <c r="E19" s="124">
        <f>D16-E16</f>
        <v>2.2950817947275937E-4</v>
      </c>
    </row>
    <row r="20" spans="1:7">
      <c r="A20" s="66"/>
      <c r="B20" s="67"/>
      <c r="C20" s="66"/>
      <c r="D20" s="37"/>
      <c r="E20" s="68"/>
      <c r="F20" s="37"/>
      <c r="G20" s="68"/>
    </row>
    <row r="21" spans="1:7">
      <c r="A21" s="66"/>
      <c r="B21" s="67"/>
      <c r="C21" s="66"/>
      <c r="D21" s="68"/>
      <c r="E21" s="37"/>
      <c r="F21" s="37"/>
      <c r="G21" s="37"/>
    </row>
    <row r="22" spans="1:7">
      <c r="A22" s="66"/>
      <c r="B22" s="67"/>
      <c r="C22" s="66"/>
      <c r="D22" s="37"/>
      <c r="E22" s="37"/>
      <c r="F22" s="37"/>
      <c r="G22" s="37"/>
    </row>
    <row r="23" spans="1:7">
      <c r="A23" s="66"/>
      <c r="B23" s="67"/>
      <c r="C23" s="66"/>
      <c r="D23" s="37"/>
      <c r="E23" s="68"/>
      <c r="F23" s="37"/>
      <c r="G23" s="68"/>
    </row>
    <row r="24" spans="1:7">
      <c r="A24" s="66"/>
      <c r="B24" s="67"/>
      <c r="C24" s="66"/>
      <c r="D24" s="37"/>
      <c r="E24" s="37"/>
      <c r="F24" s="37"/>
      <c r="G24" s="37"/>
    </row>
    <row r="25" spans="1:7">
      <c r="A25" s="66"/>
      <c r="B25" s="67"/>
      <c r="C25" s="66"/>
      <c r="D25" s="68"/>
      <c r="E25" s="37"/>
      <c r="F25" s="37"/>
      <c r="G25" s="37"/>
    </row>
    <row r="26" spans="1:7">
      <c r="A26" s="66"/>
      <c r="B26" s="67"/>
      <c r="C26" s="66"/>
      <c r="D26" s="68"/>
      <c r="E26" s="37"/>
      <c r="F26" s="68"/>
      <c r="G26" s="37"/>
    </row>
    <row r="27" spans="1:7">
      <c r="A27" s="66"/>
      <c r="B27" s="67"/>
      <c r="C27" s="66"/>
      <c r="D27" s="68"/>
      <c r="E27" s="37"/>
      <c r="F27" s="37"/>
      <c r="G27" s="37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4"/>
  <sheetViews>
    <sheetView topLeftCell="A16" workbookViewId="0">
      <selection activeCell="C24" sqref="C24"/>
    </sheetView>
  </sheetViews>
  <sheetFormatPr defaultColWidth="11.42578125" defaultRowHeight="12.75"/>
  <cols>
    <col min="1" max="1" width="11.42578125" style="37" customWidth="1"/>
    <col min="2" max="2" width="41.5703125" style="37" bestFit="1" customWidth="1"/>
    <col min="3" max="3" width="8" style="37" bestFit="1" customWidth="1"/>
    <col min="4" max="4" width="3.42578125" style="37" customWidth="1"/>
    <col min="5" max="6" width="15.42578125" style="37" bestFit="1" customWidth="1"/>
    <col min="7" max="7" width="15.7109375" style="37" bestFit="1" customWidth="1"/>
    <col min="8" max="8" width="4.42578125" style="37" customWidth="1"/>
    <col min="9" max="9" width="14.42578125" style="37" bestFit="1" customWidth="1"/>
    <col min="10" max="10" width="11.85546875" style="37" bestFit="1" customWidth="1"/>
    <col min="11" max="16384" width="11.42578125" style="37"/>
  </cols>
  <sheetData>
    <row r="1" spans="1:10" ht="17.25">
      <c r="B1" s="58" t="s">
        <v>175</v>
      </c>
    </row>
    <row r="2" spans="1:10" ht="14.25">
      <c r="B2" s="59" t="s">
        <v>176</v>
      </c>
    </row>
    <row r="4" spans="1:10" ht="14.25">
      <c r="A4" s="60" t="s">
        <v>142</v>
      </c>
      <c r="B4" s="61" t="s">
        <v>143</v>
      </c>
      <c r="C4" s="61" t="s">
        <v>144</v>
      </c>
      <c r="D4" s="62"/>
      <c r="E4" s="61" t="s">
        <v>145</v>
      </c>
      <c r="F4" s="63" t="s">
        <v>146</v>
      </c>
      <c r="J4" s="83" t="s">
        <v>147</v>
      </c>
    </row>
    <row r="5" spans="1:10" ht="13.5" thickBot="1">
      <c r="A5" s="64"/>
      <c r="B5" s="64"/>
      <c r="C5" s="64"/>
      <c r="D5" s="64"/>
      <c r="E5" s="65" t="s">
        <v>148</v>
      </c>
      <c r="F5" s="65" t="s">
        <v>149</v>
      </c>
      <c r="I5" s="84" t="s">
        <v>148</v>
      </c>
      <c r="J5" s="84" t="s">
        <v>149</v>
      </c>
    </row>
    <row r="7" spans="1:10">
      <c r="A7" s="66" t="s">
        <v>177</v>
      </c>
      <c r="B7" s="67" t="s">
        <v>178</v>
      </c>
      <c r="C7" s="66" t="s">
        <v>146</v>
      </c>
      <c r="E7" s="92">
        <v>160270</v>
      </c>
    </row>
    <row r="8" spans="1:10">
      <c r="A8" s="66" t="s">
        <v>179</v>
      </c>
      <c r="B8" s="67" t="s">
        <v>151</v>
      </c>
      <c r="C8" s="66" t="s">
        <v>150</v>
      </c>
      <c r="E8" s="82"/>
      <c r="F8" s="85">
        <v>622614.95999999938</v>
      </c>
      <c r="J8" s="68">
        <v>5029.2</v>
      </c>
    </row>
    <row r="9" spans="1:10">
      <c r="A9" s="66" t="s">
        <v>180</v>
      </c>
      <c r="B9" s="67" t="s">
        <v>181</v>
      </c>
      <c r="C9" s="66" t="s">
        <v>146</v>
      </c>
      <c r="E9" s="82"/>
      <c r="F9" s="85">
        <v>3903.62</v>
      </c>
    </row>
    <row r="10" spans="1:10">
      <c r="A10" s="66" t="s">
        <v>182</v>
      </c>
      <c r="B10" s="67" t="s">
        <v>183</v>
      </c>
      <c r="C10" s="66" t="s">
        <v>146</v>
      </c>
      <c r="E10" s="82"/>
      <c r="F10" s="82"/>
    </row>
    <row r="11" spans="1:10">
      <c r="A11" s="66" t="s">
        <v>184</v>
      </c>
      <c r="B11" s="67" t="s">
        <v>185</v>
      </c>
      <c r="C11" s="66" t="s">
        <v>146</v>
      </c>
      <c r="E11" s="82"/>
      <c r="F11" s="82"/>
    </row>
    <row r="12" spans="1:10">
      <c r="A12" s="66" t="s">
        <v>186</v>
      </c>
      <c r="B12" s="67" t="s">
        <v>187</v>
      </c>
      <c r="C12" s="66" t="s">
        <v>146</v>
      </c>
      <c r="E12" s="82"/>
      <c r="F12" s="85">
        <v>365925</v>
      </c>
    </row>
    <row r="13" spans="1:10">
      <c r="A13" s="66" t="s">
        <v>188</v>
      </c>
      <c r="B13" s="67" t="s">
        <v>189</v>
      </c>
      <c r="C13" s="66" t="s">
        <v>150</v>
      </c>
      <c r="E13" s="82"/>
      <c r="F13" s="82"/>
    </row>
    <row r="14" spans="1:10">
      <c r="A14" s="66" t="s">
        <v>190</v>
      </c>
      <c r="B14" s="67" t="s">
        <v>191</v>
      </c>
      <c r="C14" s="66" t="s">
        <v>146</v>
      </c>
      <c r="E14" s="82"/>
      <c r="F14" s="82"/>
    </row>
    <row r="15" spans="1:10">
      <c r="A15" s="66" t="s">
        <v>192</v>
      </c>
      <c r="B15" s="67" t="s">
        <v>193</v>
      </c>
      <c r="C15" s="66" t="s">
        <v>146</v>
      </c>
      <c r="E15" s="82"/>
      <c r="F15" s="82"/>
    </row>
    <row r="16" spans="1:10">
      <c r="A16" s="66" t="s">
        <v>194</v>
      </c>
      <c r="B16" s="67" t="s">
        <v>195</v>
      </c>
      <c r="C16" s="66" t="s">
        <v>146</v>
      </c>
      <c r="E16" s="82"/>
      <c r="F16" s="82"/>
    </row>
    <row r="17" spans="1:10">
      <c r="A17" s="66" t="s">
        <v>196</v>
      </c>
      <c r="B17" s="67" t="s">
        <v>197</v>
      </c>
      <c r="C17" s="66" t="s">
        <v>146</v>
      </c>
      <c r="E17" s="82"/>
      <c r="F17" s="82"/>
    </row>
    <row r="18" spans="1:10">
      <c r="A18" s="66" t="s">
        <v>198</v>
      </c>
      <c r="B18" s="67" t="s">
        <v>199</v>
      </c>
      <c r="C18" s="66" t="s">
        <v>150</v>
      </c>
      <c r="E18" s="82"/>
      <c r="F18" s="85">
        <v>94102.855999999942</v>
      </c>
      <c r="J18" s="68">
        <v>760.12</v>
      </c>
    </row>
    <row r="19" spans="1:10">
      <c r="A19" s="66" t="s">
        <v>200</v>
      </c>
      <c r="B19" s="67" t="s">
        <v>201</v>
      </c>
      <c r="C19" s="66" t="s">
        <v>150</v>
      </c>
      <c r="E19" s="82"/>
      <c r="F19" s="82"/>
    </row>
    <row r="20" spans="1:10">
      <c r="A20" s="66" t="s">
        <v>202</v>
      </c>
      <c r="B20" s="67" t="s">
        <v>203</v>
      </c>
      <c r="C20" s="66" t="s">
        <v>150</v>
      </c>
      <c r="E20" s="82"/>
      <c r="F20" s="85">
        <v>54434961.51600004</v>
      </c>
      <c r="J20" s="68">
        <v>439700.82</v>
      </c>
    </row>
    <row r="21" spans="1:10">
      <c r="A21" s="66" t="s">
        <v>204</v>
      </c>
      <c r="B21" s="67" t="s">
        <v>205</v>
      </c>
      <c r="C21" s="66" t="s">
        <v>150</v>
      </c>
      <c r="E21" s="82"/>
      <c r="F21" s="85">
        <v>95725589.984963685</v>
      </c>
      <c r="J21" s="68">
        <v>773227.70585592743</v>
      </c>
    </row>
    <row r="22" spans="1:10">
      <c r="A22" s="66" t="s">
        <v>206</v>
      </c>
      <c r="B22" s="67" t="s">
        <v>207</v>
      </c>
      <c r="C22" s="66" t="s">
        <v>146</v>
      </c>
      <c r="E22" s="82"/>
      <c r="F22" s="85">
        <v>6720</v>
      </c>
    </row>
    <row r="23" spans="1:10">
      <c r="A23" s="66" t="s">
        <v>208</v>
      </c>
      <c r="B23" s="67" t="s">
        <v>167</v>
      </c>
      <c r="C23" s="66" t="s">
        <v>146</v>
      </c>
      <c r="E23" s="82"/>
      <c r="F23" s="85">
        <v>200</v>
      </c>
    </row>
    <row r="24" spans="1:10">
      <c r="A24" s="66" t="s">
        <v>209</v>
      </c>
      <c r="B24" s="67" t="s">
        <v>210</v>
      </c>
      <c r="C24" s="66" t="s">
        <v>146</v>
      </c>
      <c r="E24" s="82"/>
      <c r="F24" s="85">
        <v>42000</v>
      </c>
      <c r="G24" s="93">
        <f>SUM(F8:F24)</f>
        <v>151296017.93696374</v>
      </c>
    </row>
    <row r="25" spans="1:10">
      <c r="A25" s="66" t="s">
        <v>152</v>
      </c>
      <c r="B25" s="67" t="s">
        <v>211</v>
      </c>
      <c r="C25" s="66" t="s">
        <v>150</v>
      </c>
      <c r="E25" s="92">
        <v>271460177.16481811</v>
      </c>
      <c r="I25" s="68">
        <v>2192731.6410728456</v>
      </c>
    </row>
    <row r="26" spans="1:10">
      <c r="A26" s="66" t="s">
        <v>212</v>
      </c>
      <c r="B26" s="67" t="s">
        <v>213</v>
      </c>
      <c r="C26" s="66" t="s">
        <v>146</v>
      </c>
      <c r="E26" s="68">
        <v>3.9999985694885252E-3</v>
      </c>
    </row>
    <row r="27" spans="1:10">
      <c r="A27" s="66" t="s">
        <v>153</v>
      </c>
      <c r="B27" s="67" t="s">
        <v>214</v>
      </c>
      <c r="C27" s="66" t="s">
        <v>146</v>
      </c>
      <c r="E27" s="92"/>
      <c r="F27" s="131">
        <v>21085724</v>
      </c>
    </row>
    <row r="28" spans="1:10">
      <c r="A28" s="66" t="s">
        <v>165</v>
      </c>
      <c r="B28" s="67" t="s">
        <v>215</v>
      </c>
      <c r="C28" s="66" t="s">
        <v>146</v>
      </c>
      <c r="F28" s="92">
        <v>19239538</v>
      </c>
    </row>
    <row r="29" spans="1:10">
      <c r="A29" s="66" t="s">
        <v>216</v>
      </c>
      <c r="B29" s="67" t="s">
        <v>217</v>
      </c>
      <c r="C29" s="66" t="s">
        <v>146</v>
      </c>
      <c r="F29" s="68">
        <v>4.0000152587890622E-3</v>
      </c>
    </row>
    <row r="30" spans="1:10">
      <c r="A30" s="66" t="s">
        <v>166</v>
      </c>
      <c r="B30" s="67" t="s">
        <v>169</v>
      </c>
      <c r="C30" s="66" t="s">
        <v>146</v>
      </c>
      <c r="F30" s="68">
        <v>1.0000228881835937E-3</v>
      </c>
    </row>
    <row r="31" spans="1:10">
      <c r="A31" s="66" t="s">
        <v>218</v>
      </c>
      <c r="B31" s="67" t="s">
        <v>219</v>
      </c>
      <c r="C31" s="66" t="s">
        <v>146</v>
      </c>
    </row>
    <row r="32" spans="1:10">
      <c r="A32" s="66" t="s">
        <v>220</v>
      </c>
      <c r="B32" s="67" t="s">
        <v>221</v>
      </c>
      <c r="C32" s="66" t="s">
        <v>146</v>
      </c>
    </row>
    <row r="33" spans="1:10">
      <c r="A33" s="66" t="s">
        <v>222</v>
      </c>
      <c r="B33" s="67" t="s">
        <v>223</v>
      </c>
      <c r="C33" s="66" t="s">
        <v>146</v>
      </c>
      <c r="F33" s="92">
        <v>269132</v>
      </c>
    </row>
    <row r="34" spans="1:10">
      <c r="A34" s="66">
        <v>449</v>
      </c>
      <c r="B34" s="67" t="s">
        <v>323</v>
      </c>
      <c r="C34" s="66" t="s">
        <v>146</v>
      </c>
      <c r="F34" s="92">
        <v>6225</v>
      </c>
    </row>
    <row r="35" spans="1:10">
      <c r="A35" s="66" t="s">
        <v>224</v>
      </c>
      <c r="B35" s="67" t="s">
        <v>225</v>
      </c>
      <c r="C35" s="66" t="s">
        <v>150</v>
      </c>
      <c r="E35" s="88"/>
      <c r="F35" s="89">
        <v>179983735.5559999</v>
      </c>
      <c r="J35" s="68">
        <v>832733.45</v>
      </c>
    </row>
    <row r="36" spans="1:10">
      <c r="A36" s="66" t="s">
        <v>226</v>
      </c>
      <c r="B36" s="67" t="s">
        <v>227</v>
      </c>
      <c r="C36" s="66" t="s">
        <v>150</v>
      </c>
      <c r="E36" s="88"/>
      <c r="F36" s="89">
        <v>5729056.1491713999</v>
      </c>
      <c r="J36" s="68">
        <v>46276.705566812452</v>
      </c>
    </row>
    <row r="37" spans="1:10">
      <c r="A37" s="66" t="s">
        <v>228</v>
      </c>
      <c r="B37" s="67" t="s">
        <v>229</v>
      </c>
      <c r="C37" s="66" t="s">
        <v>150</v>
      </c>
      <c r="E37" s="89">
        <v>841346263.13720989</v>
      </c>
      <c r="F37" s="88"/>
      <c r="I37" s="68">
        <v>6796011.8185558133</v>
      </c>
    </row>
    <row r="38" spans="1:10">
      <c r="A38" s="66" t="s">
        <v>230</v>
      </c>
      <c r="B38" s="67" t="s">
        <v>231</v>
      </c>
      <c r="C38" s="66" t="s">
        <v>150</v>
      </c>
      <c r="E38" s="88"/>
      <c r="F38" s="89">
        <v>6992760.729658979</v>
      </c>
      <c r="J38" s="68">
        <v>56484.335457665424</v>
      </c>
    </row>
    <row r="39" spans="1:10">
      <c r="A39" s="66" t="s">
        <v>232</v>
      </c>
      <c r="B39" s="67" t="s">
        <v>233</v>
      </c>
      <c r="C39" s="66" t="s">
        <v>150</v>
      </c>
      <c r="E39" s="88"/>
      <c r="F39" s="89">
        <v>292500880.86799997</v>
      </c>
      <c r="G39" s="94">
        <f>SUM(E35:E39)-SUM(F35:F39)</f>
        <v>356139829.83437961</v>
      </c>
      <c r="J39" s="68">
        <v>2362688.86</v>
      </c>
    </row>
    <row r="40" spans="1:10">
      <c r="A40" s="66" t="s">
        <v>154</v>
      </c>
      <c r="B40" s="67" t="s">
        <v>234</v>
      </c>
      <c r="C40" s="66" t="s">
        <v>146</v>
      </c>
    </row>
    <row r="41" spans="1:10">
      <c r="A41" s="66" t="s">
        <v>235</v>
      </c>
      <c r="B41" s="67" t="s">
        <v>236</v>
      </c>
      <c r="C41" s="66" t="s">
        <v>150</v>
      </c>
      <c r="E41" s="92">
        <v>65189223.629999988</v>
      </c>
      <c r="I41" s="68">
        <v>526568.85</v>
      </c>
    </row>
    <row r="42" spans="1:10">
      <c r="A42" s="66" t="s">
        <v>237</v>
      </c>
      <c r="B42" s="67" t="s">
        <v>238</v>
      </c>
      <c r="C42" s="66" t="s">
        <v>146</v>
      </c>
      <c r="E42" s="92">
        <v>5000</v>
      </c>
    </row>
    <row r="43" spans="1:10">
      <c r="A43" s="66" t="s">
        <v>239</v>
      </c>
      <c r="B43" s="67" t="s">
        <v>240</v>
      </c>
      <c r="C43" s="66" t="s">
        <v>150</v>
      </c>
      <c r="E43" s="92">
        <v>67454100.061999992</v>
      </c>
      <c r="G43" s="90"/>
      <c r="I43" s="68">
        <v>544863.49</v>
      </c>
    </row>
    <row r="44" spans="1:10">
      <c r="A44" s="66" t="s">
        <v>241</v>
      </c>
      <c r="B44" s="67" t="s">
        <v>242</v>
      </c>
      <c r="C44" s="66" t="s">
        <v>150</v>
      </c>
      <c r="E44" s="92">
        <v>9299179.0203333385</v>
      </c>
      <c r="I44" s="68">
        <v>75114.531666666648</v>
      </c>
    </row>
    <row r="45" spans="1:10">
      <c r="A45" s="66" t="s">
        <v>243</v>
      </c>
      <c r="B45" s="67" t="s">
        <v>244</v>
      </c>
      <c r="C45" s="66" t="s">
        <v>150</v>
      </c>
      <c r="F45" s="92">
        <v>413430513.49199998</v>
      </c>
      <c r="J45" s="68">
        <v>3339503.34</v>
      </c>
    </row>
    <row r="46" spans="1:10">
      <c r="A46" s="66" t="s">
        <v>245</v>
      </c>
      <c r="B46" s="67" t="s">
        <v>246</v>
      </c>
      <c r="C46" s="66" t="s">
        <v>146</v>
      </c>
      <c r="E46" s="87">
        <v>450162.49</v>
      </c>
      <c r="F46" s="86"/>
    </row>
    <row r="47" spans="1:10">
      <c r="A47" s="66" t="s">
        <v>247</v>
      </c>
      <c r="B47" s="67" t="s">
        <v>248</v>
      </c>
      <c r="C47" s="66" t="s">
        <v>146</v>
      </c>
      <c r="E47" s="87">
        <v>54867556.130000003</v>
      </c>
      <c r="F47" s="86"/>
    </row>
    <row r="48" spans="1:10">
      <c r="A48" s="66" t="s">
        <v>249</v>
      </c>
      <c r="B48" s="67" t="s">
        <v>250</v>
      </c>
      <c r="C48" s="66" t="s">
        <v>150</v>
      </c>
      <c r="E48" s="87">
        <v>750502.83599999431</v>
      </c>
      <c r="F48" s="86"/>
      <c r="I48" s="68">
        <v>6062.22</v>
      </c>
    </row>
    <row r="49" spans="1:7">
      <c r="A49" s="66" t="s">
        <v>251</v>
      </c>
      <c r="B49" s="67" t="s">
        <v>252</v>
      </c>
      <c r="C49" s="66" t="s">
        <v>146</v>
      </c>
      <c r="E49" s="86"/>
      <c r="F49" s="86"/>
    </row>
    <row r="50" spans="1:7">
      <c r="A50" s="66" t="s">
        <v>253</v>
      </c>
      <c r="B50" s="67" t="s">
        <v>254</v>
      </c>
      <c r="C50" s="66" t="s">
        <v>150</v>
      </c>
      <c r="E50" s="86"/>
      <c r="F50" s="87"/>
      <c r="G50" s="91">
        <f>SUM(E46:E50)-SUM(F46:F50)</f>
        <v>56068221.456</v>
      </c>
    </row>
    <row r="51" spans="1:7">
      <c r="A51" s="66" t="s">
        <v>158</v>
      </c>
      <c r="B51" s="67" t="s">
        <v>159</v>
      </c>
      <c r="C51" s="66" t="s">
        <v>146</v>
      </c>
    </row>
    <row r="52" spans="1:7">
      <c r="A52" s="79" t="s">
        <v>255</v>
      </c>
      <c r="B52" s="80" t="s">
        <v>256</v>
      </c>
      <c r="C52" s="79" t="s">
        <v>146</v>
      </c>
      <c r="D52" s="81"/>
      <c r="E52" s="138">
        <v>352297156.59299988</v>
      </c>
      <c r="F52" s="81"/>
    </row>
    <row r="53" spans="1:7">
      <c r="A53" s="79" t="s">
        <v>257</v>
      </c>
      <c r="B53" s="80" t="s">
        <v>258</v>
      </c>
      <c r="C53" s="79" t="s">
        <v>146</v>
      </c>
      <c r="D53" s="81"/>
      <c r="E53" s="138">
        <v>4649588.7879999997</v>
      </c>
      <c r="F53" s="81"/>
    </row>
    <row r="54" spans="1:7">
      <c r="A54" s="79" t="s">
        <v>259</v>
      </c>
      <c r="B54" s="80" t="s">
        <v>260</v>
      </c>
      <c r="C54" s="79" t="s">
        <v>146</v>
      </c>
      <c r="D54" s="81"/>
      <c r="E54" s="95">
        <v>1508228</v>
      </c>
      <c r="F54" s="81"/>
    </row>
    <row r="55" spans="1:7">
      <c r="A55" s="79" t="s">
        <v>261</v>
      </c>
      <c r="B55" s="80" t="s">
        <v>262</v>
      </c>
      <c r="C55" s="79" t="s">
        <v>146</v>
      </c>
      <c r="D55" s="81"/>
      <c r="E55" s="95">
        <v>941650</v>
      </c>
      <c r="F55" s="81"/>
    </row>
    <row r="56" spans="1:7">
      <c r="A56" s="79" t="s">
        <v>263</v>
      </c>
      <c r="B56" s="80" t="s">
        <v>264</v>
      </c>
      <c r="C56" s="79" t="s">
        <v>146</v>
      </c>
      <c r="D56" s="81"/>
      <c r="E56" s="95">
        <v>37200</v>
      </c>
      <c r="F56" s="81"/>
    </row>
    <row r="57" spans="1:7">
      <c r="A57" s="79" t="s">
        <v>265</v>
      </c>
      <c r="B57" s="80" t="s">
        <v>266</v>
      </c>
      <c r="C57" s="79" t="s">
        <v>146</v>
      </c>
      <c r="D57" s="81"/>
      <c r="E57" s="95">
        <v>392072.54800000007</v>
      </c>
      <c r="F57" s="81"/>
    </row>
    <row r="58" spans="1:7">
      <c r="A58" s="79" t="s">
        <v>162</v>
      </c>
      <c r="B58" s="80" t="s">
        <v>267</v>
      </c>
      <c r="C58" s="79" t="s">
        <v>146</v>
      </c>
      <c r="D58" s="81"/>
      <c r="E58" s="95">
        <v>581891.69499999995</v>
      </c>
      <c r="F58" s="81"/>
    </row>
    <row r="59" spans="1:7">
      <c r="A59" s="79" t="s">
        <v>268</v>
      </c>
      <c r="B59" s="80" t="s">
        <v>269</v>
      </c>
      <c r="C59" s="79" t="s">
        <v>146</v>
      </c>
      <c r="D59" s="81"/>
      <c r="E59" s="95">
        <v>1840969.2749999999</v>
      </c>
      <c r="F59" s="81"/>
    </row>
    <row r="60" spans="1:7">
      <c r="A60" s="79" t="s">
        <v>163</v>
      </c>
      <c r="B60" s="80" t="s">
        <v>270</v>
      </c>
      <c r="C60" s="79" t="s">
        <v>146</v>
      </c>
      <c r="D60" s="81"/>
      <c r="E60" s="95">
        <v>442386</v>
      </c>
      <c r="F60" s="81"/>
    </row>
    <row r="61" spans="1:7">
      <c r="A61" s="79" t="s">
        <v>271</v>
      </c>
      <c r="B61" s="80" t="s">
        <v>272</v>
      </c>
      <c r="C61" s="79" t="s">
        <v>146</v>
      </c>
      <c r="D61" s="81"/>
      <c r="E61" s="138">
        <v>292500880.86799997</v>
      </c>
      <c r="F61" s="81"/>
    </row>
    <row r="62" spans="1:7">
      <c r="A62" s="79" t="s">
        <v>273</v>
      </c>
      <c r="B62" s="80" t="s">
        <v>274</v>
      </c>
      <c r="C62" s="79" t="s">
        <v>146</v>
      </c>
      <c r="D62" s="81"/>
      <c r="E62" s="95">
        <v>1063192.9879999999</v>
      </c>
      <c r="F62" s="81"/>
    </row>
    <row r="63" spans="1:7">
      <c r="A63" s="79" t="s">
        <v>275</v>
      </c>
      <c r="B63" s="80" t="s">
        <v>276</v>
      </c>
      <c r="C63" s="79" t="s">
        <v>146</v>
      </c>
      <c r="D63" s="81"/>
      <c r="E63" s="138">
        <v>108520544.49700002</v>
      </c>
      <c r="F63" s="81"/>
    </row>
    <row r="64" spans="1:7">
      <c r="A64" s="79" t="s">
        <v>277</v>
      </c>
      <c r="B64" s="80" t="s">
        <v>278</v>
      </c>
      <c r="C64" s="79" t="s">
        <v>146</v>
      </c>
      <c r="D64" s="81"/>
      <c r="E64" s="95">
        <v>793388.17799999996</v>
      </c>
      <c r="F64" s="81"/>
    </row>
    <row r="65" spans="1:9">
      <c r="A65" s="79" t="s">
        <v>279</v>
      </c>
      <c r="B65" s="80" t="s">
        <v>280</v>
      </c>
      <c r="C65" s="79" t="s">
        <v>146</v>
      </c>
      <c r="D65" s="81"/>
      <c r="E65" s="95">
        <v>545369.20700000005</v>
      </c>
      <c r="F65" s="81"/>
    </row>
    <row r="66" spans="1:9">
      <c r="A66" s="79" t="s">
        <v>281</v>
      </c>
      <c r="B66" s="80" t="s">
        <v>282</v>
      </c>
      <c r="C66" s="79" t="s">
        <v>146</v>
      </c>
      <c r="D66" s="81"/>
      <c r="E66" s="95">
        <v>435164.23</v>
      </c>
      <c r="F66" s="81"/>
    </row>
    <row r="67" spans="1:9">
      <c r="A67" s="79" t="s">
        <v>283</v>
      </c>
      <c r="B67" s="80" t="s">
        <v>284</v>
      </c>
      <c r="C67" s="79" t="s">
        <v>146</v>
      </c>
      <c r="D67" s="81"/>
      <c r="E67" s="95">
        <v>150863.32999999999</v>
      </c>
      <c r="F67" s="81"/>
    </row>
    <row r="68" spans="1:9">
      <c r="A68" s="79" t="s">
        <v>285</v>
      </c>
      <c r="B68" s="80" t="s">
        <v>286</v>
      </c>
      <c r="C68" s="79" t="s">
        <v>146</v>
      </c>
      <c r="D68" s="81"/>
      <c r="E68" s="95">
        <v>2068</v>
      </c>
      <c r="F68" s="81"/>
    </row>
    <row r="69" spans="1:9">
      <c r="A69" s="79" t="s">
        <v>287</v>
      </c>
      <c r="B69" s="80" t="s">
        <v>288</v>
      </c>
      <c r="C69" s="79" t="s">
        <v>146</v>
      </c>
      <c r="D69" s="81"/>
      <c r="E69" s="95">
        <v>5160</v>
      </c>
      <c r="F69" s="81"/>
    </row>
    <row r="70" spans="1:9">
      <c r="A70" s="79" t="s">
        <v>289</v>
      </c>
      <c r="B70" s="80" t="s">
        <v>290</v>
      </c>
      <c r="C70" s="79" t="s">
        <v>146</v>
      </c>
      <c r="D70" s="81"/>
      <c r="E70" s="95">
        <v>76851.25</v>
      </c>
      <c r="F70" s="81"/>
    </row>
    <row r="71" spans="1:9">
      <c r="A71" s="79" t="s">
        <v>160</v>
      </c>
      <c r="B71" s="80" t="s">
        <v>291</v>
      </c>
      <c r="C71" s="79" t="s">
        <v>146</v>
      </c>
      <c r="D71" s="81"/>
      <c r="E71" s="95">
        <v>200145.23600000006</v>
      </c>
      <c r="F71" s="81"/>
    </row>
    <row r="72" spans="1:9">
      <c r="A72" s="79">
        <v>634</v>
      </c>
      <c r="B72" s="80" t="s">
        <v>322</v>
      </c>
      <c r="C72" s="79" t="s">
        <v>146</v>
      </c>
      <c r="D72" s="81"/>
      <c r="E72" s="95">
        <v>14444</v>
      </c>
      <c r="F72" s="81"/>
    </row>
    <row r="73" spans="1:9">
      <c r="A73" s="79" t="s">
        <v>292</v>
      </c>
      <c r="B73" s="80" t="s">
        <v>293</v>
      </c>
      <c r="C73" s="79" t="s">
        <v>146</v>
      </c>
      <c r="D73" s="81"/>
      <c r="E73" s="95">
        <v>33000</v>
      </c>
      <c r="F73" s="81"/>
    </row>
    <row r="74" spans="1:9">
      <c r="A74" s="79" t="s">
        <v>294</v>
      </c>
      <c r="B74" s="80" t="s">
        <v>295</v>
      </c>
      <c r="C74" s="79" t="s">
        <v>146</v>
      </c>
      <c r="D74" s="81"/>
      <c r="E74" s="95">
        <v>268200</v>
      </c>
      <c r="F74" s="81"/>
      <c r="I74" s="136">
        <f>'2008'!F81-'2008'!E52-'2008'!E53-'2008'!E63-'2008'!E61-'2008'!E62</f>
        <v>263663082.27800021</v>
      </c>
    </row>
    <row r="75" spans="1:9">
      <c r="A75" s="79" t="s">
        <v>296</v>
      </c>
      <c r="B75" s="80" t="s">
        <v>297</v>
      </c>
      <c r="C75" s="79" t="s">
        <v>146</v>
      </c>
      <c r="D75" s="81"/>
      <c r="E75" s="95">
        <v>10778311.356000001</v>
      </c>
      <c r="F75" s="81"/>
    </row>
    <row r="76" spans="1:9">
      <c r="A76" s="79" t="s">
        <v>298</v>
      </c>
      <c r="B76" s="80" t="s">
        <v>299</v>
      </c>
      <c r="C76" s="79" t="s">
        <v>146</v>
      </c>
      <c r="D76" s="81"/>
      <c r="E76" s="95">
        <v>758619.80500000005</v>
      </c>
      <c r="F76" s="81"/>
    </row>
    <row r="77" spans="1:9">
      <c r="A77" s="79" t="s">
        <v>300</v>
      </c>
      <c r="B77" s="80" t="s">
        <v>301</v>
      </c>
      <c r="C77" s="79" t="s">
        <v>146</v>
      </c>
      <c r="D77" s="81"/>
      <c r="E77" s="95">
        <f>953426.473+6225</f>
        <v>959651.473</v>
      </c>
      <c r="F77" s="81"/>
    </row>
    <row r="78" spans="1:9">
      <c r="A78" s="79" t="s">
        <v>302</v>
      </c>
      <c r="B78" s="80" t="s">
        <v>303</v>
      </c>
      <c r="C78" s="79" t="s">
        <v>146</v>
      </c>
      <c r="D78" s="81"/>
      <c r="E78" s="95">
        <v>1138420.99</v>
      </c>
      <c r="F78" s="81"/>
    </row>
    <row r="79" spans="1:9">
      <c r="A79" s="79" t="s">
        <v>304</v>
      </c>
      <c r="B79" s="80" t="s">
        <v>305</v>
      </c>
      <c r="C79" s="79" t="s">
        <v>146</v>
      </c>
      <c r="D79" s="81"/>
      <c r="E79" s="95">
        <v>299559.348</v>
      </c>
      <c r="F79" s="81"/>
    </row>
    <row r="80" spans="1:9">
      <c r="A80" s="79">
        <v>69</v>
      </c>
      <c r="B80" s="80" t="s">
        <v>320</v>
      </c>
      <c r="C80" s="79" t="s">
        <v>146</v>
      </c>
      <c r="D80" s="81"/>
      <c r="E80" s="95">
        <v>24853224</v>
      </c>
      <c r="F80" s="81"/>
      <c r="G80" s="136"/>
    </row>
    <row r="81" spans="1:10">
      <c r="A81" s="79" t="s">
        <v>306</v>
      </c>
      <c r="B81" s="80" t="s">
        <v>307</v>
      </c>
      <c r="C81" s="79" t="s">
        <v>146</v>
      </c>
      <c r="D81" s="81"/>
      <c r="E81" s="81"/>
      <c r="F81" s="95">
        <v>1022694446.012</v>
      </c>
    </row>
    <row r="82" spans="1:10">
      <c r="A82" s="79" t="s">
        <v>308</v>
      </c>
      <c r="B82" s="80" t="s">
        <v>309</v>
      </c>
      <c r="C82" s="79" t="s">
        <v>146</v>
      </c>
      <c r="D82" s="81"/>
      <c r="E82" s="81"/>
      <c r="F82" s="95">
        <v>3842606.381000001</v>
      </c>
    </row>
    <row r="83" spans="1:10">
      <c r="A83" s="79" t="s">
        <v>310</v>
      </c>
      <c r="B83" s="80" t="s">
        <v>311</v>
      </c>
      <c r="C83" s="79" t="s">
        <v>146</v>
      </c>
      <c r="D83" s="81"/>
      <c r="E83" s="81"/>
      <c r="F83" s="81"/>
      <c r="G83" s="96">
        <f>SUM(F52:F83)-SUM(E52:E83)</f>
        <v>220448850.73800027</v>
      </c>
    </row>
    <row r="85" spans="1:10">
      <c r="A85" s="62"/>
      <c r="B85" s="62"/>
      <c r="C85" s="62"/>
      <c r="D85" s="74" t="s">
        <v>112</v>
      </c>
      <c r="E85" s="75">
        <f>SUM(E7:E83)</f>
        <v>2117070636.1293614</v>
      </c>
      <c r="F85" s="75">
        <f>SUM(F7:F83)</f>
        <v>2117070636.1297941</v>
      </c>
    </row>
    <row r="86" spans="1:10">
      <c r="A86" s="76"/>
      <c r="B86" s="76"/>
      <c r="C86" s="76"/>
      <c r="D86" s="77" t="s">
        <v>161</v>
      </c>
      <c r="E86" s="76"/>
      <c r="F86" s="78">
        <f>F85-E85</f>
        <v>4.3272972106933594E-4</v>
      </c>
    </row>
    <row r="90" spans="1:10">
      <c r="A90" s="69" t="s">
        <v>312</v>
      </c>
    </row>
    <row r="91" spans="1:10">
      <c r="D91" s="70" t="s">
        <v>313</v>
      </c>
      <c r="E91" s="71">
        <v>39876</v>
      </c>
      <c r="J91" s="72"/>
    </row>
    <row r="94" spans="1:10">
      <c r="D94" s="73"/>
    </row>
  </sheetData>
  <phoneticPr fontId="16" type="noConversion"/>
  <pageMargins left="0.75" right="0.75" top="1" bottom="1" header="0" footer="0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8"/>
  <sheetViews>
    <sheetView topLeftCell="A21" workbookViewId="0">
      <selection activeCell="C24" sqref="C24"/>
    </sheetView>
  </sheetViews>
  <sheetFormatPr defaultColWidth="11.42578125" defaultRowHeight="12.75"/>
  <cols>
    <col min="1" max="1" width="11.42578125" style="37" customWidth="1"/>
    <col min="2" max="2" width="41.5703125" style="37" bestFit="1" customWidth="1"/>
    <col min="3" max="3" width="8" style="37" bestFit="1" customWidth="1"/>
    <col min="4" max="4" width="3.42578125" style="37" customWidth="1"/>
    <col min="5" max="5" width="16.7109375" style="37" bestFit="1" customWidth="1"/>
    <col min="6" max="6" width="16" style="37" bestFit="1" customWidth="1"/>
    <col min="7" max="7" width="15.7109375" style="37" bestFit="1" customWidth="1"/>
    <col min="8" max="8" width="4.42578125" style="37" customWidth="1"/>
    <col min="9" max="9" width="17.28515625" style="37" bestFit="1" customWidth="1"/>
    <col min="10" max="10" width="11.85546875" style="37" bestFit="1" customWidth="1"/>
    <col min="11" max="16384" width="11.42578125" style="37"/>
  </cols>
  <sheetData>
    <row r="1" spans="1:10" ht="17.25">
      <c r="B1" s="58" t="s">
        <v>175</v>
      </c>
    </row>
    <row r="2" spans="1:10" ht="14.25">
      <c r="B2" s="59" t="s">
        <v>352</v>
      </c>
    </row>
    <row r="4" spans="1:10" ht="14.25">
      <c r="A4" s="60" t="s">
        <v>142</v>
      </c>
      <c r="B4" s="61" t="s">
        <v>143</v>
      </c>
      <c r="C4" s="61" t="s">
        <v>144</v>
      </c>
      <c r="D4" s="62"/>
      <c r="E4" s="61" t="s">
        <v>145</v>
      </c>
      <c r="F4" s="63" t="s">
        <v>146</v>
      </c>
      <c r="J4" s="83" t="s">
        <v>147</v>
      </c>
    </row>
    <row r="5" spans="1:10" ht="13.5" thickBot="1">
      <c r="A5" s="64"/>
      <c r="B5" s="64"/>
      <c r="C5" s="64"/>
      <c r="D5" s="64"/>
      <c r="E5" s="65" t="s">
        <v>148</v>
      </c>
      <c r="F5" s="65" t="s">
        <v>149</v>
      </c>
      <c r="I5" s="84" t="s">
        <v>148</v>
      </c>
      <c r="J5" s="84" t="s">
        <v>149</v>
      </c>
    </row>
    <row r="7" spans="1:10">
      <c r="A7" s="66" t="s">
        <v>177</v>
      </c>
      <c r="B7" s="67" t="s">
        <v>178</v>
      </c>
      <c r="C7" s="66" t="s">
        <v>146</v>
      </c>
      <c r="E7" s="146"/>
      <c r="F7" s="152">
        <v>220288580.74000001</v>
      </c>
    </row>
    <row r="8" spans="1:10">
      <c r="A8" s="66" t="s">
        <v>324</v>
      </c>
      <c r="B8" s="67" t="s">
        <v>325</v>
      </c>
      <c r="C8" s="66" t="s">
        <v>146</v>
      </c>
      <c r="E8" s="149">
        <v>1.9997024536132814E-3</v>
      </c>
      <c r="F8" s="147"/>
    </row>
    <row r="9" spans="1:10">
      <c r="A9" s="66" t="s">
        <v>179</v>
      </c>
      <c r="B9" s="67" t="s">
        <v>151</v>
      </c>
      <c r="C9" s="66" t="s">
        <v>150</v>
      </c>
      <c r="E9" s="154"/>
      <c r="F9" s="155">
        <v>496573.22399999917</v>
      </c>
      <c r="J9" s="68">
        <v>3599.4</v>
      </c>
    </row>
    <row r="10" spans="1:10">
      <c r="A10" s="66" t="s">
        <v>180</v>
      </c>
      <c r="B10" s="67" t="s">
        <v>181</v>
      </c>
      <c r="C10" s="66" t="s">
        <v>146</v>
      </c>
      <c r="E10" s="154"/>
      <c r="F10" s="154"/>
    </row>
    <row r="11" spans="1:10">
      <c r="A11" s="66" t="s">
        <v>186</v>
      </c>
      <c r="B11" s="67" t="s">
        <v>187</v>
      </c>
      <c r="C11" s="66" t="s">
        <v>146</v>
      </c>
      <c r="E11" s="154"/>
      <c r="F11" s="154"/>
    </row>
    <row r="12" spans="1:10">
      <c r="A12" s="66" t="s">
        <v>190</v>
      </c>
      <c r="B12" s="67" t="s">
        <v>191</v>
      </c>
      <c r="C12" s="66" t="s">
        <v>146</v>
      </c>
      <c r="E12" s="154"/>
      <c r="F12" s="155"/>
    </row>
    <row r="13" spans="1:10">
      <c r="A13" s="66" t="s">
        <v>192</v>
      </c>
      <c r="B13" s="67" t="s">
        <v>193</v>
      </c>
      <c r="C13" s="66" t="s">
        <v>146</v>
      </c>
      <c r="E13" s="154"/>
      <c r="F13" s="154"/>
    </row>
    <row r="14" spans="1:10">
      <c r="A14" s="66" t="s">
        <v>196</v>
      </c>
      <c r="B14" s="67" t="s">
        <v>197</v>
      </c>
      <c r="C14" s="66" t="s">
        <v>146</v>
      </c>
      <c r="E14" s="154"/>
      <c r="F14" s="154"/>
    </row>
    <row r="15" spans="1:10">
      <c r="A15" s="66" t="s">
        <v>198</v>
      </c>
      <c r="B15" s="67" t="s">
        <v>199</v>
      </c>
      <c r="C15" s="66" t="s">
        <v>150</v>
      </c>
      <c r="E15" s="150">
        <v>0.29302293151617048</v>
      </c>
      <c r="F15" s="154"/>
      <c r="I15" s="68">
        <v>2.1239702199818567E-3</v>
      </c>
    </row>
    <row r="16" spans="1:10">
      <c r="A16" s="66" t="s">
        <v>200</v>
      </c>
      <c r="B16" s="67" t="s">
        <v>201</v>
      </c>
      <c r="C16" s="66" t="s">
        <v>150</v>
      </c>
      <c r="E16" s="154"/>
      <c r="F16" s="154">
        <v>2288559.0524243545</v>
      </c>
      <c r="J16" s="68">
        <v>16588.569530475139</v>
      </c>
    </row>
    <row r="17" spans="1:10">
      <c r="A17" s="66" t="s">
        <v>202</v>
      </c>
      <c r="B17" s="67" t="s">
        <v>203</v>
      </c>
      <c r="C17" s="66" t="s">
        <v>150</v>
      </c>
      <c r="E17" s="154"/>
      <c r="F17" s="154">
        <v>57494176.241726071</v>
      </c>
      <c r="J17" s="68">
        <v>416745.26124765276</v>
      </c>
    </row>
    <row r="18" spans="1:10">
      <c r="A18" s="66" t="s">
        <v>204</v>
      </c>
      <c r="B18" s="67" t="s">
        <v>205</v>
      </c>
      <c r="C18" s="66" t="s">
        <v>150</v>
      </c>
      <c r="E18" s="154"/>
      <c r="F18" s="155">
        <v>3274853.6467529298</v>
      </c>
      <c r="J18" s="68">
        <v>23737.704021113514</v>
      </c>
    </row>
    <row r="19" spans="1:10">
      <c r="A19" s="66" t="s">
        <v>206</v>
      </c>
      <c r="B19" s="67" t="s">
        <v>207</v>
      </c>
      <c r="C19" s="66" t="s">
        <v>146</v>
      </c>
      <c r="E19" s="154"/>
      <c r="F19" s="154"/>
    </row>
    <row r="20" spans="1:10">
      <c r="A20" s="66" t="s">
        <v>208</v>
      </c>
      <c r="B20" s="67" t="s">
        <v>167</v>
      </c>
      <c r="C20" s="66" t="s">
        <v>146</v>
      </c>
      <c r="E20" s="154"/>
      <c r="F20" s="155"/>
    </row>
    <row r="21" spans="1:10">
      <c r="A21" s="66" t="s">
        <v>326</v>
      </c>
      <c r="B21" s="67" t="s">
        <v>327</v>
      </c>
      <c r="C21" s="66" t="s">
        <v>146</v>
      </c>
      <c r="E21" s="154"/>
      <c r="F21" s="155"/>
    </row>
    <row r="22" spans="1:10">
      <c r="A22" s="66" t="s">
        <v>328</v>
      </c>
      <c r="B22" s="67" t="s">
        <v>329</v>
      </c>
      <c r="C22" s="66" t="s">
        <v>150</v>
      </c>
      <c r="E22" s="154">
        <v>2.6269428730010987E-2</v>
      </c>
      <c r="F22" s="155"/>
      <c r="I22" s="68">
        <v>1.9041337072849273E-4</v>
      </c>
    </row>
    <row r="23" spans="1:10">
      <c r="A23" s="66" t="s">
        <v>330</v>
      </c>
      <c r="B23" s="67" t="s">
        <v>331</v>
      </c>
      <c r="C23" s="66" t="s">
        <v>150</v>
      </c>
      <c r="E23" s="154"/>
      <c r="F23" s="155"/>
    </row>
    <row r="24" spans="1:10">
      <c r="A24" s="66" t="s">
        <v>332</v>
      </c>
      <c r="B24" s="67" t="s">
        <v>333</v>
      </c>
      <c r="C24" s="66" t="s">
        <v>146</v>
      </c>
      <c r="E24" s="154"/>
      <c r="F24" s="155"/>
    </row>
    <row r="25" spans="1:10">
      <c r="A25" s="66" t="s">
        <v>334</v>
      </c>
      <c r="B25" s="67" t="s">
        <v>335</v>
      </c>
      <c r="C25" s="66" t="s">
        <v>150</v>
      </c>
      <c r="E25" s="155"/>
      <c r="F25" s="154">
        <v>3123304.0319999983</v>
      </c>
      <c r="J25" s="68">
        <v>22639.200000000001</v>
      </c>
    </row>
    <row r="26" spans="1:10">
      <c r="A26" s="66" t="s">
        <v>336</v>
      </c>
      <c r="B26" s="67" t="s">
        <v>337</v>
      </c>
      <c r="C26" s="66" t="s">
        <v>146</v>
      </c>
      <c r="E26" s="155"/>
      <c r="F26" s="154">
        <v>246862</v>
      </c>
    </row>
    <row r="27" spans="1:10">
      <c r="A27" s="66">
        <v>4081</v>
      </c>
      <c r="B27" s="67" t="s">
        <v>201</v>
      </c>
      <c r="C27" s="66" t="s">
        <v>146</v>
      </c>
      <c r="E27" s="173"/>
      <c r="F27" s="155">
        <v>38582036</v>
      </c>
    </row>
    <row r="28" spans="1:10">
      <c r="A28" s="66" t="s">
        <v>209</v>
      </c>
      <c r="B28" s="67" t="s">
        <v>354</v>
      </c>
      <c r="C28" s="66" t="s">
        <v>146</v>
      </c>
      <c r="E28" s="155"/>
      <c r="F28" s="156">
        <v>33700</v>
      </c>
      <c r="G28" s="93">
        <f>SUM(F9:F28)-E22</f>
        <v>105540064.17063391</v>
      </c>
    </row>
    <row r="29" spans="1:10">
      <c r="A29" s="66" t="s">
        <v>152</v>
      </c>
      <c r="B29" s="67" t="s">
        <v>211</v>
      </c>
      <c r="C29" s="66" t="s">
        <v>150</v>
      </c>
      <c r="E29" s="152">
        <v>347753154.6906116</v>
      </c>
      <c r="F29" s="146"/>
      <c r="I29" s="68">
        <v>2520681.0284909462</v>
      </c>
    </row>
    <row r="30" spans="1:10">
      <c r="A30" s="66" t="s">
        <v>212</v>
      </c>
      <c r="B30" s="67" t="s">
        <v>213</v>
      </c>
      <c r="C30" s="66" t="s">
        <v>146</v>
      </c>
      <c r="E30" s="149">
        <v>3.9999961853027345E-3</v>
      </c>
      <c r="F30" s="146"/>
    </row>
    <row r="31" spans="1:10">
      <c r="A31" s="66" t="s">
        <v>153</v>
      </c>
      <c r="B31" s="67" t="s">
        <v>214</v>
      </c>
      <c r="C31" s="66" t="s">
        <v>146</v>
      </c>
      <c r="E31" s="149"/>
      <c r="F31" s="170">
        <v>8348651</v>
      </c>
    </row>
    <row r="32" spans="1:10">
      <c r="A32" s="66" t="s">
        <v>338</v>
      </c>
      <c r="B32" s="67" t="s">
        <v>339</v>
      </c>
      <c r="C32" s="66" t="s">
        <v>146</v>
      </c>
      <c r="E32" s="149"/>
      <c r="F32" s="152">
        <v>5.0000548362731934E-3</v>
      </c>
    </row>
    <row r="33" spans="1:10">
      <c r="A33" s="66" t="s">
        <v>165</v>
      </c>
      <c r="B33" s="67" t="s">
        <v>215</v>
      </c>
      <c r="C33" s="66" t="s">
        <v>146</v>
      </c>
      <c r="E33" s="152">
        <v>23022490</v>
      </c>
      <c r="F33" s="149"/>
    </row>
    <row r="34" spans="1:10">
      <c r="A34" s="66" t="s">
        <v>216</v>
      </c>
      <c r="B34" s="67" t="s">
        <v>217</v>
      </c>
      <c r="C34" s="66" t="s">
        <v>146</v>
      </c>
      <c r="E34" s="149"/>
      <c r="F34" s="146">
        <v>4.0000915527343747E-3</v>
      </c>
    </row>
    <row r="35" spans="1:10">
      <c r="A35" s="66" t="s">
        <v>166</v>
      </c>
      <c r="B35" s="67" t="s">
        <v>169</v>
      </c>
      <c r="C35" s="66" t="s">
        <v>146</v>
      </c>
      <c r="E35" s="149">
        <v>3.999977111816406E-3</v>
      </c>
      <c r="F35" s="146"/>
    </row>
    <row r="36" spans="1:10">
      <c r="A36" s="66" t="s">
        <v>218</v>
      </c>
      <c r="B36" s="67" t="s">
        <v>219</v>
      </c>
      <c r="C36" s="66" t="s">
        <v>146</v>
      </c>
      <c r="E36" s="149"/>
      <c r="F36" s="153">
        <v>26080</v>
      </c>
    </row>
    <row r="37" spans="1:10">
      <c r="A37" s="66" t="s">
        <v>220</v>
      </c>
      <c r="B37" s="67" t="s">
        <v>221</v>
      </c>
      <c r="C37" s="66" t="s">
        <v>146</v>
      </c>
      <c r="E37" s="149"/>
      <c r="F37" s="147"/>
    </row>
    <row r="38" spans="1:10">
      <c r="A38" s="66" t="s">
        <v>222</v>
      </c>
      <c r="B38" s="67" t="s">
        <v>223</v>
      </c>
      <c r="C38" s="66" t="s">
        <v>146</v>
      </c>
      <c r="E38" s="147"/>
      <c r="F38" s="152">
        <v>337918</v>
      </c>
    </row>
    <row r="39" spans="1:10">
      <c r="A39" s="66" t="s">
        <v>340</v>
      </c>
      <c r="B39" s="67" t="s">
        <v>341</v>
      </c>
      <c r="C39" s="66" t="s">
        <v>146</v>
      </c>
      <c r="E39" s="149"/>
      <c r="F39" s="147"/>
    </row>
    <row r="40" spans="1:10">
      <c r="A40" s="66" t="s">
        <v>224</v>
      </c>
      <c r="B40" s="67" t="s">
        <v>225</v>
      </c>
      <c r="C40" s="66" t="s">
        <v>150</v>
      </c>
      <c r="E40" s="157"/>
      <c r="F40" s="158">
        <v>434586228.77439994</v>
      </c>
      <c r="J40" s="68">
        <v>3150088.64</v>
      </c>
    </row>
    <row r="41" spans="1:10">
      <c r="A41" s="66" t="s">
        <v>226</v>
      </c>
      <c r="B41" s="67" t="s">
        <v>227</v>
      </c>
      <c r="C41" s="66" t="s">
        <v>150</v>
      </c>
      <c r="E41" s="157"/>
      <c r="F41" s="157">
        <v>89160334.299997464</v>
      </c>
      <c r="J41" s="68">
        <v>646276.70556681266</v>
      </c>
    </row>
    <row r="42" spans="1:10">
      <c r="A42" s="66" t="s">
        <v>228</v>
      </c>
      <c r="B42" s="67" t="s">
        <v>229</v>
      </c>
      <c r="C42" s="66" t="s">
        <v>150</v>
      </c>
      <c r="E42" s="158">
        <v>1268488116.805248</v>
      </c>
      <c r="F42" s="157"/>
      <c r="I42" s="68">
        <v>9194607.9791624211</v>
      </c>
    </row>
    <row r="43" spans="1:10">
      <c r="A43" s="66" t="s">
        <v>230</v>
      </c>
      <c r="B43" s="67" t="s">
        <v>231</v>
      </c>
      <c r="C43" s="66" t="s">
        <v>150</v>
      </c>
      <c r="E43" s="158"/>
      <c r="F43" s="157">
        <v>10161425.623055886</v>
      </c>
      <c r="J43" s="68">
        <v>73654.868244823767</v>
      </c>
    </row>
    <row r="44" spans="1:10">
      <c r="A44" s="66" t="s">
        <v>232</v>
      </c>
      <c r="B44" s="67" t="s">
        <v>233</v>
      </c>
      <c r="C44" s="66" t="s">
        <v>150</v>
      </c>
      <c r="E44" s="158"/>
      <c r="F44" s="157">
        <v>341563627.78480005</v>
      </c>
      <c r="G44" s="94">
        <f>SUM(E40:E44)-SUM(F40:F44)</f>
        <v>393016500.32299471</v>
      </c>
      <c r="J44" s="68">
        <v>2475816.38</v>
      </c>
    </row>
    <row r="45" spans="1:10">
      <c r="A45" s="167">
        <v>4771</v>
      </c>
      <c r="B45" s="168" t="s">
        <v>234</v>
      </c>
      <c r="C45" s="167" t="s">
        <v>146</v>
      </c>
      <c r="E45" s="153">
        <f>16452630.79-16452630.79</f>
        <v>0</v>
      </c>
      <c r="F45" s="152"/>
      <c r="G45" s="166"/>
      <c r="J45" s="68"/>
    </row>
    <row r="46" spans="1:10">
      <c r="A46" s="66" t="s">
        <v>235</v>
      </c>
      <c r="B46" s="67" t="s">
        <v>236</v>
      </c>
      <c r="C46" s="66" t="s">
        <v>150</v>
      </c>
      <c r="E46" s="170">
        <f>33358736.2776-3423888.85</f>
        <v>29934847.4276</v>
      </c>
      <c r="F46" s="149"/>
      <c r="I46" s="68">
        <v>241800.06</v>
      </c>
    </row>
    <row r="47" spans="1:10">
      <c r="A47" s="66" t="s">
        <v>237</v>
      </c>
      <c r="B47" s="67" t="s">
        <v>238</v>
      </c>
      <c r="C47" s="66" t="s">
        <v>146</v>
      </c>
      <c r="E47" s="171">
        <v>2121187.6359999999</v>
      </c>
      <c r="F47" s="146"/>
    </row>
    <row r="48" spans="1:10">
      <c r="A48" s="66" t="s">
        <v>239</v>
      </c>
      <c r="B48" s="67" t="s">
        <v>240</v>
      </c>
      <c r="C48" s="66" t="s">
        <v>150</v>
      </c>
      <c r="E48" s="172">
        <f>24216500.9492-1772735.73</f>
        <v>22443765.2192</v>
      </c>
      <c r="F48" s="149"/>
      <c r="I48" s="68">
        <v>175532.77</v>
      </c>
    </row>
    <row r="49" spans="1:10">
      <c r="A49" s="66" t="s">
        <v>241</v>
      </c>
      <c r="B49" s="67" t="s">
        <v>242</v>
      </c>
      <c r="C49" s="66" t="s">
        <v>150</v>
      </c>
      <c r="E49" s="172">
        <v>2220600.2511333334</v>
      </c>
      <c r="F49" s="149"/>
      <c r="I49" s="68">
        <v>16095.971666666679</v>
      </c>
    </row>
    <row r="50" spans="1:10">
      <c r="A50" s="66" t="s">
        <v>243</v>
      </c>
      <c r="B50" s="67" t="s">
        <v>244</v>
      </c>
      <c r="C50" s="66" t="s">
        <v>150</v>
      </c>
      <c r="E50" s="147"/>
      <c r="F50" s="152">
        <f>238681853.107063-21649255.37</f>
        <v>217032597.73706299</v>
      </c>
      <c r="G50" s="169"/>
      <c r="J50" s="68">
        <v>1730080.1182013869</v>
      </c>
    </row>
    <row r="51" spans="1:10">
      <c r="A51" s="66" t="s">
        <v>245</v>
      </c>
      <c r="B51" s="67" t="s">
        <v>246</v>
      </c>
      <c r="C51" s="66" t="s">
        <v>146</v>
      </c>
      <c r="E51" s="159">
        <v>122937.62999998093</v>
      </c>
      <c r="F51" s="159"/>
    </row>
    <row r="52" spans="1:10">
      <c r="A52" s="66" t="s">
        <v>247</v>
      </c>
      <c r="B52" s="67" t="s">
        <v>248</v>
      </c>
      <c r="C52" s="66" t="s">
        <v>146</v>
      </c>
      <c r="E52" s="159">
        <v>24419776.929999962</v>
      </c>
      <c r="F52" s="160"/>
    </row>
    <row r="53" spans="1:10">
      <c r="A53" s="66" t="s">
        <v>249</v>
      </c>
      <c r="B53" s="67" t="s">
        <v>250</v>
      </c>
      <c r="C53" s="66" t="s">
        <v>150</v>
      </c>
      <c r="E53" s="159">
        <v>1539753.6251999664</v>
      </c>
      <c r="F53" s="159"/>
      <c r="I53" s="68">
        <v>11160.87</v>
      </c>
    </row>
    <row r="54" spans="1:10">
      <c r="A54" s="144" t="s">
        <v>251</v>
      </c>
      <c r="B54" s="145" t="s">
        <v>252</v>
      </c>
      <c r="C54" s="144" t="s">
        <v>146</v>
      </c>
      <c r="E54" s="160"/>
      <c r="F54" s="159"/>
    </row>
    <row r="55" spans="1:10">
      <c r="A55" s="144" t="s">
        <v>253</v>
      </c>
      <c r="B55" s="145" t="s">
        <v>254</v>
      </c>
      <c r="C55" s="144" t="s">
        <v>150</v>
      </c>
      <c r="E55" s="160"/>
      <c r="F55" s="159">
        <v>8.9406967163085934E-10</v>
      </c>
    </row>
    <row r="56" spans="1:10">
      <c r="A56" s="144" t="s">
        <v>158</v>
      </c>
      <c r="B56" s="145" t="s">
        <v>159</v>
      </c>
      <c r="C56" s="144" t="s">
        <v>146</v>
      </c>
      <c r="E56" s="160">
        <v>3.9999961853027345E-3</v>
      </c>
      <c r="F56" s="159"/>
      <c r="G56" s="91">
        <f>SUM(E51:E56)-SUM(F51:F56)</f>
        <v>26082468.189199906</v>
      </c>
    </row>
    <row r="57" spans="1:10">
      <c r="A57" s="79" t="s">
        <v>255</v>
      </c>
      <c r="B57" s="80" t="s">
        <v>256</v>
      </c>
      <c r="C57" s="79" t="s">
        <v>146</v>
      </c>
      <c r="D57" s="81"/>
      <c r="E57" s="164">
        <v>439826650.76999998</v>
      </c>
      <c r="F57" s="151"/>
    </row>
    <row r="58" spans="1:10">
      <c r="A58" s="79" t="s">
        <v>257</v>
      </c>
      <c r="B58" s="80" t="s">
        <v>258</v>
      </c>
      <c r="C58" s="79" t="s">
        <v>146</v>
      </c>
      <c r="D58" s="81"/>
      <c r="E58" s="164">
        <v>8142200.5380000006</v>
      </c>
      <c r="F58" s="151"/>
    </row>
    <row r="59" spans="1:10">
      <c r="A59" s="79" t="s">
        <v>259</v>
      </c>
      <c r="B59" s="80" t="s">
        <v>260</v>
      </c>
      <c r="C59" s="79" t="s">
        <v>146</v>
      </c>
      <c r="D59" s="81"/>
      <c r="E59" s="148">
        <v>2600890</v>
      </c>
      <c r="F59" s="151"/>
    </row>
    <row r="60" spans="1:10">
      <c r="A60" s="79" t="s">
        <v>261</v>
      </c>
      <c r="B60" s="80" t="s">
        <v>262</v>
      </c>
      <c r="C60" s="79" t="s">
        <v>146</v>
      </c>
      <c r="D60" s="81"/>
      <c r="E60" s="148">
        <v>1506915.8</v>
      </c>
      <c r="F60" s="151"/>
    </row>
    <row r="61" spans="1:10">
      <c r="A61" s="79" t="s">
        <v>342</v>
      </c>
      <c r="B61" s="80" t="s">
        <v>343</v>
      </c>
      <c r="C61" s="79" t="s">
        <v>146</v>
      </c>
      <c r="D61" s="81"/>
      <c r="E61" s="148">
        <v>13434206.684000004</v>
      </c>
      <c r="F61" s="151"/>
    </row>
    <row r="62" spans="1:10">
      <c r="A62" s="79" t="s">
        <v>263</v>
      </c>
      <c r="B62" s="80" t="s">
        <v>264</v>
      </c>
      <c r="C62" s="79" t="s">
        <v>146</v>
      </c>
      <c r="D62" s="81"/>
      <c r="E62" s="148">
        <v>59550</v>
      </c>
      <c r="F62" s="151"/>
    </row>
    <row r="63" spans="1:10">
      <c r="A63" s="79" t="s">
        <v>265</v>
      </c>
      <c r="B63" s="80" t="s">
        <v>266</v>
      </c>
      <c r="C63" s="79" t="s">
        <v>146</v>
      </c>
      <c r="D63" s="81"/>
      <c r="E63" s="148">
        <v>325348.94</v>
      </c>
      <c r="F63" s="151"/>
    </row>
    <row r="64" spans="1:10">
      <c r="A64" s="79" t="s">
        <v>162</v>
      </c>
      <c r="B64" s="80" t="s">
        <v>267</v>
      </c>
      <c r="C64" s="79" t="s">
        <v>146</v>
      </c>
      <c r="D64" s="81"/>
      <c r="E64" s="148">
        <v>1438673.5</v>
      </c>
      <c r="F64" s="151"/>
    </row>
    <row r="65" spans="1:9">
      <c r="A65" s="79" t="s">
        <v>268</v>
      </c>
      <c r="B65" s="80" t="s">
        <v>269</v>
      </c>
      <c r="C65" s="79" t="s">
        <v>146</v>
      </c>
      <c r="D65" s="81"/>
      <c r="E65" s="148">
        <v>1210665.1399999999</v>
      </c>
      <c r="F65" s="151"/>
    </row>
    <row r="66" spans="1:9">
      <c r="A66" s="79" t="s">
        <v>163</v>
      </c>
      <c r="B66" s="80" t="s">
        <v>270</v>
      </c>
      <c r="C66" s="79" t="s">
        <v>146</v>
      </c>
      <c r="D66" s="81"/>
      <c r="E66" s="148">
        <v>473364</v>
      </c>
      <c r="F66" s="151"/>
      <c r="I66" s="165"/>
    </row>
    <row r="67" spans="1:9">
      <c r="A67" s="79" t="s">
        <v>271</v>
      </c>
      <c r="B67" s="80" t="s">
        <v>272</v>
      </c>
      <c r="C67" s="79" t="s">
        <v>146</v>
      </c>
      <c r="D67" s="81"/>
      <c r="E67" s="164">
        <v>15607072.659000004</v>
      </c>
      <c r="F67" s="151"/>
    </row>
    <row r="68" spans="1:9">
      <c r="A68" s="79" t="s">
        <v>273</v>
      </c>
      <c r="B68" s="80" t="s">
        <v>274</v>
      </c>
      <c r="C68" s="79" t="s">
        <v>146</v>
      </c>
      <c r="D68" s="81"/>
      <c r="E68" s="148">
        <v>1919421.9189999998</v>
      </c>
      <c r="F68" s="151"/>
    </row>
    <row r="69" spans="1:9">
      <c r="A69" s="79" t="s">
        <v>275</v>
      </c>
      <c r="B69" s="80" t="s">
        <v>276</v>
      </c>
      <c r="C69" s="79" t="s">
        <v>146</v>
      </c>
      <c r="D69" s="81"/>
      <c r="E69" s="164">
        <v>324689857.66199994</v>
      </c>
      <c r="F69" s="151"/>
      <c r="G69" s="165"/>
    </row>
    <row r="70" spans="1:9">
      <c r="A70" s="79" t="s">
        <v>344</v>
      </c>
      <c r="B70" s="80" t="s">
        <v>345</v>
      </c>
      <c r="C70" s="79" t="s">
        <v>146</v>
      </c>
      <c r="D70" s="81"/>
      <c r="E70" s="164">
        <v>256927423.63399994</v>
      </c>
      <c r="F70" s="151"/>
    </row>
    <row r="71" spans="1:9">
      <c r="A71" s="79" t="s">
        <v>346</v>
      </c>
      <c r="B71" s="80" t="s">
        <v>347</v>
      </c>
      <c r="C71" s="79" t="s">
        <v>146</v>
      </c>
      <c r="D71" s="81"/>
      <c r="E71" s="164">
        <v>82454273.031000018</v>
      </c>
      <c r="F71" s="151"/>
    </row>
    <row r="72" spans="1:9">
      <c r="A72" s="79" t="s">
        <v>281</v>
      </c>
      <c r="B72" s="80" t="s">
        <v>282</v>
      </c>
      <c r="C72" s="79" t="s">
        <v>146</v>
      </c>
      <c r="D72" s="81"/>
      <c r="E72" s="148">
        <v>653053.15</v>
      </c>
      <c r="F72" s="151"/>
    </row>
    <row r="73" spans="1:9">
      <c r="A73" s="79" t="s">
        <v>283</v>
      </c>
      <c r="B73" s="80" t="s">
        <v>284</v>
      </c>
      <c r="C73" s="79" t="s">
        <v>146</v>
      </c>
      <c r="D73" s="81"/>
      <c r="E73" s="148">
        <v>5000</v>
      </c>
      <c r="F73" s="151"/>
    </row>
    <row r="74" spans="1:9">
      <c r="A74" s="79" t="s">
        <v>285</v>
      </c>
      <c r="B74" s="80" t="s">
        <v>286</v>
      </c>
      <c r="C74" s="79" t="s">
        <v>146</v>
      </c>
      <c r="D74" s="81"/>
      <c r="E74" s="148">
        <v>78514.490000000005</v>
      </c>
      <c r="F74" s="151"/>
    </row>
    <row r="75" spans="1:9">
      <c r="A75" s="79" t="s">
        <v>287</v>
      </c>
      <c r="B75" s="80" t="s">
        <v>288</v>
      </c>
      <c r="C75" s="79" t="s">
        <v>146</v>
      </c>
      <c r="D75" s="81"/>
      <c r="E75" s="148">
        <v>5605.85</v>
      </c>
      <c r="F75" s="151"/>
    </row>
    <row r="76" spans="1:9">
      <c r="A76" s="79" t="s">
        <v>348</v>
      </c>
      <c r="B76" s="80" t="s">
        <v>353</v>
      </c>
      <c r="C76" s="79" t="s">
        <v>146</v>
      </c>
      <c r="D76" s="81"/>
      <c r="E76" s="164">
        <v>9229019</v>
      </c>
      <c r="F76" s="151"/>
      <c r="I76" s="136"/>
    </row>
    <row r="77" spans="1:9">
      <c r="A77" s="79" t="s">
        <v>160</v>
      </c>
      <c r="B77" s="80" t="s">
        <v>291</v>
      </c>
      <c r="C77" s="79" t="s">
        <v>146</v>
      </c>
      <c r="D77" s="81"/>
      <c r="E77" s="161">
        <v>621545.04300000006</v>
      </c>
      <c r="F77" s="151"/>
    </row>
    <row r="78" spans="1:9">
      <c r="A78" s="79" t="s">
        <v>292</v>
      </c>
      <c r="B78" s="80" t="s">
        <v>293</v>
      </c>
      <c r="C78" s="79" t="s">
        <v>146</v>
      </c>
      <c r="D78" s="81"/>
      <c r="E78" s="148"/>
      <c r="F78" s="151"/>
    </row>
    <row r="79" spans="1:9">
      <c r="A79" s="79" t="s">
        <v>349</v>
      </c>
      <c r="B79" s="80" t="s">
        <v>322</v>
      </c>
      <c r="C79" s="79" t="s">
        <v>146</v>
      </c>
      <c r="D79" s="81"/>
      <c r="E79" s="148">
        <v>8250</v>
      </c>
      <c r="F79" s="151"/>
    </row>
    <row r="80" spans="1:9">
      <c r="A80" s="79" t="s">
        <v>296</v>
      </c>
      <c r="B80" s="80" t="s">
        <v>297</v>
      </c>
      <c r="C80" s="79" t="s">
        <v>146</v>
      </c>
      <c r="D80" s="81"/>
      <c r="E80" s="161">
        <v>17561982</v>
      </c>
      <c r="F80" s="151"/>
    </row>
    <row r="81" spans="1:10">
      <c r="A81" s="79" t="s">
        <v>350</v>
      </c>
      <c r="B81" s="80" t="s">
        <v>351</v>
      </c>
      <c r="C81" s="79" t="s">
        <v>146</v>
      </c>
      <c r="D81" s="81"/>
      <c r="E81" s="148">
        <v>768560</v>
      </c>
      <c r="F81" s="151"/>
    </row>
    <row r="82" spans="1:10">
      <c r="A82" s="79" t="s">
        <v>300</v>
      </c>
      <c r="B82" s="80" t="s">
        <v>301</v>
      </c>
      <c r="C82" s="79" t="s">
        <v>146</v>
      </c>
      <c r="D82" s="81"/>
      <c r="E82" s="148">
        <v>3619927.4550000001</v>
      </c>
      <c r="F82" s="151"/>
      <c r="G82" s="136"/>
    </row>
    <row r="83" spans="1:10">
      <c r="A83" s="79" t="s">
        <v>304</v>
      </c>
      <c r="B83" s="80" t="s">
        <v>305</v>
      </c>
      <c r="C83" s="79" t="s">
        <v>146</v>
      </c>
      <c r="D83" s="81"/>
      <c r="E83" s="162">
        <v>6964805.5919999983</v>
      </c>
      <c r="F83" s="148"/>
    </row>
    <row r="84" spans="1:10">
      <c r="A84" s="79">
        <v>69</v>
      </c>
      <c r="B84" s="80" t="s">
        <v>320</v>
      </c>
      <c r="C84" s="79" t="s">
        <v>146</v>
      </c>
      <c r="D84" s="81"/>
      <c r="E84" s="162">
        <v>33268651</v>
      </c>
      <c r="F84" s="148"/>
    </row>
    <row r="85" spans="1:10">
      <c r="A85" s="79" t="s">
        <v>306</v>
      </c>
      <c r="B85" s="80" t="s">
        <v>307</v>
      </c>
      <c r="C85" s="79" t="s">
        <v>146</v>
      </c>
      <c r="D85" s="81"/>
      <c r="E85" s="151"/>
      <c r="F85" s="161">
        <v>1475878528.9579992</v>
      </c>
    </row>
    <row r="86" spans="1:10">
      <c r="A86" s="79" t="s">
        <v>308</v>
      </c>
      <c r="B86" s="80" t="s">
        <v>309</v>
      </c>
      <c r="C86" s="79" t="s">
        <v>146</v>
      </c>
      <c r="D86" s="81"/>
      <c r="E86" s="151"/>
      <c r="F86" s="162">
        <v>42544021.005000003</v>
      </c>
      <c r="G86" s="143">
        <f>SUM(F57:F86)-SUM(E57:E86)</f>
        <v>295021122.10599947</v>
      </c>
    </row>
    <row r="88" spans="1:10">
      <c r="A88" s="62"/>
      <c r="B88" s="62"/>
      <c r="C88" s="62"/>
      <c r="D88" s="74" t="s">
        <v>112</v>
      </c>
      <c r="E88" s="75">
        <f>SUM(E7:E86)</f>
        <v>2945468058.4052849</v>
      </c>
      <c r="F88" s="75">
        <f>SUM(F7:F86)</f>
        <v>2945468058.1282191</v>
      </c>
    </row>
    <row r="89" spans="1:10">
      <c r="A89" s="76"/>
      <c r="B89" s="76"/>
      <c r="C89" s="76"/>
      <c r="D89" s="77" t="s">
        <v>161</v>
      </c>
      <c r="E89" s="76"/>
      <c r="F89" s="78">
        <f>F88-E88</f>
        <v>-0.27706575393676758</v>
      </c>
    </row>
    <row r="93" spans="1:10">
      <c r="A93" s="69" t="s">
        <v>312</v>
      </c>
    </row>
    <row r="94" spans="1:10">
      <c r="D94" s="70" t="s">
        <v>313</v>
      </c>
      <c r="E94" s="71">
        <v>40243</v>
      </c>
      <c r="J94" s="72"/>
    </row>
    <row r="97" spans="4:5">
      <c r="D97" s="73"/>
      <c r="E97" s="96"/>
    </row>
    <row r="98" spans="4:5">
      <c r="E98" s="96"/>
    </row>
  </sheetData>
  <phoneticPr fontId="16" type="noConversion"/>
  <pageMargins left="0.75" right="0.75" top="1" bottom="1" header="0" footer="0"/>
  <pageSetup paperSize="9"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</sheetPr>
  <dimension ref="B1:S117"/>
  <sheetViews>
    <sheetView workbookViewId="0">
      <selection activeCell="P1" sqref="P1:P1048576"/>
    </sheetView>
  </sheetViews>
  <sheetFormatPr defaultRowHeight="12.75"/>
  <cols>
    <col min="1" max="1" width="2.140625" customWidth="1"/>
    <col min="3" max="3" width="38.28515625" customWidth="1"/>
    <col min="4" max="4" width="8.28515625" customWidth="1"/>
    <col min="5" max="5" width="14.7109375" customWidth="1"/>
    <col min="6" max="6" width="2.7109375" customWidth="1"/>
    <col min="7" max="7" width="14.7109375" customWidth="1"/>
    <col min="8" max="8" width="2.7109375" hidden="1" customWidth="1"/>
    <col min="9" max="9" width="14.7109375" hidden="1" customWidth="1"/>
    <col min="10" max="10" width="2.7109375" hidden="1" customWidth="1"/>
    <col min="11" max="11" width="14.7109375" hidden="1" customWidth="1"/>
    <col min="12" max="12" width="2.7109375" style="14" hidden="1" customWidth="1"/>
    <col min="13" max="13" width="15.140625" hidden="1" customWidth="1"/>
    <col min="16" max="16" width="18" bestFit="1" customWidth="1"/>
    <col min="19" max="19" width="12.28515625" bestFit="1" customWidth="1"/>
  </cols>
  <sheetData>
    <row r="1" spans="2:16" ht="15.75">
      <c r="B1" s="132" t="s">
        <v>174</v>
      </c>
    </row>
    <row r="2" spans="2:16" ht="15.75">
      <c r="B2" s="133" t="s">
        <v>321</v>
      </c>
    </row>
    <row r="4" spans="2:16" ht="15">
      <c r="B4" s="175" t="s">
        <v>122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2:16" ht="15">
      <c r="B5" s="6"/>
      <c r="C5" s="6"/>
    </row>
    <row r="6" spans="2:16">
      <c r="B6" s="176" t="s">
        <v>359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</row>
    <row r="7" spans="2:16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2:16">
      <c r="E8" s="178" t="s">
        <v>164</v>
      </c>
      <c r="F8" s="178"/>
      <c r="G8" s="178"/>
      <c r="H8" s="178"/>
      <c r="I8" s="178"/>
      <c r="J8" s="178"/>
      <c r="K8" s="178"/>
      <c r="L8" s="178"/>
      <c r="M8" s="178"/>
    </row>
    <row r="9" spans="2:16">
      <c r="D9" s="52" t="s">
        <v>24</v>
      </c>
      <c r="E9" s="4">
        <v>2013</v>
      </c>
      <c r="F9" s="52"/>
      <c r="G9" s="4">
        <v>2012</v>
      </c>
      <c r="H9" s="52"/>
      <c r="I9" s="4">
        <v>2009</v>
      </c>
      <c r="J9" s="52"/>
      <c r="K9" s="4">
        <v>2008</v>
      </c>
      <c r="L9" s="15"/>
      <c r="M9" s="4">
        <v>2007</v>
      </c>
    </row>
    <row r="10" spans="2:16">
      <c r="D10" s="52"/>
      <c r="E10" s="4"/>
      <c r="F10" s="52"/>
      <c r="G10" s="4"/>
      <c r="H10" s="52"/>
      <c r="I10" s="4"/>
      <c r="J10" s="52"/>
      <c r="K10" s="4"/>
      <c r="L10" s="15"/>
      <c r="M10" s="4"/>
    </row>
    <row r="11" spans="2:16">
      <c r="B11" s="177" t="s">
        <v>56</v>
      </c>
      <c r="C11" s="177"/>
      <c r="D11" s="53"/>
      <c r="F11" s="53"/>
      <c r="H11" s="53"/>
      <c r="J11" s="53"/>
    </row>
    <row r="12" spans="2:16" ht="6.75" customHeight="1">
      <c r="B12" s="12"/>
      <c r="C12" s="12"/>
      <c r="D12" s="53"/>
      <c r="F12" s="53"/>
      <c r="H12" s="53"/>
      <c r="J12" s="53"/>
    </row>
    <row r="13" spans="2:16">
      <c r="B13" s="2" t="s">
        <v>28</v>
      </c>
      <c r="C13" s="12"/>
      <c r="D13" s="53"/>
      <c r="F13" s="53"/>
      <c r="H13" s="53"/>
      <c r="J13" s="53"/>
    </row>
    <row r="14" spans="2:16" ht="6" customHeight="1">
      <c r="B14" s="2"/>
      <c r="C14" s="12"/>
      <c r="D14" s="53"/>
      <c r="F14" s="53"/>
      <c r="H14" s="53"/>
      <c r="J14" s="53"/>
    </row>
    <row r="15" spans="2:16">
      <c r="B15" s="5" t="s">
        <v>29</v>
      </c>
      <c r="D15" s="53">
        <v>4</v>
      </c>
      <c r="E15" s="18">
        <v>3482786.4279999952</v>
      </c>
      <c r="F15" s="53"/>
      <c r="G15" s="18">
        <v>3512005.3710000012</v>
      </c>
      <c r="H15" s="53"/>
      <c r="I15" s="18">
        <f>'2009'!G56</f>
        <v>26082468.189199906</v>
      </c>
      <c r="J15" s="53"/>
      <c r="K15" s="18">
        <f>'2008'!G50</f>
        <v>56068221.456</v>
      </c>
      <c r="L15" s="19"/>
      <c r="M15" s="18">
        <v>0</v>
      </c>
      <c r="P15" s="23"/>
    </row>
    <row r="16" spans="2:16" ht="8.25" customHeight="1">
      <c r="B16" s="5"/>
      <c r="D16" s="53"/>
      <c r="E16" s="18"/>
      <c r="F16" s="53"/>
      <c r="G16" s="18"/>
      <c r="H16" s="53"/>
      <c r="I16" s="18"/>
      <c r="J16" s="53"/>
      <c r="K16" s="18"/>
      <c r="L16" s="19"/>
      <c r="M16" s="18"/>
    </row>
    <row r="17" spans="2:16" hidden="1">
      <c r="B17" t="s">
        <v>30</v>
      </c>
      <c r="D17" s="53"/>
      <c r="E17" s="18"/>
      <c r="F17" s="53"/>
      <c r="G17" s="18"/>
      <c r="H17" s="53"/>
      <c r="I17" s="18"/>
      <c r="J17" s="53"/>
      <c r="K17" s="18"/>
      <c r="L17" s="19"/>
      <c r="M17" s="18"/>
    </row>
    <row r="18" spans="2:16" hidden="1">
      <c r="C18" s="1" t="s">
        <v>31</v>
      </c>
      <c r="D18" s="53"/>
      <c r="E18" s="27"/>
      <c r="F18" s="53"/>
      <c r="G18" s="27"/>
      <c r="H18" s="53"/>
      <c r="I18" s="27"/>
      <c r="J18" s="53"/>
      <c r="K18" s="27"/>
      <c r="L18" s="19"/>
      <c r="M18" s="27"/>
    </row>
    <row r="19" spans="2:16" hidden="1">
      <c r="C19" s="1" t="s">
        <v>32</v>
      </c>
      <c r="D19" s="53"/>
      <c r="E19" s="27"/>
      <c r="F19" s="53"/>
      <c r="G19" s="27"/>
      <c r="H19" s="53"/>
      <c r="I19" s="27"/>
      <c r="J19" s="53"/>
      <c r="K19" s="27"/>
      <c r="L19" s="19"/>
      <c r="M19" s="27"/>
    </row>
    <row r="20" spans="2:16" hidden="1">
      <c r="C20" s="1"/>
      <c r="D20" s="53"/>
      <c r="E20" s="20">
        <v>0</v>
      </c>
      <c r="F20" s="53"/>
      <c r="G20" s="20">
        <v>0</v>
      </c>
      <c r="H20" s="53"/>
      <c r="I20" s="20">
        <f>SUM(I18:I19)</f>
        <v>0</v>
      </c>
      <c r="J20" s="53"/>
      <c r="K20" s="20">
        <f>SUM(K18:K19)</f>
        <v>0</v>
      </c>
      <c r="L20" s="19"/>
      <c r="M20" s="20">
        <f>SUM(M18:M19)</f>
        <v>0</v>
      </c>
    </row>
    <row r="21" spans="2:16">
      <c r="B21" t="s">
        <v>3</v>
      </c>
      <c r="D21" s="53"/>
      <c r="E21" s="18"/>
      <c r="F21" s="53"/>
      <c r="G21" s="18"/>
      <c r="H21" s="53"/>
      <c r="I21" s="18"/>
      <c r="J21" s="53"/>
      <c r="K21" s="18"/>
      <c r="L21" s="19"/>
      <c r="M21" s="18"/>
    </row>
    <row r="22" spans="2:16" ht="13.5" customHeight="1">
      <c r="C22" s="1" t="s">
        <v>25</v>
      </c>
      <c r="D22" s="53">
        <v>5</v>
      </c>
      <c r="E22" s="27">
        <v>2138871.7936408063</v>
      </c>
      <c r="F22" s="53"/>
      <c r="G22" s="27">
        <v>2129565.7180764629</v>
      </c>
      <c r="H22" s="53"/>
      <c r="I22" s="27">
        <f>'2009'!E29</f>
        <v>347753154.6906116</v>
      </c>
      <c r="J22" s="53"/>
      <c r="K22" s="27">
        <f>'2008'!E25</f>
        <v>271460177.16481811</v>
      </c>
      <c r="L22" s="19"/>
      <c r="M22" s="27">
        <v>0</v>
      </c>
    </row>
    <row r="23" spans="2:16" ht="12.75" customHeight="1">
      <c r="C23" s="1" t="s">
        <v>33</v>
      </c>
      <c r="D23" s="53">
        <v>6</v>
      </c>
      <c r="E23" s="27">
        <v>855070082.05155694</v>
      </c>
      <c r="F23" s="53"/>
      <c r="G23" s="27">
        <v>856576431.51690876</v>
      </c>
      <c r="H23" s="53"/>
      <c r="I23" s="27">
        <f>'2009'!E33+'2009'!G44</f>
        <v>416038990.32299471</v>
      </c>
      <c r="J23" s="53"/>
      <c r="K23" s="27">
        <f>'2008'!G39</f>
        <v>356139829.83437961</v>
      </c>
      <c r="L23" s="19"/>
      <c r="M23" s="27">
        <f>'2007'!D6</f>
        <v>18114</v>
      </c>
    </row>
    <row r="24" spans="2:16" hidden="1">
      <c r="C24" s="1" t="s">
        <v>34</v>
      </c>
      <c r="D24" s="53"/>
      <c r="E24" s="27"/>
      <c r="F24" s="53"/>
      <c r="G24" s="27"/>
      <c r="H24" s="53"/>
      <c r="I24" s="27"/>
      <c r="J24" s="53"/>
      <c r="K24" s="27"/>
      <c r="L24" s="19"/>
      <c r="M24" s="27"/>
    </row>
    <row r="25" spans="2:16" hidden="1">
      <c r="C25" s="1" t="s">
        <v>35</v>
      </c>
      <c r="D25" s="53"/>
      <c r="E25" s="27"/>
      <c r="F25" s="53"/>
      <c r="G25" s="27"/>
      <c r="H25" s="53"/>
      <c r="I25" s="27"/>
      <c r="J25" s="53"/>
      <c r="K25" s="27"/>
      <c r="L25" s="19"/>
      <c r="M25" s="27"/>
    </row>
    <row r="26" spans="2:16">
      <c r="C26" s="1"/>
      <c r="D26" s="53"/>
      <c r="E26" s="20">
        <v>857208953.8451978</v>
      </c>
      <c r="F26" s="53"/>
      <c r="G26" s="20">
        <v>858705997.23498523</v>
      </c>
      <c r="H26" s="53"/>
      <c r="I26" s="20">
        <f>SUM(I22:I25)</f>
        <v>763792145.01360631</v>
      </c>
      <c r="J26" s="53"/>
      <c r="K26" s="20">
        <f>SUM(K22:K25)</f>
        <v>627600006.99919772</v>
      </c>
      <c r="L26" s="19"/>
      <c r="M26" s="20">
        <f>SUM(M22:M25)</f>
        <v>18114</v>
      </c>
      <c r="P26" s="33"/>
    </row>
    <row r="27" spans="2:16" ht="12" customHeight="1">
      <c r="D27" s="53"/>
      <c r="E27" s="18"/>
      <c r="F27" s="53"/>
      <c r="G27" s="18"/>
      <c r="H27" s="53"/>
      <c r="I27" s="18"/>
      <c r="J27" s="53"/>
      <c r="K27" s="18"/>
      <c r="L27" s="19"/>
      <c r="M27" s="18"/>
    </row>
    <row r="28" spans="2:16" hidden="1">
      <c r="C28" s="1" t="s">
        <v>0</v>
      </c>
      <c r="D28" s="53"/>
      <c r="E28" s="27">
        <v>0</v>
      </c>
      <c r="F28" s="53"/>
      <c r="G28" s="27">
        <v>0</v>
      </c>
      <c r="H28" s="53"/>
      <c r="I28" s="27">
        <v>0</v>
      </c>
      <c r="J28" s="53"/>
      <c r="K28" s="27"/>
      <c r="L28" s="19"/>
      <c r="M28" s="27"/>
    </row>
    <row r="29" spans="2:16" hidden="1">
      <c r="C29" s="1" t="s">
        <v>1</v>
      </c>
      <c r="D29" s="53"/>
      <c r="E29" s="27">
        <v>0</v>
      </c>
      <c r="F29" s="53"/>
      <c r="G29" s="27">
        <v>0</v>
      </c>
      <c r="H29" s="53"/>
      <c r="I29" s="27">
        <v>0</v>
      </c>
      <c r="J29" s="53"/>
      <c r="K29" s="27"/>
      <c r="L29" s="19"/>
      <c r="M29" s="27"/>
    </row>
    <row r="30" spans="2:16" hidden="1">
      <c r="C30" s="1" t="s">
        <v>36</v>
      </c>
      <c r="D30" s="53"/>
      <c r="E30" s="27"/>
      <c r="F30" s="53"/>
      <c r="G30" s="27"/>
      <c r="H30" s="53"/>
      <c r="I30" s="27"/>
      <c r="J30" s="53"/>
      <c r="K30" s="27"/>
      <c r="L30" s="19"/>
      <c r="M30" s="27"/>
    </row>
    <row r="31" spans="2:16" hidden="1">
      <c r="C31" s="1" t="s">
        <v>37</v>
      </c>
      <c r="D31" s="53"/>
      <c r="E31" s="27"/>
      <c r="F31" s="53"/>
      <c r="G31" s="27"/>
      <c r="H31" s="53"/>
      <c r="I31" s="27"/>
      <c r="J31" s="53"/>
      <c r="K31" s="27"/>
      <c r="L31" s="19"/>
      <c r="M31" s="27"/>
    </row>
    <row r="32" spans="2:16" hidden="1">
      <c r="C32" s="1" t="s">
        <v>2</v>
      </c>
      <c r="D32" s="53"/>
      <c r="E32" s="27"/>
      <c r="F32" s="53"/>
      <c r="G32" s="27"/>
      <c r="H32" s="53"/>
      <c r="I32" s="27"/>
      <c r="J32" s="53"/>
      <c r="K32" s="27"/>
      <c r="L32" s="19"/>
      <c r="M32" s="27"/>
    </row>
    <row r="33" spans="2:16" hidden="1">
      <c r="C33" s="1"/>
      <c r="D33" s="53"/>
      <c r="E33" s="20">
        <v>0</v>
      </c>
      <c r="F33" s="53"/>
      <c r="G33" s="20">
        <v>0</v>
      </c>
      <c r="H33" s="53"/>
      <c r="I33" s="20">
        <f>SUM(I28:I32)</f>
        <v>0</v>
      </c>
      <c r="J33" s="53"/>
      <c r="K33" s="20">
        <f>SUM(K28:K32)</f>
        <v>0</v>
      </c>
      <c r="L33" s="19"/>
      <c r="M33" s="20">
        <f>SUM(M28:M32)</f>
        <v>0</v>
      </c>
      <c r="P33" s="33"/>
    </row>
    <row r="34" spans="2:16" hidden="1">
      <c r="B34" t="s">
        <v>38</v>
      </c>
      <c r="D34" s="53"/>
      <c r="E34" s="18"/>
      <c r="F34" s="53"/>
      <c r="G34" s="18"/>
      <c r="H34" s="53"/>
      <c r="I34" s="18"/>
      <c r="J34" s="53"/>
      <c r="K34" s="18"/>
      <c r="L34" s="19"/>
      <c r="M34" s="18"/>
    </row>
    <row r="35" spans="2:16" hidden="1">
      <c r="B35" t="s">
        <v>39</v>
      </c>
      <c r="D35" s="53"/>
      <c r="E35" s="18"/>
      <c r="F35" s="53"/>
      <c r="G35" s="18"/>
      <c r="H35" s="53"/>
      <c r="I35" s="18"/>
      <c r="J35" s="53"/>
      <c r="K35" s="18"/>
      <c r="L35" s="19"/>
      <c r="M35" s="18"/>
    </row>
    <row r="36" spans="2:16" hidden="1">
      <c r="B36" t="s">
        <v>40</v>
      </c>
      <c r="D36" s="53"/>
      <c r="E36" s="18">
        <v>0</v>
      </c>
      <c r="F36" s="53"/>
      <c r="G36" s="18">
        <v>0</v>
      </c>
      <c r="H36" s="53"/>
      <c r="I36" s="18">
        <f>'2009'!E46+'2009'!E47+'2009'!E48+'2009'!E49</f>
        <v>56720400.533933334</v>
      </c>
      <c r="J36" s="53"/>
      <c r="K36" s="18">
        <f>'2008'!E41+'2008'!E42+'2008'!E43+'2008'!E44</f>
        <v>141947502.71233332</v>
      </c>
      <c r="L36" s="19"/>
      <c r="M36" s="18">
        <v>0</v>
      </c>
      <c r="P36" s="33"/>
    </row>
    <row r="37" spans="2:16">
      <c r="B37" s="2" t="s">
        <v>4</v>
      </c>
      <c r="D37" s="53"/>
      <c r="E37" s="29">
        <v>860691740.27319777</v>
      </c>
      <c r="F37" s="53"/>
      <c r="G37" s="29">
        <v>862218002.60598528</v>
      </c>
      <c r="H37" s="53"/>
      <c r="I37" s="29">
        <f>I36+I35+I34+I33+I26+I20+I15</f>
        <v>846595013.73673952</v>
      </c>
      <c r="J37" s="53"/>
      <c r="K37" s="29">
        <f>K36+K35+K34+K33+K26+K20+K15</f>
        <v>825615731.16753101</v>
      </c>
      <c r="L37" s="19"/>
      <c r="M37" s="29">
        <f>M36+M35+M34+M33+M26+M20+M15</f>
        <v>18114</v>
      </c>
    </row>
    <row r="38" spans="2:16" ht="12" customHeight="1">
      <c r="B38" s="2"/>
      <c r="D38" s="53"/>
      <c r="E38" s="18"/>
      <c r="F38" s="53"/>
      <c r="G38" s="18"/>
      <c r="H38" s="53"/>
      <c r="I38" s="18"/>
      <c r="J38" s="53"/>
      <c r="K38" s="18"/>
      <c r="L38" s="19"/>
      <c r="M38" s="18"/>
    </row>
    <row r="39" spans="2:16" hidden="1">
      <c r="B39" s="2" t="s">
        <v>41</v>
      </c>
      <c r="D39" s="53"/>
      <c r="E39" s="18"/>
      <c r="F39" s="53"/>
      <c r="G39" s="18"/>
      <c r="H39" s="53"/>
      <c r="I39" s="18"/>
      <c r="J39" s="53"/>
      <c r="K39" s="18"/>
      <c r="L39" s="19"/>
      <c r="M39" s="18"/>
    </row>
    <row r="40" spans="2:16" ht="0.75" hidden="1" customHeight="1">
      <c r="B40" s="2"/>
      <c r="D40" s="53"/>
      <c r="E40" s="18"/>
      <c r="F40" s="53"/>
      <c r="G40" s="18"/>
      <c r="H40" s="53"/>
      <c r="I40" s="18"/>
      <c r="J40" s="53"/>
      <c r="K40" s="18"/>
      <c r="L40" s="19"/>
      <c r="M40" s="18"/>
    </row>
    <row r="41" spans="2:16" hidden="1">
      <c r="B41" t="s">
        <v>42</v>
      </c>
      <c r="D41" s="53"/>
      <c r="E41" s="18"/>
      <c r="F41" s="53"/>
      <c r="G41" s="18"/>
      <c r="H41" s="53"/>
      <c r="I41" s="18"/>
      <c r="J41" s="53"/>
      <c r="K41" s="18"/>
      <c r="L41" s="19"/>
      <c r="M41" s="18"/>
    </row>
    <row r="42" spans="2:16" hidden="1">
      <c r="C42" s="1" t="s">
        <v>5</v>
      </c>
      <c r="D42" s="53"/>
      <c r="E42" s="27"/>
      <c r="F42" s="53"/>
      <c r="G42" s="27"/>
      <c r="H42" s="53"/>
      <c r="I42" s="27"/>
      <c r="J42" s="53"/>
      <c r="K42" s="27"/>
      <c r="L42" s="19"/>
      <c r="M42" s="27"/>
    </row>
    <row r="43" spans="2:16" hidden="1">
      <c r="C43" s="1" t="s">
        <v>43</v>
      </c>
      <c r="D43" s="53"/>
      <c r="E43" s="27"/>
      <c r="F43" s="53"/>
      <c r="G43" s="27"/>
      <c r="H43" s="53"/>
      <c r="I43" s="27"/>
      <c r="J43" s="53"/>
      <c r="K43" s="27"/>
      <c r="L43" s="19"/>
      <c r="M43" s="27"/>
    </row>
    <row r="44" spans="2:16" hidden="1">
      <c r="C44" s="1" t="s">
        <v>44</v>
      </c>
      <c r="D44" s="53"/>
      <c r="E44" s="27"/>
      <c r="F44" s="53"/>
      <c r="G44" s="27"/>
      <c r="H44" s="53"/>
      <c r="I44" s="27"/>
      <c r="J44" s="53"/>
      <c r="K44" s="27"/>
      <c r="L44" s="19"/>
      <c r="M44" s="27"/>
    </row>
    <row r="45" spans="2:16" hidden="1">
      <c r="C45" s="1" t="s">
        <v>45</v>
      </c>
      <c r="D45" s="53"/>
      <c r="E45" s="27"/>
      <c r="F45" s="53"/>
      <c r="G45" s="27"/>
      <c r="H45" s="53"/>
      <c r="I45" s="27"/>
      <c r="J45" s="53"/>
      <c r="K45" s="27"/>
      <c r="L45" s="19"/>
      <c r="M45" s="27"/>
    </row>
    <row r="46" spans="2:16" hidden="1">
      <c r="C46" s="1"/>
      <c r="D46" s="53"/>
      <c r="E46" s="20">
        <v>0</v>
      </c>
      <c r="F46" s="53"/>
      <c r="G46" s="20">
        <v>0</v>
      </c>
      <c r="H46" s="53"/>
      <c r="I46" s="20">
        <f>SUM(I42:I45)</f>
        <v>0</v>
      </c>
      <c r="J46" s="53"/>
      <c r="K46" s="20">
        <f>SUM(K42:K45)</f>
        <v>0</v>
      </c>
      <c r="L46" s="19"/>
      <c r="M46" s="20">
        <f>SUM(M42:M45)</f>
        <v>0</v>
      </c>
    </row>
    <row r="47" spans="2:16" hidden="1">
      <c r="B47" t="s">
        <v>46</v>
      </c>
      <c r="D47" s="53"/>
      <c r="E47" s="18"/>
      <c r="F47" s="53"/>
      <c r="G47" s="18"/>
      <c r="H47" s="53"/>
      <c r="I47" s="18"/>
      <c r="J47" s="53"/>
      <c r="K47" s="18"/>
      <c r="L47" s="19"/>
      <c r="M47" s="18"/>
    </row>
    <row r="48" spans="2:16" hidden="1">
      <c r="C48" s="1" t="s">
        <v>6</v>
      </c>
      <c r="D48" s="53"/>
      <c r="E48" s="27"/>
      <c r="F48" s="53"/>
      <c r="G48" s="27"/>
      <c r="H48" s="53"/>
      <c r="I48" s="27"/>
      <c r="J48" s="53"/>
      <c r="K48" s="27"/>
      <c r="L48" s="19"/>
      <c r="M48" s="27"/>
    </row>
    <row r="49" spans="2:16" hidden="1">
      <c r="C49" s="1" t="s">
        <v>7</v>
      </c>
      <c r="D49" s="53"/>
      <c r="E49" s="27"/>
      <c r="F49" s="53"/>
      <c r="G49" s="27"/>
      <c r="H49" s="53"/>
      <c r="I49" s="27"/>
      <c r="J49" s="53"/>
      <c r="K49" s="27"/>
      <c r="L49" s="19"/>
      <c r="M49" s="27"/>
    </row>
    <row r="50" spans="2:16" hidden="1">
      <c r="C50" s="1" t="s">
        <v>47</v>
      </c>
      <c r="D50" s="53"/>
      <c r="E50" s="27"/>
      <c r="F50" s="53"/>
      <c r="G50" s="27"/>
      <c r="H50" s="53"/>
      <c r="I50" s="27"/>
      <c r="J50" s="53"/>
      <c r="K50" s="27"/>
      <c r="L50" s="19"/>
      <c r="M50" s="27"/>
    </row>
    <row r="51" spans="2:16" hidden="1">
      <c r="C51" s="1" t="s">
        <v>48</v>
      </c>
      <c r="D51" s="53"/>
      <c r="E51" s="28"/>
      <c r="F51" s="53"/>
      <c r="G51" s="28"/>
      <c r="H51" s="53"/>
      <c r="I51" s="28"/>
      <c r="J51" s="53"/>
      <c r="K51" s="28"/>
      <c r="L51" s="19"/>
      <c r="M51" s="28"/>
    </row>
    <row r="52" spans="2:16" hidden="1">
      <c r="C52" s="1"/>
      <c r="D52" s="53"/>
      <c r="E52" s="20">
        <v>0</v>
      </c>
      <c r="F52" s="53"/>
      <c r="G52" s="20">
        <v>0</v>
      </c>
      <c r="H52" s="53"/>
      <c r="I52" s="20">
        <f>SUM(I48:I51)</f>
        <v>0</v>
      </c>
      <c r="J52" s="53"/>
      <c r="K52" s="20">
        <f>SUM(K48:K51)</f>
        <v>0</v>
      </c>
      <c r="L52" s="19"/>
      <c r="M52" s="20">
        <f>SUM(M48:M51)</f>
        <v>0</v>
      </c>
      <c r="P52" s="33"/>
    </row>
    <row r="53" spans="2:16" hidden="1">
      <c r="B53" t="s">
        <v>49</v>
      </c>
      <c r="C53" s="1"/>
      <c r="D53" s="53"/>
      <c r="E53" s="18"/>
      <c r="F53" s="53"/>
      <c r="G53" s="18"/>
      <c r="H53" s="53"/>
      <c r="I53" s="18"/>
      <c r="J53" s="53"/>
      <c r="K53" s="18"/>
      <c r="L53" s="19"/>
      <c r="M53" s="18"/>
    </row>
    <row r="54" spans="2:16" ht="9.75" hidden="1" customHeight="1">
      <c r="C54" s="1"/>
      <c r="D54" s="53"/>
      <c r="E54" s="18"/>
      <c r="F54" s="53"/>
      <c r="G54" s="18"/>
      <c r="H54" s="53"/>
      <c r="I54" s="18"/>
      <c r="J54" s="53"/>
      <c r="K54" s="18"/>
      <c r="L54" s="19"/>
      <c r="M54" s="18"/>
    </row>
    <row r="55" spans="2:16" hidden="1">
      <c r="B55" t="s">
        <v>50</v>
      </c>
      <c r="D55" s="53"/>
      <c r="E55" s="18"/>
      <c r="F55" s="53"/>
      <c r="G55" s="18"/>
      <c r="H55" s="53"/>
      <c r="I55" s="18"/>
      <c r="J55" s="53"/>
      <c r="K55" s="18"/>
      <c r="L55" s="19"/>
      <c r="M55" s="18"/>
    </row>
    <row r="56" spans="2:16" hidden="1">
      <c r="C56" s="1" t="s">
        <v>26</v>
      </c>
      <c r="D56" s="53"/>
      <c r="E56" s="27"/>
      <c r="F56" s="53"/>
      <c r="G56" s="27"/>
      <c r="H56" s="53"/>
      <c r="I56" s="27"/>
      <c r="J56" s="53"/>
      <c r="K56" s="27"/>
      <c r="L56" s="19"/>
      <c r="M56" s="27"/>
    </row>
    <row r="57" spans="2:16" hidden="1">
      <c r="C57" s="1" t="s">
        <v>51</v>
      </c>
      <c r="D57" s="53"/>
      <c r="E57" s="27"/>
      <c r="F57" s="53"/>
      <c r="G57" s="27"/>
      <c r="H57" s="53"/>
      <c r="I57" s="27"/>
      <c r="J57" s="53"/>
      <c r="K57" s="27"/>
      <c r="L57" s="19"/>
      <c r="M57" s="27"/>
    </row>
    <row r="58" spans="2:16" hidden="1">
      <c r="C58" s="1" t="s">
        <v>52</v>
      </c>
      <c r="D58" s="53"/>
      <c r="E58" s="27"/>
      <c r="F58" s="53"/>
      <c r="G58" s="27"/>
      <c r="H58" s="53"/>
      <c r="I58" s="27"/>
      <c r="J58" s="53"/>
      <c r="K58" s="27"/>
      <c r="L58" s="19"/>
      <c r="M58" s="27"/>
    </row>
    <row r="59" spans="2:16" hidden="1">
      <c r="C59" s="1"/>
      <c r="D59" s="53"/>
      <c r="E59" s="20">
        <v>0</v>
      </c>
      <c r="F59" s="53"/>
      <c r="G59" s="20">
        <v>0</v>
      </c>
      <c r="H59" s="53"/>
      <c r="I59" s="20">
        <f>SUM(I56:I58)</f>
        <v>0</v>
      </c>
      <c r="J59" s="53"/>
      <c r="K59" s="20">
        <f>SUM(K56:K58)</f>
        <v>0</v>
      </c>
      <c r="L59" s="19"/>
      <c r="M59" s="20">
        <f>SUM(M56:M58)</f>
        <v>0</v>
      </c>
    </row>
    <row r="60" spans="2:16" hidden="1">
      <c r="B60" t="s">
        <v>53</v>
      </c>
      <c r="D60" s="53"/>
      <c r="E60" s="18"/>
      <c r="F60" s="53"/>
      <c r="G60" s="18"/>
      <c r="H60" s="53"/>
      <c r="I60" s="18"/>
      <c r="J60" s="53"/>
      <c r="K60" s="18"/>
      <c r="L60" s="19"/>
      <c r="M60" s="18"/>
    </row>
    <row r="61" spans="2:16" hidden="1">
      <c r="B61" t="s">
        <v>54</v>
      </c>
      <c r="D61" s="53"/>
      <c r="E61" s="18"/>
      <c r="F61" s="53"/>
      <c r="G61" s="18"/>
      <c r="H61" s="53"/>
      <c r="I61" s="18"/>
      <c r="J61" s="53"/>
      <c r="K61" s="18"/>
      <c r="L61" s="19"/>
      <c r="M61" s="18"/>
    </row>
    <row r="62" spans="2:16">
      <c r="B62" s="2" t="s">
        <v>8</v>
      </c>
      <c r="D62" s="53"/>
      <c r="E62" s="29">
        <v>0</v>
      </c>
      <c r="F62" s="53"/>
      <c r="G62" s="29">
        <v>0</v>
      </c>
      <c r="H62" s="53"/>
      <c r="I62" s="29">
        <f>I61+I60+I59+I52+I46</f>
        <v>0</v>
      </c>
      <c r="J62" s="53"/>
      <c r="K62" s="29">
        <f>K61+K60+K59+K52+K46</f>
        <v>0</v>
      </c>
      <c r="L62" s="19"/>
      <c r="M62" s="29">
        <f>M61+M60+M59+M52+M46</f>
        <v>0</v>
      </c>
    </row>
    <row r="63" spans="2:16" ht="7.5" customHeight="1">
      <c r="B63" s="2"/>
      <c r="D63" s="53"/>
      <c r="E63" s="18"/>
      <c r="F63" s="53"/>
      <c r="G63" s="18"/>
      <c r="H63" s="53"/>
      <c r="I63" s="18"/>
      <c r="J63" s="53"/>
      <c r="K63" s="18"/>
      <c r="L63" s="19"/>
      <c r="M63" s="18"/>
    </row>
    <row r="64" spans="2:16" ht="13.5" thickBot="1">
      <c r="B64" s="177" t="s">
        <v>55</v>
      </c>
      <c r="C64" s="177"/>
      <c r="D64" s="53"/>
      <c r="E64" s="26">
        <v>860691740.27319777</v>
      </c>
      <c r="F64" s="53"/>
      <c r="G64" s="26">
        <v>862218002.60598528</v>
      </c>
      <c r="H64" s="53"/>
      <c r="I64" s="26">
        <f>I62+I37</f>
        <v>846595013.73673952</v>
      </c>
      <c r="J64" s="53"/>
      <c r="K64" s="26">
        <f>K62+K37</f>
        <v>825615731.16753101</v>
      </c>
      <c r="L64" s="21"/>
      <c r="M64" s="26">
        <f>M62+M37</f>
        <v>18114</v>
      </c>
    </row>
    <row r="65" spans="2:16" ht="13.5" thickTop="1">
      <c r="D65" s="53"/>
      <c r="E65" s="18"/>
      <c r="F65" s="53"/>
      <c r="G65" s="18"/>
      <c r="H65" s="53"/>
      <c r="I65" s="18"/>
      <c r="J65" s="53"/>
      <c r="K65" s="18"/>
      <c r="L65" s="19"/>
      <c r="M65" s="18"/>
    </row>
    <row r="66" spans="2:16">
      <c r="D66" s="53"/>
      <c r="E66" s="18"/>
      <c r="F66" s="53"/>
      <c r="G66" s="18"/>
      <c r="H66" s="53"/>
      <c r="I66" s="18"/>
      <c r="J66" s="53"/>
      <c r="K66" s="18"/>
      <c r="L66" s="19"/>
      <c r="M66" s="18"/>
    </row>
    <row r="67" spans="2:16">
      <c r="B67" s="177" t="s">
        <v>57</v>
      </c>
      <c r="C67" s="177"/>
      <c r="D67" s="53"/>
      <c r="E67" s="18"/>
      <c r="F67" s="53"/>
      <c r="G67" s="18"/>
      <c r="H67" s="53"/>
      <c r="I67" s="18"/>
      <c r="J67" s="53"/>
      <c r="K67" s="18"/>
      <c r="L67" s="19"/>
      <c r="M67" s="18"/>
    </row>
    <row r="68" spans="2:16" hidden="1">
      <c r="B68" t="s">
        <v>31</v>
      </c>
      <c r="D68" s="53"/>
      <c r="E68" s="18"/>
      <c r="F68" s="53"/>
      <c r="G68" s="18"/>
      <c r="H68" s="53"/>
      <c r="I68" s="18"/>
      <c r="J68" s="53"/>
      <c r="K68" s="18"/>
      <c r="L68" s="19"/>
      <c r="M68" s="18"/>
    </row>
    <row r="69" spans="2:16" hidden="1">
      <c r="B69" t="s">
        <v>58</v>
      </c>
      <c r="D69" s="53"/>
      <c r="E69" s="18"/>
      <c r="F69" s="53"/>
      <c r="G69" s="18"/>
      <c r="H69" s="53"/>
      <c r="I69" s="18"/>
      <c r="J69" s="53"/>
      <c r="K69" s="18"/>
      <c r="L69" s="19"/>
      <c r="M69" s="18"/>
    </row>
    <row r="70" spans="2:16" hidden="1">
      <c r="C70" s="1" t="s">
        <v>59</v>
      </c>
      <c r="D70" s="53"/>
      <c r="E70" s="27"/>
      <c r="F70" s="53"/>
      <c r="G70" s="27"/>
      <c r="H70" s="53"/>
      <c r="I70" s="27"/>
      <c r="J70" s="53"/>
      <c r="K70" s="27"/>
      <c r="L70" s="19"/>
      <c r="M70" s="27"/>
    </row>
    <row r="71" spans="2:16" hidden="1">
      <c r="C71" s="1" t="s">
        <v>60</v>
      </c>
      <c r="D71" s="53"/>
      <c r="E71" s="27"/>
      <c r="F71" s="53"/>
      <c r="G71" s="27"/>
      <c r="H71" s="53"/>
      <c r="I71" s="27"/>
      <c r="J71" s="53"/>
      <c r="K71" s="27"/>
      <c r="L71" s="19"/>
      <c r="M71" s="27"/>
    </row>
    <row r="72" spans="2:16" hidden="1">
      <c r="C72" s="1" t="s">
        <v>9</v>
      </c>
      <c r="D72" s="53"/>
      <c r="E72" s="27"/>
      <c r="F72" s="53"/>
      <c r="G72" s="27"/>
      <c r="H72" s="53"/>
      <c r="I72" s="27"/>
      <c r="J72" s="53"/>
      <c r="K72" s="27"/>
      <c r="L72" s="19"/>
      <c r="M72" s="27"/>
    </row>
    <row r="73" spans="2:16" hidden="1">
      <c r="C73" s="1"/>
      <c r="D73" s="53"/>
      <c r="E73" s="20">
        <v>0</v>
      </c>
      <c r="F73" s="53"/>
      <c r="G73" s="20">
        <v>0</v>
      </c>
      <c r="H73" s="53"/>
      <c r="I73" s="20">
        <f>SUM(I70:I72)</f>
        <v>0</v>
      </c>
      <c r="J73" s="53"/>
      <c r="K73" s="20">
        <f>SUM(K70:K72)</f>
        <v>0</v>
      </c>
      <c r="L73" s="19"/>
      <c r="M73" s="20">
        <f>SUM(M70:M72)</f>
        <v>0</v>
      </c>
    </row>
    <row r="74" spans="2:16">
      <c r="B74" t="s">
        <v>10</v>
      </c>
      <c r="D74" s="53"/>
      <c r="E74" s="18"/>
      <c r="F74" s="53"/>
      <c r="G74" s="18"/>
      <c r="H74" s="53"/>
      <c r="I74" s="18"/>
      <c r="J74" s="53"/>
      <c r="K74" s="18"/>
      <c r="L74" s="19"/>
      <c r="M74" s="18"/>
    </row>
    <row r="75" spans="2:16">
      <c r="C75" s="1" t="s">
        <v>61</v>
      </c>
      <c r="D75" s="53">
        <v>7</v>
      </c>
      <c r="E75" s="27">
        <v>238087.71140248657</v>
      </c>
      <c r="F75" s="53"/>
      <c r="G75" s="27">
        <v>445881.88410180749</v>
      </c>
      <c r="H75" s="53"/>
      <c r="I75" s="27">
        <f>'2009'!G28</f>
        <v>105540064.17063391</v>
      </c>
      <c r="J75" s="53"/>
      <c r="K75" s="27">
        <f>'2008'!G24</f>
        <v>151296017.93696374</v>
      </c>
      <c r="L75" s="48"/>
      <c r="M75" s="27">
        <f>'2007'!E5</f>
        <v>108684</v>
      </c>
      <c r="P75" s="125"/>
    </row>
    <row r="76" spans="2:16" hidden="1">
      <c r="C76" s="1" t="s">
        <v>11</v>
      </c>
      <c r="D76" s="53"/>
      <c r="E76" s="49"/>
      <c r="F76" s="53"/>
      <c r="G76" s="49"/>
      <c r="H76" s="53"/>
      <c r="I76" s="49"/>
      <c r="J76" s="53"/>
      <c r="K76" s="49"/>
      <c r="L76" s="48"/>
      <c r="M76" s="49"/>
      <c r="P76" s="125"/>
    </row>
    <row r="77" spans="2:16">
      <c r="C77" s="1" t="s">
        <v>12</v>
      </c>
      <c r="D77" s="53">
        <v>8</v>
      </c>
      <c r="E77" s="27">
        <v>50978803.876000009</v>
      </c>
      <c r="F77" s="53"/>
      <c r="G77" s="27">
        <v>50978803.495999999</v>
      </c>
      <c r="H77" s="53"/>
      <c r="I77" s="27">
        <f>'2009'!F31+'2009'!F36+'2009'!F38</f>
        <v>8712649</v>
      </c>
      <c r="J77" s="53"/>
      <c r="K77" s="27">
        <f>'2008'!F28+'2008'!F33+'2008'!F27+'2008'!F34</f>
        <v>40600619</v>
      </c>
      <c r="L77" s="48"/>
      <c r="M77" s="49">
        <v>0</v>
      </c>
      <c r="P77" s="125"/>
    </row>
    <row r="78" spans="2:16" hidden="1">
      <c r="C78" s="1" t="s">
        <v>62</v>
      </c>
      <c r="D78" s="53"/>
      <c r="E78" s="27"/>
      <c r="F78" s="53"/>
      <c r="G78" s="27"/>
      <c r="H78" s="53"/>
      <c r="I78" s="27"/>
      <c r="J78" s="53"/>
      <c r="K78" s="27"/>
      <c r="L78" s="48"/>
      <c r="M78" s="27">
        <f>'2007'!E8</f>
        <v>68991.573770491799</v>
      </c>
      <c r="P78" s="125"/>
    </row>
    <row r="79" spans="2:16" hidden="1">
      <c r="C79" s="1" t="s">
        <v>13</v>
      </c>
      <c r="D79" s="53"/>
      <c r="E79" s="27">
        <v>0</v>
      </c>
      <c r="F79" s="53"/>
      <c r="G79" s="27">
        <v>0</v>
      </c>
      <c r="H79" s="53"/>
      <c r="I79" s="27">
        <f>'2009'!F50</f>
        <v>217032597.73706299</v>
      </c>
      <c r="J79" s="53"/>
      <c r="K79" s="27">
        <f>'2008'!F45</f>
        <v>413430513.49199998</v>
      </c>
      <c r="L79" s="48"/>
      <c r="M79" s="27">
        <v>0</v>
      </c>
      <c r="P79" s="125"/>
    </row>
    <row r="80" spans="2:16">
      <c r="C80" s="1"/>
      <c r="D80" s="53"/>
      <c r="E80" s="20">
        <v>51216891.587402493</v>
      </c>
      <c r="F80" s="53"/>
      <c r="G80" s="20">
        <v>51424685.380101807</v>
      </c>
      <c r="H80" s="53"/>
      <c r="I80" s="20">
        <f>SUM(I75:I79)</f>
        <v>331285310.9076969</v>
      </c>
      <c r="J80" s="53"/>
      <c r="K80" s="20">
        <f>SUM(K75:K79)</f>
        <v>605327150.42896366</v>
      </c>
      <c r="L80" s="48"/>
      <c r="M80" s="20">
        <f>SUM(M75:M79)</f>
        <v>177675.57377049181</v>
      </c>
      <c r="P80" s="33"/>
    </row>
    <row r="81" spans="2:19">
      <c r="D81" s="53"/>
      <c r="E81" s="18"/>
      <c r="F81" s="53"/>
      <c r="G81" s="18"/>
      <c r="H81" s="53"/>
      <c r="I81" s="18"/>
      <c r="J81" s="53"/>
      <c r="K81" s="18"/>
      <c r="L81" s="19"/>
      <c r="M81" s="18"/>
    </row>
    <row r="82" spans="2:19" hidden="1">
      <c r="B82" t="s">
        <v>63</v>
      </c>
      <c r="D82" s="53"/>
      <c r="E82" s="18"/>
      <c r="F82" s="53"/>
      <c r="G82" s="18"/>
      <c r="H82" s="53"/>
      <c r="I82" s="18"/>
      <c r="J82" s="53"/>
      <c r="K82" s="18"/>
      <c r="L82" s="19"/>
      <c r="M82" s="18">
        <f>'2007'!E9</f>
        <v>708.42600000000016</v>
      </c>
      <c r="P82" s="33"/>
    </row>
    <row r="83" spans="2:19">
      <c r="B83" s="2" t="s">
        <v>64</v>
      </c>
      <c r="D83" s="53"/>
      <c r="E83" s="29">
        <v>51216891.587402493</v>
      </c>
      <c r="F83" s="53"/>
      <c r="G83" s="29">
        <v>51424685.380101807</v>
      </c>
      <c r="H83" s="53"/>
      <c r="I83" s="29">
        <f>I82+I81+I80+I73+I69+I68</f>
        <v>331285310.9076969</v>
      </c>
      <c r="J83" s="53"/>
      <c r="K83" s="29">
        <f>K82+K81+K80+K73+K69+K68</f>
        <v>605327150.42896366</v>
      </c>
      <c r="L83" s="19"/>
      <c r="M83" s="29">
        <f>M82+M81+M80+M73+M69+M68</f>
        <v>178383.99977049182</v>
      </c>
      <c r="P83" s="23"/>
      <c r="S83" s="23"/>
    </row>
    <row r="84" spans="2:19">
      <c r="D84" s="53"/>
      <c r="E84" s="18"/>
      <c r="F84" s="53"/>
      <c r="G84" s="18"/>
      <c r="H84" s="53"/>
      <c r="I84" s="18"/>
      <c r="J84" s="53"/>
      <c r="K84" s="18"/>
      <c r="L84" s="19"/>
      <c r="M84" s="18"/>
    </row>
    <row r="85" spans="2:19" hidden="1">
      <c r="B85" t="s">
        <v>14</v>
      </c>
      <c r="D85" s="53"/>
      <c r="E85" s="18"/>
      <c r="F85" s="53"/>
      <c r="G85" s="18"/>
      <c r="H85" s="53"/>
      <c r="I85" s="18"/>
      <c r="J85" s="53"/>
      <c r="K85" s="18"/>
      <c r="L85" s="19"/>
      <c r="M85" s="18"/>
    </row>
    <row r="86" spans="2:19" hidden="1">
      <c r="C86" s="1" t="s">
        <v>65</v>
      </c>
      <c r="D86" s="53"/>
      <c r="E86" s="27"/>
      <c r="F86" s="53"/>
      <c r="G86" s="27"/>
      <c r="H86" s="53"/>
      <c r="I86" s="27"/>
      <c r="J86" s="53"/>
      <c r="K86" s="27"/>
      <c r="L86" s="19"/>
      <c r="M86" s="27"/>
    </row>
    <row r="87" spans="2:19" hidden="1">
      <c r="C87" s="1" t="s">
        <v>9</v>
      </c>
      <c r="D87" s="53"/>
      <c r="E87" s="27"/>
      <c r="F87" s="53"/>
      <c r="G87" s="27"/>
      <c r="H87" s="53"/>
      <c r="I87" s="27"/>
      <c r="J87" s="53"/>
      <c r="K87" s="27"/>
      <c r="L87" s="19"/>
      <c r="M87" s="27"/>
    </row>
    <row r="88" spans="2:19" hidden="1">
      <c r="C88" s="1"/>
      <c r="D88" s="53"/>
      <c r="E88" s="20">
        <v>0</v>
      </c>
      <c r="F88" s="53"/>
      <c r="G88" s="20">
        <v>0</v>
      </c>
      <c r="H88" s="53"/>
      <c r="I88" s="20">
        <f>SUM(I86:I87)</f>
        <v>0</v>
      </c>
      <c r="J88" s="53"/>
      <c r="K88" s="20">
        <f>SUM(K86:K87)</f>
        <v>0</v>
      </c>
      <c r="L88" s="19"/>
      <c r="M88" s="20">
        <f>SUM(M86:M87)</f>
        <v>0</v>
      </c>
    </row>
    <row r="89" spans="2:19" hidden="1">
      <c r="C89" s="1"/>
      <c r="D89" s="53"/>
      <c r="E89" s="19"/>
      <c r="F89" s="53"/>
      <c r="G89" s="19"/>
      <c r="H89" s="53"/>
      <c r="I89" s="19"/>
      <c r="J89" s="53"/>
      <c r="K89" s="19"/>
      <c r="L89" s="19"/>
      <c r="M89" s="19"/>
    </row>
    <row r="90" spans="2:19" hidden="1">
      <c r="B90" t="s">
        <v>66</v>
      </c>
      <c r="D90" s="53"/>
      <c r="E90" s="18"/>
      <c r="F90" s="53"/>
      <c r="G90" s="18"/>
      <c r="H90" s="53"/>
      <c r="I90" s="18"/>
      <c r="J90" s="53"/>
      <c r="K90" s="18"/>
      <c r="L90" s="19"/>
      <c r="M90" s="18"/>
      <c r="P90" s="33"/>
    </row>
    <row r="91" spans="2:19" hidden="1">
      <c r="B91" t="s">
        <v>67</v>
      </c>
      <c r="D91" s="53"/>
      <c r="E91" s="18"/>
      <c r="F91" s="53"/>
      <c r="G91" s="18"/>
      <c r="H91" s="53"/>
      <c r="I91" s="18"/>
      <c r="J91" s="53"/>
      <c r="K91" s="18"/>
      <c r="L91" s="19"/>
      <c r="M91" s="18"/>
    </row>
    <row r="92" spans="2:19" hidden="1">
      <c r="B92" t="s">
        <v>68</v>
      </c>
      <c r="D92" s="53"/>
      <c r="E92" s="18"/>
      <c r="F92" s="53"/>
      <c r="G92" s="18"/>
      <c r="H92" s="53"/>
      <c r="I92" s="18"/>
      <c r="J92" s="53"/>
      <c r="K92" s="18"/>
      <c r="L92" s="19"/>
      <c r="M92" s="18"/>
    </row>
    <row r="93" spans="2:19">
      <c r="B93" s="2" t="s">
        <v>69</v>
      </c>
      <c r="D93" s="53"/>
      <c r="E93" s="29">
        <v>0</v>
      </c>
      <c r="F93" s="53"/>
      <c r="G93" s="29">
        <v>0</v>
      </c>
      <c r="H93" s="53"/>
      <c r="I93" s="29">
        <f>I92+I91+I90+I88</f>
        <v>0</v>
      </c>
      <c r="J93" s="53"/>
      <c r="K93" s="29">
        <f>K92+K91+K90+K88</f>
        <v>0</v>
      </c>
      <c r="L93" s="19"/>
      <c r="M93" s="29">
        <f>M92+M91+M90+M88</f>
        <v>0</v>
      </c>
    </row>
    <row r="94" spans="2:19" ht="5.25" customHeight="1">
      <c r="B94" s="2"/>
      <c r="D94" s="53"/>
      <c r="E94" s="29"/>
      <c r="F94" s="53"/>
      <c r="G94" s="29"/>
      <c r="H94" s="53"/>
      <c r="I94" s="29"/>
      <c r="J94" s="53"/>
      <c r="K94" s="29"/>
      <c r="L94" s="19"/>
      <c r="M94" s="29"/>
    </row>
    <row r="95" spans="2:19">
      <c r="B95" s="2" t="s">
        <v>70</v>
      </c>
      <c r="D95" s="53"/>
      <c r="E95" s="29">
        <v>51216891.587402493</v>
      </c>
      <c r="F95" s="53"/>
      <c r="G95" s="29">
        <v>51424685.380101807</v>
      </c>
      <c r="H95" s="53"/>
      <c r="I95" s="29">
        <f>I93+I83</f>
        <v>331285310.9076969</v>
      </c>
      <c r="J95" s="53"/>
      <c r="K95" s="29">
        <f>K93+K83</f>
        <v>605327150.42896366</v>
      </c>
      <c r="L95" s="19"/>
      <c r="M95" s="29">
        <f>M93+M83</f>
        <v>178383.99977049182</v>
      </c>
      <c r="P95" s="23"/>
    </row>
    <row r="96" spans="2:19">
      <c r="D96" s="53"/>
      <c r="E96" s="18"/>
      <c r="F96" s="53"/>
      <c r="G96" s="18"/>
      <c r="H96" s="53"/>
      <c r="I96" s="18"/>
      <c r="J96" s="53"/>
      <c r="K96" s="18"/>
      <c r="L96" s="19"/>
      <c r="M96" s="18"/>
    </row>
    <row r="97" spans="2:16">
      <c r="B97" s="177" t="s">
        <v>15</v>
      </c>
      <c r="C97" s="177"/>
      <c r="D97" s="53"/>
      <c r="E97" s="18"/>
      <c r="F97" s="53"/>
      <c r="G97" s="18"/>
      <c r="H97" s="53"/>
      <c r="I97" s="18"/>
      <c r="J97" s="53"/>
      <c r="K97" s="18"/>
      <c r="L97" s="19"/>
      <c r="M97" s="18"/>
    </row>
    <row r="98" spans="2:16" hidden="1">
      <c r="B98" t="s">
        <v>16</v>
      </c>
      <c r="D98" s="53"/>
      <c r="E98" s="18"/>
      <c r="F98" s="53"/>
      <c r="G98" s="18"/>
      <c r="H98" s="53"/>
      <c r="I98" s="18"/>
      <c r="J98" s="53"/>
      <c r="K98" s="18"/>
      <c r="L98" s="19"/>
      <c r="M98" s="18"/>
    </row>
    <row r="99" spans="2:16" hidden="1">
      <c r="B99" t="s">
        <v>27</v>
      </c>
      <c r="D99" s="53"/>
      <c r="E99" s="18"/>
      <c r="F99" s="53"/>
      <c r="G99" s="18"/>
      <c r="H99" s="53"/>
      <c r="I99" s="18"/>
      <c r="J99" s="53"/>
      <c r="K99" s="18"/>
      <c r="L99" s="19"/>
      <c r="M99" s="18"/>
    </row>
    <row r="100" spans="2:16" hidden="1">
      <c r="B100" t="s">
        <v>71</v>
      </c>
      <c r="D100" s="53"/>
      <c r="E100" s="18"/>
      <c r="F100" s="53"/>
      <c r="G100" s="18"/>
      <c r="H100" s="53"/>
      <c r="I100" s="18"/>
      <c r="J100" s="53"/>
      <c r="K100" s="18"/>
      <c r="L100" s="19"/>
      <c r="M100" s="18"/>
    </row>
    <row r="101" spans="2:16" hidden="1">
      <c r="B101" t="s">
        <v>72</v>
      </c>
      <c r="D101" s="53"/>
      <c r="E101" s="18"/>
      <c r="F101" s="53"/>
      <c r="G101" s="18"/>
      <c r="H101" s="53"/>
      <c r="I101" s="18"/>
      <c r="J101" s="53"/>
      <c r="K101" s="18"/>
      <c r="L101" s="19"/>
      <c r="M101" s="18"/>
    </row>
    <row r="102" spans="2:16" hidden="1">
      <c r="B102" t="s">
        <v>17</v>
      </c>
      <c r="D102" s="53"/>
      <c r="E102" s="18"/>
      <c r="F102" s="53"/>
      <c r="G102" s="18"/>
      <c r="H102" s="53"/>
      <c r="I102" s="18"/>
      <c r="J102" s="53"/>
      <c r="K102" s="18"/>
      <c r="L102" s="19"/>
      <c r="M102" s="18"/>
    </row>
    <row r="103" spans="2:16" hidden="1">
      <c r="B103" t="s">
        <v>18</v>
      </c>
      <c r="D103" s="53"/>
      <c r="E103" s="18"/>
      <c r="F103" s="53"/>
      <c r="G103" s="18"/>
      <c r="H103" s="53"/>
      <c r="I103" s="18"/>
      <c r="J103" s="53"/>
      <c r="K103" s="18"/>
      <c r="L103" s="19"/>
      <c r="M103" s="18"/>
    </row>
    <row r="104" spans="2:16" hidden="1">
      <c r="B104" t="s">
        <v>19</v>
      </c>
      <c r="D104" s="53"/>
      <c r="E104" s="18"/>
      <c r="F104" s="53"/>
      <c r="G104" s="18"/>
      <c r="H104" s="53"/>
      <c r="I104" s="18"/>
      <c r="J104" s="53"/>
      <c r="K104" s="18"/>
      <c r="L104" s="19"/>
      <c r="M104" s="18"/>
    </row>
    <row r="105" spans="2:16">
      <c r="B105" t="s">
        <v>173</v>
      </c>
      <c r="D105" s="53"/>
      <c r="E105" s="18">
        <v>810793317.44546056</v>
      </c>
      <c r="F105" s="53"/>
      <c r="G105" s="18">
        <v>831690926.71000004</v>
      </c>
      <c r="H105" s="53"/>
      <c r="I105" s="18">
        <f>'2009'!F7</f>
        <v>220288580.74000001</v>
      </c>
      <c r="J105" s="53"/>
      <c r="K105" s="18">
        <f>-'2008'!E7</f>
        <v>-160270</v>
      </c>
      <c r="L105" s="19"/>
      <c r="M105" s="18">
        <v>0</v>
      </c>
    </row>
    <row r="106" spans="2:16">
      <c r="B106" t="s">
        <v>20</v>
      </c>
      <c r="D106" s="53">
        <v>11</v>
      </c>
      <c r="E106" s="18">
        <v>-1318468.763</v>
      </c>
      <c r="F106" s="53"/>
      <c r="G106" s="18">
        <v>-20897609.268999998</v>
      </c>
      <c r="H106" s="53"/>
      <c r="I106" s="18">
        <f>'PASH-sipas natyres'!H37</f>
        <v>295021122.10599959</v>
      </c>
      <c r="J106" s="53"/>
      <c r="K106" s="18">
        <f>'PASH-sipas natyres'!J37</f>
        <v>220448850.73800004</v>
      </c>
      <c r="L106" s="18"/>
      <c r="M106" s="18">
        <f>'PASH-sipas natyres'!L37</f>
        <v>-160270</v>
      </c>
    </row>
    <row r="107" spans="2:16">
      <c r="B107" s="2" t="s">
        <v>21</v>
      </c>
      <c r="D107" s="53"/>
      <c r="E107" s="29">
        <v>809474848.68246055</v>
      </c>
      <c r="F107" s="53"/>
      <c r="G107" s="29">
        <v>810793317.44099998</v>
      </c>
      <c r="H107" s="53"/>
      <c r="I107" s="29">
        <f>SUM(I98:I106)</f>
        <v>515309702.8459996</v>
      </c>
      <c r="J107" s="53"/>
      <c r="K107" s="29">
        <f>SUM(K98:K106)</f>
        <v>220288580.73800004</v>
      </c>
      <c r="L107" s="19"/>
      <c r="M107" s="29">
        <f>SUM(M98:M106)</f>
        <v>-160270</v>
      </c>
      <c r="P107" s="33"/>
    </row>
    <row r="108" spans="2:16">
      <c r="B108" s="2"/>
      <c r="E108" s="18"/>
      <c r="G108" s="18"/>
      <c r="I108" s="18"/>
      <c r="K108" s="18"/>
      <c r="L108" s="19"/>
      <c r="M108" s="18"/>
    </row>
    <row r="109" spans="2:16" ht="13.5" thickBot="1">
      <c r="B109" s="177" t="s">
        <v>73</v>
      </c>
      <c r="C109" s="177"/>
      <c r="E109" s="25">
        <v>860691740.26986301</v>
      </c>
      <c r="G109" s="25">
        <v>862218002.82110178</v>
      </c>
      <c r="I109" s="25">
        <f>I107+I95</f>
        <v>846595013.75369644</v>
      </c>
      <c r="K109" s="25">
        <f>K107+K95</f>
        <v>825615731.1669637</v>
      </c>
      <c r="L109" s="19"/>
      <c r="M109" s="25">
        <f>M107+M95</f>
        <v>18113.999770491821</v>
      </c>
    </row>
    <row r="110" spans="2:16" ht="13.5" thickTop="1"/>
    <row r="111" spans="2:16">
      <c r="B111" s="34"/>
      <c r="C111" s="34"/>
      <c r="D111" s="34"/>
      <c r="E111" s="34"/>
      <c r="F111" s="34"/>
      <c r="G111" s="137"/>
      <c r="H111" s="34"/>
      <c r="I111" s="137"/>
      <c r="J111" s="34"/>
      <c r="K111" s="137"/>
      <c r="L111" s="137"/>
      <c r="M111" s="137"/>
      <c r="N111" s="34"/>
    </row>
    <row r="112" spans="2:16">
      <c r="B112" s="34" t="s">
        <v>172</v>
      </c>
      <c r="C112" s="34"/>
      <c r="D112" s="34"/>
      <c r="E112" s="34"/>
      <c r="F112" s="34"/>
      <c r="G112" s="34"/>
      <c r="H112" s="34"/>
      <c r="I112" s="34"/>
      <c r="J112" s="34"/>
      <c r="K112" s="34"/>
      <c r="L112" s="35"/>
      <c r="M112" s="34"/>
      <c r="N112" s="34"/>
    </row>
    <row r="113" spans="2:15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5"/>
      <c r="M113" s="34"/>
      <c r="N113" s="34"/>
    </row>
    <row r="114" spans="2:15">
      <c r="B114" s="34"/>
      <c r="C114" s="34"/>
      <c r="D114" s="34"/>
      <c r="E114" s="139">
        <f>E109-E64</f>
        <v>-3.3347606658935547E-3</v>
      </c>
      <c r="F114" s="34"/>
      <c r="G114" s="139">
        <f>G109-G64</f>
        <v>0.21511650085449219</v>
      </c>
      <c r="H114" s="34"/>
      <c r="I114" s="139">
        <f>I109-I64</f>
        <v>1.6956925392150879E-2</v>
      </c>
      <c r="J114" s="163"/>
      <c r="K114" s="139">
        <f>K109-K64</f>
        <v>-5.6731700897216797E-4</v>
      </c>
      <c r="L114" s="140"/>
      <c r="M114" s="140">
        <f>M109-M64</f>
        <v>-2.2950817947275937E-4</v>
      </c>
      <c r="N114" s="57"/>
      <c r="O114" s="51"/>
    </row>
    <row r="115" spans="2:15">
      <c r="B115" s="34" t="s">
        <v>170</v>
      </c>
      <c r="C115" s="34"/>
      <c r="D115" s="34"/>
      <c r="E115" s="34"/>
      <c r="F115" s="34"/>
      <c r="G115" s="34"/>
      <c r="H115" s="34"/>
      <c r="I115" s="57"/>
      <c r="J115" s="57"/>
      <c r="K115" s="141"/>
      <c r="L115" s="140"/>
      <c r="M115" s="140"/>
      <c r="N115" s="57"/>
    </row>
    <row r="116" spans="2:15">
      <c r="B116" s="34"/>
      <c r="C116" s="34"/>
      <c r="D116" s="34"/>
      <c r="E116" s="34"/>
      <c r="F116" s="34"/>
      <c r="G116" s="34"/>
      <c r="H116" s="34"/>
      <c r="I116" s="57"/>
      <c r="J116" s="57"/>
      <c r="K116" s="57"/>
      <c r="L116" s="142"/>
      <c r="M116" s="57"/>
      <c r="N116" s="57"/>
    </row>
    <row r="117" spans="2:15">
      <c r="I117" s="163"/>
      <c r="J117" s="57"/>
      <c r="K117" s="57"/>
      <c r="L117" s="142"/>
      <c r="M117" s="57"/>
      <c r="N117" s="57"/>
    </row>
  </sheetData>
  <mergeCells count="8">
    <mergeCell ref="B4:M4"/>
    <mergeCell ref="B6:M6"/>
    <mergeCell ref="B109:C109"/>
    <mergeCell ref="B97:C97"/>
    <mergeCell ref="B11:C11"/>
    <mergeCell ref="B67:C67"/>
    <mergeCell ref="B64:C64"/>
    <mergeCell ref="E8:M8"/>
  </mergeCells>
  <phoneticPr fontId="2" type="noConversion"/>
  <pageMargins left="0.75" right="0.75" top="0.75" bottom="0.75" header="0.5" footer="0.5"/>
  <pageSetup paperSize="9" scale="88" orientation="portrait" r:id="rId1"/>
  <headerFooter alignWithMargins="0"/>
  <rowBreaks count="1" manualBreakCount="1">
    <brk id="64" max="6" man="1"/>
  </rowBreaks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</sheetPr>
  <dimension ref="A1:O54"/>
  <sheetViews>
    <sheetView topLeftCell="A5" workbookViewId="0">
      <selection activeCell="D10" sqref="D10:F44"/>
    </sheetView>
  </sheetViews>
  <sheetFormatPr defaultRowHeight="12.75"/>
  <cols>
    <col min="2" max="2" width="44.28515625" customWidth="1"/>
    <col min="3" max="3" width="8.28515625" customWidth="1"/>
    <col min="4" max="4" width="14.7109375" customWidth="1"/>
    <col min="5" max="5" width="2.7109375" customWidth="1"/>
    <col min="6" max="6" width="14.7109375" customWidth="1"/>
    <col min="7" max="7" width="2.7109375" hidden="1" customWidth="1"/>
    <col min="8" max="8" width="14.7109375" hidden="1" customWidth="1"/>
    <col min="9" max="9" width="2.7109375" hidden="1" customWidth="1"/>
    <col min="10" max="10" width="14.7109375" hidden="1" customWidth="1"/>
    <col min="11" max="11" width="2.7109375" style="14" hidden="1" customWidth="1"/>
    <col min="12" max="12" width="15.140625" hidden="1" customWidth="1"/>
    <col min="15" max="15" width="14" bestFit="1" customWidth="1"/>
  </cols>
  <sheetData>
    <row r="1" spans="1:12" ht="15.75">
      <c r="A1" s="132" t="s">
        <v>174</v>
      </c>
    </row>
    <row r="2" spans="1:12" ht="15.75">
      <c r="A2" s="133" t="s">
        <v>321</v>
      </c>
    </row>
    <row r="4" spans="1:12" ht="15">
      <c r="A4" s="175" t="s">
        <v>74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</row>
    <row r="5" spans="1:12" s="7" customFormat="1" ht="10.5" customHeight="1">
      <c r="A5" s="8"/>
      <c r="B5" s="6"/>
      <c r="C5" s="6"/>
      <c r="D5" s="6"/>
      <c r="E5" s="6"/>
      <c r="F5" s="6"/>
      <c r="G5" s="6"/>
      <c r="H5" s="6"/>
      <c r="I5" s="6"/>
      <c r="J5" s="9"/>
      <c r="K5" s="16"/>
    </row>
    <row r="6" spans="1:12" s="7" customFormat="1">
      <c r="A6" s="176" t="s">
        <v>359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</row>
    <row r="7" spans="1:12" s="7" customForma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D8" s="178" t="s">
        <v>164</v>
      </c>
      <c r="E8" s="178"/>
      <c r="F8" s="178"/>
      <c r="G8" s="178"/>
      <c r="H8" s="178"/>
      <c r="I8" s="178"/>
      <c r="J8" s="178"/>
      <c r="K8" s="178"/>
      <c r="L8" s="178"/>
    </row>
    <row r="9" spans="1:12">
      <c r="C9" s="54" t="s">
        <v>24</v>
      </c>
      <c r="D9" s="4">
        <v>2013</v>
      </c>
      <c r="E9" s="52"/>
      <c r="F9" s="4">
        <v>2012</v>
      </c>
      <c r="G9" s="54"/>
      <c r="H9" s="11">
        <v>2009</v>
      </c>
      <c r="I9" s="54"/>
      <c r="J9" s="11">
        <v>2008</v>
      </c>
      <c r="K9" s="17"/>
      <c r="L9" s="11">
        <v>2007</v>
      </c>
    </row>
    <row r="10" spans="1:12">
      <c r="C10" s="54"/>
      <c r="D10" s="11"/>
      <c r="E10" s="54"/>
      <c r="F10" s="11"/>
      <c r="G10" s="54"/>
      <c r="H10" s="11"/>
      <c r="I10" s="54"/>
      <c r="J10" s="11"/>
      <c r="K10" s="17"/>
      <c r="L10" s="11"/>
    </row>
    <row r="11" spans="1:12" hidden="1">
      <c r="A11" t="s">
        <v>123</v>
      </c>
      <c r="C11" s="53"/>
      <c r="D11" s="18">
        <v>0</v>
      </c>
      <c r="E11" s="53"/>
      <c r="F11" s="18">
        <v>0</v>
      </c>
      <c r="G11" s="53"/>
      <c r="H11" s="18">
        <f>'2009'!F85</f>
        <v>1475878528.9579992</v>
      </c>
      <c r="I11" s="53"/>
      <c r="J11" s="18">
        <f>'2008'!F81</f>
        <v>1022694446.012</v>
      </c>
      <c r="K11" s="19"/>
      <c r="L11" s="18">
        <v>0</v>
      </c>
    </row>
    <row r="12" spans="1:12" hidden="1">
      <c r="A12" t="s">
        <v>75</v>
      </c>
      <c r="C12" s="53"/>
      <c r="D12" s="19">
        <v>0</v>
      </c>
      <c r="E12" s="53"/>
      <c r="F12" s="19">
        <v>0</v>
      </c>
      <c r="G12" s="53"/>
      <c r="H12" s="19"/>
      <c r="I12" s="53"/>
      <c r="J12" s="19"/>
      <c r="K12" s="19"/>
      <c r="L12" s="19"/>
    </row>
    <row r="13" spans="1:12" hidden="1">
      <c r="A13" s="7" t="s">
        <v>124</v>
      </c>
      <c r="C13" s="53"/>
      <c r="D13" s="19"/>
      <c r="E13" s="53"/>
      <c r="F13" s="19"/>
      <c r="G13" s="53"/>
      <c r="H13" s="19"/>
      <c r="I13" s="53"/>
      <c r="J13" s="19"/>
      <c r="K13" s="19"/>
      <c r="L13" s="19"/>
    </row>
    <row r="14" spans="1:12" hidden="1">
      <c r="A14" s="7" t="s">
        <v>125</v>
      </c>
      <c r="C14" s="53"/>
      <c r="D14" s="19"/>
      <c r="E14" s="53"/>
      <c r="F14" s="19"/>
      <c r="G14" s="53"/>
      <c r="H14" s="19"/>
      <c r="I14" s="53"/>
      <c r="J14" s="19"/>
      <c r="K14" s="19"/>
      <c r="L14" s="19"/>
    </row>
    <row r="15" spans="1:12" hidden="1">
      <c r="A15" t="s">
        <v>126</v>
      </c>
      <c r="C15" s="53"/>
      <c r="D15" s="19">
        <v>0</v>
      </c>
      <c r="E15" s="53"/>
      <c r="F15" s="19">
        <v>0</v>
      </c>
      <c r="G15" s="53"/>
      <c r="H15" s="19">
        <f>-('2009'!E57+'2009'!E58+'2009'!E69+'2009'!E70+'2009'!E71+'2009'!E67+'2009'!E76)</f>
        <v>-1136876497.2939997</v>
      </c>
      <c r="I15" s="53"/>
      <c r="J15" s="19">
        <f>-('2008'!E63+'2008'!E61+'2008'!E52+'2008'!E53)</f>
        <v>-757968170.74599993</v>
      </c>
      <c r="K15" s="19"/>
      <c r="L15" s="19"/>
    </row>
    <row r="16" spans="1:12">
      <c r="A16" t="s">
        <v>127</v>
      </c>
      <c r="C16" s="53">
        <v>9</v>
      </c>
      <c r="D16" s="19">
        <v>-1295331.6000000001</v>
      </c>
      <c r="E16" s="53"/>
      <c r="F16" s="19">
        <v>-20883782.539999999</v>
      </c>
      <c r="G16" s="53"/>
      <c r="H16" s="19">
        <f>-(SUM('2009'!E59:E66)+'2009'!E68+'2009'!E72+'2009'!E73+'2009'!E74+'2009'!E75+'2009'!E79+'2009'!E81+'2009'!E82)</f>
        <v>-28107946.928000003</v>
      </c>
      <c r="I16" s="53"/>
      <c r="J16" s="19">
        <f>-('2008'!E54+'2008'!E55+'2008'!E56+'2008'!E57+'2008'!E58+'2008'!E59+'2008'!E60+'2008'!E64+'2008'!E65+'2008'!E66+'2008'!E67+'2008'!E68+'2008'!E69+'2008'!E70+'2008'!E73+'2008'!E74+'2008'!E76+'2008'!E77+'2008'!E72)-'2008'!E62</f>
        <v>-10850369.978999998</v>
      </c>
      <c r="K16" s="19"/>
      <c r="L16" s="19">
        <f>-('2007'!D11+'2007'!D12+'2007'!D13)</f>
        <v>-160270</v>
      </c>
    </row>
    <row r="17" spans="1:12" hidden="1">
      <c r="A17" t="s">
        <v>128</v>
      </c>
      <c r="C17" s="53"/>
      <c r="D17" s="19">
        <v>0</v>
      </c>
      <c r="E17" s="53"/>
      <c r="F17" s="19">
        <v>0</v>
      </c>
      <c r="G17" s="53"/>
      <c r="H17" s="19">
        <f>SUM(H18:H20)</f>
        <v>-17561982</v>
      </c>
      <c r="I17" s="53"/>
      <c r="J17" s="19">
        <f>SUM(J18:J20)</f>
        <v>-10778311.356000001</v>
      </c>
      <c r="K17" s="19"/>
      <c r="L17" s="19"/>
    </row>
    <row r="18" spans="1:12" hidden="1">
      <c r="B18" s="1" t="s">
        <v>129</v>
      </c>
      <c r="C18" s="53"/>
      <c r="D18" s="28">
        <v>0</v>
      </c>
      <c r="E18" s="53"/>
      <c r="F18" s="28">
        <v>0</v>
      </c>
      <c r="G18" s="53"/>
      <c r="H18" s="28">
        <f>-'2009'!E80</f>
        <v>-17561982</v>
      </c>
      <c r="I18" s="53"/>
      <c r="J18" s="28">
        <f>-'2008'!E75</f>
        <v>-10778311.356000001</v>
      </c>
      <c r="K18" s="19"/>
      <c r="L18" s="28">
        <v>0</v>
      </c>
    </row>
    <row r="19" spans="1:12" hidden="1">
      <c r="A19" s="2"/>
      <c r="B19" s="1" t="s">
        <v>130</v>
      </c>
      <c r="C19" s="53"/>
      <c r="D19" s="28">
        <v>0</v>
      </c>
      <c r="E19" s="53"/>
      <c r="F19" s="28">
        <v>0</v>
      </c>
      <c r="G19" s="53"/>
      <c r="H19" s="28"/>
      <c r="I19" s="53"/>
      <c r="J19" s="28"/>
      <c r="K19" s="19"/>
      <c r="L19" s="28"/>
    </row>
    <row r="20" spans="1:12" hidden="1">
      <c r="B20" s="1" t="s">
        <v>131</v>
      </c>
      <c r="C20" s="53"/>
      <c r="D20" s="28"/>
      <c r="E20" s="53"/>
      <c r="F20" s="28"/>
      <c r="G20" s="53"/>
      <c r="H20" s="28"/>
      <c r="I20" s="53"/>
      <c r="J20" s="28"/>
      <c r="K20" s="19"/>
      <c r="L20" s="28"/>
    </row>
    <row r="21" spans="1:12" hidden="1">
      <c r="A21" t="s">
        <v>132</v>
      </c>
      <c r="C21" s="53"/>
      <c r="D21" s="19"/>
      <c r="E21" s="53"/>
      <c r="F21" s="19"/>
      <c r="G21" s="53"/>
      <c r="H21" s="19"/>
      <c r="I21" s="53"/>
      <c r="J21" s="19"/>
      <c r="K21" s="19"/>
      <c r="L21" s="19"/>
    </row>
    <row r="22" spans="1:12">
      <c r="A22" s="2" t="s">
        <v>133</v>
      </c>
      <c r="C22" s="53"/>
      <c r="D22" s="29">
        <v>-1295331.6000000001</v>
      </c>
      <c r="E22" s="53"/>
      <c r="F22" s="29">
        <v>-20883782.539999999</v>
      </c>
      <c r="G22" s="53"/>
      <c r="H22" s="29">
        <f>SUM(H11:H17)+H21</f>
        <v>293332102.73599958</v>
      </c>
      <c r="I22" s="53"/>
      <c r="J22" s="29">
        <f>SUM(J11:J17)+J21</f>
        <v>243097593.93100002</v>
      </c>
      <c r="K22" s="19"/>
      <c r="L22" s="29">
        <f>SUM(L11:L17)+L21</f>
        <v>-160270</v>
      </c>
    </row>
    <row r="23" spans="1:12">
      <c r="C23" s="53"/>
      <c r="D23" s="19"/>
      <c r="E23" s="53"/>
      <c r="F23" s="19"/>
      <c r="G23" s="53"/>
      <c r="H23" s="19"/>
      <c r="I23" s="53"/>
      <c r="J23" s="19"/>
      <c r="K23" s="19"/>
      <c r="L23" s="19"/>
    </row>
    <row r="24" spans="1:12" hidden="1">
      <c r="A24" t="s">
        <v>134</v>
      </c>
      <c r="B24" s="3"/>
      <c r="C24" s="53"/>
      <c r="D24" s="19"/>
      <c r="E24" s="53"/>
      <c r="F24" s="19"/>
      <c r="G24" s="53"/>
      <c r="H24" s="19"/>
      <c r="I24" s="53"/>
      <c r="J24" s="19"/>
      <c r="K24" s="19"/>
      <c r="L24" s="19"/>
    </row>
    <row r="25" spans="1:12" hidden="1">
      <c r="A25" t="s">
        <v>135</v>
      </c>
      <c r="B25" s="1"/>
      <c r="C25" s="53"/>
      <c r="D25" s="19"/>
      <c r="E25" s="53"/>
      <c r="F25" s="19"/>
      <c r="G25" s="53"/>
      <c r="H25" s="19"/>
      <c r="I25" s="53"/>
      <c r="J25" s="19"/>
      <c r="K25" s="19"/>
      <c r="L25" s="19"/>
    </row>
    <row r="26" spans="1:12">
      <c r="A26" s="7" t="s">
        <v>136</v>
      </c>
      <c r="B26" s="1"/>
      <c r="C26" s="53"/>
      <c r="D26" s="19"/>
      <c r="E26" s="53"/>
      <c r="F26" s="19"/>
      <c r="G26" s="53"/>
      <c r="H26" s="19">
        <f>SUM(H27:H30)</f>
        <v>34957670.370000005</v>
      </c>
      <c r="I26" s="53"/>
      <c r="J26" s="19">
        <f>SUM(J27:J30)</f>
        <v>2204480.8070000005</v>
      </c>
      <c r="K26" s="19"/>
      <c r="L26" s="19">
        <v>0</v>
      </c>
    </row>
    <row r="27" spans="1:12" hidden="1">
      <c r="B27" s="1" t="s">
        <v>137</v>
      </c>
      <c r="C27" s="53"/>
      <c r="D27" s="28"/>
      <c r="E27" s="53"/>
      <c r="F27" s="28"/>
      <c r="G27" s="53"/>
      <c r="H27" s="28"/>
      <c r="I27" s="53"/>
      <c r="J27" s="28"/>
      <c r="K27" s="19"/>
      <c r="L27" s="28"/>
    </row>
    <row r="28" spans="1:12">
      <c r="B28" s="1" t="s">
        <v>138</v>
      </c>
      <c r="C28" s="53"/>
      <c r="D28" s="28">
        <v>-998.65599999999995</v>
      </c>
      <c r="E28" s="53"/>
      <c r="F28" s="28">
        <v>-935.5379999999999</v>
      </c>
      <c r="G28" s="53"/>
      <c r="H28" s="28"/>
      <c r="I28" s="53"/>
      <c r="J28" s="28">
        <f>-'2008'!E78</f>
        <v>-1138420.99</v>
      </c>
      <c r="K28" s="19"/>
      <c r="L28" s="28">
        <v>0</v>
      </c>
    </row>
    <row r="29" spans="1:12">
      <c r="B29" s="1" t="s">
        <v>139</v>
      </c>
      <c r="C29" s="53"/>
      <c r="D29" s="28">
        <v>6038.0469999999996</v>
      </c>
      <c r="E29" s="53"/>
      <c r="F29" s="28">
        <v>86311.808999999994</v>
      </c>
      <c r="G29" s="53"/>
      <c r="H29" s="28">
        <f>'2009'!F86-'2009'!E83</f>
        <v>35579215.413000003</v>
      </c>
      <c r="I29" s="53"/>
      <c r="J29" s="28">
        <f>'2008'!F82-'2008'!E79</f>
        <v>3543047.0330000008</v>
      </c>
      <c r="K29" s="19"/>
      <c r="L29" s="28">
        <v>0</v>
      </c>
    </row>
    <row r="30" spans="1:12">
      <c r="B30" s="1" t="s">
        <v>140</v>
      </c>
      <c r="C30" s="53"/>
      <c r="D30" s="28">
        <v>-28176.554</v>
      </c>
      <c r="E30" s="53"/>
      <c r="F30" s="28">
        <v>-99203</v>
      </c>
      <c r="G30" s="53"/>
      <c r="H30" s="28">
        <f>-'2009'!E77</f>
        <v>-621545.04300000006</v>
      </c>
      <c r="I30" s="53"/>
      <c r="J30" s="28">
        <f>-'2008'!E71</f>
        <v>-200145.23600000006</v>
      </c>
      <c r="K30" s="19"/>
      <c r="L30" s="28">
        <v>0</v>
      </c>
    </row>
    <row r="31" spans="1:12">
      <c r="A31" s="2" t="s">
        <v>141</v>
      </c>
      <c r="C31" s="53">
        <v>10</v>
      </c>
      <c r="D31" s="29">
        <v>-23137.163</v>
      </c>
      <c r="E31" s="53"/>
      <c r="F31" s="29">
        <v>-13826.729000000007</v>
      </c>
      <c r="G31" s="53"/>
      <c r="H31" s="29">
        <f>SUM(H24:H26)</f>
        <v>34957670.370000005</v>
      </c>
      <c r="I31" s="53"/>
      <c r="J31" s="29">
        <f>SUM(J24:J26)</f>
        <v>2204480.8070000005</v>
      </c>
      <c r="K31" s="40"/>
      <c r="L31" s="29">
        <f>SUM(L24:L26)</f>
        <v>0</v>
      </c>
    </row>
    <row r="32" spans="1:12">
      <c r="C32" s="53"/>
      <c r="D32" s="19"/>
      <c r="E32" s="53"/>
      <c r="F32" s="19"/>
      <c r="G32" s="53"/>
      <c r="H32" s="19"/>
      <c r="I32" s="53"/>
      <c r="J32" s="19"/>
      <c r="K32" s="19"/>
      <c r="L32" s="19"/>
    </row>
    <row r="33" spans="1:15">
      <c r="A33" s="2" t="s">
        <v>22</v>
      </c>
      <c r="C33" s="53"/>
      <c r="D33" s="29">
        <v>-1318468.763</v>
      </c>
      <c r="E33" s="53"/>
      <c r="F33" s="29">
        <v>-20897609.268999998</v>
      </c>
      <c r="G33" s="53"/>
      <c r="H33" s="29">
        <f>H22+H31</f>
        <v>328289773.10599959</v>
      </c>
      <c r="I33" s="53"/>
      <c r="J33" s="29">
        <f>J22+J31</f>
        <v>245302074.73800004</v>
      </c>
      <c r="K33" s="19"/>
      <c r="L33" s="29">
        <f>L22+L31</f>
        <v>-160270</v>
      </c>
    </row>
    <row r="34" spans="1:15">
      <c r="A34" s="2"/>
      <c r="C34" s="53"/>
      <c r="D34" s="48"/>
      <c r="E34" s="53"/>
      <c r="F34" s="48"/>
      <c r="G34" s="53"/>
      <c r="H34" s="48"/>
      <c r="I34" s="53"/>
      <c r="J34" s="48"/>
      <c r="K34" s="19"/>
      <c r="L34" s="19"/>
      <c r="O34" s="51"/>
    </row>
    <row r="35" spans="1:15">
      <c r="A35" t="s">
        <v>76</v>
      </c>
      <c r="C35" s="53">
        <v>11</v>
      </c>
      <c r="D35" s="135">
        <v>0</v>
      </c>
      <c r="E35" s="53"/>
      <c r="F35" s="135">
        <v>0</v>
      </c>
      <c r="G35" s="53"/>
      <c r="H35" s="135">
        <v>-33268651</v>
      </c>
      <c r="I35" s="53"/>
      <c r="J35" s="135">
        <v>-24853224</v>
      </c>
      <c r="K35" s="19"/>
      <c r="L35" s="19">
        <v>0</v>
      </c>
      <c r="O35" s="50"/>
    </row>
    <row r="36" spans="1:15">
      <c r="C36" s="53"/>
      <c r="D36" s="48"/>
      <c r="E36" s="53"/>
      <c r="F36" s="48"/>
      <c r="G36" s="53"/>
      <c r="H36" s="48"/>
      <c r="I36" s="53"/>
      <c r="J36" s="48"/>
      <c r="K36" s="19"/>
      <c r="L36" s="19"/>
    </row>
    <row r="37" spans="1:15" ht="13.5" thickBot="1">
      <c r="A37" s="127" t="s">
        <v>77</v>
      </c>
      <c r="B37" s="128"/>
      <c r="C37" s="129"/>
      <c r="D37" s="25">
        <v>-1318468.763</v>
      </c>
      <c r="E37" s="129"/>
      <c r="F37" s="25">
        <v>-20897609.268999998</v>
      </c>
      <c r="G37" s="129"/>
      <c r="H37" s="25">
        <f>H33+H35</f>
        <v>295021122.10599959</v>
      </c>
      <c r="I37" s="129"/>
      <c r="J37" s="25">
        <f>J33+J35</f>
        <v>220448850.73800004</v>
      </c>
      <c r="K37" s="130"/>
      <c r="L37" s="25">
        <f>L33+L35</f>
        <v>-160270</v>
      </c>
      <c r="O37" s="51"/>
    </row>
    <row r="38" spans="1:15" ht="13.5" thickTop="1">
      <c r="C38" s="53"/>
      <c r="D38" s="19"/>
      <c r="E38" s="53"/>
      <c r="F38" s="19"/>
      <c r="G38" s="53"/>
      <c r="H38" s="19"/>
      <c r="I38" s="53"/>
      <c r="J38" s="19"/>
      <c r="K38" s="19"/>
      <c r="L38" s="19"/>
    </row>
    <row r="39" spans="1:15">
      <c r="A39" s="2" t="s">
        <v>23</v>
      </c>
      <c r="C39" s="53"/>
      <c r="D39" s="19"/>
      <c r="E39" s="53"/>
      <c r="F39" s="19"/>
      <c r="G39" s="53"/>
      <c r="H39" s="19"/>
      <c r="I39" s="53"/>
      <c r="J39" s="19"/>
      <c r="K39" s="19"/>
      <c r="L39" s="19"/>
    </row>
    <row r="40" spans="1:15">
      <c r="C40" s="53"/>
      <c r="D40" s="19"/>
      <c r="E40" s="53"/>
      <c r="F40" s="19"/>
      <c r="G40" s="53"/>
      <c r="H40" s="19"/>
      <c r="I40" s="53"/>
      <c r="J40" s="19"/>
      <c r="K40" s="19"/>
      <c r="L40" s="19"/>
    </row>
    <row r="41" spans="1:15">
      <c r="B41" s="1" t="s">
        <v>79</v>
      </c>
      <c r="C41" s="53"/>
      <c r="D41" s="28"/>
      <c r="E41" s="53"/>
      <c r="F41" s="28"/>
      <c r="G41" s="53"/>
      <c r="H41" s="28"/>
      <c r="I41" s="53"/>
      <c r="J41" s="28"/>
      <c r="K41" s="19"/>
      <c r="L41" s="28"/>
    </row>
    <row r="42" spans="1:15">
      <c r="B42" s="1" t="s">
        <v>78</v>
      </c>
      <c r="C42" s="53"/>
      <c r="D42" s="28"/>
      <c r="E42" s="53"/>
      <c r="F42" s="28"/>
      <c r="G42" s="53"/>
      <c r="H42" s="28"/>
      <c r="I42" s="53"/>
      <c r="J42" s="28"/>
      <c r="K42" s="19"/>
      <c r="L42" s="28"/>
    </row>
    <row r="43" spans="1:15" ht="13.5" thickBot="1">
      <c r="C43" s="53"/>
      <c r="D43" s="22"/>
      <c r="E43" s="53"/>
      <c r="F43" s="22"/>
      <c r="G43" s="53"/>
      <c r="H43" s="22"/>
      <c r="I43" s="53"/>
      <c r="J43" s="22"/>
      <c r="K43" s="19"/>
      <c r="L43" s="22"/>
    </row>
    <row r="44" spans="1:15" ht="13.5" thickTop="1">
      <c r="J44" s="14"/>
      <c r="L44" s="14"/>
    </row>
    <row r="45" spans="1:15">
      <c r="J45" s="14"/>
      <c r="L45" s="14"/>
    </row>
    <row r="46" spans="1:15">
      <c r="J46" s="14"/>
      <c r="L46" s="14"/>
    </row>
    <row r="47" spans="1:15">
      <c r="J47" s="14"/>
      <c r="L47" s="14"/>
    </row>
    <row r="48" spans="1:15">
      <c r="J48" s="14"/>
      <c r="L48" s="14"/>
    </row>
    <row r="49" spans="10:12">
      <c r="J49" s="14"/>
      <c r="L49" s="14"/>
    </row>
    <row r="50" spans="10:12">
      <c r="J50" s="14"/>
      <c r="L50" s="14"/>
    </row>
    <row r="51" spans="10:12">
      <c r="J51" s="14"/>
      <c r="L51" s="14"/>
    </row>
    <row r="52" spans="10:12">
      <c r="J52" s="14"/>
      <c r="L52" s="14"/>
    </row>
    <row r="53" spans="10:12">
      <c r="J53" s="14"/>
      <c r="L53" s="14"/>
    </row>
    <row r="54" spans="10:12">
      <c r="J54" s="14"/>
      <c r="L54" s="14"/>
    </row>
  </sheetData>
  <mergeCells count="3">
    <mergeCell ref="A4:L4"/>
    <mergeCell ref="A6:L6"/>
    <mergeCell ref="D8:L8"/>
  </mergeCells>
  <phoneticPr fontId="2" type="noConversion"/>
  <pageMargins left="0.75" right="0.75" top="1" bottom="1" header="0.5" footer="0.5"/>
  <pageSetup paperSize="9" scale="85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</sheetPr>
  <dimension ref="A1:G54"/>
  <sheetViews>
    <sheetView workbookViewId="0">
      <selection activeCell="D10" sqref="D10:F44"/>
    </sheetView>
  </sheetViews>
  <sheetFormatPr defaultRowHeight="12.75"/>
  <cols>
    <col min="2" max="2" width="46.5703125" customWidth="1"/>
    <col min="3" max="3" width="3.5703125" customWidth="1"/>
    <col min="4" max="4" width="14.7109375" customWidth="1"/>
    <col min="5" max="5" width="2.7109375" style="14" customWidth="1"/>
    <col min="6" max="6" width="14.7109375" customWidth="1"/>
  </cols>
  <sheetData>
    <row r="1" spans="1:6" ht="15.75">
      <c r="A1" s="132" t="s">
        <v>174</v>
      </c>
    </row>
    <row r="2" spans="1:6" ht="15.75">
      <c r="A2" s="133" t="s">
        <v>321</v>
      </c>
    </row>
    <row r="4" spans="1:6" ht="15">
      <c r="A4" s="175" t="s">
        <v>80</v>
      </c>
      <c r="B4" s="175"/>
      <c r="C4" s="175"/>
      <c r="D4" s="175"/>
      <c r="E4" s="175"/>
      <c r="F4" s="175"/>
    </row>
    <row r="5" spans="1:6" s="7" customFormat="1" ht="10.5" customHeight="1">
      <c r="A5" s="8"/>
      <c r="B5" s="6"/>
      <c r="C5" s="6"/>
      <c r="D5" s="9"/>
      <c r="E5" s="16"/>
    </row>
    <row r="6" spans="1:6" s="7" customFormat="1">
      <c r="A6" s="176" t="s">
        <v>359</v>
      </c>
      <c r="B6" s="176"/>
      <c r="C6" s="176"/>
      <c r="D6" s="176"/>
      <c r="E6" s="176"/>
      <c r="F6" s="176"/>
    </row>
    <row r="7" spans="1:6">
      <c r="D7" s="178" t="s">
        <v>164</v>
      </c>
      <c r="E7" s="178"/>
      <c r="F7" s="178"/>
    </row>
    <row r="8" spans="1:6">
      <c r="C8" s="10"/>
      <c r="D8" s="4">
        <v>2013</v>
      </c>
      <c r="E8" s="52"/>
      <c r="F8" s="4">
        <v>2012</v>
      </c>
    </row>
    <row r="9" spans="1:6">
      <c r="C9" s="10"/>
      <c r="D9" s="11"/>
      <c r="E9" s="17"/>
      <c r="F9" s="11"/>
    </row>
    <row r="10" spans="1:6">
      <c r="A10" s="2" t="s">
        <v>94</v>
      </c>
      <c r="D10" s="18"/>
      <c r="E10" s="19"/>
      <c r="F10" s="18"/>
    </row>
    <row r="11" spans="1:6">
      <c r="A11" t="s">
        <v>81</v>
      </c>
      <c r="D11" s="18">
        <v>-1318468.763</v>
      </c>
      <c r="E11" s="19"/>
      <c r="F11" s="18">
        <v>-20897609.268999998</v>
      </c>
    </row>
    <row r="12" spans="1:6">
      <c r="A12" t="s">
        <v>82</v>
      </c>
      <c r="D12" s="18"/>
      <c r="E12" s="19"/>
      <c r="F12" s="18"/>
    </row>
    <row r="13" spans="1:6">
      <c r="A13" t="s">
        <v>83</v>
      </c>
      <c r="B13" t="s">
        <v>84</v>
      </c>
      <c r="D13" s="18"/>
      <c r="E13" s="19"/>
      <c r="F13" s="18"/>
    </row>
    <row r="14" spans="1:6">
      <c r="B14" t="s">
        <v>171</v>
      </c>
      <c r="D14" s="18"/>
      <c r="E14" s="19"/>
      <c r="F14" s="18"/>
    </row>
    <row r="15" spans="1:6">
      <c r="B15" t="s">
        <v>85</v>
      </c>
      <c r="D15" s="18"/>
      <c r="E15" s="19"/>
      <c r="F15" s="18"/>
    </row>
    <row r="16" spans="1:6">
      <c r="B16" t="s">
        <v>86</v>
      </c>
      <c r="D16" s="18"/>
      <c r="E16" s="19"/>
      <c r="F16" s="18"/>
    </row>
    <row r="17" spans="1:6">
      <c r="B17" t="s">
        <v>87</v>
      </c>
      <c r="D17" s="18">
        <v>1497044.3897874355</v>
      </c>
      <c r="E17" s="19"/>
      <c r="F17" s="18">
        <v>-12633121.969589353</v>
      </c>
    </row>
    <row r="18" spans="1:6">
      <c r="B18" t="s">
        <v>88</v>
      </c>
      <c r="D18" s="18"/>
      <c r="E18" s="19"/>
      <c r="F18" s="18"/>
    </row>
    <row r="19" spans="1:6">
      <c r="B19" t="s">
        <v>89</v>
      </c>
      <c r="D19" s="31">
        <v>-207793.79269931465</v>
      </c>
      <c r="E19" s="19"/>
      <c r="F19" s="31">
        <v>15909265.989931792</v>
      </c>
    </row>
    <row r="20" spans="1:6">
      <c r="A20" t="s">
        <v>90</v>
      </c>
      <c r="D20" s="18">
        <v>1289250.5970881209</v>
      </c>
      <c r="E20" s="19"/>
      <c r="F20" s="18">
        <v>3276144.0203424394</v>
      </c>
    </row>
    <row r="21" spans="1:6">
      <c r="B21" t="s">
        <v>91</v>
      </c>
      <c r="D21" s="18"/>
      <c r="E21" s="19"/>
      <c r="F21" s="18"/>
    </row>
    <row r="22" spans="1:6">
      <c r="B22" t="s">
        <v>92</v>
      </c>
      <c r="D22" s="18"/>
      <c r="E22" s="19"/>
      <c r="F22" s="18"/>
    </row>
    <row r="23" spans="1:6">
      <c r="A23" s="1" t="s">
        <v>93</v>
      </c>
      <c r="D23" s="32">
        <v>-29218.165911879158</v>
      </c>
      <c r="E23" s="19"/>
      <c r="F23" s="32">
        <v>-17621465.248657558</v>
      </c>
    </row>
    <row r="24" spans="1:6">
      <c r="A24" s="1"/>
      <c r="D24" s="18"/>
      <c r="E24" s="19"/>
      <c r="F24" s="18"/>
    </row>
    <row r="25" spans="1:6">
      <c r="A25" s="2" t="s">
        <v>95</v>
      </c>
      <c r="D25" s="18"/>
      <c r="E25" s="19"/>
      <c r="F25" s="18"/>
    </row>
    <row r="26" spans="1:6">
      <c r="A26" t="s">
        <v>357</v>
      </c>
      <c r="D26" s="18"/>
      <c r="E26" s="19"/>
      <c r="F26" s="18"/>
    </row>
    <row r="27" spans="1:6">
      <c r="A27" t="s">
        <v>96</v>
      </c>
      <c r="D27" s="18"/>
      <c r="E27" s="19"/>
      <c r="F27" s="18"/>
    </row>
    <row r="28" spans="1:6">
      <c r="A28" t="s">
        <v>97</v>
      </c>
      <c r="D28" s="18"/>
      <c r="E28" s="19"/>
      <c r="F28" s="18"/>
    </row>
    <row r="29" spans="1:6">
      <c r="A29" t="s">
        <v>99</v>
      </c>
      <c r="B29" s="3"/>
      <c r="D29" s="18"/>
      <c r="E29" s="19"/>
      <c r="F29" s="18"/>
    </row>
    <row r="30" spans="1:6">
      <c r="A30" t="s">
        <v>98</v>
      </c>
      <c r="B30" s="1"/>
      <c r="D30" s="18"/>
      <c r="E30" s="19"/>
      <c r="F30" s="18"/>
    </row>
    <row r="31" spans="1:6">
      <c r="A31" s="1" t="s">
        <v>105</v>
      </c>
      <c r="B31" s="1"/>
      <c r="D31" s="32">
        <v>0</v>
      </c>
      <c r="E31" s="19"/>
      <c r="F31" s="32">
        <v>0</v>
      </c>
    </row>
    <row r="32" spans="1:6">
      <c r="B32" s="1"/>
      <c r="D32" s="18"/>
      <c r="E32" s="19"/>
      <c r="F32" s="18"/>
    </row>
    <row r="33" spans="1:7">
      <c r="A33" s="2" t="s">
        <v>100</v>
      </c>
      <c r="D33" s="18"/>
      <c r="E33" s="19"/>
      <c r="F33" s="18"/>
    </row>
    <row r="34" spans="1:7">
      <c r="A34" t="s">
        <v>319</v>
      </c>
      <c r="D34" s="18"/>
      <c r="E34" s="19"/>
      <c r="F34" s="18"/>
    </row>
    <row r="35" spans="1:7">
      <c r="A35" t="s">
        <v>101</v>
      </c>
      <c r="D35" s="18"/>
      <c r="E35" s="19"/>
      <c r="F35" s="18"/>
    </row>
    <row r="36" spans="1:7">
      <c r="A36" t="s">
        <v>102</v>
      </c>
      <c r="D36" s="18"/>
      <c r="E36" s="19"/>
      <c r="F36" s="18"/>
    </row>
    <row r="37" spans="1:7">
      <c r="A37" t="s">
        <v>103</v>
      </c>
      <c r="D37" s="18"/>
      <c r="E37" s="19"/>
      <c r="F37" s="18"/>
    </row>
    <row r="38" spans="1:7">
      <c r="A38" s="1" t="s">
        <v>104</v>
      </c>
      <c r="D38" s="32">
        <v>0</v>
      </c>
      <c r="E38" s="19"/>
      <c r="F38" s="32">
        <v>0</v>
      </c>
    </row>
    <row r="39" spans="1:7">
      <c r="D39" s="18"/>
      <c r="E39" s="19"/>
      <c r="F39" s="18"/>
    </row>
    <row r="40" spans="1:7">
      <c r="A40" s="2" t="s">
        <v>106</v>
      </c>
      <c r="B40" s="2"/>
      <c r="D40" s="30">
        <v>-29218.165911879158</v>
      </c>
      <c r="E40" s="19"/>
      <c r="F40" s="30">
        <v>-17621465.248657558</v>
      </c>
    </row>
    <row r="41" spans="1:7">
      <c r="A41" s="2" t="s">
        <v>107</v>
      </c>
      <c r="B41" s="13"/>
      <c r="D41" s="30">
        <v>3512005.3710000012</v>
      </c>
      <c r="E41" s="19"/>
      <c r="F41" s="30">
        <v>21133471.115200099</v>
      </c>
    </row>
    <row r="42" spans="1:7" ht="13.5" thickBot="1">
      <c r="A42" s="2" t="s">
        <v>108</v>
      </c>
      <c r="B42" s="13"/>
      <c r="D42" s="24">
        <v>3482787.2050881218</v>
      </c>
      <c r="E42" s="19"/>
      <c r="F42" s="24">
        <v>3512005.8665425405</v>
      </c>
    </row>
    <row r="43" spans="1:7" ht="13.5" thickTop="1"/>
    <row r="44" spans="1:7">
      <c r="C44" s="57"/>
      <c r="D44" s="126"/>
      <c r="E44" s="126"/>
      <c r="F44" s="126"/>
      <c r="G44" s="57"/>
    </row>
    <row r="45" spans="1:7">
      <c r="C45" s="34"/>
      <c r="D45" s="57"/>
      <c r="E45" s="142"/>
      <c r="F45" s="57"/>
      <c r="G45" s="57"/>
    </row>
    <row r="46" spans="1:7">
      <c r="C46" s="34"/>
      <c r="D46" s="141"/>
      <c r="E46" s="142"/>
      <c r="F46" s="57"/>
      <c r="G46" s="57"/>
    </row>
    <row r="47" spans="1:7">
      <c r="C47" s="34"/>
      <c r="D47" s="141">
        <f>Bilanci!E15</f>
        <v>3482786.4279999952</v>
      </c>
      <c r="E47" s="142"/>
      <c r="F47" s="141">
        <f>Bilanci!G15</f>
        <v>3512005.3710000012</v>
      </c>
      <c r="G47" s="57"/>
    </row>
    <row r="48" spans="1:7">
      <c r="C48" s="34"/>
      <c r="D48" s="141"/>
      <c r="E48" s="142"/>
      <c r="F48" s="141"/>
      <c r="G48" s="57"/>
    </row>
    <row r="49" spans="3:7">
      <c r="C49" s="34"/>
      <c r="D49" s="141">
        <f>D42-D47</f>
        <v>0.77708812663331628</v>
      </c>
      <c r="E49" s="142"/>
      <c r="F49" s="141">
        <f>F42-F47</f>
        <v>0.49554253928363323</v>
      </c>
      <c r="G49" s="57"/>
    </row>
    <row r="50" spans="3:7">
      <c r="C50" s="34"/>
      <c r="D50" s="57"/>
      <c r="E50" s="142"/>
      <c r="F50" s="57"/>
      <c r="G50" s="57"/>
    </row>
    <row r="51" spans="3:7">
      <c r="C51" s="34"/>
      <c r="D51" s="141"/>
      <c r="E51" s="142"/>
      <c r="F51" s="57"/>
      <c r="G51" s="57"/>
    </row>
    <row r="52" spans="3:7">
      <c r="C52" s="34"/>
      <c r="D52" s="36"/>
      <c r="E52" s="35"/>
      <c r="F52" s="34"/>
      <c r="G52" s="57"/>
    </row>
    <row r="53" spans="3:7">
      <c r="C53" s="34"/>
      <c r="D53" s="34"/>
      <c r="E53" s="35"/>
      <c r="F53" s="34"/>
      <c r="G53" s="57"/>
    </row>
    <row r="54" spans="3:7">
      <c r="C54" s="34"/>
      <c r="D54" s="34"/>
      <c r="E54" s="35"/>
      <c r="F54" s="34"/>
    </row>
  </sheetData>
  <mergeCells count="3">
    <mergeCell ref="D7:F7"/>
    <mergeCell ref="A6:F6"/>
    <mergeCell ref="A4:F4"/>
  </mergeCells>
  <phoneticPr fontId="2" type="noConversion"/>
  <pageMargins left="0.75" right="0.75" top="1" bottom="1" header="0.5" footer="0.5"/>
  <pageSetup paperSize="9" scale="90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</sheetPr>
  <dimension ref="A1:H26"/>
  <sheetViews>
    <sheetView topLeftCell="A3" workbookViewId="0">
      <selection activeCell="B13" sqref="B13:G26"/>
    </sheetView>
  </sheetViews>
  <sheetFormatPr defaultRowHeight="12.75"/>
  <cols>
    <col min="1" max="1" width="35.140625" customWidth="1"/>
    <col min="2" max="2" width="16.28515625" bestFit="1" customWidth="1"/>
    <col min="3" max="4" width="9.28515625" bestFit="1" customWidth="1"/>
    <col min="5" max="6" width="13" customWidth="1"/>
    <col min="7" max="7" width="15.5703125" bestFit="1" customWidth="1"/>
    <col min="8" max="8" width="12.85546875" bestFit="1" customWidth="1"/>
  </cols>
  <sheetData>
    <row r="1" spans="1:7" ht="15.75">
      <c r="A1" s="132" t="s">
        <v>174</v>
      </c>
    </row>
    <row r="2" spans="1:7" ht="15.75">
      <c r="A2" s="133" t="s">
        <v>321</v>
      </c>
    </row>
    <row r="4" spans="1:7" ht="15">
      <c r="A4" s="175" t="s">
        <v>109</v>
      </c>
      <c r="B4" s="175"/>
      <c r="C4" s="175"/>
      <c r="D4" s="175"/>
      <c r="E4" s="175"/>
      <c r="F4" s="175"/>
      <c r="G4" s="175"/>
    </row>
    <row r="5" spans="1:7" ht="15">
      <c r="A5" s="6"/>
      <c r="B5" s="6"/>
      <c r="C5" s="6"/>
      <c r="D5" s="6"/>
      <c r="E5" s="6"/>
      <c r="F5" s="6"/>
      <c r="G5" s="6"/>
    </row>
    <row r="6" spans="1:7">
      <c r="A6" s="176" t="s">
        <v>359</v>
      </c>
      <c r="B6" s="176"/>
      <c r="C6" s="176"/>
      <c r="D6" s="176"/>
      <c r="E6" s="176"/>
      <c r="F6" s="176"/>
      <c r="G6" s="176"/>
    </row>
    <row r="7" spans="1:7">
      <c r="A7" s="11"/>
      <c r="B7" s="11"/>
      <c r="C7" s="11"/>
      <c r="D7" s="11"/>
      <c r="E7" s="11"/>
      <c r="G7" s="134" t="s">
        <v>164</v>
      </c>
    </row>
    <row r="8" spans="1:7" ht="18" customHeight="1">
      <c r="A8" s="179"/>
      <c r="B8" s="179"/>
      <c r="C8" s="179"/>
      <c r="D8" s="179"/>
      <c r="E8" s="179"/>
      <c r="F8" s="179"/>
      <c r="G8" s="179"/>
    </row>
    <row r="9" spans="1:7" ht="38.25">
      <c r="A9" s="45"/>
      <c r="B9" s="46" t="s">
        <v>71</v>
      </c>
      <c r="C9" s="46" t="s">
        <v>118</v>
      </c>
      <c r="D9" s="46" t="s">
        <v>110</v>
      </c>
      <c r="E9" s="46" t="s">
        <v>111</v>
      </c>
      <c r="F9" s="46" t="s">
        <v>117</v>
      </c>
      <c r="G9" s="47" t="s">
        <v>112</v>
      </c>
    </row>
    <row r="10" spans="1:7" ht="12.75" hidden="1" customHeight="1">
      <c r="A10" s="14"/>
      <c r="B10" s="39"/>
      <c r="C10" s="39"/>
      <c r="D10" s="39"/>
      <c r="E10" s="39"/>
      <c r="F10" s="39"/>
      <c r="G10" s="42"/>
    </row>
    <row r="11" spans="1:7" ht="18" hidden="1" customHeight="1">
      <c r="A11" s="43" t="s">
        <v>355</v>
      </c>
      <c r="B11" s="40"/>
      <c r="C11" s="40"/>
      <c r="D11" s="40"/>
      <c r="E11" s="40"/>
      <c r="F11" s="40">
        <v>831690927</v>
      </c>
      <c r="G11" s="40">
        <f>SUM(B11:F11)</f>
        <v>831690927</v>
      </c>
    </row>
    <row r="12" spans="1:7" ht="18" hidden="1" customHeight="1">
      <c r="A12" s="14" t="s">
        <v>119</v>
      </c>
      <c r="B12" s="41"/>
      <c r="C12" s="41"/>
      <c r="D12" s="41"/>
      <c r="E12" s="41"/>
      <c r="F12" s="41"/>
      <c r="G12" s="41">
        <f>SUM(B12:F12)</f>
        <v>0</v>
      </c>
    </row>
    <row r="13" spans="1:7" ht="18" customHeight="1">
      <c r="A13" s="174" t="s">
        <v>355</v>
      </c>
      <c r="B13" s="29">
        <v>0</v>
      </c>
      <c r="C13" s="29">
        <v>0</v>
      </c>
      <c r="D13" s="29">
        <v>0</v>
      </c>
      <c r="E13" s="29">
        <v>0</v>
      </c>
      <c r="F13" s="29">
        <v>831690927</v>
      </c>
      <c r="G13" s="29">
        <v>831690927</v>
      </c>
    </row>
    <row r="14" spans="1:7" ht="18" customHeight="1">
      <c r="A14" s="14" t="s">
        <v>113</v>
      </c>
      <c r="B14" s="41"/>
      <c r="C14" s="41"/>
      <c r="D14" s="41"/>
      <c r="E14" s="41"/>
      <c r="F14" s="41">
        <v>-20897609.268999998</v>
      </c>
      <c r="G14" s="41">
        <v>-20897609.268999998</v>
      </c>
    </row>
    <row r="15" spans="1:7" ht="18" customHeight="1">
      <c r="A15" s="14" t="s">
        <v>114</v>
      </c>
      <c r="B15" s="41"/>
      <c r="C15" s="41"/>
      <c r="D15" s="41"/>
      <c r="E15" s="41"/>
      <c r="F15" s="41"/>
      <c r="G15" s="41">
        <v>0</v>
      </c>
    </row>
    <row r="16" spans="1:7" ht="18" customHeight="1">
      <c r="A16" s="14" t="s">
        <v>115</v>
      </c>
      <c r="B16" s="41"/>
      <c r="C16" s="41"/>
      <c r="D16" s="41"/>
      <c r="E16" s="41"/>
      <c r="F16" s="41"/>
      <c r="G16" s="41">
        <v>0</v>
      </c>
    </row>
    <row r="17" spans="1:8" ht="18" customHeight="1">
      <c r="A17" s="14" t="s">
        <v>120</v>
      </c>
      <c r="B17" s="41"/>
      <c r="C17" s="41"/>
      <c r="D17" s="41"/>
      <c r="E17" s="41"/>
      <c r="F17" s="41"/>
      <c r="G17" s="41">
        <v>0</v>
      </c>
    </row>
    <row r="18" spans="1:8" ht="18" customHeight="1">
      <c r="A18" s="44" t="s">
        <v>356</v>
      </c>
      <c r="B18" s="29">
        <v>0</v>
      </c>
      <c r="C18" s="29">
        <v>0</v>
      </c>
      <c r="D18" s="29">
        <v>0</v>
      </c>
      <c r="E18" s="29">
        <v>0</v>
      </c>
      <c r="F18" s="29">
        <v>810793317.73099995</v>
      </c>
      <c r="G18" s="29">
        <v>810793317.73099995</v>
      </c>
      <c r="H18" s="23">
        <f>G18-Bilanci!G107</f>
        <v>0.28999996185302734</v>
      </c>
    </row>
    <row r="19" spans="1:8" ht="9" customHeight="1">
      <c r="A19" s="14"/>
      <c r="B19" s="19"/>
      <c r="C19" s="19"/>
      <c r="D19" s="19"/>
      <c r="E19" s="19"/>
      <c r="F19" s="19"/>
      <c r="G19" s="40"/>
    </row>
    <row r="20" spans="1:8" ht="18" customHeight="1">
      <c r="A20" s="14" t="s">
        <v>113</v>
      </c>
      <c r="B20" s="41"/>
      <c r="C20" s="41"/>
      <c r="D20" s="41"/>
      <c r="E20" s="41"/>
      <c r="F20" s="41">
        <v>-1318468.763</v>
      </c>
      <c r="G20" s="41">
        <v>-1318468.763</v>
      </c>
    </row>
    <row r="21" spans="1:8" ht="18" customHeight="1">
      <c r="A21" s="14" t="s">
        <v>114</v>
      </c>
      <c r="B21" s="41"/>
      <c r="C21" s="41"/>
      <c r="D21" s="41"/>
      <c r="E21" s="41"/>
      <c r="F21" s="41"/>
      <c r="G21" s="41">
        <v>0</v>
      </c>
    </row>
    <row r="22" spans="1:8" ht="18" customHeight="1">
      <c r="A22" s="14" t="s">
        <v>121</v>
      </c>
      <c r="B22" s="41"/>
      <c r="C22" s="41"/>
      <c r="D22" s="41"/>
      <c r="E22" s="41"/>
      <c r="F22" s="41"/>
      <c r="G22" s="41">
        <v>0</v>
      </c>
    </row>
    <row r="23" spans="1:8" ht="11.25" customHeight="1">
      <c r="A23" s="14"/>
      <c r="B23" s="41"/>
      <c r="C23" s="41"/>
      <c r="D23" s="41"/>
      <c r="E23" s="41"/>
      <c r="F23" s="41"/>
      <c r="G23" s="41"/>
    </row>
    <row r="24" spans="1:8" ht="18" customHeight="1">
      <c r="A24" s="14" t="s">
        <v>116</v>
      </c>
      <c r="B24" s="41"/>
      <c r="C24" s="41"/>
      <c r="D24" s="41"/>
      <c r="E24" s="41"/>
      <c r="F24" s="41"/>
      <c r="G24" s="41">
        <v>0</v>
      </c>
    </row>
    <row r="25" spans="1:8" ht="18" customHeight="1" thickBot="1">
      <c r="A25" s="24" t="s">
        <v>358</v>
      </c>
      <c r="B25" s="24">
        <v>0</v>
      </c>
      <c r="C25" s="24">
        <v>0</v>
      </c>
      <c r="D25" s="24">
        <v>0</v>
      </c>
      <c r="E25" s="24">
        <v>0</v>
      </c>
      <c r="F25" s="24">
        <v>809474848.66799998</v>
      </c>
      <c r="G25" s="24">
        <v>809474848.66799998</v>
      </c>
      <c r="H25" s="23">
        <f>G25-Bilanci!E107</f>
        <v>-1.4460563659667969E-2</v>
      </c>
    </row>
    <row r="26" spans="1:8" ht="13.5" thickTop="1"/>
  </sheetData>
  <mergeCells count="3">
    <mergeCell ref="A8:G8"/>
    <mergeCell ref="A4:G4"/>
    <mergeCell ref="A6:G6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Fq.1</vt:lpstr>
      <vt:lpstr>2007</vt:lpstr>
      <vt:lpstr>2008</vt:lpstr>
      <vt:lpstr>2009</vt:lpstr>
      <vt:lpstr>Bilanci</vt:lpstr>
      <vt:lpstr>PASH-sipas natyres</vt:lpstr>
      <vt:lpstr>Cash flow-met.indirekte</vt:lpstr>
      <vt:lpstr>Ndrysh.ne kapital-e pakonsolid.</vt:lpstr>
      <vt:lpstr>Bilanci!Print_Area</vt:lpstr>
      <vt:lpstr>'Cash flow-met.indirekte'!Print_Area</vt:lpstr>
      <vt:lpstr>'Ndrysh.ne kapital-e pakonsolid.'!Print_Area</vt:lpstr>
      <vt:lpstr>Bilanci!Print_Titles</vt:lpstr>
    </vt:vector>
  </TitlesOfParts>
  <Company>Boga &amp; Associates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Boga &amp; Associates</dc:creator>
  <cp:lastModifiedBy>renato.qoshja</cp:lastModifiedBy>
  <cp:lastPrinted>2014-03-11T09:10:25Z</cp:lastPrinted>
  <dcterms:created xsi:type="dcterms:W3CDTF">2008-09-02T13:29:51Z</dcterms:created>
  <dcterms:modified xsi:type="dcterms:W3CDTF">2014-07-04T09:28:45Z</dcterms:modified>
</cp:coreProperties>
</file>