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O\1.Shoqeri Aktive\BM\2.Jo aktive\4.Shoqeri per bilance\Grupi BOZO\Geolog International\Pasqyra financiare\Viti 2020\PF word&amp;excel\"/>
    </mc:Choice>
  </mc:AlternateContent>
  <xr:revisionPtr revIDLastSave="0" documentId="13_ncr:1_{2FE65069-5E28-4A64-BDF8-05E3B503AC0B}" xr6:coauthVersionLast="46" xr6:coauthVersionMax="46" xr10:uidLastSave="{00000000-0000-0000-0000-000000000000}"/>
  <bookViews>
    <workbookView xWindow="-120" yWindow="-120" windowWidth="29040" windowHeight="15840" tabRatio="801" firstSheet="2" activeTab="5" xr2:uid="{00000000-000D-0000-FFFF-FFFF00000000}"/>
  </bookViews>
  <sheets>
    <sheet name="1-Pasqyra e Pozicioni Financiar" sheetId="17" r:id="rId1"/>
    <sheet name="PASH" sheetId="18" r:id="rId2"/>
    <sheet name="Cash Flow" sheetId="19" r:id="rId3"/>
    <sheet name="Pasqyra e ndryshimev ne kapital" sheetId="20" r:id="rId4"/>
    <sheet name="FAMS" sheetId="22" r:id="rId5"/>
    <sheet name="Shenimet shpjeguese" sheetId="21" r:id="rId6"/>
    <sheet name="Shpenzime te pazbritshme 14  " sheetId="11" state="hidden" r:id="rId7"/>
  </sheets>
  <externalReferences>
    <externalReference r:id="rId8"/>
  </externalReferences>
  <definedNames>
    <definedName name="_xlnm._FilterDatabase" localSheetId="6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6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6" hidden="1">'Shpenzime te pazbritshme 14  '!$A$2:$M$2</definedName>
    <definedName name="Z_22AB98C9_5529_497A_9DE7_02FC5BFD3E55_.wvu.FilterData" localSheetId="6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15" i="21" l="1"/>
  <c r="B15" i="21"/>
  <c r="C6" i="22"/>
  <c r="C40" i="19"/>
  <c r="B27" i="18"/>
  <c r="B104" i="21" s="1"/>
  <c r="B29" i="21"/>
  <c r="B32" i="21" s="1"/>
  <c r="B21" i="17" s="1"/>
  <c r="B97" i="21"/>
  <c r="B100" i="21"/>
  <c r="B91" i="21"/>
  <c r="B96" i="21"/>
  <c r="B95" i="21"/>
  <c r="B87" i="21"/>
  <c r="B35" i="21"/>
  <c r="B13" i="21"/>
  <c r="C32" i="21"/>
  <c r="F18" i="22"/>
  <c r="D18" i="22"/>
  <c r="D21" i="22"/>
  <c r="E21" i="22"/>
  <c r="C21" i="22"/>
  <c r="C18" i="22"/>
  <c r="F19" i="22"/>
  <c r="E18" i="22"/>
  <c r="D25" i="22"/>
  <c r="E25" i="22"/>
  <c r="C25" i="22"/>
  <c r="F9" i="22"/>
  <c r="B22" i="18"/>
  <c r="B10" i="18"/>
  <c r="B105" i="17"/>
  <c r="E72" i="19"/>
  <c r="C35" i="19"/>
  <c r="B115" i="21"/>
  <c r="B117" i="21" s="1"/>
  <c r="B109" i="21"/>
  <c r="B111" i="21" s="1"/>
  <c r="A115" i="21"/>
  <c r="B79" i="21"/>
  <c r="B78" i="21"/>
  <c r="B71" i="21"/>
  <c r="B62" i="21"/>
  <c r="B42" i="21"/>
  <c r="B102" i="21" l="1"/>
  <c r="F21" i="22"/>
  <c r="F25" i="22"/>
  <c r="B65398" i="21"/>
  <c r="B126" i="21"/>
  <c r="B81" i="21"/>
  <c r="B73" i="21"/>
  <c r="B66" i="21"/>
  <c r="B57" i="21"/>
  <c r="B52" i="21"/>
  <c r="B44" i="21"/>
  <c r="B37" i="21"/>
  <c r="B65" i="17" s="1"/>
  <c r="C34" i="19" s="1"/>
  <c r="B21" i="21"/>
  <c r="B18" i="17"/>
  <c r="C32" i="19" s="1"/>
  <c r="B7" i="21"/>
  <c r="E15" i="22"/>
  <c r="D15" i="22"/>
  <c r="C15" i="22"/>
  <c r="F14" i="22"/>
  <c r="F13" i="22"/>
  <c r="F8" i="22"/>
  <c r="E6" i="22"/>
  <c r="E10" i="22" s="1"/>
  <c r="D6" i="22"/>
  <c r="D10" i="22" s="1"/>
  <c r="C10" i="22"/>
  <c r="F4" i="22"/>
  <c r="F3" i="22"/>
  <c r="C24" i="22" l="1"/>
  <c r="D24" i="22"/>
  <c r="F15" i="22"/>
  <c r="F6" i="22"/>
  <c r="F10" i="22" s="1"/>
  <c r="E24" i="22"/>
  <c r="B105" i="21" l="1"/>
  <c r="F24" i="22"/>
  <c r="C58" i="19"/>
  <c r="D10" i="20"/>
  <c r="E10" i="20"/>
  <c r="G10" i="20"/>
  <c r="B10" i="20"/>
  <c r="C33" i="19"/>
  <c r="B33" i="17"/>
  <c r="G12" i="20" l="1"/>
  <c r="I11" i="20" l="1"/>
  <c r="K11" i="20"/>
  <c r="J12" i="20"/>
  <c r="I13" i="20"/>
  <c r="K13" i="20" s="1"/>
  <c r="I14" i="20"/>
  <c r="K14" i="20" s="1"/>
  <c r="I15" i="20"/>
  <c r="K15" i="20"/>
  <c r="I16" i="20"/>
  <c r="K16" i="20" s="1"/>
  <c r="H17" i="20"/>
  <c r="J17" i="20"/>
  <c r="I18" i="20"/>
  <c r="K18" i="20"/>
  <c r="I19" i="20"/>
  <c r="K19" i="20" s="1"/>
  <c r="I20" i="20"/>
  <c r="K20" i="20" s="1"/>
  <c r="I21" i="20"/>
  <c r="K21" i="20"/>
  <c r="H22" i="20"/>
  <c r="J22" i="20"/>
  <c r="I25" i="20"/>
  <c r="K25" i="20" s="1"/>
  <c r="I26" i="20"/>
  <c r="K26" i="20" s="1"/>
  <c r="I28" i="20"/>
  <c r="K28" i="20"/>
  <c r="I29" i="20"/>
  <c r="K29" i="20" s="1"/>
  <c r="J30" i="20"/>
  <c r="I31" i="20"/>
  <c r="K31" i="20" s="1"/>
  <c r="I32" i="20"/>
  <c r="K32" i="20"/>
  <c r="I34" i="20"/>
  <c r="K34" i="20" s="1"/>
  <c r="J35" i="20"/>
  <c r="J24" i="20" l="1"/>
  <c r="J37" i="20" s="1"/>
  <c r="C15" i="19"/>
  <c r="G35" i="20" l="1"/>
  <c r="F35" i="20"/>
  <c r="E35" i="20"/>
  <c r="D35" i="20"/>
  <c r="C35" i="20"/>
  <c r="B35" i="20"/>
  <c r="G30" i="20"/>
  <c r="F30" i="20"/>
  <c r="E30" i="20"/>
  <c r="D30" i="20"/>
  <c r="C30" i="20"/>
  <c r="B30" i="20"/>
  <c r="G22" i="20"/>
  <c r="F22" i="20"/>
  <c r="E22" i="20"/>
  <c r="D22" i="20"/>
  <c r="C22" i="20"/>
  <c r="B22" i="20"/>
  <c r="G17" i="20"/>
  <c r="F17" i="20"/>
  <c r="E17" i="20"/>
  <c r="D17" i="20"/>
  <c r="C17" i="20"/>
  <c r="B17" i="20"/>
  <c r="G24" i="20"/>
  <c r="G37" i="20" s="1"/>
  <c r="F12" i="20"/>
  <c r="F24" i="20" s="1"/>
  <c r="E12" i="20"/>
  <c r="E24" i="20" s="1"/>
  <c r="D12" i="20"/>
  <c r="D24" i="20" s="1"/>
  <c r="C12" i="20"/>
  <c r="C24" i="20" s="1"/>
  <c r="B12" i="20"/>
  <c r="D37" i="20" l="1"/>
  <c r="C37" i="20"/>
  <c r="I17" i="20"/>
  <c r="K17" i="20" s="1"/>
  <c r="I22" i="20"/>
  <c r="K22" i="20" s="1"/>
  <c r="F37" i="20"/>
  <c r="E37" i="20"/>
  <c r="B24" i="20"/>
  <c r="B37" i="20" l="1"/>
  <c r="C49" i="19" l="1"/>
  <c r="B55" i="18" l="1"/>
  <c r="B42" i="18"/>
  <c r="B47" i="18" l="1"/>
  <c r="B57" i="18" s="1"/>
  <c r="H27" i="20" s="1"/>
  <c r="B125" i="21"/>
  <c r="B127" i="21" s="1"/>
  <c r="B128" i="21" s="1"/>
  <c r="B131" i="21" s="1"/>
  <c r="H10" i="20"/>
  <c r="C64" i="19"/>
  <c r="H33" i="20"/>
  <c r="B92" i="17"/>
  <c r="B75" i="17"/>
  <c r="B55" i="17"/>
  <c r="C11" i="19" l="1"/>
  <c r="C37" i="19" s="1"/>
  <c r="C66" i="19" s="1"/>
  <c r="H12" i="20"/>
  <c r="I10" i="20"/>
  <c r="K10" i="20" s="1"/>
  <c r="H35" i="20"/>
  <c r="I35" i="20" s="1"/>
  <c r="K35" i="20" s="1"/>
  <c r="I33" i="20"/>
  <c r="K33" i="20" s="1"/>
  <c r="H30" i="20"/>
  <c r="I27" i="20"/>
  <c r="K27" i="20" s="1"/>
  <c r="B106" i="17"/>
  <c r="B57" i="17"/>
  <c r="B94" i="17"/>
  <c r="H24" i="20" l="1"/>
  <c r="I24" i="20" s="1"/>
  <c r="K24" i="20" s="1"/>
  <c r="I12" i="20"/>
  <c r="K12" i="20" s="1"/>
  <c r="B107" i="17"/>
  <c r="B109" i="17" s="1"/>
  <c r="B111" i="17" s="1"/>
  <c r="B113" i="17" s="1"/>
  <c r="I30" i="20"/>
  <c r="K30" i="20" s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H37" i="20" l="1"/>
  <c r="I37" i="20" s="1"/>
  <c r="K37" i="20" s="1"/>
  <c r="G97" i="11"/>
  <c r="G99" i="11" s="1"/>
  <c r="G100" i="11" s="1"/>
  <c r="C67" i="19" l="1"/>
  <c r="C69" i="19" s="1"/>
  <c r="C72" i="19" s="1"/>
</calcChain>
</file>

<file path=xl/sharedStrings.xml><?xml version="1.0" encoding="utf-8"?>
<sst xmlns="http://schemas.openxmlformats.org/spreadsheetml/2006/main" count="760" uniqueCount="484">
  <si>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</si>
  <si>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</si>
  <si>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</si>
  <si>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</si>
  <si>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</si>
  <si>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</si>
  <si>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</si>
  <si>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</si>
  <si>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</si>
  <si>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</si>
  <si>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</si>
  <si>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</si>
  <si>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</si>
  <si>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</si>
  <si>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</si>
  <si>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</si>
  <si>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</si>
  <si>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</si>
  <si>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</si>
  <si>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</si>
  <si>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</si>
  <si>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</si>
  <si>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</si>
  <si>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</si>
  <si>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</si>
  <si>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</si>
  <si>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</si>
  <si>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</si>
  <si>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</si>
  <si>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</si>
  <si>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</si>
  <si>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</si>
  <si>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</si>
  <si>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</si>
  <si>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</si>
  <si>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</si>
  <si>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</si>
  <si>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</si>
  <si>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</si>
  <si>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</si>
  <si>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</si>
  <si>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</si>
  <si>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</si>
  <si>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</si>
  <si>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</si>
  <si>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</si>
  <si>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</si>
  <si>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</si>
  <si>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</si>
  <si>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</si>
  <si>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</si>
  <si>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</si>
  <si>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</si>
  <si>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</si>
  <si>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</si>
  <si>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</si>
  <si>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</si>
  <si>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</si>
  <si>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</si>
  <si>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</si>
  <si>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</si>
  <si>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</si>
  <si>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</si>
  <si>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</si>
  <si>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</si>
  <si>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</si>
  <si>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</si>
  <si>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</si>
  <si>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</si>
  <si>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</si>
  <si>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</si>
  <si>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</si>
  <si>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</si>
  <si>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</si>
  <si>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</si>
  <si>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</si>
  <si>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</si>
  <si>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</si>
  <si>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</si>
  <si>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</si>
  <si>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</si>
  <si>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</si>
  <si>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</si>
  <si>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</si>
  <si>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</si>
  <si>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</si>
  <si>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</si>
  <si>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</si>
  <si>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</si>
  <si>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</si>
  <si>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</si>
  <si>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</si>
  <si>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</si>
  <si>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</si>
  <si>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</si>
  <si>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</si>
  <si>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</si>
  <si>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</si>
  <si>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</si>
  <si>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</si>
  <si>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</si>
  <si>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</si>
  <si>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</si>
  <si>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</si>
  <si>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</si>
  <si>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</si>
  <si>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</si>
  <si>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</si>
  <si>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</si>
  <si>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</si>
  <si>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</si>
  <si>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</si>
  <si>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</si>
  <si>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</si>
  <si>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</si>
  <si>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</si>
  <si>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</si>
  <si>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</si>
  <si>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</si>
  <si>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</si>
  <si>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</si>
  <si>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</si>
  <si>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</si>
  <si>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</si>
  <si>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</si>
  <si>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</si>
  <si>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</si>
  <si>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</si>
  <si>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</si>
  <si>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</si>
  <si>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</si>
  <si>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</si>
  <si>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</si>
  <si>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</si>
  <si>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</si>
  <si>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</si>
  <si>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</si>
  <si>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</si>
  <si>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</si>
  <si>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</si>
  <si>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</si>
  <si>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</si>
  <si>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</si>
  <si>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</si>
  <si>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</si>
  <si>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</si>
  <si>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</si>
  <si>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</si>
  <si>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</si>
  <si>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</si>
  <si>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</si>
  <si>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</si>
  <si>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</si>
  <si>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</si>
  <si>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</si>
  <si>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</si>
  <si>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</si>
  <si>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</si>
  <si>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</si>
  <si>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</si>
  <si>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</si>
  <si>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</si>
  <si>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</si>
  <si>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</si>
  <si>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</si>
  <si>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</si>
  <si>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</si>
  <si>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</si>
  <si>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</si>
  <si>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</si>
  <si>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</si>
  <si>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</si>
  <si>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</si>
  <si>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</si>
  <si>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</si>
  <si>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</si>
  <si>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</si>
  <si>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</si>
  <si>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</si>
  <si>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</si>
  <si>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</si>
  <si>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</si>
  <si>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</si>
  <si>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</si>
  <si>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</si>
  <si>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</si>
  <si>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</si>
  <si>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</si>
  <si>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</si>
  <si>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</si>
  <si>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</si>
  <si>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</si>
  <si>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</si>
  <si>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</si>
  <si>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</si>
  <si>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</si>
  <si>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</si>
  <si>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</si>
  <si>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</si>
  <si>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</si>
  <si>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</si>
  <si>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</si>
  <si>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</si>
  <si>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</si>
  <si>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</si>
  <si>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</si>
  <si>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</si>
  <si>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</si>
  <si>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</si>
  <si>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</si>
  <si>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</si>
  <si>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</si>
  <si>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</si>
  <si>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</si>
  <si>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</si>
  <si>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</si>
  <si>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</si>
  <si>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</si>
  <si>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</si>
  <si>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</si>
  <si>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</si>
  <si>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</si>
  <si>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</si>
  <si>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</si>
  <si>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</si>
  <si>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</si>
  <si>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</si>
  <si>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</si>
  <si>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</si>
  <si>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</si>
  <si>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</si>
  <si>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</si>
  <si>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</si>
  <si>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</si>
  <si>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</si>
  <si>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</si>
  <si>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</si>
  <si>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</si>
  <si>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</si>
  <si>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</si>
  <si>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</si>
  <si>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</si>
  <si>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</si>
  <si>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</si>
  <si>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</si>
  <si>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</si>
  <si>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</si>
  <si>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</si>
  <si>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</si>
  <si>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</si>
  <si>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</si>
  <si>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</si>
  <si>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</si>
  <si>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</si>
  <si>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</si>
  <si>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</si>
  <si>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</si>
  <si>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</si>
  <si>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</si>
  <si>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</si>
  <si>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</si>
  <si>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</si>
  <si>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</si>
  <si>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</si>
  <si>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</si>
  <si>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</si>
  <si>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</si>
  <si>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</si>
  <si>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</si>
  <si>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</si>
  <si>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</si>
  <si>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</si>
  <si>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</si>
  <si>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</si>
  <si>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</si>
  <si>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</si>
  <si>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</si>
  <si>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</si>
  <si>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</si>
  <si>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</si>
  <si>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</si>
  <si>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</si>
  <si>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</si>
  <si>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</si>
  <si>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</si>
  <si>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</si>
  <si>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</si>
  <si>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</si>
  <si>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</si>
  <si>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</si>
  <si>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</si>
  <si>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</si>
  <si>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</si>
  <si>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</si>
  <si>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</si>
  <si>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</si>
  <si>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</si>
  <si>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</si>
  <si>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</si>
  <si>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</si>
  <si>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</si>
  <si>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</si>
  <si>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</si>
  <si>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</si>
  <si>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</si>
  <si>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</si>
  <si>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</si>
  <si>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</si>
  <si>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</si>
  <si>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</si>
  <si>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</si>
  <si>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</si>
  <si>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</si>
  <si>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</si>
  <si>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</si>
  <si>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</si>
  <si>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</si>
  <si>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</si>
  <si>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</si>
  <si>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</si>
  <si>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</si>
  <si>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</si>
  <si>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</si>
  <si>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</si>
  <si>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</si>
  <si>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</si>
  <si>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</si>
  <si>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</si>
  <si>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</si>
  <si>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</si>
  <si>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</si>
  <si>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</si>
  <si>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</si>
  <si>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</si>
  <si>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</si>
  <si>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</si>
  <si>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</si>
  <si>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</si>
  <si>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</si>
  <si>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</si>
  <si>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</si>
  <si>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</si>
  <si>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</si>
  <si>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</si>
  <si>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</si>
  <si>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</si>
  <si>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</si>
  <si>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</si>
  <si>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</si>
  <si>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</si>
  <si>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</si>
  <si>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</si>
  <si>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</si>
  <si>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</si>
  <si>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</si>
  <si>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</si>
  <si>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</si>
  <si>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</si>
  <si>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</si>
  <si>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</si>
  <si>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</si>
  <si>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</si>
  <si>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</si>
  <si>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</si>
  <si>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</si>
  <si>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</si>
  <si>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</si>
  <si>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</si>
  <si>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</si>
  <si>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</si>
  <si>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</si>
  <si>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</si>
  <si>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</si>
  <si>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</si>
  <si>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</si>
  <si>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</si>
  <si>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</si>
  <si>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</si>
  <si>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</si>
  <si>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</si>
  <si>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</si>
  <si>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</si>
  <si>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</si>
  <si>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</si>
  <si>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</si>
  <si>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</si>
  <si>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</si>
  <si>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</si>
  <si>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</si>
  <si>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</si>
  <si>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</si>
  <si>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</si>
  <si>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</si>
  <si>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</si>
  <si>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</si>
  <si>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</si>
  <si>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</si>
  <si>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</si>
  <si>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</si>
  <si>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</si>
  <si>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</si>
  <si>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</si>
  <si>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</si>
  <si>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</si>
  <si>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</si>
  <si>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</si>
  <si>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</si>
  <si>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</si>
  <si>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</si>
  <si>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</si>
  <si>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</si>
  <si>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</si>
  <si>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</si>
  <si>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</si>
  <si>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TOTALI</t>
  </si>
  <si>
    <t xml:space="preserve"> Paga dhe shpërblime </t>
  </si>
  <si>
    <t xml:space="preserve"> Sigurime shoqërore dhe shëndetesore </t>
  </si>
  <si>
    <t xml:space="preserve">Tatim mbi të ardhurat personale </t>
  </si>
  <si>
    <t>Per vitin e mbyllur</t>
  </si>
  <si>
    <t>Shpenzime per sigurimet shoqerore dhe shendetesore</t>
  </si>
  <si>
    <t xml:space="preserve">Fitimi i vitit para tatimit </t>
  </si>
  <si>
    <t>Shtese: Shpenzime te pazbritshme</t>
  </si>
  <si>
    <t>Fitimi fiskal i vitit</t>
  </si>
  <si>
    <t xml:space="preserve">Fitimi neto i tatueshem </t>
  </si>
  <si>
    <t>Tatim fitimi i parapaguar</t>
  </si>
  <si>
    <t>Tatim fitimi per t’u paguar/(arketuar)</t>
  </si>
  <si>
    <t>Mobilje dhe pajisje zyre</t>
  </si>
  <si>
    <t>Pajisje informative</t>
  </si>
  <si>
    <t xml:space="preserve">  Totali </t>
  </si>
  <si>
    <t xml:space="preserve"> Kosto </t>
  </si>
  <si>
    <t xml:space="preserve"> Shtesa </t>
  </si>
  <si>
    <t xml:space="preserve"> Pakësime </t>
  </si>
  <si>
    <t xml:space="preserve"> Zhvlerësimi i akumuluar </t>
  </si>
  <si>
    <t xml:space="preserve"> Zhvlerësimi vjetor  </t>
  </si>
  <si>
    <t xml:space="preserve"> Vlera e mbetur neto </t>
  </si>
  <si>
    <r>
      <t>Percaktime te tjera per rezultatin e periudhes</t>
    </r>
    <r>
      <rPr>
        <i/>
        <sz val="10"/>
        <color rgb="FF000000"/>
        <rFont val="Calibri"/>
        <family val="2"/>
        <scheme val="minor"/>
      </rPr>
      <t xml:space="preserve"> (pershkruaj)</t>
    </r>
  </si>
  <si>
    <t>Arka dhe Banka</t>
  </si>
  <si>
    <t>Te tjera (pershkruaj)</t>
  </si>
  <si>
    <t>me 31 dhjetor 2019</t>
  </si>
  <si>
    <t xml:space="preserve"> Më 31 dhjetor 2019</t>
  </si>
  <si>
    <r>
      <t>Te tjera</t>
    </r>
    <r>
      <rPr>
        <b/>
        <i/>
        <sz val="9"/>
        <color indexed="8"/>
        <rFont val="Calibri"/>
        <family val="2"/>
        <scheme val="minor"/>
      </rPr>
      <t xml:space="preserve"> (pershkruaj)</t>
    </r>
  </si>
  <si>
    <r>
      <t xml:space="preserve">Te tjera </t>
    </r>
    <r>
      <rPr>
        <i/>
        <sz val="9"/>
        <color indexed="8"/>
        <rFont val="Calibri"/>
        <family val="2"/>
        <scheme val="minor"/>
      </rPr>
      <t>(pershkruaj)</t>
    </r>
  </si>
  <si>
    <t>Shpenzime te tjera</t>
  </si>
  <si>
    <t>NIPT L52130022T</t>
  </si>
  <si>
    <t xml:space="preserve">Geolog International B.V., Albanian Branch                                                                                             </t>
  </si>
  <si>
    <t xml:space="preserve"> Cash Lek </t>
  </si>
  <si>
    <t xml:space="preserve"> Banka Lek </t>
  </si>
  <si>
    <t xml:space="preserve"> Banka Eur </t>
  </si>
  <si>
    <t>TOTAL</t>
  </si>
  <si>
    <t>Të arkëtueshme nga aktiviteti i shfrytëzimit</t>
  </si>
  <si>
    <t>Shell Upstream Albania BV USD</t>
  </si>
  <si>
    <t>Geolog International BV HQ</t>
  </si>
  <si>
    <t>a.        Të arkëtueshme të tjera</t>
  </si>
  <si>
    <t>TVSH per tu marre</t>
  </si>
  <si>
    <t>Garanci per qira</t>
  </si>
  <si>
    <t>Tatim fitimi</t>
  </si>
  <si>
    <t>Tatim ne burim</t>
  </si>
  <si>
    <t>Investim nga shoqeria meme EUR</t>
  </si>
  <si>
    <t xml:space="preserve">Shitje e punimeve dhe e sherbimeve </t>
  </si>
  <si>
    <t xml:space="preserve">Sales of goods </t>
  </si>
  <si>
    <t>Other incomes</t>
  </si>
  <si>
    <t>Shpenzime amortizimi</t>
  </si>
  <si>
    <t>Shpenzime kancelarie</t>
  </si>
  <si>
    <t>Shpenzime stafi te jashtem</t>
  </si>
  <si>
    <t>Shpenzime noteriale</t>
  </si>
  <si>
    <t>Shpenzime hoteli, bileta, etj</t>
  </si>
  <si>
    <t>Shpenzime konsulence</t>
  </si>
  <si>
    <t>Komisione bankare</t>
  </si>
  <si>
    <t>Taksa dhe dogana</t>
  </si>
  <si>
    <t xml:space="preserve">Shpenzime te administratorit </t>
  </si>
  <si>
    <t>Kosto direkte te paguara nga shoqeria meme</t>
  </si>
  <si>
    <t>Gjoba dhe shpenzime te pazbritshme</t>
  </si>
  <si>
    <t>Te ardhura financiare</t>
  </si>
  <si>
    <t xml:space="preserve">Tatim fitimi me 15% </t>
  </si>
  <si>
    <t>Shpenzime transporti</t>
  </si>
  <si>
    <t xml:space="preserve">Taksa te tjera </t>
  </si>
  <si>
    <t>Pasqyrat financiare te vitit 2020</t>
  </si>
  <si>
    <t xml:space="preserve"> Më 1 janar 2019</t>
  </si>
  <si>
    <t xml:space="preserve"> Më 31 dhjetor 2020</t>
  </si>
  <si>
    <t>me 31 dhjetor 2020</t>
  </si>
  <si>
    <t>Parapagime te dhena</t>
  </si>
  <si>
    <t>-</t>
  </si>
  <si>
    <t xml:space="preserve"> Të pagueshme për aktivitetin e shfrytëzimit  </t>
  </si>
  <si>
    <t>GEOLOG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</si>
</sst>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_(* #,##0.0_);_(* \(#,##0.0\);_(* &quot;-&quot;??_);_(@_)"/>
    <numFmt numFmtId="185" formatCode="_-* #,##0_L_e_k_-;\-* #,##0_L_e_k_-;_-* &quot;-&quot;??_L_e_k_-;_-@"/>
    <numFmt numFmtId="186" formatCode="_(* #,##0.0000_);_(* \(#,##0.0000\);_(* &quot;-&quot;??_);_(@_)"/>
  </numFmts>
  <fonts count="22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9" tint="0.3999755851924192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theme="9" tint="0.3999755851924192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60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7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2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3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43" fillId="0" borderId="0" xfId="0" applyFont="1" applyFill="1"/>
    <xf numFmtId="0" fontId="190" fillId="0" borderId="0" xfId="0" applyNumberFormat="1" applyFont="1" applyFill="1" applyBorder="1" applyAlignment="1" applyProtection="1">
      <alignment horizontal="center"/>
    </xf>
    <xf numFmtId="0" fontId="190" fillId="0" borderId="0" xfId="0" applyNumberFormat="1" applyFont="1" applyFill="1" applyBorder="1" applyAlignment="1" applyProtection="1"/>
    <xf numFmtId="0" fontId="191" fillId="0" borderId="0" xfId="0" applyFont="1" applyFill="1"/>
    <xf numFmtId="0" fontId="192" fillId="0" borderId="0" xfId="0" applyNumberFormat="1" applyFont="1" applyFill="1" applyBorder="1" applyAlignment="1" applyProtection="1"/>
    <xf numFmtId="0" fontId="144" fillId="0" borderId="0" xfId="0" applyFont="1" applyFill="1" applyBorder="1" applyAlignment="1"/>
    <xf numFmtId="3" fontId="193" fillId="0" borderId="0" xfId="0" applyNumberFormat="1" applyFont="1" applyFill="1" applyBorder="1" applyAlignment="1">
      <alignment horizontal="center" vertical="center"/>
    </xf>
    <xf numFmtId="0" fontId="193" fillId="0" borderId="0" xfId="3275" applyFont="1" applyFill="1" applyBorder="1" applyAlignment="1">
      <alignment horizontal="left" vertical="center"/>
    </xf>
    <xf numFmtId="0" fontId="192" fillId="0" borderId="0" xfId="0" applyNumberFormat="1" applyFont="1" applyFill="1" applyBorder="1" applyAlignment="1" applyProtection="1">
      <alignment wrapText="1"/>
    </xf>
    <xf numFmtId="0" fontId="195" fillId="0" borderId="0" xfId="0" applyNumberFormat="1" applyFont="1" applyFill="1" applyBorder="1" applyAlignment="1" applyProtection="1">
      <alignment horizontal="left" wrapText="1" indent="2"/>
    </xf>
    <xf numFmtId="0" fontId="193" fillId="0" borderId="0" xfId="3275" applyFont="1" applyFill="1" applyBorder="1" applyAlignment="1">
      <alignment vertical="center"/>
    </xf>
    <xf numFmtId="37" fontId="190" fillId="0" borderId="0" xfId="0" applyNumberFormat="1" applyFont="1" applyFill="1" applyBorder="1" applyAlignment="1" applyProtection="1"/>
    <xf numFmtId="0" fontId="190" fillId="0" borderId="0" xfId="0" applyNumberFormat="1" applyFont="1" applyFill="1" applyBorder="1" applyAlignment="1" applyProtection="1">
      <alignment wrapText="1"/>
    </xf>
    <xf numFmtId="14" fontId="194" fillId="0" borderId="0" xfId="3275" applyNumberFormat="1" applyFont="1" applyFill="1" applyBorder="1" applyAlignment="1">
      <alignment horizontal="center" vertical="center"/>
    </xf>
    <xf numFmtId="0" fontId="192" fillId="0" borderId="0" xfId="0" applyNumberFormat="1" applyFont="1" applyFill="1" applyBorder="1" applyAlignment="1" applyProtection="1">
      <alignment vertical="top" wrapText="1"/>
    </xf>
    <xf numFmtId="0" fontId="194" fillId="0" borderId="0" xfId="3275" applyFont="1" applyFill="1" applyBorder="1" applyAlignment="1">
      <alignment horizontal="center" vertical="center"/>
    </xf>
    <xf numFmtId="0" fontId="193" fillId="0" borderId="0" xfId="3506" applyNumberFormat="1" applyFont="1" applyFill="1" applyBorder="1" applyAlignment="1">
      <alignment vertical="center"/>
    </xf>
    <xf numFmtId="0" fontId="194" fillId="0" borderId="0" xfId="3506" applyNumberFormat="1" applyFont="1" applyFill="1" applyBorder="1" applyAlignment="1">
      <alignment horizontal="center" vertical="center"/>
    </xf>
    <xf numFmtId="0" fontId="196" fillId="0" borderId="0" xfId="3506" applyNumberFormat="1" applyFont="1" applyFill="1" applyBorder="1" applyAlignment="1">
      <alignment vertical="center"/>
    </xf>
    <xf numFmtId="0" fontId="194" fillId="0" borderId="0" xfId="3506" applyNumberFormat="1" applyFont="1" applyFill="1" applyBorder="1" applyAlignment="1">
      <alignment vertical="center"/>
    </xf>
    <xf numFmtId="0" fontId="190" fillId="0" borderId="0" xfId="0" applyNumberFormat="1" applyFont="1" applyFill="1" applyBorder="1" applyAlignment="1" applyProtection="1">
      <alignment horizontal="right"/>
    </xf>
    <xf numFmtId="3" fontId="19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37" fontId="2" fillId="0" borderId="0" xfId="0" applyNumberFormat="1" applyFont="1" applyFill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193" fillId="0" borderId="26" xfId="0" applyNumberFormat="1" applyFont="1" applyFill="1" applyBorder="1" applyAlignment="1">
      <alignment horizontal="right" vertical="center"/>
    </xf>
    <xf numFmtId="37" fontId="193" fillId="0" borderId="0" xfId="0" applyNumberFormat="1" applyFont="1" applyFill="1" applyBorder="1" applyAlignment="1">
      <alignment horizontal="right" vertical="center"/>
    </xf>
    <xf numFmtId="37" fontId="194" fillId="0" borderId="0" xfId="0" applyNumberFormat="1" applyFont="1" applyFill="1" applyBorder="1" applyAlignment="1">
      <alignment horizontal="right" vertical="center"/>
    </xf>
    <xf numFmtId="37" fontId="193" fillId="0" borderId="16" xfId="0" applyNumberFormat="1" applyFont="1" applyFill="1" applyBorder="1" applyAlignment="1">
      <alignment horizontal="right" vertical="center"/>
    </xf>
    <xf numFmtId="184" fontId="193" fillId="0" borderId="0" xfId="215" applyNumberFormat="1" applyFont="1" applyFill="1" applyBorder="1" applyAlignment="1">
      <alignment horizontal="right" vertical="center"/>
    </xf>
    <xf numFmtId="37" fontId="193" fillId="0" borderId="15" xfId="0" applyNumberFormat="1" applyFont="1" applyFill="1" applyBorder="1" applyAlignment="1">
      <alignment horizontal="right" vertical="center"/>
    </xf>
    <xf numFmtId="37" fontId="143" fillId="0" borderId="26" xfId="0" applyNumberFormat="1" applyFont="1" applyFill="1" applyBorder="1" applyAlignment="1">
      <alignment horizontal="right"/>
    </xf>
    <xf numFmtId="37" fontId="143" fillId="0" borderId="0" xfId="0" applyNumberFormat="1" applyFont="1" applyFill="1" applyBorder="1" applyAlignment="1">
      <alignment horizontal="right"/>
    </xf>
    <xf numFmtId="0" fontId="194" fillId="0" borderId="0" xfId="3506" applyNumberFormat="1" applyFont="1" applyFill="1" applyBorder="1" applyAlignment="1">
      <alignment horizontal="right" vertical="center"/>
    </xf>
    <xf numFmtId="37" fontId="196" fillId="0" borderId="0" xfId="3506" applyNumberFormat="1" applyFont="1" applyFill="1" applyBorder="1" applyAlignment="1">
      <alignment horizontal="right" vertical="center"/>
    </xf>
    <xf numFmtId="0" fontId="196" fillId="0" borderId="0" xfId="3506" applyNumberFormat="1" applyFont="1" applyFill="1" applyBorder="1" applyAlignment="1">
      <alignment horizontal="right" vertical="center"/>
    </xf>
    <xf numFmtId="167" fontId="190" fillId="0" borderId="0" xfId="215" applyNumberFormat="1" applyFont="1" applyFill="1" applyBorder="1" applyAlignment="1" applyProtection="1"/>
    <xf numFmtId="0" fontId="182" fillId="61" borderId="0" xfId="6591" applyFont="1" applyFill="1"/>
    <xf numFmtId="0" fontId="183" fillId="61" borderId="0" xfId="0" applyFont="1" applyFill="1"/>
    <xf numFmtId="0" fontId="184" fillId="61" borderId="0" xfId="0" applyNumberFormat="1" applyFont="1" applyFill="1" applyBorder="1" applyAlignment="1" applyProtection="1"/>
    <xf numFmtId="0" fontId="183" fillId="61" borderId="0" xfId="6591" applyFont="1" applyFill="1"/>
    <xf numFmtId="0" fontId="184" fillId="61" borderId="0" xfId="6591" applyFont="1" applyFill="1" applyAlignment="1">
      <alignment wrapText="1"/>
    </xf>
    <xf numFmtId="0" fontId="184" fillId="61" borderId="0" xfId="6596" applyFont="1" applyFill="1" applyBorder="1"/>
    <xf numFmtId="0" fontId="185" fillId="61" borderId="0" xfId="6591" applyFont="1" applyFill="1"/>
    <xf numFmtId="0" fontId="184" fillId="61" borderId="0" xfId="6591" applyFont="1" applyFill="1" applyAlignment="1">
      <alignment horizontal="right" wrapText="1"/>
    </xf>
    <xf numFmtId="0" fontId="185" fillId="61" borderId="0" xfId="6596" applyFont="1" applyFill="1" applyBorder="1"/>
    <xf numFmtId="37" fontId="185" fillId="61" borderId="0" xfId="6592" applyNumberFormat="1" applyFont="1" applyFill="1" applyBorder="1" applyAlignment="1">
      <alignment horizontal="right"/>
    </xf>
    <xf numFmtId="37" fontId="185" fillId="61" borderId="0" xfId="6592" applyNumberFormat="1" applyFont="1" applyFill="1" applyBorder="1" applyAlignment="1" applyProtection="1">
      <alignment horizontal="right" wrapText="1"/>
    </xf>
    <xf numFmtId="37" fontId="182" fillId="61" borderId="0" xfId="6591" applyNumberFormat="1" applyFont="1" applyFill="1" applyAlignment="1">
      <alignment horizontal="right"/>
    </xf>
    <xf numFmtId="0" fontId="186" fillId="61" borderId="0" xfId="6591" applyFont="1" applyFill="1" applyAlignment="1">
      <alignment vertical="center"/>
    </xf>
    <xf numFmtId="167" fontId="181" fillId="61" borderId="16" xfId="215" applyNumberFormat="1" applyFont="1" applyFill="1" applyBorder="1" applyAlignment="1">
      <alignment horizontal="right"/>
    </xf>
    <xf numFmtId="0" fontId="187" fillId="61" borderId="0" xfId="6591" applyFont="1" applyFill="1" applyAlignment="1">
      <alignment vertical="center"/>
    </xf>
    <xf numFmtId="167" fontId="185" fillId="61" borderId="0" xfId="215" applyNumberFormat="1" applyFont="1" applyFill="1" applyBorder="1" applyAlignment="1">
      <alignment horizontal="right"/>
    </xf>
    <xf numFmtId="167" fontId="182" fillId="61" borderId="0" xfId="215" applyNumberFormat="1" applyFont="1" applyFill="1" applyAlignment="1">
      <alignment horizontal="right"/>
    </xf>
    <xf numFmtId="167" fontId="184" fillId="61" borderId="26" xfId="215" applyNumberFormat="1" applyFont="1" applyFill="1" applyBorder="1" applyAlignment="1">
      <alignment horizontal="right"/>
    </xf>
    <xf numFmtId="0" fontId="186" fillId="61" borderId="0" xfId="6591" applyFont="1" applyFill="1" applyAlignment="1">
      <alignment vertical="top" wrapText="1"/>
    </xf>
    <xf numFmtId="0" fontId="187" fillId="61" borderId="0" xfId="6591" applyFont="1" applyFill="1" applyAlignment="1">
      <alignment vertical="top" wrapText="1"/>
    </xf>
    <xf numFmtId="167" fontId="181" fillId="61" borderId="26" xfId="215" applyNumberFormat="1" applyFont="1" applyFill="1" applyBorder="1" applyAlignment="1">
      <alignment horizontal="right"/>
    </xf>
    <xf numFmtId="0" fontId="187" fillId="61" borderId="0" xfId="6591" applyFont="1" applyFill="1" applyAlignment="1">
      <alignment vertical="top"/>
    </xf>
    <xf numFmtId="167" fontId="185" fillId="61" borderId="0" xfId="215" applyNumberFormat="1" applyFont="1" applyFill="1" applyBorder="1" applyAlignment="1" applyProtection="1">
      <alignment horizontal="right" wrapText="1"/>
    </xf>
    <xf numFmtId="0" fontId="186" fillId="61" borderId="0" xfId="6591" applyFont="1" applyFill="1"/>
    <xf numFmtId="37" fontId="182" fillId="61" borderId="0" xfId="6591" applyNumberFormat="1" applyFont="1" applyFill="1"/>
    <xf numFmtId="0" fontId="182" fillId="61" borderId="0" xfId="6591" applyFont="1" applyFill="1" applyAlignment="1">
      <alignment vertical="center"/>
    </xf>
    <xf numFmtId="0" fontId="184" fillId="61" borderId="0" xfId="6591" applyFont="1" applyFill="1" applyAlignment="1">
      <alignment horizontal="center" vertical="center" wrapText="1"/>
    </xf>
    <xf numFmtId="0" fontId="184" fillId="61" borderId="0" xfId="6591" applyFont="1" applyFill="1" applyAlignment="1">
      <alignment vertical="center" wrapText="1"/>
    </xf>
    <xf numFmtId="41" fontId="178" fillId="61" borderId="0" xfId="215" applyNumberFormat="1" applyFont="1" applyFill="1" applyBorder="1" applyAlignment="1">
      <alignment horizontal="right"/>
    </xf>
    <xf numFmtId="41" fontId="177" fillId="61" borderId="0" xfId="215" applyNumberFormat="1" applyFont="1" applyFill="1" applyBorder="1" applyAlignment="1">
      <alignment horizontal="right" vertical="center" wrapText="1"/>
    </xf>
    <xf numFmtId="0" fontId="178" fillId="61" borderId="0" xfId="0" applyFont="1" applyFill="1" applyAlignment="1">
      <alignment horizontal="left" vertical="center"/>
    </xf>
    <xf numFmtId="0" fontId="200" fillId="61" borderId="0" xfId="0" applyFont="1" applyFill="1" applyAlignment="1">
      <alignment horizontal="left" vertical="center"/>
    </xf>
    <xf numFmtId="0" fontId="199" fillId="61" borderId="0" xfId="0" applyFont="1" applyFill="1" applyAlignment="1">
      <alignment horizontal="left" vertical="center"/>
    </xf>
    <xf numFmtId="0" fontId="178" fillId="61" borderId="0" xfId="0" applyFont="1" applyFill="1" applyAlignment="1">
      <alignment vertical="center"/>
    </xf>
    <xf numFmtId="0" fontId="177" fillId="61" borderId="0" xfId="0" applyFont="1" applyFill="1" applyAlignment="1">
      <alignment vertical="center"/>
    </xf>
    <xf numFmtId="0" fontId="178" fillId="61" borderId="0" xfId="0" applyFont="1" applyFill="1"/>
    <xf numFmtId="0" fontId="178" fillId="61" borderId="0" xfId="0" applyFont="1" applyFill="1" applyAlignment="1">
      <alignment horizontal="center"/>
    </xf>
    <xf numFmtId="183" fontId="177" fillId="61" borderId="0" xfId="1531" applyNumberFormat="1" applyFont="1" applyFill="1" applyAlignment="1">
      <alignment horizontal="center" vertical="center" wrapText="1"/>
    </xf>
    <xf numFmtId="0" fontId="179" fillId="61" borderId="0" xfId="0" applyFont="1" applyFill="1" applyAlignment="1">
      <alignment horizontal="left" vertical="center"/>
    </xf>
    <xf numFmtId="0" fontId="177" fillId="61" borderId="0" xfId="0" applyFont="1" applyFill="1" applyAlignment="1">
      <alignment horizontal="left" vertical="center"/>
    </xf>
    <xf numFmtId="0" fontId="180" fillId="61" borderId="0" xfId="0" applyFont="1" applyFill="1" applyAlignment="1">
      <alignment horizontal="left" vertical="center"/>
    </xf>
    <xf numFmtId="183" fontId="178" fillId="61" borderId="0" xfId="1531" applyNumberFormat="1" applyFont="1" applyFill="1" applyAlignment="1">
      <alignment horizontal="center"/>
    </xf>
    <xf numFmtId="167" fontId="178" fillId="61" borderId="0" xfId="215" applyNumberFormat="1" applyFont="1" applyFill="1" applyBorder="1" applyAlignment="1">
      <alignment horizontal="right" vertical="center"/>
    </xf>
    <xf numFmtId="167" fontId="193" fillId="0" borderId="26" xfId="215" applyNumberFormat="1" applyFont="1" applyFill="1" applyBorder="1" applyAlignment="1">
      <alignment horizontal="right" vertical="center"/>
    </xf>
    <xf numFmtId="167" fontId="2" fillId="0" borderId="0" xfId="215" applyNumberFormat="1" applyFont="1" applyFill="1" applyAlignment="1">
      <alignment horizontal="right"/>
    </xf>
    <xf numFmtId="167" fontId="190" fillId="0" borderId="0" xfId="215" applyNumberFormat="1" applyFont="1" applyFill="1" applyBorder="1" applyAlignment="1" applyProtection="1">
      <alignment horizontal="right"/>
    </xf>
    <xf numFmtId="167" fontId="2" fillId="0" borderId="0" xfId="215" applyNumberFormat="1" applyFont="1" applyFill="1" applyBorder="1" applyAlignment="1">
      <alignment horizontal="right"/>
    </xf>
    <xf numFmtId="0" fontId="205" fillId="61" borderId="0" xfId="0" applyFont="1" applyFill="1"/>
    <xf numFmtId="0" fontId="198" fillId="61" borderId="0" xfId="0" applyFont="1" applyFill="1" applyAlignment="1">
      <alignment horizontal="center"/>
    </xf>
    <xf numFmtId="0" fontId="198" fillId="61" borderId="0" xfId="0" applyFont="1" applyFill="1"/>
    <xf numFmtId="0" fontId="206" fillId="61" borderId="0" xfId="0" applyFont="1" applyFill="1"/>
    <xf numFmtId="0" fontId="207" fillId="61" borderId="0" xfId="0" applyNumberFormat="1" applyFont="1" applyFill="1" applyBorder="1" applyAlignment="1" applyProtection="1"/>
    <xf numFmtId="0" fontId="208" fillId="61" borderId="0" xfId="0" applyFont="1" applyFill="1"/>
    <xf numFmtId="3" fontId="204" fillId="61" borderId="0" xfId="0" applyNumberFormat="1" applyFont="1" applyFill="1" applyAlignment="1">
      <alignment horizontal="center" vertical="center"/>
    </xf>
    <xf numFmtId="0" fontId="209" fillId="61" borderId="0" xfId="0" applyFont="1" applyFill="1" applyAlignment="1">
      <alignment vertical="center"/>
    </xf>
    <xf numFmtId="0" fontId="207" fillId="61" borderId="0" xfId="0" applyFont="1" applyFill="1" applyAlignment="1">
      <alignment wrapText="1"/>
    </xf>
    <xf numFmtId="37" fontId="198" fillId="61" borderId="0" xfId="215" applyNumberFormat="1" applyFont="1" applyFill="1" applyBorder="1" applyAlignment="1" applyProtection="1">
      <alignment horizontal="right" wrapText="1"/>
    </xf>
    <xf numFmtId="37" fontId="208" fillId="61" borderId="0" xfId="0" applyNumberFormat="1" applyFont="1" applyFill="1" applyAlignment="1">
      <alignment horizontal="right"/>
    </xf>
    <xf numFmtId="0" fontId="210" fillId="61" borderId="0" xfId="0" applyFont="1" applyFill="1"/>
    <xf numFmtId="0" fontId="211" fillId="61" borderId="0" xfId="0" applyFont="1" applyFill="1" applyAlignment="1">
      <alignment horizontal="left" wrapText="1" indent="2"/>
    </xf>
    <xf numFmtId="0" fontId="211" fillId="61" borderId="0" xfId="0" applyFont="1" applyFill="1"/>
    <xf numFmtId="0" fontId="211" fillId="61" borderId="0" xfId="0" applyFont="1" applyFill="1" applyAlignment="1">
      <alignment horizontal="left" indent="2"/>
    </xf>
    <xf numFmtId="167" fontId="198" fillId="61" borderId="0" xfId="215" applyNumberFormat="1" applyFont="1" applyFill="1" applyBorder="1" applyAlignment="1" applyProtection="1">
      <alignment horizontal="right" wrapText="1"/>
    </xf>
    <xf numFmtId="43" fontId="198" fillId="61" borderId="0" xfId="215" applyFont="1" applyFill="1" applyBorder="1" applyAlignment="1" applyProtection="1">
      <alignment horizontal="right" wrapText="1"/>
    </xf>
    <xf numFmtId="37" fontId="205" fillId="61" borderId="26" xfId="0" applyNumberFormat="1" applyFont="1" applyFill="1" applyBorder="1" applyAlignment="1">
      <alignment horizontal="right"/>
    </xf>
    <xf numFmtId="37" fontId="205" fillId="61" borderId="0" xfId="0" applyNumberFormat="1" applyFont="1" applyFill="1" applyAlignment="1">
      <alignment horizontal="right"/>
    </xf>
    <xf numFmtId="0" fontId="207" fillId="61" borderId="16" xfId="0" applyFont="1" applyFill="1" applyBorder="1" applyAlignment="1">
      <alignment wrapText="1"/>
    </xf>
    <xf numFmtId="37" fontId="208" fillId="61" borderId="16" xfId="0" applyNumberFormat="1" applyFont="1" applyFill="1" applyBorder="1" applyAlignment="1">
      <alignment horizontal="right"/>
    </xf>
    <xf numFmtId="0" fontId="207" fillId="61" borderId="0" xfId="6591" applyFont="1" applyFill="1" applyAlignment="1">
      <alignment wrapText="1"/>
    </xf>
    <xf numFmtId="0" fontId="204" fillId="61" borderId="0" xfId="6595" applyFont="1" applyFill="1" applyAlignment="1">
      <alignment horizontal="center"/>
    </xf>
    <xf numFmtId="167" fontId="198" fillId="61" borderId="0" xfId="215" applyNumberFormat="1" applyFont="1" applyFill="1" applyBorder="1" applyAlignment="1" applyProtection="1"/>
    <xf numFmtId="167" fontId="204" fillId="61" borderId="26" xfId="215" applyNumberFormat="1" applyFont="1" applyFill="1" applyBorder="1" applyAlignment="1">
      <alignment horizontal="right" vertical="center"/>
    </xf>
    <xf numFmtId="167" fontId="204" fillId="61" borderId="0" xfId="215" applyNumberFormat="1" applyFont="1" applyFill="1" applyAlignment="1">
      <alignment horizontal="right" vertical="center"/>
    </xf>
    <xf numFmtId="0" fontId="198" fillId="61" borderId="0" xfId="6591" applyFont="1" applyFill="1" applyAlignment="1">
      <alignment wrapText="1"/>
    </xf>
    <xf numFmtId="37" fontId="208" fillId="61" borderId="0" xfId="6591" applyNumberFormat="1" applyFont="1" applyFill="1" applyAlignment="1">
      <alignment horizontal="right"/>
    </xf>
    <xf numFmtId="37" fontId="205" fillId="61" borderId="16" xfId="6591" applyNumberFormat="1" applyFont="1" applyFill="1" applyBorder="1" applyAlignment="1">
      <alignment horizontal="right"/>
    </xf>
    <xf numFmtId="37" fontId="205" fillId="61" borderId="0" xfId="6591" applyNumberFormat="1" applyFont="1" applyFill="1" applyAlignment="1">
      <alignment horizontal="right"/>
    </xf>
    <xf numFmtId="0" fontId="210" fillId="61" borderId="0" xfId="6591" applyFont="1" applyFill="1" applyAlignment="1">
      <alignment wrapText="1"/>
    </xf>
    <xf numFmtId="0" fontId="204" fillId="61" borderId="0" xfId="6595" applyFont="1" applyFill="1" applyAlignment="1">
      <alignment horizontal="center" vertical="center"/>
    </xf>
    <xf numFmtId="0" fontId="204" fillId="61" borderId="0" xfId="6595" applyFont="1" applyFill="1" applyAlignment="1">
      <alignment vertical="center"/>
    </xf>
    <xf numFmtId="0" fontId="197" fillId="61" borderId="0" xfId="3506" applyFont="1" applyFill="1" applyAlignment="1">
      <alignment vertical="center"/>
    </xf>
    <xf numFmtId="0" fontId="197" fillId="61" borderId="0" xfId="3275" applyFont="1" applyFill="1"/>
    <xf numFmtId="0" fontId="197" fillId="61" borderId="0" xfId="3275" applyFont="1" applyFill="1" applyAlignment="1">
      <alignment horizontal="center"/>
    </xf>
    <xf numFmtId="0" fontId="211" fillId="61" borderId="0" xfId="0" applyFont="1" applyFill="1" applyAlignment="1">
      <alignment horizontal="left" vertical="top" wrapText="1" indent="2"/>
    </xf>
    <xf numFmtId="0" fontId="198" fillId="61" borderId="0" xfId="0" applyFont="1" applyFill="1" applyAlignment="1">
      <alignment horizontal="right"/>
    </xf>
    <xf numFmtId="0" fontId="208" fillId="61" borderId="0" xfId="0" applyFont="1" applyFill="1" applyAlignment="1">
      <alignment horizontal="right"/>
    </xf>
    <xf numFmtId="38" fontId="208" fillId="61" borderId="0" xfId="0" applyNumberFormat="1" applyFont="1" applyFill="1" applyAlignment="1">
      <alignment horizontal="right"/>
    </xf>
    <xf numFmtId="0" fontId="198" fillId="61" borderId="0" xfId="0" applyFont="1" applyFill="1" applyAlignment="1">
      <alignment wrapText="1"/>
    </xf>
    <xf numFmtId="0" fontId="211" fillId="61" borderId="0" xfId="0" applyFont="1" applyFill="1" applyAlignment="1">
      <alignment wrapText="1"/>
    </xf>
    <xf numFmtId="0" fontId="198" fillId="61" borderId="0" xfId="0" applyFont="1" applyFill="1" applyAlignment="1">
      <alignment horizontal="left" wrapText="1" indent="2"/>
    </xf>
    <xf numFmtId="0" fontId="198" fillId="61" borderId="0" xfId="0" applyFont="1" applyFill="1" applyAlignment="1">
      <alignment horizontal="left" vertical="top" wrapText="1" indent="2"/>
    </xf>
    <xf numFmtId="0" fontId="198" fillId="61" borderId="0" xfId="0" applyFont="1" applyFill="1" applyAlignment="1">
      <alignment horizontal="left" indent="2"/>
    </xf>
    <xf numFmtId="167" fontId="208" fillId="61" borderId="0" xfId="215" applyNumberFormat="1" applyFont="1" applyFill="1" applyAlignment="1">
      <alignment horizontal="right"/>
    </xf>
    <xf numFmtId="43" fontId="208" fillId="61" borderId="0" xfId="215" applyFont="1" applyFill="1" applyAlignment="1">
      <alignment horizontal="right"/>
    </xf>
    <xf numFmtId="0" fontId="207" fillId="61" borderId="0" xfId="3275" applyFont="1" applyFill="1" applyAlignment="1">
      <alignment vertical="top" wrapText="1"/>
    </xf>
    <xf numFmtId="167" fontId="205" fillId="61" borderId="26" xfId="215" applyNumberFormat="1" applyFont="1" applyFill="1" applyBorder="1" applyAlignment="1">
      <alignment horizontal="right"/>
    </xf>
    <xf numFmtId="167" fontId="205" fillId="61" borderId="0" xfId="215" applyNumberFormat="1" applyFont="1" applyFill="1" applyAlignment="1">
      <alignment horizontal="right"/>
    </xf>
    <xf numFmtId="167" fontId="205" fillId="61" borderId="15" xfId="215" applyNumberFormat="1" applyFont="1" applyFill="1" applyBorder="1" applyAlignment="1">
      <alignment horizontal="right"/>
    </xf>
    <xf numFmtId="0" fontId="198" fillId="61" borderId="0" xfId="0" applyFont="1" applyFill="1" applyAlignment="1">
      <alignment horizontal="left" wrapText="1"/>
    </xf>
    <xf numFmtId="0" fontId="207" fillId="61" borderId="0" xfId="0" applyFont="1" applyFill="1" applyAlignment="1">
      <alignment horizontal="left" wrapText="1"/>
    </xf>
    <xf numFmtId="167" fontId="205" fillId="61" borderId="16" xfId="215" applyNumberFormat="1" applyFont="1" applyFill="1" applyBorder="1" applyAlignment="1">
      <alignment horizontal="right"/>
    </xf>
    <xf numFmtId="0" fontId="213" fillId="61" borderId="0" xfId="3506" applyFont="1" applyFill="1" applyAlignment="1">
      <alignment vertical="center"/>
    </xf>
    <xf numFmtId="167" fontId="213" fillId="61" borderId="0" xfId="3506" applyNumberFormat="1" applyFont="1" applyFill="1" applyAlignment="1">
      <alignment horizontal="right" vertical="center"/>
    </xf>
    <xf numFmtId="167" fontId="198" fillId="61" borderId="0" xfId="0" applyNumberFormat="1" applyFont="1" applyFill="1" applyAlignment="1">
      <alignment horizontal="right"/>
    </xf>
    <xf numFmtId="0" fontId="184" fillId="61" borderId="0" xfId="6591" applyFont="1" applyFill="1" applyAlignment="1">
      <alignment horizontal="center" vertical="top" wrapText="1"/>
    </xf>
    <xf numFmtId="0" fontId="178" fillId="61" borderId="0" xfId="0" applyFont="1" applyFill="1" applyAlignment="1">
      <alignment horizontal="justify" vertical="center" wrapText="1"/>
    </xf>
    <xf numFmtId="0" fontId="214" fillId="61" borderId="0" xfId="4958" applyFont="1" applyFill="1" applyAlignment="1">
      <alignment horizontal="center" vertical="center" wrapText="1"/>
    </xf>
    <xf numFmtId="0" fontId="178" fillId="0" borderId="0" xfId="0" applyFont="1"/>
    <xf numFmtId="183" fontId="199" fillId="61" borderId="0" xfId="1531" applyNumberFormat="1" applyFont="1" applyFill="1" applyAlignment="1">
      <alignment horizontal="center" vertical="center"/>
    </xf>
    <xf numFmtId="183" fontId="199" fillId="61" borderId="0" xfId="215" applyNumberFormat="1" applyFont="1" applyFill="1" applyAlignment="1">
      <alignment horizontal="center" vertical="center"/>
    </xf>
    <xf numFmtId="183" fontId="178" fillId="61" borderId="27" xfId="215" applyNumberFormat="1" applyFont="1" applyFill="1" applyBorder="1" applyAlignment="1">
      <alignment horizontal="center"/>
    </xf>
    <xf numFmtId="183" fontId="215" fillId="61" borderId="27" xfId="215" applyNumberFormat="1" applyFont="1" applyFill="1" applyBorder="1" applyAlignment="1">
      <alignment horizontal="center" vertical="center"/>
    </xf>
    <xf numFmtId="183" fontId="215" fillId="61" borderId="0" xfId="215" applyNumberFormat="1" applyFont="1" applyFill="1" applyAlignment="1">
      <alignment horizontal="center" vertical="center"/>
    </xf>
    <xf numFmtId="183" fontId="216" fillId="61" borderId="0" xfId="215" applyNumberFormat="1" applyFont="1" applyFill="1" applyAlignment="1">
      <alignment horizontal="center"/>
    </xf>
    <xf numFmtId="183" fontId="178" fillId="61" borderId="0" xfId="215" applyNumberFormat="1" applyFont="1" applyFill="1" applyAlignment="1">
      <alignment horizontal="center"/>
    </xf>
    <xf numFmtId="183" fontId="199" fillId="61" borderId="27" xfId="1531" applyNumberFormat="1" applyFont="1" applyFill="1" applyBorder="1" applyAlignment="1">
      <alignment horizontal="center" vertical="center"/>
    </xf>
    <xf numFmtId="183" fontId="217" fillId="61" borderId="28" xfId="215" applyNumberFormat="1" applyFont="1" applyFill="1" applyBorder="1" applyAlignment="1">
      <alignment horizontal="center" vertical="center"/>
    </xf>
    <xf numFmtId="183" fontId="189" fillId="61" borderId="0" xfId="215" applyNumberFormat="1" applyFont="1" applyFill="1" applyAlignment="1">
      <alignment horizontal="center"/>
    </xf>
    <xf numFmtId="183" fontId="215" fillId="61" borderId="28" xfId="215" applyNumberFormat="1" applyFont="1" applyFill="1" applyBorder="1" applyAlignment="1">
      <alignment horizontal="center" vertical="center"/>
    </xf>
    <xf numFmtId="183" fontId="199" fillId="61" borderId="27" xfId="215" applyNumberFormat="1" applyFont="1" applyFill="1" applyBorder="1" applyAlignment="1">
      <alignment horizontal="center" vertical="center"/>
    </xf>
    <xf numFmtId="0" fontId="177" fillId="61" borderId="0" xfId="0" applyFont="1" applyFill="1" applyAlignment="1">
      <alignment horizontal="justify" vertical="center"/>
    </xf>
    <xf numFmtId="167" fontId="178" fillId="61" borderId="0" xfId="215" applyNumberFormat="1" applyFont="1" applyFill="1" applyBorder="1" applyAlignment="1">
      <alignment horizontal="right"/>
    </xf>
    <xf numFmtId="43" fontId="178" fillId="61" borderId="0" xfId="215" applyFont="1" applyFill="1" applyBorder="1" applyAlignment="1">
      <alignment horizontal="right"/>
    </xf>
    <xf numFmtId="0" fontId="178" fillId="61" borderId="0" xfId="3275" applyFont="1" applyFill="1"/>
    <xf numFmtId="167" fontId="219" fillId="62" borderId="0" xfId="0" applyNumberFormat="1" applyFont="1" applyFill="1" applyAlignment="1">
      <alignment horizontal="right" vertical="center"/>
    </xf>
    <xf numFmtId="167" fontId="200" fillId="61" borderId="0" xfId="215" applyNumberFormat="1" applyFont="1" applyFill="1" applyBorder="1" applyAlignment="1">
      <alignment horizontal="right" vertical="center"/>
    </xf>
    <xf numFmtId="0" fontId="220" fillId="61" borderId="0" xfId="3275" applyFont="1" applyFill="1"/>
    <xf numFmtId="167" fontId="220" fillId="61" borderId="0" xfId="215" applyNumberFormat="1" applyFont="1" applyFill="1" applyBorder="1" applyAlignment="1">
      <alignment horizontal="right"/>
    </xf>
    <xf numFmtId="0" fontId="177" fillId="61" borderId="0" xfId="3275" applyFont="1" applyFill="1" applyAlignment="1">
      <alignment horizontal="left" vertical="center"/>
    </xf>
    <xf numFmtId="0" fontId="178" fillId="61" borderId="0" xfId="3275" applyFont="1" applyFill="1" applyAlignment="1">
      <alignment horizontal="center" vertical="center"/>
    </xf>
    <xf numFmtId="0" fontId="202" fillId="61" borderId="0" xfId="0" applyFont="1" applyFill="1" applyAlignment="1">
      <alignment vertical="center"/>
    </xf>
    <xf numFmtId="167" fontId="218" fillId="62" borderId="0" xfId="0" applyNumberFormat="1" applyFont="1" applyFill="1" applyAlignment="1">
      <alignment horizontal="right" vertical="center"/>
    </xf>
    <xf numFmtId="167" fontId="202" fillId="61" borderId="0" xfId="215" applyNumberFormat="1" applyFont="1" applyFill="1" applyAlignment="1">
      <alignment horizontal="right" vertical="center"/>
    </xf>
    <xf numFmtId="0" fontId="221" fillId="61" borderId="0" xfId="0" applyFont="1" applyFill="1" applyAlignment="1">
      <alignment horizontal="left" vertical="center"/>
    </xf>
    <xf numFmtId="167" fontId="222" fillId="61" borderId="0" xfId="215" applyNumberFormat="1" applyFont="1" applyFill="1" applyBorder="1" applyAlignment="1">
      <alignment horizontal="right" vertical="center"/>
    </xf>
    <xf numFmtId="0" fontId="177" fillId="61" borderId="0" xfId="3275" applyFont="1" applyFill="1" applyAlignment="1">
      <alignment vertical="center"/>
    </xf>
    <xf numFmtId="167" fontId="200" fillId="61" borderId="0" xfId="215" applyNumberFormat="1" applyFont="1" applyFill="1" applyBorder="1" applyAlignment="1">
      <alignment horizontal="right" vertical="center" wrapText="1"/>
    </xf>
    <xf numFmtId="167" fontId="220" fillId="61" borderId="0" xfId="215" applyNumberFormat="1" applyFont="1" applyFill="1" applyBorder="1" applyAlignment="1">
      <alignment horizontal="right" vertical="center"/>
    </xf>
    <xf numFmtId="0" fontId="223" fillId="63" borderId="0" xfId="0" applyFont="1" applyFill="1" applyAlignment="1">
      <alignment horizontal="left" vertical="center"/>
    </xf>
    <xf numFmtId="167" fontId="178" fillId="61" borderId="0" xfId="215" applyNumberFormat="1" applyFont="1" applyFill="1" applyAlignment="1">
      <alignment horizontal="right"/>
    </xf>
    <xf numFmtId="0" fontId="224" fillId="61" borderId="0" xfId="0" applyFont="1" applyFill="1" applyAlignment="1">
      <alignment horizontal="justify" vertical="center" wrapText="1"/>
    </xf>
    <xf numFmtId="167" fontId="224" fillId="61" borderId="0" xfId="215" applyNumberFormat="1" applyFont="1" applyFill="1" applyBorder="1" applyAlignment="1">
      <alignment horizontal="right" vertical="center" wrapText="1"/>
    </xf>
    <xf numFmtId="0" fontId="220" fillId="61" borderId="0" xfId="0" applyFont="1" applyFill="1" applyAlignment="1">
      <alignment horizontal="left" vertical="center"/>
    </xf>
    <xf numFmtId="0" fontId="224" fillId="61" borderId="0" xfId="3275" applyFont="1" applyFill="1" applyAlignment="1">
      <alignment vertical="center"/>
    </xf>
    <xf numFmtId="0" fontId="199" fillId="61" borderId="0" xfId="0" applyFont="1" applyFill="1"/>
    <xf numFmtId="0" fontId="178" fillId="61" borderId="0" xfId="3275" applyFont="1" applyFill="1" applyAlignment="1">
      <alignment vertical="center"/>
    </xf>
    <xf numFmtId="0" fontId="200" fillId="61" borderId="0" xfId="3275" applyFont="1" applyFill="1" applyAlignment="1">
      <alignment vertical="center"/>
    </xf>
    <xf numFmtId="0" fontId="203" fillId="61" borderId="0" xfId="3275" applyFont="1" applyFill="1" applyAlignment="1">
      <alignment horizontal="left"/>
    </xf>
    <xf numFmtId="167" fontId="203" fillId="61" borderId="0" xfId="215" applyNumberFormat="1" applyFont="1" applyFill="1" applyBorder="1" applyAlignment="1">
      <alignment horizontal="right"/>
    </xf>
    <xf numFmtId="167" fontId="177" fillId="61" borderId="0" xfId="215" applyNumberFormat="1" applyFont="1" applyFill="1" applyBorder="1" applyAlignment="1">
      <alignment horizontal="right" vertical="center"/>
    </xf>
    <xf numFmtId="0" fontId="178" fillId="61" borderId="0" xfId="3275" applyFont="1" applyFill="1" applyAlignment="1">
      <alignment horizontal="left"/>
    </xf>
    <xf numFmtId="0" fontId="201" fillId="61" borderId="0" xfId="3275" applyFont="1" applyFill="1"/>
    <xf numFmtId="3" fontId="190" fillId="0" borderId="0" xfId="0" applyNumberFormat="1" applyFont="1" applyFill="1" applyBorder="1" applyAlignment="1" applyProtection="1">
      <alignment horizontal="right"/>
    </xf>
    <xf numFmtId="167" fontId="198" fillId="61" borderId="0" xfId="215" applyNumberFormat="1" applyFont="1" applyFill="1" applyAlignment="1">
      <alignment horizontal="center"/>
    </xf>
    <xf numFmtId="167" fontId="198" fillId="61" borderId="0" xfId="0" applyNumberFormat="1" applyFont="1" applyFill="1" applyAlignment="1">
      <alignment horizontal="center"/>
    </xf>
    <xf numFmtId="186" fontId="208" fillId="61" borderId="0" xfId="215" applyNumberFormat="1" applyFont="1" applyFill="1" applyAlignment="1">
      <alignment horizontal="right"/>
    </xf>
    <xf numFmtId="185" fontId="218" fillId="64" borderId="0" xfId="0" applyNumberFormat="1" applyFont="1" applyFill="1" applyBorder="1" applyAlignment="1">
      <alignment horizontal="right" vertical="center"/>
    </xf>
    <xf numFmtId="0" fontId="194" fillId="0" borderId="0" xfId="3506" applyNumberFormat="1" applyFont="1" applyFill="1" applyBorder="1" applyAlignment="1">
      <alignment horizontal="left" vertical="center" wrapText="1"/>
    </xf>
    <xf numFmtId="0" fontId="212" fillId="61" borderId="0" xfId="0" applyFont="1" applyFill="1" applyAlignment="1">
      <alignment horizontal="left"/>
    </xf>
    <xf numFmtId="0" fontId="178" fillId="61" borderId="0" xfId="0" applyFont="1" applyFill="1" applyAlignment="1">
      <alignment horizontal="justify" vertical="center" wrapText="1"/>
    </xf>
    <xf numFmtId="43" fontId="178" fillId="61" borderId="0" xfId="215" applyFont="1" applyFill="1"/>
  </cellXfs>
  <cellStyles count="660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8" xr:uid="{356AF512-457C-430A-A3B6-DB0C08CEA5F5}"/>
    <cellStyle name="Comma 484" xfId="6600" xr:uid="{DEA03D69-3DD0-41F2-BA05-BA2A9D58C92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599" xr:uid="{AF5095C1-AF44-4D0A-935B-4DBD0C8AEB6E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C538147D-A46E-4A64-A995-DC60A6AFDBD5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Global IFRS YE2009" xfId="6596" xr:uid="{8A4BF6B2-2189-410B-A8E9-0341220FFC9A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HOQERITE\BM\Jo%20Aktive\2.Shoqeri%20per%20veprime%20te%20tjera\Grupi%20BOZO\Albanian%20Power\Pasqyra%20financiare\Viti%202016\PF_Albanian%20Power_2016\PF_Albanian%20Power_Shqip_2016\0.PF_Albanian%20Power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Pasq Pozicionit financiar"/>
      <sheetName val="Pasq fitim humbje"/>
      <sheetName val="Fluksi "/>
      <sheetName val="Ndihmese Fluksi"/>
      <sheetName val="Kapitali"/>
      <sheetName val="FAMS"/>
      <sheetName val="Shenimet Shpjeguese"/>
      <sheetName val="Notat e riskut"/>
      <sheetName val="Gjendja e llogar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F1" t="str">
            <v>Gjendja 2015</v>
          </cell>
          <cell r="J1" t="str">
            <v>Linja ne note</v>
          </cell>
        </row>
        <row r="2">
          <cell r="F2">
            <v>-10000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-123042059</v>
          </cell>
        </row>
        <row r="6">
          <cell r="F6">
            <v>0</v>
          </cell>
        </row>
        <row r="7">
          <cell r="F7">
            <v>859563</v>
          </cell>
          <cell r="J7" t="str">
            <v>Instalime teknike, makineri, pajisje,instrumente dhe vegla pune</v>
          </cell>
        </row>
        <row r="8">
          <cell r="F8">
            <v>0</v>
          </cell>
          <cell r="J8" t="str">
            <v>Mjete transporti</v>
          </cell>
        </row>
        <row r="9">
          <cell r="F9">
            <v>0</v>
          </cell>
          <cell r="J9" t="str">
            <v>Mobilje dhe pajisje zyre</v>
          </cell>
        </row>
        <row r="10">
          <cell r="F10">
            <v>0</v>
          </cell>
          <cell r="J10" t="str">
            <v>Mobilje dhe pajisje zyre</v>
          </cell>
        </row>
        <row r="11">
          <cell r="F11">
            <v>0</v>
          </cell>
          <cell r="J11" t="str">
            <v>Pajisje informative</v>
          </cell>
        </row>
        <row r="12">
          <cell r="F12">
            <v>0</v>
          </cell>
          <cell r="J12" t="str">
            <v>Pajisje informative</v>
          </cell>
        </row>
        <row r="13">
          <cell r="F13">
            <v>0</v>
          </cell>
          <cell r="J13" t="str">
            <v>Punim ne proces</v>
          </cell>
        </row>
        <row r="14">
          <cell r="F14">
            <v>0</v>
          </cell>
          <cell r="J14" t="str">
            <v>Punim ne proces</v>
          </cell>
        </row>
        <row r="15">
          <cell r="F15">
            <v>685442822</v>
          </cell>
          <cell r="J15" t="str">
            <v>Punim ne proces</v>
          </cell>
        </row>
        <row r="16">
          <cell r="F16">
            <v>0</v>
          </cell>
          <cell r="J16" t="str">
            <v>Punim ne proces</v>
          </cell>
        </row>
        <row r="17">
          <cell r="F17">
            <v>0</v>
          </cell>
          <cell r="J17" t="str">
            <v>Punim ne proces</v>
          </cell>
        </row>
        <row r="18">
          <cell r="F18">
            <v>0</v>
          </cell>
          <cell r="J18" t="str">
            <v>Instalime teknike, makineri, pajisje,instrumente dhe vegla pune</v>
          </cell>
        </row>
        <row r="19">
          <cell r="F19">
            <v>0</v>
          </cell>
        </row>
        <row r="20">
          <cell r="F20">
            <v>-391543</v>
          </cell>
          <cell r="J20" t="str">
            <v>Mjete transporti</v>
          </cell>
        </row>
        <row r="21">
          <cell r="F21">
            <v>0</v>
          </cell>
          <cell r="J21" t="str">
            <v>Mjete transporti</v>
          </cell>
        </row>
        <row r="22">
          <cell r="F22">
            <v>0</v>
          </cell>
          <cell r="J22" t="str">
            <v>Mjete transporti</v>
          </cell>
        </row>
        <row r="23">
          <cell r="F23">
            <v>0</v>
          </cell>
          <cell r="J23" t="str">
            <v>Mjete transporti</v>
          </cell>
        </row>
        <row r="24">
          <cell r="F24">
            <v>0</v>
          </cell>
          <cell r="J24" t="str">
            <v>Mjete transporti</v>
          </cell>
        </row>
        <row r="25">
          <cell r="F25">
            <v>0</v>
          </cell>
          <cell r="J25" t="str">
            <v>Mjete transporti</v>
          </cell>
        </row>
        <row r="26">
          <cell r="F26">
            <v>0</v>
          </cell>
          <cell r="J26" t="str">
            <v>Mjete transporti</v>
          </cell>
        </row>
        <row r="27">
          <cell r="F27">
            <v>0</v>
          </cell>
          <cell r="J27" t="str">
            <v>Mjete transporti</v>
          </cell>
        </row>
        <row r="28">
          <cell r="F28">
            <v>0</v>
          </cell>
          <cell r="J28" t="str">
            <v>Mjete transporti</v>
          </cell>
        </row>
        <row r="29">
          <cell r="F29">
            <v>-106644207</v>
          </cell>
          <cell r="J29" t="str">
            <v>Mjete transporti</v>
          </cell>
        </row>
        <row r="30">
          <cell r="F30">
            <v>0</v>
          </cell>
          <cell r="J30" t="str">
            <v>Lëndë e parë dhe materiale të konsumueshme</v>
          </cell>
        </row>
        <row r="31">
          <cell r="F31">
            <v>0</v>
          </cell>
          <cell r="J31" t="str">
            <v>Inventari i imët dhe ambalazhet</v>
          </cell>
        </row>
        <row r="32">
          <cell r="F32">
            <v>0</v>
          </cell>
          <cell r="J32" t="str">
            <v>Inventari i imët dhe ambalazhet</v>
          </cell>
        </row>
        <row r="33">
          <cell r="F33">
            <v>0</v>
          </cell>
          <cell r="J33" t="str">
            <v>Inventari i imët dhe ambalazhet</v>
          </cell>
        </row>
        <row r="34">
          <cell r="F34">
            <v>0</v>
          </cell>
          <cell r="J34" t="str">
            <v>Inventari i imët dhe ambalazhet</v>
          </cell>
        </row>
        <row r="35">
          <cell r="F35">
            <v>0</v>
          </cell>
          <cell r="J35" t="str">
            <v>Mallra</v>
          </cell>
        </row>
        <row r="36">
          <cell r="F36">
            <v>0</v>
          </cell>
          <cell r="J36" t="str">
            <v>Materiale të tjera</v>
          </cell>
        </row>
        <row r="37">
          <cell r="F37">
            <v>0</v>
          </cell>
          <cell r="J37" t="str">
            <v>Materiale të tjera</v>
          </cell>
        </row>
        <row r="38">
          <cell r="F38">
            <v>0</v>
          </cell>
          <cell r="J38" t="str">
            <v>Mallra</v>
          </cell>
        </row>
        <row r="39">
          <cell r="F39">
            <v>0</v>
          </cell>
          <cell r="J39" t="str">
            <v xml:space="preserve"> Të pagueshme për aktivitetin e shfrytëzimit LEK </v>
          </cell>
        </row>
        <row r="40">
          <cell r="F40">
            <v>-132561412</v>
          </cell>
          <cell r="J40" t="str">
            <v xml:space="preserve"> Të pagueshme për aktivitetin e shfrytëzimit LEK </v>
          </cell>
        </row>
        <row r="41">
          <cell r="F41">
            <v>-22849291</v>
          </cell>
          <cell r="J41" t="str">
            <v xml:space="preserve"> Të pagueshme për aktivitetin e shfrytëzimit Euro </v>
          </cell>
        </row>
        <row r="42">
          <cell r="F42">
            <v>0</v>
          </cell>
          <cell r="J42" t="str">
            <v xml:space="preserve"> Të pagueshme për aktivitetin e shfrytëzimit LEK </v>
          </cell>
        </row>
        <row r="43">
          <cell r="F43">
            <v>0</v>
          </cell>
          <cell r="J43" t="str">
            <v xml:space="preserve"> Të pagueshme për aktivitetin e shfrytëzimit LEK </v>
          </cell>
        </row>
        <row r="44">
          <cell r="F44">
            <v>0</v>
          </cell>
          <cell r="J44" t="str">
            <v xml:space="preserve"> Të pagueshme për aktivitetin e shfrytëzimit LEK </v>
          </cell>
        </row>
        <row r="45">
          <cell r="F45">
            <v>0</v>
          </cell>
          <cell r="J45" t="str">
            <v xml:space="preserve"> Të pagueshme për aktivitetin e shfrytëzimit LEK </v>
          </cell>
        </row>
        <row r="46">
          <cell r="F46">
            <v>0</v>
          </cell>
          <cell r="J46" t="str">
            <v>Fatura te pa likuiduara nen nje vit</v>
          </cell>
        </row>
        <row r="47">
          <cell r="F47">
            <v>39141050</v>
          </cell>
          <cell r="J47" t="str">
            <v>Fatura te pa likuiduara nen nje vit</v>
          </cell>
        </row>
        <row r="48">
          <cell r="F48">
            <v>0</v>
          </cell>
          <cell r="J48" t="str">
            <v>Fatura te pa likuiduara nen nje vit</v>
          </cell>
        </row>
        <row r="49">
          <cell r="F49">
            <v>0</v>
          </cell>
          <cell r="J49" t="str">
            <v>Parapagime të dhëna</v>
          </cell>
        </row>
        <row r="50">
          <cell r="F50">
            <v>0</v>
          </cell>
          <cell r="J50" t="str">
            <v>Parapagime të dhëna</v>
          </cell>
        </row>
        <row r="51">
          <cell r="F51">
            <v>0</v>
          </cell>
          <cell r="J51" t="str">
            <v>Parapagime të dhëna</v>
          </cell>
        </row>
        <row r="52">
          <cell r="F52">
            <v>-5893572</v>
          </cell>
          <cell r="J52" t="str">
            <v xml:space="preserve"> Paga dhe shpërblime </v>
          </cell>
        </row>
        <row r="53">
          <cell r="F53">
            <v>-87300</v>
          </cell>
          <cell r="J53" t="str">
            <v xml:space="preserve"> Sigurime shoqërore dhe shëndetesore </v>
          </cell>
        </row>
        <row r="54">
          <cell r="F54">
            <v>0</v>
          </cell>
          <cell r="J54" t="str">
            <v>Taksa Doganore</v>
          </cell>
        </row>
        <row r="55">
          <cell r="F55">
            <v>-38728</v>
          </cell>
          <cell r="J55" t="str">
            <v xml:space="preserve">Tatim mbi të ardhurat personale </v>
          </cell>
        </row>
        <row r="56">
          <cell r="F56">
            <v>-2761613</v>
          </cell>
          <cell r="J56" t="str">
            <v xml:space="preserve"> Tatim mbi fitimin </v>
          </cell>
        </row>
        <row r="57">
          <cell r="F57">
            <v>-2309078</v>
          </cell>
          <cell r="J57" t="str">
            <v>Tatim mbi vleren e shtuar</v>
          </cell>
        </row>
        <row r="58">
          <cell r="F58">
            <v>0</v>
          </cell>
          <cell r="J58" t="str">
            <v>Shteti - TVSH për tu marrë</v>
          </cell>
        </row>
        <row r="59">
          <cell r="F59">
            <v>0</v>
          </cell>
          <cell r="J59" t="str">
            <v>Tatim mbi vleren e shtuar</v>
          </cell>
        </row>
        <row r="60">
          <cell r="F60">
            <v>0</v>
          </cell>
          <cell r="J60" t="str">
            <v>Tatim mbi vleren e shtuar</v>
          </cell>
        </row>
        <row r="61">
          <cell r="F61">
            <v>0</v>
          </cell>
          <cell r="J61" t="str">
            <v>Tatim mbi vleren e shtuar</v>
          </cell>
        </row>
        <row r="62">
          <cell r="F62">
            <v>0</v>
          </cell>
          <cell r="J62" t="str">
            <v>Taksa te tjera</v>
          </cell>
        </row>
        <row r="63">
          <cell r="F63">
            <v>0</v>
          </cell>
          <cell r="J63" t="str">
            <v>Taksa te tjera</v>
          </cell>
        </row>
        <row r="64">
          <cell r="F64">
            <v>0</v>
          </cell>
          <cell r="J64" t="str">
            <v>Taksa te tjera</v>
          </cell>
        </row>
        <row r="65">
          <cell r="F65">
            <v>0</v>
          </cell>
          <cell r="J65" t="str">
            <v>Taksa te tjera</v>
          </cell>
        </row>
        <row r="66">
          <cell r="F66">
            <v>0</v>
          </cell>
          <cell r="J66" t="str">
            <v>Taksa te tjera</v>
          </cell>
        </row>
        <row r="67">
          <cell r="F67">
            <v>0</v>
          </cell>
          <cell r="J67" t="str">
            <v>Huamarrje afatgjata nga  Debitore, Kreditore te tjere</v>
          </cell>
        </row>
        <row r="68">
          <cell r="F68">
            <v>0</v>
          </cell>
        </row>
        <row r="69">
          <cell r="F69">
            <v>-21469193</v>
          </cell>
          <cell r="J69" t="str">
            <v>Provizione KESH sha</v>
          </cell>
        </row>
        <row r="70">
          <cell r="F70">
            <v>24793453</v>
          </cell>
          <cell r="J70" t="str">
            <v>Debitorë të tjerë, kreditorë të tjerë (teprica debitore)</v>
          </cell>
        </row>
        <row r="71">
          <cell r="F71">
            <v>-323519677</v>
          </cell>
          <cell r="J71" t="str">
            <v>Huamarrje afatgjata nga  Debitore, Kreditore te tjere</v>
          </cell>
        </row>
        <row r="72">
          <cell r="F72">
            <v>98000</v>
          </cell>
          <cell r="J72" t="str">
            <v>Debitorë të tjerë, kreditorë të tjerë (teprica debitore)</v>
          </cell>
        </row>
        <row r="73">
          <cell r="F73">
            <v>21469193</v>
          </cell>
          <cell r="J73" t="str">
            <v>Llogari të përkohshme ose në pritje (tepricë debitore)</v>
          </cell>
        </row>
        <row r="74">
          <cell r="F74">
            <v>0</v>
          </cell>
          <cell r="J74" t="str">
            <v xml:space="preserve"> Banka Lek </v>
          </cell>
        </row>
        <row r="75">
          <cell r="F75">
            <v>13211244</v>
          </cell>
          <cell r="J75" t="str">
            <v xml:space="preserve"> Banka Lek </v>
          </cell>
        </row>
        <row r="76">
          <cell r="F76">
            <v>255629</v>
          </cell>
          <cell r="J76" t="str">
            <v xml:space="preserve"> Banka Eur </v>
          </cell>
        </row>
        <row r="77">
          <cell r="F77">
            <v>0</v>
          </cell>
          <cell r="J77" t="str">
            <v xml:space="preserve"> Banka Eur </v>
          </cell>
        </row>
        <row r="78">
          <cell r="F78">
            <v>0</v>
          </cell>
          <cell r="J78" t="str">
            <v xml:space="preserve"> Banka lek </v>
          </cell>
        </row>
        <row r="79">
          <cell r="F79">
            <v>0</v>
          </cell>
          <cell r="J79" t="str">
            <v xml:space="preserve"> Banka Eur </v>
          </cell>
        </row>
        <row r="80">
          <cell r="F80">
            <v>377</v>
          </cell>
          <cell r="J80" t="str">
            <v xml:space="preserve"> Banka Usd </v>
          </cell>
        </row>
        <row r="81">
          <cell r="F81">
            <v>26638</v>
          </cell>
          <cell r="J81" t="str">
            <v xml:space="preserve"> Arka Lek </v>
          </cell>
        </row>
        <row r="82">
          <cell r="F82">
            <v>0</v>
          </cell>
          <cell r="J82" t="str">
            <v xml:space="preserve"> Arka eur </v>
          </cell>
        </row>
        <row r="83">
          <cell r="F83">
            <v>0</v>
          </cell>
          <cell r="J83" t="str">
            <v xml:space="preserve"> Arka eur 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  <cell r="J88" t="str">
            <v xml:space="preserve">Lënda e parë dhe materiale të konsumueshme </v>
          </cell>
        </row>
        <row r="89">
          <cell r="F89">
            <v>25436</v>
          </cell>
          <cell r="J89" t="str">
            <v xml:space="preserve">Të tjera shpenzime </v>
          </cell>
        </row>
        <row r="90">
          <cell r="F90">
            <v>0</v>
          </cell>
          <cell r="J90" t="str">
            <v xml:space="preserve">Të tjera shpenzime </v>
          </cell>
        </row>
        <row r="91">
          <cell r="F91">
            <v>0</v>
          </cell>
          <cell r="J91" t="str">
            <v xml:space="preserve">Të tjera shpenzime </v>
          </cell>
        </row>
        <row r="92">
          <cell r="F92">
            <v>50558960</v>
          </cell>
          <cell r="J92" t="str">
            <v xml:space="preserve"> Shpenzime te tjera per aktivitetin </v>
          </cell>
        </row>
        <row r="93">
          <cell r="F93">
            <v>922141</v>
          </cell>
          <cell r="J93" t="str">
            <v xml:space="preserve"> Qira </v>
          </cell>
        </row>
        <row r="94">
          <cell r="F94">
            <v>388423</v>
          </cell>
          <cell r="J94" t="str">
            <v xml:space="preserve"> Qira </v>
          </cell>
        </row>
        <row r="95">
          <cell r="F95">
            <v>8299471</v>
          </cell>
          <cell r="J95" t="str">
            <v xml:space="preserve"> Mirëmbajtje dhe riparime </v>
          </cell>
        </row>
        <row r="96">
          <cell r="F96">
            <v>0</v>
          </cell>
          <cell r="J96" t="str">
            <v xml:space="preserve"> Mirëmbajtje dhe riparime </v>
          </cell>
        </row>
        <row r="97">
          <cell r="F97">
            <v>0</v>
          </cell>
          <cell r="J97" t="str">
            <v xml:space="preserve"> Shpenzime te tjera per aktivitetin </v>
          </cell>
        </row>
        <row r="98">
          <cell r="F98">
            <v>0</v>
          </cell>
          <cell r="J98" t="str">
            <v xml:space="preserve"> Shpenzime te tjera per aktivitetin </v>
          </cell>
        </row>
        <row r="99">
          <cell r="F99">
            <v>0</v>
          </cell>
          <cell r="J99" t="str">
            <v>Shpenzime Sigurimi</v>
          </cell>
        </row>
        <row r="100">
          <cell r="F100">
            <v>0</v>
          </cell>
          <cell r="J100" t="str">
            <v>Shpenzime Sigurimi</v>
          </cell>
        </row>
        <row r="101">
          <cell r="F101">
            <v>0</v>
          </cell>
          <cell r="J101" t="str">
            <v>Shpenzime Sigurimi</v>
          </cell>
        </row>
        <row r="102">
          <cell r="F102">
            <v>0</v>
          </cell>
          <cell r="J102" t="str">
            <v>Shpenzime Sigurimi</v>
          </cell>
        </row>
        <row r="103">
          <cell r="F103">
            <v>0</v>
          </cell>
          <cell r="J103" t="str">
            <v>Shpenzime Sigurimi</v>
          </cell>
        </row>
        <row r="104">
          <cell r="F104">
            <v>3532135</v>
          </cell>
          <cell r="J104" t="str">
            <v xml:space="preserve"> Shpenzime te tjera per aktivitetin </v>
          </cell>
        </row>
        <row r="105">
          <cell r="F105">
            <v>0</v>
          </cell>
          <cell r="J105" t="str">
            <v xml:space="preserve">Konsulence </v>
          </cell>
        </row>
        <row r="106">
          <cell r="F106">
            <v>0</v>
          </cell>
          <cell r="J106" t="str">
            <v xml:space="preserve">Konsulence </v>
          </cell>
        </row>
        <row r="107">
          <cell r="F107">
            <v>0</v>
          </cell>
          <cell r="J107" t="str">
            <v xml:space="preserve"> Shpenzime te tjera per aktivitetin </v>
          </cell>
        </row>
        <row r="108">
          <cell r="F108">
            <v>0</v>
          </cell>
          <cell r="J108" t="str">
            <v xml:space="preserve">Konsulence </v>
          </cell>
        </row>
        <row r="109">
          <cell r="F109">
            <v>0</v>
          </cell>
          <cell r="J109" t="str">
            <v xml:space="preserve">Konsulence </v>
          </cell>
        </row>
        <row r="110">
          <cell r="F110">
            <v>10558489</v>
          </cell>
          <cell r="J110" t="str">
            <v xml:space="preserve"> Shpenzime te tjera per aktivitetin </v>
          </cell>
        </row>
        <row r="111">
          <cell r="F111">
            <v>0</v>
          </cell>
          <cell r="J111" t="str">
            <v xml:space="preserve"> Shpenzime te tjera per aktivitetin </v>
          </cell>
        </row>
        <row r="112">
          <cell r="F112">
            <v>0</v>
          </cell>
          <cell r="J112" t="str">
            <v xml:space="preserve"> Shpenzime per karburant </v>
          </cell>
        </row>
        <row r="113">
          <cell r="F113">
            <v>0</v>
          </cell>
          <cell r="J113" t="str">
            <v xml:space="preserve"> Shpenzime te tjera per aktivitetin </v>
          </cell>
        </row>
        <row r="114">
          <cell r="F114">
            <v>0</v>
          </cell>
          <cell r="J114" t="str">
            <v xml:space="preserve"> Shpenzime te tjera per aktivitetin </v>
          </cell>
        </row>
        <row r="115">
          <cell r="F115">
            <v>0</v>
          </cell>
          <cell r="J115" t="str">
            <v xml:space="preserve"> Shpenzime te tjera per aktivitetin </v>
          </cell>
        </row>
        <row r="116">
          <cell r="F116">
            <v>0</v>
          </cell>
          <cell r="J116" t="str">
            <v xml:space="preserve"> Mirëmbajtje dhe riparime </v>
          </cell>
        </row>
        <row r="117">
          <cell r="F117">
            <v>0</v>
          </cell>
          <cell r="J117" t="str">
            <v xml:space="preserve"> Shpenzime te tjera per aktivitetin </v>
          </cell>
        </row>
        <row r="118">
          <cell r="F118">
            <v>0</v>
          </cell>
          <cell r="J118" t="str">
            <v>Shpenzime energji elektrike</v>
          </cell>
        </row>
        <row r="119">
          <cell r="F119">
            <v>0</v>
          </cell>
          <cell r="J119" t="str">
            <v>Dieta</v>
          </cell>
        </row>
        <row r="120">
          <cell r="F120">
            <v>20000</v>
          </cell>
          <cell r="J120" t="str">
            <v>Dieta</v>
          </cell>
        </row>
        <row r="121">
          <cell r="F121">
            <v>0</v>
          </cell>
          <cell r="J121" t="str">
            <v>Dieta</v>
          </cell>
        </row>
        <row r="122">
          <cell r="F122">
            <v>217681</v>
          </cell>
          <cell r="J122" t="str">
            <v>Shpenzime telefoni dhe internet</v>
          </cell>
        </row>
        <row r="123">
          <cell r="F123">
            <v>0</v>
          </cell>
          <cell r="J123" t="str">
            <v>Shpenzime telefoni dhe internet</v>
          </cell>
        </row>
        <row r="124">
          <cell r="F124">
            <v>0</v>
          </cell>
          <cell r="J124" t="str">
            <v>Shpenzime telefoni dhe internet</v>
          </cell>
        </row>
        <row r="125">
          <cell r="F125">
            <v>0</v>
          </cell>
          <cell r="J125" t="str">
            <v>Shpenzime telefoni dhe internet</v>
          </cell>
        </row>
        <row r="126">
          <cell r="F126">
            <v>71500</v>
          </cell>
          <cell r="J126" t="str">
            <v xml:space="preserve"> Shpenzime te tjera per aktivitetin </v>
          </cell>
        </row>
        <row r="127">
          <cell r="F127">
            <v>180086</v>
          </cell>
          <cell r="J127" t="str">
            <v>Komisione bankare</v>
          </cell>
        </row>
        <row r="128">
          <cell r="F128">
            <v>0</v>
          </cell>
          <cell r="J128" t="str">
            <v>Komisione bankare</v>
          </cell>
        </row>
        <row r="129">
          <cell r="F129">
            <v>0</v>
          </cell>
          <cell r="J129" t="str">
            <v>Komisione bankare</v>
          </cell>
        </row>
        <row r="130">
          <cell r="F130">
            <v>0</v>
          </cell>
          <cell r="J130" t="str">
            <v>Komisione bankare</v>
          </cell>
        </row>
        <row r="131">
          <cell r="F131">
            <v>0</v>
          </cell>
          <cell r="J131" t="str">
            <v>Taksa dhe Dogana</v>
          </cell>
        </row>
        <row r="132">
          <cell r="F132">
            <v>0</v>
          </cell>
          <cell r="J132" t="str">
            <v>Taksa dhe Dogana</v>
          </cell>
        </row>
        <row r="133">
          <cell r="F133">
            <v>0</v>
          </cell>
          <cell r="J133" t="str">
            <v>Taksa dhe Dogana</v>
          </cell>
        </row>
        <row r="134">
          <cell r="F134">
            <v>0</v>
          </cell>
          <cell r="J134" t="str">
            <v>Taksa dhe Dogana</v>
          </cell>
        </row>
        <row r="135">
          <cell r="F135">
            <v>25120</v>
          </cell>
          <cell r="J135" t="str">
            <v>Taksa dhe Dogana</v>
          </cell>
        </row>
        <row r="136">
          <cell r="F136">
            <v>0</v>
          </cell>
          <cell r="J136" t="str">
            <v>Taksa dhe Dogana</v>
          </cell>
        </row>
        <row r="137">
          <cell r="F137">
            <v>0</v>
          </cell>
          <cell r="J137" t="str">
            <v>Taksa dhe Dogana</v>
          </cell>
        </row>
        <row r="138">
          <cell r="F138">
            <v>0</v>
          </cell>
          <cell r="J138" t="str">
            <v>Taksa dhe Dogana</v>
          </cell>
        </row>
        <row r="139">
          <cell r="F139">
            <v>0</v>
          </cell>
          <cell r="J139" t="str">
            <v>Taksa dhe Dogana</v>
          </cell>
        </row>
        <row r="140">
          <cell r="F140">
            <v>6159216</v>
          </cell>
          <cell r="J140" t="str">
            <v>Paga dhe shpërblime</v>
          </cell>
        </row>
        <row r="141">
          <cell r="F141">
            <v>784637</v>
          </cell>
          <cell r="J141" t="str">
            <v>Shpenzime per sigurimet shoqerore dhe shendetesore</v>
          </cell>
        </row>
        <row r="142">
          <cell r="F142">
            <v>0</v>
          </cell>
          <cell r="J142" t="str">
            <v xml:space="preserve"> Shpenzime te tjera per aktivitetin </v>
          </cell>
        </row>
        <row r="143">
          <cell r="F143">
            <v>1703605</v>
          </cell>
          <cell r="J143" t="str">
            <v xml:space="preserve"> Gjoba dhe dëmshpërblime </v>
          </cell>
        </row>
        <row r="144">
          <cell r="F144">
            <v>0</v>
          </cell>
          <cell r="J144" t="str">
            <v xml:space="preserve"> Gjoba dhe dëmshpërblime </v>
          </cell>
        </row>
        <row r="145">
          <cell r="F145">
            <v>0</v>
          </cell>
          <cell r="J145" t="str">
            <v xml:space="preserve"> Gjoba dhe dëmshpërblime </v>
          </cell>
        </row>
        <row r="146">
          <cell r="F146">
            <v>18392602</v>
          </cell>
          <cell r="J146" t="str">
            <v>Shpenzime të tjera financiare</v>
          </cell>
        </row>
        <row r="147">
          <cell r="F147">
            <v>0</v>
          </cell>
          <cell r="J147" t="str">
            <v>Shpenzime të tjera financiare</v>
          </cell>
        </row>
        <row r="148">
          <cell r="F148">
            <v>7203</v>
          </cell>
          <cell r="J148" t="str">
            <v>Shpenzime të tjera financiare</v>
          </cell>
        </row>
        <row r="149">
          <cell r="F149">
            <v>0</v>
          </cell>
          <cell r="J149" t="str">
            <v>Shpenzime të tjera financiare</v>
          </cell>
        </row>
        <row r="150">
          <cell r="F150">
            <v>0</v>
          </cell>
          <cell r="J150" t="str">
            <v>Shpenzime amortizimi</v>
          </cell>
        </row>
        <row r="151">
          <cell r="F151">
            <v>0</v>
          </cell>
          <cell r="J151" t="str">
            <v>Shpenzime amortizimi</v>
          </cell>
        </row>
        <row r="152">
          <cell r="F152">
            <v>117005</v>
          </cell>
          <cell r="J152" t="str">
            <v>Shpenzime amortizimi</v>
          </cell>
        </row>
        <row r="153">
          <cell r="F153">
            <v>0</v>
          </cell>
          <cell r="J153" t="str">
            <v>Shpenzime amortizimi</v>
          </cell>
        </row>
        <row r="154">
          <cell r="F154">
            <v>28015629</v>
          </cell>
          <cell r="J154" t="str">
            <v>Shpenzime amortizimi</v>
          </cell>
        </row>
        <row r="155">
          <cell r="F155">
            <v>0</v>
          </cell>
          <cell r="J155" t="str">
            <v>Shpenzime amortizimi</v>
          </cell>
        </row>
        <row r="156">
          <cell r="F156">
            <v>0</v>
          </cell>
          <cell r="J156" t="str">
            <v>Shpenzime amortizimi</v>
          </cell>
        </row>
        <row r="157">
          <cell r="F157">
            <v>0</v>
          </cell>
          <cell r="J157" t="str">
            <v>Shpenzime amortizimi</v>
          </cell>
        </row>
        <row r="158">
          <cell r="F158">
            <v>0</v>
          </cell>
          <cell r="J158" t="str">
            <v>Shpenzime amortizimi</v>
          </cell>
        </row>
        <row r="159">
          <cell r="F159">
            <v>0</v>
          </cell>
          <cell r="J159" t="str">
            <v>Shpenzime amortizimi</v>
          </cell>
        </row>
        <row r="160">
          <cell r="F160">
            <v>0</v>
          </cell>
          <cell r="J160" t="str">
            <v>Shpenzime amortizimi</v>
          </cell>
        </row>
        <row r="161">
          <cell r="F161">
            <v>8015983</v>
          </cell>
        </row>
        <row r="162">
          <cell r="F162">
            <v>-177977481</v>
          </cell>
          <cell r="J162" t="str">
            <v xml:space="preserve">Shitje e punimeve dhe e sherbimeve </v>
          </cell>
        </row>
        <row r="163">
          <cell r="F163">
            <v>0</v>
          </cell>
          <cell r="J163" t="str">
            <v xml:space="preserve">Shitje e punimeve dhe e sherbimeve </v>
          </cell>
        </row>
        <row r="164">
          <cell r="F164">
            <v>0</v>
          </cell>
          <cell r="J164" t="str">
            <v xml:space="preserve">Shitje e punimeve dhe e sherbimeve </v>
          </cell>
        </row>
        <row r="165">
          <cell r="F165">
            <v>0</v>
          </cell>
          <cell r="J165" t="str">
            <v xml:space="preserve">Shitje e punimeve dhe e sherbimeve </v>
          </cell>
        </row>
        <row r="166">
          <cell r="F166">
            <v>0</v>
          </cell>
          <cell r="J166" t="str">
            <v xml:space="preserve">Shitje e punimeve dhe e sherbimeve </v>
          </cell>
        </row>
        <row r="167">
          <cell r="F167">
            <v>0</v>
          </cell>
          <cell r="J167" t="str">
            <v xml:space="preserve">Shitje e punimeve dhe e sherbimeve </v>
          </cell>
        </row>
        <row r="168">
          <cell r="F168">
            <v>0</v>
          </cell>
          <cell r="J168" t="str">
            <v xml:space="preserve">Shitje e punimeve dhe e sherbimeve </v>
          </cell>
        </row>
        <row r="169">
          <cell r="F169">
            <v>0</v>
          </cell>
          <cell r="J169" t="str">
            <v xml:space="preserve">Shitje e punimeve dhe e sherbimeve </v>
          </cell>
        </row>
        <row r="170">
          <cell r="F170">
            <v>0</v>
          </cell>
          <cell r="J170" t="str">
            <v xml:space="preserve">Shitje e punimeve dhe e sherbimeve </v>
          </cell>
        </row>
        <row r="171">
          <cell r="F171">
            <v>0</v>
          </cell>
          <cell r="J171" t="str">
            <v xml:space="preserve">Shitje e punimeve dhe e sherbimeve </v>
          </cell>
        </row>
        <row r="172">
          <cell r="F172">
            <v>0</v>
          </cell>
          <cell r="J172" t="str">
            <v>Shitje mallrash</v>
          </cell>
        </row>
        <row r="173">
          <cell r="F173">
            <v>0</v>
          </cell>
          <cell r="J173" t="str">
            <v>Te ardhura te tjera</v>
          </cell>
        </row>
        <row r="174">
          <cell r="F174">
            <v>0</v>
          </cell>
          <cell r="J174" t="str">
            <v>Te ardhura te tjera</v>
          </cell>
        </row>
        <row r="175">
          <cell r="F175">
            <v>0</v>
          </cell>
          <cell r="J175" t="str">
            <v>Te ardhura te tjera</v>
          </cell>
        </row>
        <row r="176">
          <cell r="F176">
            <v>-48156</v>
          </cell>
          <cell r="J176" t="str">
            <v xml:space="preserve">Interesa të arkëtueshëm dhe të ardhura të tjera të ngjashme </v>
          </cell>
        </row>
        <row r="177">
          <cell r="F177">
            <v>0</v>
          </cell>
          <cell r="J177" t="str">
            <v xml:space="preserve">Interesa të arkëtueshëm dhe të ardhura të tjera të ngjashme </v>
          </cell>
        </row>
        <row r="178">
          <cell r="F178">
            <v>-3689981</v>
          </cell>
          <cell r="J178" t="str">
            <v xml:space="preserve">Interesa të arkëtueshëm dhe të ardhura të tjera të ngjashme 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opLeftCell="A67" zoomScale="80" zoomScaleNormal="80" workbookViewId="0">
      <selection activeCell="B46" sqref="B46"/>
    </sheetView>
  </sheetViews>
  <sheetFormatPr defaultColWidth="9.140625" defaultRowHeight="15"/>
  <cols>
    <col min="1" max="1" width="83.42578125" style="37" customWidth="1"/>
    <col min="2" max="2" width="15.7109375" style="55" customWidth="1"/>
    <col min="3" max="3" width="2.28515625" style="55" customWidth="1"/>
    <col min="4" max="4" width="15.7109375" style="55" customWidth="1"/>
    <col min="5" max="5" width="2.42578125" style="36" customWidth="1"/>
    <col min="6" max="6" width="18.85546875" style="37" customWidth="1"/>
    <col min="7" max="7" width="25.5703125" style="37" customWidth="1"/>
    <col min="8" max="16384" width="9.140625" style="37"/>
  </cols>
  <sheetData>
    <row r="1" spans="1:5">
      <c r="A1" s="35" t="s">
        <v>476</v>
      </c>
    </row>
    <row r="2" spans="1:5">
      <c r="A2" s="38" t="s">
        <v>444</v>
      </c>
    </row>
    <row r="3" spans="1:5">
      <c r="A3" s="38" t="s">
        <v>443</v>
      </c>
    </row>
    <row r="4" spans="1:5">
      <c r="A4" s="38" t="s">
        <v>254</v>
      </c>
    </row>
    <row r="5" spans="1:5">
      <c r="A5" s="39" t="s">
        <v>242</v>
      </c>
    </row>
    <row r="6" spans="1:5">
      <c r="A6" s="40"/>
      <c r="B6" s="41" t="s">
        <v>214</v>
      </c>
      <c r="C6" s="41"/>
      <c r="D6" s="41" t="s">
        <v>214</v>
      </c>
    </row>
    <row r="7" spans="1:5">
      <c r="A7" s="40"/>
      <c r="B7" s="41" t="s">
        <v>215</v>
      </c>
      <c r="C7" s="41"/>
      <c r="D7" s="41" t="s">
        <v>216</v>
      </c>
      <c r="E7" s="37"/>
    </row>
    <row r="8" spans="1:5">
      <c r="A8" s="39" t="s">
        <v>217</v>
      </c>
      <c r="B8" s="56"/>
      <c r="C8" s="56"/>
      <c r="D8" s="56"/>
      <c r="E8" s="37"/>
    </row>
    <row r="9" spans="1:5">
      <c r="A9" s="39"/>
      <c r="B9" s="116"/>
      <c r="C9" s="56"/>
      <c r="D9" s="56"/>
      <c r="E9" s="37"/>
    </row>
    <row r="10" spans="1:5" ht="12.75" customHeight="1">
      <c r="A10" s="42" t="s">
        <v>218</v>
      </c>
      <c r="B10" s="116"/>
      <c r="C10" s="57"/>
      <c r="D10" s="116"/>
      <c r="E10" s="37"/>
    </row>
    <row r="11" spans="1:5" ht="12.75" customHeight="1">
      <c r="A11" s="43" t="s">
        <v>219</v>
      </c>
      <c r="B11" s="224">
        <v>119514</v>
      </c>
      <c r="C11" s="59"/>
      <c r="D11" s="116">
        <v>371008</v>
      </c>
      <c r="E11" s="37"/>
    </row>
    <row r="12" spans="1:5" ht="12.75" customHeight="1">
      <c r="A12" s="43" t="s">
        <v>255</v>
      </c>
      <c r="C12" s="59"/>
      <c r="D12" s="116"/>
      <c r="E12" s="37"/>
    </row>
    <row r="13" spans="1:5" ht="12.75" customHeight="1">
      <c r="A13" s="44" t="s">
        <v>273</v>
      </c>
      <c r="C13" s="59"/>
      <c r="D13" s="116"/>
      <c r="E13" s="37"/>
    </row>
    <row r="14" spans="1:5" ht="12.75" customHeight="1">
      <c r="A14" s="44" t="s">
        <v>274</v>
      </c>
      <c r="C14" s="59"/>
      <c r="D14" s="116"/>
      <c r="E14" s="37"/>
    </row>
    <row r="15" spans="1:5" ht="12.75" customHeight="1">
      <c r="A15" s="44" t="s">
        <v>285</v>
      </c>
      <c r="C15" s="59"/>
      <c r="D15" s="116"/>
      <c r="E15" s="37"/>
    </row>
    <row r="16" spans="1:5" ht="12.75" customHeight="1">
      <c r="A16" s="44" t="s">
        <v>275</v>
      </c>
      <c r="C16" s="59"/>
      <c r="D16" s="116"/>
      <c r="E16" s="37"/>
    </row>
    <row r="17" spans="1:7" ht="12.75" customHeight="1">
      <c r="A17" s="43" t="s">
        <v>220</v>
      </c>
      <c r="C17" s="59"/>
      <c r="D17" s="116"/>
      <c r="E17" s="37"/>
    </row>
    <row r="18" spans="1:7" ht="12.75" customHeight="1">
      <c r="A18" s="44" t="s">
        <v>286</v>
      </c>
      <c r="B18" s="224">
        <f>'Shenimet shpjeguese'!B15</f>
        <v>129863</v>
      </c>
      <c r="C18" s="59"/>
      <c r="D18" s="116">
        <v>15794655</v>
      </c>
      <c r="E18" s="37"/>
    </row>
    <row r="19" spans="1:7" ht="12.75" customHeight="1">
      <c r="A19" s="44" t="s">
        <v>276</v>
      </c>
      <c r="C19" s="59"/>
      <c r="D19" s="116"/>
      <c r="E19" s="37"/>
    </row>
    <row r="20" spans="1:7" ht="12.75" customHeight="1">
      <c r="A20" s="44" t="s">
        <v>277</v>
      </c>
      <c r="B20" s="224">
        <v>30542252</v>
      </c>
      <c r="C20" s="59"/>
      <c r="D20" s="116">
        <v>20916651</v>
      </c>
      <c r="E20" s="37"/>
    </row>
    <row r="21" spans="1:7" ht="12.75" customHeight="1">
      <c r="A21" s="44" t="s">
        <v>193</v>
      </c>
      <c r="B21" s="224">
        <f>'Shenimet shpjeguese'!B32</f>
        <v>2885800</v>
      </c>
      <c r="C21" s="59"/>
      <c r="D21" s="116">
        <v>2706809</v>
      </c>
      <c r="E21" s="37"/>
    </row>
    <row r="22" spans="1:7" ht="12.75" customHeight="1">
      <c r="A22" s="44" t="s">
        <v>278</v>
      </c>
      <c r="B22" s="116"/>
      <c r="C22" s="59"/>
      <c r="D22" s="116"/>
      <c r="E22" s="37"/>
    </row>
    <row r="23" spans="1:7" ht="12.75" customHeight="1">
      <c r="A23" s="43" t="s">
        <v>249</v>
      </c>
      <c r="B23" s="116"/>
      <c r="C23" s="59"/>
      <c r="D23" s="116"/>
      <c r="E23" s="37"/>
    </row>
    <row r="24" spans="1:7" ht="12.75" customHeight="1">
      <c r="A24" s="44" t="s">
        <v>256</v>
      </c>
      <c r="B24" s="116"/>
      <c r="C24" s="59"/>
      <c r="D24" s="116"/>
      <c r="E24" s="37"/>
    </row>
    <row r="25" spans="1:7" ht="12.75" customHeight="1">
      <c r="A25" s="44" t="s">
        <v>257</v>
      </c>
      <c r="B25" s="116"/>
      <c r="C25" s="59"/>
      <c r="D25" s="116"/>
      <c r="E25" s="37"/>
      <c r="G25" s="46"/>
    </row>
    <row r="26" spans="1:7" ht="12.75" customHeight="1">
      <c r="A26" s="44" t="s">
        <v>258</v>
      </c>
      <c r="B26" s="116"/>
      <c r="C26" s="59"/>
      <c r="D26" s="116"/>
      <c r="E26" s="37"/>
    </row>
    <row r="27" spans="1:7" ht="12.75" customHeight="1">
      <c r="A27" s="44" t="s">
        <v>244</v>
      </c>
      <c r="B27" s="116"/>
      <c r="C27" s="59"/>
      <c r="D27" s="116"/>
      <c r="E27" s="37"/>
    </row>
    <row r="28" spans="1:7" ht="12.75" customHeight="1">
      <c r="A28" s="44" t="s">
        <v>259</v>
      </c>
      <c r="B28" s="116"/>
      <c r="C28" s="59"/>
      <c r="D28" s="116"/>
      <c r="E28" s="37"/>
    </row>
    <row r="29" spans="1:7" ht="12.75" customHeight="1">
      <c r="A29" s="44" t="s">
        <v>260</v>
      </c>
      <c r="B29" s="116"/>
      <c r="C29" s="59"/>
      <c r="D29" s="116"/>
      <c r="E29" s="37"/>
    </row>
    <row r="30" spans="1:7" ht="12.75" customHeight="1">
      <c r="A30" s="44" t="s">
        <v>261</v>
      </c>
      <c r="B30" s="116"/>
      <c r="C30" s="59"/>
      <c r="D30" s="116"/>
      <c r="E30" s="37"/>
    </row>
    <row r="31" spans="1:7" ht="12.75" customHeight="1">
      <c r="A31" s="43" t="s">
        <v>221</v>
      </c>
      <c r="B31" s="58"/>
      <c r="C31" s="59"/>
      <c r="D31" s="116"/>
      <c r="E31" s="37"/>
    </row>
    <row r="32" spans="1:7" ht="12.75" customHeight="1">
      <c r="A32" s="43" t="s">
        <v>222</v>
      </c>
      <c r="B32" s="58"/>
      <c r="C32" s="59"/>
      <c r="D32" s="58"/>
      <c r="E32" s="37"/>
    </row>
    <row r="33" spans="1:6" ht="12.75" customHeight="1">
      <c r="A33" s="43" t="s">
        <v>27</v>
      </c>
      <c r="B33" s="60">
        <f>SUM(B10:B32)</f>
        <v>33677429</v>
      </c>
      <c r="C33" s="61"/>
      <c r="D33" s="60">
        <v>39789123</v>
      </c>
      <c r="E33" s="37"/>
    </row>
    <row r="34" spans="1:6" ht="12.75" customHeight="1">
      <c r="A34" s="43"/>
      <c r="B34" s="58"/>
      <c r="C34" s="59"/>
      <c r="D34" s="58"/>
      <c r="E34" s="37"/>
    </row>
    <row r="35" spans="1:6" ht="12.75" customHeight="1">
      <c r="A35" s="43" t="s">
        <v>223</v>
      </c>
      <c r="B35" s="58"/>
      <c r="C35" s="59"/>
      <c r="D35" s="58"/>
      <c r="E35" s="37"/>
    </row>
    <row r="36" spans="1:6" ht="12.75" customHeight="1">
      <c r="A36" s="43" t="s">
        <v>262</v>
      </c>
      <c r="B36" s="58"/>
      <c r="C36" s="59"/>
      <c r="D36" s="58"/>
      <c r="E36" s="37"/>
    </row>
    <row r="37" spans="1:6" ht="12.75" customHeight="1">
      <c r="A37" s="44" t="s">
        <v>279</v>
      </c>
      <c r="B37" s="58"/>
      <c r="C37" s="59"/>
      <c r="D37" s="58"/>
      <c r="E37" s="37"/>
    </row>
    <row r="38" spans="1:6" ht="12.75" customHeight="1">
      <c r="A38" s="44" t="s">
        <v>280</v>
      </c>
      <c r="B38" s="58"/>
      <c r="C38" s="59"/>
      <c r="D38" s="58"/>
      <c r="E38" s="37"/>
      <c r="F38" s="46"/>
    </row>
    <row r="39" spans="1:6" ht="12.75" customHeight="1">
      <c r="A39" s="44" t="s">
        <v>281</v>
      </c>
      <c r="B39" s="58"/>
      <c r="C39" s="59"/>
      <c r="D39" s="58"/>
      <c r="E39" s="37"/>
    </row>
    <row r="40" spans="1:6" ht="12.75" customHeight="1">
      <c r="A40" s="44" t="s">
        <v>282</v>
      </c>
      <c r="B40" s="58"/>
      <c r="C40" s="59"/>
      <c r="D40" s="58"/>
      <c r="E40" s="37"/>
    </row>
    <row r="41" spans="1:6" ht="12.75" customHeight="1">
      <c r="A41" s="44" t="s">
        <v>283</v>
      </c>
      <c r="B41" s="58"/>
      <c r="C41" s="59"/>
      <c r="D41" s="58"/>
      <c r="E41" s="37"/>
    </row>
    <row r="42" spans="1:6" ht="12.75" customHeight="1">
      <c r="A42" s="44" t="s">
        <v>284</v>
      </c>
      <c r="B42" s="58"/>
      <c r="C42" s="59"/>
      <c r="D42" s="58"/>
      <c r="E42" s="37"/>
    </row>
    <row r="43" spans="1:6" ht="12.75" customHeight="1">
      <c r="A43" s="43" t="s">
        <v>253</v>
      </c>
      <c r="B43" s="58"/>
      <c r="C43" s="59"/>
      <c r="D43" s="58"/>
      <c r="E43" s="37"/>
    </row>
    <row r="44" spans="1:6" ht="12.75" customHeight="1">
      <c r="A44" s="44" t="s">
        <v>287</v>
      </c>
      <c r="B44" s="58"/>
      <c r="C44" s="59"/>
      <c r="D44" s="58"/>
      <c r="E44" s="37"/>
    </row>
    <row r="45" spans="1:6" ht="12.75" customHeight="1">
      <c r="A45" s="44" t="s">
        <v>288</v>
      </c>
      <c r="B45" s="58"/>
      <c r="C45" s="59"/>
      <c r="D45" s="58"/>
      <c r="E45" s="37"/>
    </row>
    <row r="46" spans="1:6" ht="12.75" customHeight="1">
      <c r="A46" s="44" t="s">
        <v>289</v>
      </c>
      <c r="B46" s="58">
        <v>192905</v>
      </c>
      <c r="C46" s="59"/>
      <c r="D46" s="58">
        <v>789598</v>
      </c>
      <c r="E46" s="37"/>
    </row>
    <row r="47" spans="1:6" ht="12.75" customHeight="1">
      <c r="A47" s="44" t="s">
        <v>290</v>
      </c>
      <c r="B47" s="58"/>
      <c r="C47" s="59"/>
      <c r="D47" s="58"/>
      <c r="E47" s="37"/>
    </row>
    <row r="48" spans="1:6" ht="12.75" customHeight="1">
      <c r="A48" s="44" t="s">
        <v>291</v>
      </c>
      <c r="B48" s="58"/>
      <c r="C48" s="59"/>
      <c r="D48" s="58"/>
      <c r="E48" s="37"/>
    </row>
    <row r="49" spans="1:5" ht="12.75" customHeight="1">
      <c r="A49" s="43" t="s">
        <v>224</v>
      </c>
      <c r="B49" s="58"/>
      <c r="C49" s="59"/>
      <c r="D49" s="58"/>
      <c r="E49" s="37"/>
    </row>
    <row r="50" spans="1:5" ht="12.75" customHeight="1">
      <c r="A50" s="43" t="s">
        <v>263</v>
      </c>
      <c r="B50" s="58"/>
      <c r="C50" s="59"/>
      <c r="D50" s="58"/>
      <c r="E50" s="37"/>
    </row>
    <row r="51" spans="1:5" ht="12.75" customHeight="1">
      <c r="A51" s="44" t="s">
        <v>292</v>
      </c>
      <c r="B51" s="58"/>
      <c r="C51" s="59"/>
      <c r="D51" s="58"/>
      <c r="E51" s="37"/>
    </row>
    <row r="52" spans="1:5" ht="12.75" customHeight="1">
      <c r="A52" s="44" t="s">
        <v>293</v>
      </c>
      <c r="B52" s="58"/>
      <c r="C52" s="59"/>
      <c r="D52" s="58"/>
      <c r="E52" s="37"/>
    </row>
    <row r="53" spans="1:5" ht="12.75" customHeight="1">
      <c r="A53" s="44" t="s">
        <v>294</v>
      </c>
      <c r="B53" s="58"/>
      <c r="C53" s="59"/>
      <c r="D53" s="58"/>
      <c r="E53" s="37"/>
    </row>
    <row r="54" spans="1:5" ht="12.75" customHeight="1">
      <c r="A54" s="43" t="s">
        <v>225</v>
      </c>
      <c r="B54" s="58"/>
      <c r="C54" s="59"/>
      <c r="D54" s="58"/>
      <c r="E54" s="37"/>
    </row>
    <row r="55" spans="1:5" ht="12.75" customHeight="1">
      <c r="A55" s="43" t="s">
        <v>26</v>
      </c>
      <c r="B55" s="60">
        <f>SUM(B37:B54)</f>
        <v>192905</v>
      </c>
      <c r="C55" s="61"/>
      <c r="D55" s="60">
        <v>789598</v>
      </c>
      <c r="E55" s="37"/>
    </row>
    <row r="56" spans="1:5" ht="12.75" customHeight="1">
      <c r="A56" s="43"/>
      <c r="B56" s="62"/>
      <c r="C56" s="62"/>
      <c r="D56" s="62"/>
      <c r="E56" s="37"/>
    </row>
    <row r="57" spans="1:5" ht="12.75" customHeight="1" thickBot="1">
      <c r="A57" s="43" t="s">
        <v>226</v>
      </c>
      <c r="B57" s="63">
        <f>B55+B33</f>
        <v>33870334</v>
      </c>
      <c r="C57" s="61"/>
      <c r="D57" s="63">
        <v>40578721</v>
      </c>
      <c r="E57" s="37"/>
    </row>
    <row r="58" spans="1:5" ht="12.75" customHeight="1" thickTop="1">
      <c r="A58" s="45"/>
      <c r="B58" s="58"/>
      <c r="C58" s="59"/>
      <c r="D58" s="58"/>
      <c r="E58" s="37"/>
    </row>
    <row r="59" spans="1:5" ht="12.75" customHeight="1">
      <c r="A59" s="39" t="s">
        <v>227</v>
      </c>
      <c r="B59" s="41" t="s">
        <v>214</v>
      </c>
      <c r="C59" s="41"/>
      <c r="D59" s="41" t="s">
        <v>214</v>
      </c>
      <c r="E59" s="37"/>
    </row>
    <row r="60" spans="1:5" ht="12.75" customHeight="1">
      <c r="A60" s="39"/>
      <c r="B60" s="41" t="s">
        <v>215</v>
      </c>
      <c r="C60" s="41"/>
      <c r="D60" s="41" t="s">
        <v>216</v>
      </c>
      <c r="E60" s="37"/>
    </row>
    <row r="61" spans="1:5" ht="12.75" customHeight="1">
      <c r="A61" s="43" t="s">
        <v>228</v>
      </c>
      <c r="B61" s="58"/>
      <c r="C61" s="59"/>
      <c r="D61" s="58"/>
      <c r="E61" s="37"/>
    </row>
    <row r="62" spans="1:5" ht="12.75" customHeight="1">
      <c r="A62" s="44" t="s">
        <v>295</v>
      </c>
      <c r="B62" s="58"/>
      <c r="C62" s="59"/>
      <c r="D62" s="58"/>
      <c r="E62" s="37"/>
    </row>
    <row r="63" spans="1:5" ht="12.75" customHeight="1">
      <c r="A63" s="44" t="s">
        <v>264</v>
      </c>
      <c r="B63" s="116"/>
      <c r="C63" s="116"/>
      <c r="D63" s="116"/>
      <c r="E63" s="37"/>
    </row>
    <row r="64" spans="1:5" ht="12.75" customHeight="1">
      <c r="A64" s="44" t="s">
        <v>265</v>
      </c>
      <c r="B64" s="116"/>
      <c r="C64" s="116"/>
      <c r="D64" s="116"/>
      <c r="E64" s="37"/>
    </row>
    <row r="65" spans="1:5" ht="12.75" customHeight="1">
      <c r="A65" s="44" t="s">
        <v>229</v>
      </c>
      <c r="B65" s="116">
        <f>'Shenimet shpjeguese'!B37</f>
        <v>305155</v>
      </c>
      <c r="C65" s="116"/>
      <c r="D65" s="116">
        <v>2489624</v>
      </c>
      <c r="E65" s="37"/>
    </row>
    <row r="66" spans="1:5" ht="12.75" customHeight="1">
      <c r="A66" s="44" t="s">
        <v>266</v>
      </c>
      <c r="B66" s="116"/>
      <c r="C66" s="59"/>
      <c r="D66" s="58"/>
      <c r="E66" s="37"/>
    </row>
    <row r="67" spans="1:5" ht="12.75" customHeight="1">
      <c r="A67" s="44" t="s">
        <v>296</v>
      </c>
      <c r="B67" s="116"/>
      <c r="C67" s="59"/>
      <c r="D67" s="58"/>
      <c r="E67" s="37"/>
    </row>
    <row r="68" spans="1:5" ht="12.75" customHeight="1">
      <c r="A68" s="44" t="s">
        <v>297</v>
      </c>
      <c r="B68" s="116"/>
      <c r="C68" s="59"/>
      <c r="D68" s="58"/>
      <c r="E68" s="37"/>
    </row>
    <row r="69" spans="1:5" ht="12.75" customHeight="1">
      <c r="A69" s="44" t="s">
        <v>251</v>
      </c>
      <c r="B69" s="58">
        <v>8169</v>
      </c>
      <c r="C69" s="59"/>
      <c r="D69" s="58">
        <v>11815</v>
      </c>
      <c r="E69" s="37"/>
    </row>
    <row r="70" spans="1:5" ht="12.75" customHeight="1">
      <c r="A70" s="44" t="s">
        <v>267</v>
      </c>
      <c r="B70" s="116">
        <v>0</v>
      </c>
      <c r="C70" s="59"/>
      <c r="D70" s="58">
        <v>237728</v>
      </c>
      <c r="E70" s="37"/>
    </row>
    <row r="71" spans="1:5" ht="12.75" customHeight="1">
      <c r="A71" s="44" t="s">
        <v>250</v>
      </c>
      <c r="B71" s="58"/>
      <c r="C71" s="59"/>
      <c r="D71" s="58"/>
      <c r="E71" s="37"/>
    </row>
    <row r="72" spans="1:5" ht="12.75" customHeight="1">
      <c r="A72" s="43" t="s">
        <v>230</v>
      </c>
      <c r="B72" s="58"/>
      <c r="C72" s="59"/>
      <c r="D72" s="58"/>
      <c r="E72" s="37"/>
    </row>
    <row r="73" spans="1:5" ht="12.75" customHeight="1">
      <c r="A73" s="43" t="s">
        <v>231</v>
      </c>
      <c r="B73" s="58"/>
      <c r="C73" s="59"/>
      <c r="D73" s="58"/>
      <c r="E73" s="37"/>
    </row>
    <row r="74" spans="1:5" ht="12.75" customHeight="1">
      <c r="A74" s="43" t="s">
        <v>252</v>
      </c>
      <c r="B74" s="58"/>
      <c r="C74" s="59"/>
      <c r="D74" s="58"/>
      <c r="E74" s="37"/>
    </row>
    <row r="75" spans="1:5" ht="12.75" customHeight="1">
      <c r="A75" s="43" t="s">
        <v>232</v>
      </c>
      <c r="B75" s="60">
        <f>SUM(B62:B74)</f>
        <v>313324</v>
      </c>
      <c r="C75" s="61"/>
      <c r="D75" s="60">
        <v>2739167</v>
      </c>
      <c r="E75" s="37"/>
    </row>
    <row r="76" spans="1:5" ht="12.75" customHeight="1">
      <c r="A76" s="43"/>
      <c r="B76" s="58"/>
      <c r="C76" s="59"/>
      <c r="D76" s="58"/>
      <c r="E76" s="37"/>
    </row>
    <row r="77" spans="1:5" ht="12.75" customHeight="1">
      <c r="A77" s="43" t="s">
        <v>233</v>
      </c>
      <c r="B77" s="58"/>
      <c r="C77" s="59"/>
      <c r="D77" s="58"/>
      <c r="E77" s="37"/>
    </row>
    <row r="78" spans="1:5" ht="12.75" customHeight="1">
      <c r="A78" s="44" t="s">
        <v>295</v>
      </c>
      <c r="B78" s="58"/>
      <c r="C78" s="59"/>
      <c r="D78" s="58"/>
      <c r="E78" s="37"/>
    </row>
    <row r="79" spans="1:5" ht="12.75" customHeight="1">
      <c r="A79" s="44" t="s">
        <v>264</v>
      </c>
      <c r="B79" s="117"/>
      <c r="C79" s="117"/>
      <c r="D79" s="117"/>
      <c r="E79" s="37"/>
    </row>
    <row r="80" spans="1:5" ht="12.75" customHeight="1">
      <c r="A80" s="44" t="s">
        <v>265</v>
      </c>
      <c r="B80" s="58"/>
      <c r="C80" s="59"/>
      <c r="D80" s="58"/>
      <c r="E80" s="37"/>
    </row>
    <row r="81" spans="1:5" ht="12.75" customHeight="1">
      <c r="A81" s="44" t="s">
        <v>229</v>
      </c>
      <c r="B81" s="58"/>
      <c r="C81" s="59"/>
      <c r="D81" s="58"/>
      <c r="E81" s="37"/>
    </row>
    <row r="82" spans="1:5" ht="12.75" customHeight="1">
      <c r="A82" s="44" t="s">
        <v>266</v>
      </c>
      <c r="B82" s="58"/>
      <c r="C82" s="59"/>
      <c r="D82" s="58"/>
      <c r="E82" s="37"/>
    </row>
    <row r="83" spans="1:5" ht="12.75" customHeight="1">
      <c r="A83" s="44" t="s">
        <v>296</v>
      </c>
      <c r="B83" s="58"/>
      <c r="C83" s="59"/>
      <c r="D83" s="58"/>
      <c r="E83" s="37"/>
    </row>
    <row r="84" spans="1:5" ht="12.75" customHeight="1">
      <c r="A84" s="44" t="s">
        <v>297</v>
      </c>
      <c r="B84" s="58"/>
      <c r="C84" s="59"/>
      <c r="D84" s="58"/>
      <c r="E84" s="37"/>
    </row>
    <row r="85" spans="1:5" ht="12.75" customHeight="1">
      <c r="A85" s="44" t="s">
        <v>250</v>
      </c>
      <c r="B85" s="58"/>
      <c r="C85" s="59"/>
      <c r="D85" s="58"/>
      <c r="E85" s="37"/>
    </row>
    <row r="86" spans="1:5" ht="12.75" customHeight="1">
      <c r="A86" s="43" t="s">
        <v>230</v>
      </c>
      <c r="B86" s="58"/>
      <c r="C86" s="59"/>
      <c r="D86" s="58"/>
      <c r="E86" s="37"/>
    </row>
    <row r="87" spans="1:5" ht="12.75" customHeight="1">
      <c r="A87" s="43" t="s">
        <v>231</v>
      </c>
      <c r="B87" s="58"/>
      <c r="C87" s="59"/>
      <c r="D87" s="58"/>
      <c r="E87" s="37"/>
    </row>
    <row r="88" spans="1:5" ht="12.75" customHeight="1">
      <c r="A88" s="43" t="s">
        <v>252</v>
      </c>
      <c r="B88" s="58"/>
      <c r="C88" s="59"/>
      <c r="D88" s="58"/>
      <c r="E88" s="37"/>
    </row>
    <row r="89" spans="1:5" ht="12.75" customHeight="1">
      <c r="A89" s="44" t="s">
        <v>268</v>
      </c>
      <c r="B89" s="58"/>
      <c r="C89" s="59"/>
      <c r="D89" s="58"/>
      <c r="E89" s="37"/>
    </row>
    <row r="90" spans="1:5" ht="12.75" customHeight="1">
      <c r="A90" s="44" t="s">
        <v>269</v>
      </c>
      <c r="B90" s="58"/>
      <c r="C90" s="59"/>
      <c r="D90" s="58"/>
      <c r="E90" s="37"/>
    </row>
    <row r="91" spans="1:5" ht="12.75" customHeight="1">
      <c r="A91" s="43" t="s">
        <v>234</v>
      </c>
      <c r="B91" s="58"/>
      <c r="C91" s="59"/>
      <c r="D91" s="58"/>
      <c r="E91" s="37"/>
    </row>
    <row r="92" spans="1:5" ht="12.75" customHeight="1">
      <c r="A92" s="43" t="s">
        <v>235</v>
      </c>
      <c r="B92" s="115">
        <f>SUM(B78:B91)</f>
        <v>0</v>
      </c>
      <c r="C92" s="64"/>
      <c r="D92" s="115">
        <v>0</v>
      </c>
      <c r="E92" s="37"/>
    </row>
    <row r="93" spans="1:5" ht="12.75" customHeight="1">
      <c r="A93" s="43"/>
      <c r="B93" s="62"/>
      <c r="C93" s="62"/>
      <c r="D93" s="62"/>
      <c r="E93" s="37"/>
    </row>
    <row r="94" spans="1:5" ht="12.75" customHeight="1">
      <c r="A94" s="43" t="s">
        <v>236</v>
      </c>
      <c r="B94" s="65">
        <f>B75+B92</f>
        <v>313324</v>
      </c>
      <c r="C94" s="61"/>
      <c r="D94" s="65">
        <v>2739167</v>
      </c>
      <c r="E94" s="37"/>
    </row>
    <row r="95" spans="1:5" ht="12.75" customHeight="1">
      <c r="A95" s="43"/>
      <c r="B95" s="58"/>
      <c r="C95" s="59"/>
      <c r="D95" s="58"/>
      <c r="E95" s="37"/>
    </row>
    <row r="96" spans="1:5" ht="12.75" customHeight="1">
      <c r="A96" s="43" t="s">
        <v>237</v>
      </c>
      <c r="B96" s="58"/>
      <c r="C96" s="59"/>
      <c r="D96" s="58"/>
      <c r="E96" s="37"/>
    </row>
    <row r="97" spans="1:6" ht="12.75" customHeight="1">
      <c r="A97" s="43" t="s">
        <v>238</v>
      </c>
      <c r="B97" s="58"/>
      <c r="C97" s="59"/>
      <c r="D97" s="58"/>
      <c r="E97" s="37"/>
    </row>
    <row r="98" spans="1:6" ht="12.75" customHeight="1">
      <c r="A98" s="43" t="s">
        <v>239</v>
      </c>
      <c r="B98" s="58"/>
      <c r="C98" s="59"/>
      <c r="D98" s="58"/>
      <c r="E98" s="37"/>
    </row>
    <row r="99" spans="1:6" ht="12.75" customHeight="1">
      <c r="A99" s="43" t="s">
        <v>240</v>
      </c>
      <c r="B99" s="58"/>
      <c r="C99" s="59"/>
      <c r="D99" s="58"/>
      <c r="E99" s="37"/>
    </row>
    <row r="100" spans="1:6" ht="12.75" customHeight="1">
      <c r="A100" s="43" t="s">
        <v>32</v>
      </c>
      <c r="B100" s="58"/>
      <c r="C100" s="59"/>
      <c r="D100" s="58"/>
      <c r="E100" s="37"/>
    </row>
    <row r="101" spans="1:6" ht="12.75" customHeight="1">
      <c r="A101" s="44" t="s">
        <v>4</v>
      </c>
      <c r="B101" s="58"/>
      <c r="C101" s="59"/>
      <c r="D101" s="58"/>
      <c r="E101" s="37"/>
    </row>
    <row r="102" spans="1:6" ht="12.75" customHeight="1">
      <c r="A102" s="44" t="s">
        <v>270</v>
      </c>
      <c r="B102" s="58"/>
      <c r="C102" s="59"/>
      <c r="D102" s="58"/>
      <c r="E102" s="37"/>
    </row>
    <row r="103" spans="1:6" ht="12.75" customHeight="1">
      <c r="A103" s="44" t="s">
        <v>32</v>
      </c>
      <c r="B103" s="117"/>
      <c r="C103" s="118"/>
      <c r="D103" s="116"/>
      <c r="E103" s="37"/>
    </row>
    <row r="104" spans="1:6" ht="12.75" customHeight="1">
      <c r="A104" s="44" t="s">
        <v>271</v>
      </c>
      <c r="B104" s="58"/>
      <c r="C104" s="59"/>
      <c r="D104" s="58"/>
      <c r="E104" s="37"/>
    </row>
    <row r="105" spans="1:6" ht="12.75" customHeight="1">
      <c r="A105" s="43" t="s">
        <v>246</v>
      </c>
      <c r="B105" s="58">
        <f>D105+D106</f>
        <v>37839554.134527504</v>
      </c>
      <c r="C105" s="59"/>
      <c r="D105" s="58">
        <v>38466574.134527504</v>
      </c>
      <c r="E105" s="37"/>
      <c r="F105" s="46"/>
    </row>
    <row r="106" spans="1:6" ht="12.75" customHeight="1">
      <c r="A106" s="43" t="s">
        <v>245</v>
      </c>
      <c r="B106" s="58">
        <f>PASH!B57</f>
        <v>-4282544</v>
      </c>
      <c r="C106" s="59"/>
      <c r="D106" s="58">
        <v>-627020</v>
      </c>
      <c r="E106" s="37"/>
      <c r="F106" s="71"/>
    </row>
    <row r="107" spans="1:6" ht="12.75" customHeight="1">
      <c r="A107" s="43" t="s">
        <v>248</v>
      </c>
      <c r="B107" s="66">
        <f>SUM(B97:B106)</f>
        <v>33557010.134527504</v>
      </c>
      <c r="C107" s="67"/>
      <c r="D107" s="66">
        <v>37839554.134527504</v>
      </c>
      <c r="E107" s="37"/>
    </row>
    <row r="108" spans="1:6" ht="12.75" customHeight="1">
      <c r="A108" s="47" t="s">
        <v>243</v>
      </c>
      <c r="B108" s="58"/>
      <c r="C108" s="59"/>
      <c r="D108" s="58"/>
      <c r="E108" s="37"/>
    </row>
    <row r="109" spans="1:6" ht="12.75" customHeight="1">
      <c r="A109" s="43" t="s">
        <v>247</v>
      </c>
      <c r="B109" s="65">
        <f>SUM(B107:B108)</f>
        <v>33557010.134527504</v>
      </c>
      <c r="C109" s="61"/>
      <c r="D109" s="65">
        <v>37839554.134527504</v>
      </c>
      <c r="E109" s="37"/>
    </row>
    <row r="110" spans="1:6" ht="12.75" customHeight="1">
      <c r="A110" s="43"/>
      <c r="B110" s="58"/>
      <c r="C110" s="59"/>
      <c r="D110" s="58"/>
      <c r="E110" s="48"/>
    </row>
    <row r="111" spans="1:6" ht="12.75" customHeight="1" thickBot="1">
      <c r="A111" s="49" t="s">
        <v>241</v>
      </c>
      <c r="B111" s="63">
        <f>B94+B109</f>
        <v>33870334.134527504</v>
      </c>
      <c r="C111" s="61"/>
      <c r="D111" s="63">
        <v>40578721.134527504</v>
      </c>
      <c r="E111" s="50"/>
    </row>
    <row r="112" spans="1:6" ht="15.75" thickTop="1">
      <c r="A112" s="51"/>
      <c r="B112" s="68"/>
      <c r="C112" s="68"/>
      <c r="D112" s="68"/>
      <c r="E112" s="52"/>
    </row>
    <row r="113" spans="1:5">
      <c r="A113" s="53" t="s">
        <v>28</v>
      </c>
      <c r="B113" s="69">
        <f>B57-B111</f>
        <v>-0.13452750444412231</v>
      </c>
      <c r="C113" s="70"/>
      <c r="D113" s="69">
        <f>D57-D111</f>
        <v>-0.13452750444412231</v>
      </c>
      <c r="E113" s="54"/>
    </row>
    <row r="114" spans="1:5">
      <c r="A114" s="54"/>
      <c r="B114" s="68"/>
      <c r="C114" s="68"/>
      <c r="D114" s="68"/>
      <c r="E114" s="54"/>
    </row>
    <row r="115" spans="1:5">
      <c r="A115" s="54"/>
      <c r="B115" s="68"/>
      <c r="C115" s="68"/>
      <c r="D115" s="68"/>
      <c r="E115" s="54"/>
    </row>
    <row r="116" spans="1:5" ht="30" customHeight="1">
      <c r="A116" s="229" t="s">
        <v>272</v>
      </c>
      <c r="B116" s="229"/>
      <c r="C116" s="229"/>
      <c r="D116" s="229"/>
      <c r="E116" s="54"/>
    </row>
    <row r="117" spans="1:5">
      <c r="A117" s="54"/>
      <c r="B117" s="68"/>
      <c r="C117" s="68"/>
      <c r="D117" s="68"/>
      <c r="E117" s="54"/>
    </row>
    <row r="118" spans="1:5">
      <c r="A118" s="54"/>
      <c r="B118" s="68"/>
      <c r="C118" s="68"/>
      <c r="D118" s="68"/>
      <c r="E118" s="54"/>
    </row>
    <row r="119" spans="1:5">
      <c r="A119" s="54"/>
      <c r="B119" s="68"/>
      <c r="C119" s="68"/>
      <c r="D119" s="68"/>
      <c r="E119" s="54"/>
    </row>
    <row r="120" spans="1:5">
      <c r="A120" s="54"/>
      <c r="B120" s="68"/>
      <c r="C120" s="68"/>
      <c r="D120" s="68"/>
      <c r="E120" s="54"/>
    </row>
    <row r="121" spans="1:5">
      <c r="A121" s="54"/>
      <c r="B121" s="68"/>
      <c r="C121" s="68"/>
      <c r="D121" s="68"/>
      <c r="E121" s="54"/>
    </row>
    <row r="122" spans="1:5">
      <c r="A122" s="54"/>
      <c r="B122" s="68"/>
      <c r="C122" s="68"/>
      <c r="D122" s="68"/>
      <c r="E122" s="54"/>
    </row>
    <row r="123" spans="1:5">
      <c r="A123" s="54"/>
      <c r="B123" s="68"/>
      <c r="C123" s="68"/>
      <c r="D123" s="68"/>
      <c r="E123" s="52"/>
    </row>
    <row r="124" spans="1:5">
      <c r="A124" s="54"/>
      <c r="B124" s="68"/>
      <c r="C124" s="68"/>
      <c r="D124" s="68"/>
      <c r="E124" s="52"/>
    </row>
    <row r="125" spans="1:5">
      <c r="A125" s="54"/>
      <c r="B125" s="68"/>
      <c r="C125" s="68"/>
      <c r="D125" s="68"/>
      <c r="E125" s="52"/>
    </row>
    <row r="126" spans="1:5">
      <c r="A126" s="54"/>
      <c r="B126" s="68"/>
      <c r="C126" s="68"/>
      <c r="D126" s="68"/>
      <c r="E126" s="52"/>
    </row>
    <row r="127" spans="1:5">
      <c r="A127" s="54"/>
      <c r="B127" s="68"/>
      <c r="C127" s="68"/>
      <c r="D127" s="68"/>
      <c r="E127" s="52"/>
    </row>
    <row r="128" spans="1:5">
      <c r="A128" s="54"/>
      <c r="B128" s="68"/>
      <c r="C128" s="68"/>
      <c r="D128" s="68"/>
      <c r="E128" s="5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sheetPr>
    <pageSetUpPr fitToPage="1"/>
  </sheetPr>
  <dimension ref="A1:F69"/>
  <sheetViews>
    <sheetView topLeftCell="A4" workbookViewId="0">
      <selection activeCell="B22" sqref="B22:B23"/>
    </sheetView>
  </sheetViews>
  <sheetFormatPr defaultColWidth="9.140625" defaultRowHeight="12"/>
  <cols>
    <col min="1" max="1" width="62.7109375" style="121" customWidth="1"/>
    <col min="2" max="2" width="18.5703125" style="120" customWidth="1"/>
    <col min="3" max="3" width="2.7109375" style="120" customWidth="1"/>
    <col min="4" max="4" width="18.28515625" style="120" customWidth="1"/>
    <col min="5" max="5" width="2.5703125" style="120" customWidth="1"/>
    <col min="6" max="6" width="22" style="120" customWidth="1"/>
    <col min="7" max="8" width="11" style="121" bestFit="1" customWidth="1"/>
    <col min="9" max="9" width="9.5703125" style="121" bestFit="1" customWidth="1"/>
    <col min="10" max="16384" width="9.140625" style="121"/>
  </cols>
  <sheetData>
    <row r="1" spans="1:6">
      <c r="A1" s="119" t="s">
        <v>476</v>
      </c>
    </row>
    <row r="2" spans="1:6" ht="15">
      <c r="A2" s="38" t="s">
        <v>444</v>
      </c>
    </row>
    <row r="3" spans="1:6" ht="15">
      <c r="A3" s="38" t="s">
        <v>443</v>
      </c>
    </row>
    <row r="4" spans="1:6">
      <c r="A4" s="122" t="s">
        <v>254</v>
      </c>
    </row>
    <row r="5" spans="1:6">
      <c r="A5" s="123" t="s">
        <v>242</v>
      </c>
      <c r="B5" s="121"/>
      <c r="C5" s="121"/>
      <c r="D5" s="121"/>
      <c r="E5" s="121"/>
      <c r="F5" s="121"/>
    </row>
    <row r="6" spans="1:6">
      <c r="A6" s="124"/>
      <c r="B6" s="125" t="s">
        <v>214</v>
      </c>
      <c r="C6" s="125"/>
      <c r="D6" s="125" t="s">
        <v>214</v>
      </c>
      <c r="E6" s="125"/>
      <c r="F6" s="121"/>
    </row>
    <row r="7" spans="1:6" ht="11.45" customHeight="1">
      <c r="A7" s="124"/>
      <c r="B7" s="125" t="s">
        <v>215</v>
      </c>
      <c r="C7" s="125"/>
      <c r="D7" s="125" t="s">
        <v>216</v>
      </c>
      <c r="E7" s="125"/>
      <c r="F7" s="121"/>
    </row>
    <row r="8" spans="1:6" ht="6" hidden="1" customHeight="1">
      <c r="A8" s="126"/>
      <c r="B8" s="124"/>
      <c r="C8" s="124"/>
      <c r="D8" s="124"/>
      <c r="E8" s="124"/>
      <c r="F8" s="121"/>
    </row>
    <row r="9" spans="1:6">
      <c r="A9" s="127" t="s">
        <v>298</v>
      </c>
      <c r="B9" s="128"/>
      <c r="C9" s="129"/>
      <c r="D9" s="128"/>
      <c r="E9" s="128"/>
      <c r="F9" s="130" t="s">
        <v>299</v>
      </c>
    </row>
    <row r="10" spans="1:6">
      <c r="A10" s="131" t="s">
        <v>300</v>
      </c>
      <c r="B10" s="128">
        <f>4288487+535799</f>
        <v>4824286</v>
      </c>
      <c r="C10" s="129"/>
      <c r="D10" s="128">
        <v>48413685</v>
      </c>
      <c r="E10" s="128"/>
      <c r="F10" s="132" t="s">
        <v>301</v>
      </c>
    </row>
    <row r="11" spans="1:6" hidden="1">
      <c r="A11" s="131" t="s">
        <v>302</v>
      </c>
      <c r="B11" s="128"/>
      <c r="C11" s="129"/>
      <c r="D11" s="128"/>
      <c r="E11" s="128"/>
      <c r="F11" s="132" t="s">
        <v>303</v>
      </c>
    </row>
    <row r="12" spans="1:6" hidden="1">
      <c r="A12" s="131" t="s">
        <v>304</v>
      </c>
      <c r="B12" s="128"/>
      <c r="C12" s="129"/>
      <c r="D12" s="128"/>
      <c r="E12" s="128"/>
      <c r="F12" s="132" t="s">
        <v>303</v>
      </c>
    </row>
    <row r="13" spans="1:6" hidden="1">
      <c r="A13" s="131" t="s">
        <v>305</v>
      </c>
      <c r="B13" s="128"/>
      <c r="C13" s="129"/>
      <c r="D13" s="128"/>
      <c r="E13" s="128"/>
      <c r="F13" s="132" t="s">
        <v>303</v>
      </c>
    </row>
    <row r="14" spans="1:6">
      <c r="A14" s="131" t="s">
        <v>306</v>
      </c>
      <c r="C14" s="129"/>
      <c r="D14" s="128"/>
      <c r="E14" s="128"/>
      <c r="F14" s="132" t="s">
        <v>307</v>
      </c>
    </row>
    <row r="15" spans="1:6" ht="11.25" customHeight="1">
      <c r="A15" s="127" t="s">
        <v>308</v>
      </c>
      <c r="B15" s="128"/>
      <c r="C15" s="129"/>
      <c r="D15" s="128"/>
      <c r="E15" s="128"/>
      <c r="F15" s="121"/>
    </row>
    <row r="16" spans="1:6" ht="24">
      <c r="A16" s="127" t="s">
        <v>309</v>
      </c>
      <c r="B16" s="128"/>
      <c r="C16" s="129"/>
      <c r="D16" s="128"/>
      <c r="E16" s="128"/>
      <c r="F16" s="121"/>
    </row>
    <row r="17" spans="1:6">
      <c r="A17" s="127" t="s">
        <v>310</v>
      </c>
      <c r="B17" s="128"/>
      <c r="C17" s="129"/>
      <c r="D17" s="128"/>
      <c r="E17" s="128"/>
      <c r="F17" s="121"/>
    </row>
    <row r="18" spans="1:6">
      <c r="A18" s="127" t="s">
        <v>311</v>
      </c>
      <c r="B18" s="128"/>
      <c r="C18" s="129"/>
      <c r="D18" s="128"/>
      <c r="E18" s="128"/>
      <c r="F18" s="121"/>
    </row>
    <row r="19" spans="1:6">
      <c r="A19" s="131" t="s">
        <v>311</v>
      </c>
      <c r="B19" s="135"/>
      <c r="C19" s="129"/>
      <c r="D19" s="128"/>
      <c r="E19" s="128"/>
      <c r="F19" s="121"/>
    </row>
    <row r="20" spans="1:6">
      <c r="A20" s="131" t="s">
        <v>312</v>
      </c>
      <c r="B20" s="128"/>
      <c r="C20" s="129"/>
      <c r="D20" s="128"/>
      <c r="E20" s="128"/>
      <c r="F20" s="121"/>
    </row>
    <row r="21" spans="1:6">
      <c r="A21" s="127" t="s">
        <v>313</v>
      </c>
      <c r="B21" s="128"/>
      <c r="C21" s="129"/>
      <c r="D21" s="128"/>
      <c r="E21" s="128"/>
      <c r="F21" s="121"/>
    </row>
    <row r="22" spans="1:6">
      <c r="A22" s="131" t="s">
        <v>314</v>
      </c>
      <c r="B22" s="128">
        <f>-378806</f>
        <v>-378806</v>
      </c>
      <c r="C22" s="129"/>
      <c r="D22" s="128">
        <v>-526771</v>
      </c>
      <c r="E22" s="128"/>
      <c r="F22" s="121"/>
    </row>
    <row r="23" spans="1:6">
      <c r="A23" s="133" t="s">
        <v>315</v>
      </c>
      <c r="B23" s="128">
        <v>-63265</v>
      </c>
      <c r="C23" s="129"/>
      <c r="D23" s="128">
        <v>-87975</v>
      </c>
      <c r="E23" s="128"/>
      <c r="F23" s="121"/>
    </row>
    <row r="24" spans="1:6">
      <c r="A24" s="131" t="s">
        <v>316</v>
      </c>
      <c r="B24" s="128"/>
      <c r="C24" s="129"/>
      <c r="D24" s="128"/>
      <c r="E24" s="128"/>
      <c r="F24" s="121"/>
    </row>
    <row r="25" spans="1:6">
      <c r="A25" s="127" t="s">
        <v>317</v>
      </c>
      <c r="B25" s="128"/>
      <c r="C25" s="129"/>
      <c r="D25" s="128"/>
      <c r="E25" s="128"/>
      <c r="F25" s="121"/>
    </row>
    <row r="26" spans="1:6">
      <c r="A26" s="127" t="s">
        <v>318</v>
      </c>
      <c r="B26" s="128">
        <v>-81960</v>
      </c>
      <c r="C26" s="129"/>
      <c r="D26" s="128">
        <v>-135187</v>
      </c>
      <c r="E26" s="128"/>
      <c r="F26" s="121"/>
    </row>
    <row r="27" spans="1:6">
      <c r="A27" s="127" t="s">
        <v>319</v>
      </c>
      <c r="B27" s="128">
        <f>-8791462</f>
        <v>-8791462</v>
      </c>
      <c r="C27" s="129"/>
      <c r="D27" s="128">
        <v>-47690116</v>
      </c>
      <c r="E27" s="128"/>
      <c r="F27" s="121"/>
    </row>
    <row r="28" spans="1:6">
      <c r="A28" s="127" t="s">
        <v>320</v>
      </c>
      <c r="B28" s="128"/>
      <c r="C28" s="129"/>
      <c r="D28" s="128"/>
      <c r="E28" s="128"/>
      <c r="F28" s="121"/>
    </row>
    <row r="29" spans="1:6" ht="12.75" customHeight="1">
      <c r="A29" s="155" t="s">
        <v>321</v>
      </c>
      <c r="B29" s="128"/>
      <c r="C29" s="129"/>
      <c r="D29" s="128"/>
      <c r="E29" s="128"/>
      <c r="F29" s="121"/>
    </row>
    <row r="30" spans="1:6" ht="12.75" customHeight="1">
      <c r="A30" s="155" t="s">
        <v>322</v>
      </c>
      <c r="B30" s="128"/>
      <c r="C30" s="129"/>
      <c r="D30" s="128"/>
      <c r="E30" s="128"/>
      <c r="F30" s="121"/>
    </row>
    <row r="31" spans="1:6" ht="12.75" customHeight="1">
      <c r="A31" s="155" t="s">
        <v>323</v>
      </c>
      <c r="B31" s="128"/>
      <c r="C31" s="129"/>
      <c r="D31" s="128"/>
      <c r="E31" s="128"/>
      <c r="F31" s="121"/>
    </row>
    <row r="32" spans="1:6" ht="12.75" customHeight="1">
      <c r="A32" s="155" t="s">
        <v>324</v>
      </c>
      <c r="B32" s="128"/>
      <c r="C32" s="129"/>
      <c r="D32" s="128"/>
      <c r="E32" s="128"/>
      <c r="F32" s="121"/>
    </row>
    <row r="33" spans="1:6" ht="12.75" customHeight="1">
      <c r="A33" s="155" t="s">
        <v>325</v>
      </c>
      <c r="B33" s="128"/>
      <c r="C33" s="129"/>
      <c r="D33" s="128"/>
      <c r="E33" s="128"/>
      <c r="F33" s="121"/>
    </row>
    <row r="34" spans="1:6" ht="12.75" customHeight="1">
      <c r="A34" s="155" t="s">
        <v>326</v>
      </c>
      <c r="B34" s="128">
        <v>208663</v>
      </c>
      <c r="C34" s="129"/>
      <c r="D34" s="128"/>
      <c r="E34" s="128"/>
      <c r="F34" s="121"/>
    </row>
    <row r="35" spans="1:6" ht="12.75" customHeight="1">
      <c r="A35" s="127" t="s">
        <v>327</v>
      </c>
      <c r="B35" s="128"/>
      <c r="C35" s="129"/>
      <c r="D35" s="128"/>
      <c r="E35" s="128"/>
      <c r="F35" s="121"/>
    </row>
    <row r="36" spans="1:6">
      <c r="A36" s="127" t="s">
        <v>328</v>
      </c>
      <c r="B36" s="128"/>
      <c r="C36" s="129"/>
      <c r="D36" s="128"/>
      <c r="E36" s="128"/>
      <c r="F36" s="121"/>
    </row>
    <row r="37" spans="1:6">
      <c r="A37" s="131" t="s">
        <v>329</v>
      </c>
      <c r="B37" s="134"/>
      <c r="C37" s="129"/>
      <c r="D37" s="128"/>
      <c r="E37" s="128"/>
      <c r="F37" s="121"/>
    </row>
    <row r="38" spans="1:6" ht="15.75" customHeight="1">
      <c r="A38" s="155" t="s">
        <v>330</v>
      </c>
      <c r="B38" s="135"/>
      <c r="C38" s="129"/>
      <c r="D38" s="128"/>
      <c r="E38" s="128"/>
      <c r="F38" s="121"/>
    </row>
    <row r="39" spans="1:6">
      <c r="A39" s="131" t="s">
        <v>331</v>
      </c>
      <c r="B39" s="128"/>
      <c r="C39" s="129"/>
      <c r="D39" s="128">
        <v>-449407</v>
      </c>
      <c r="E39" s="128"/>
      <c r="F39" s="121"/>
    </row>
    <row r="40" spans="1:6">
      <c r="A40" s="127" t="s">
        <v>332</v>
      </c>
      <c r="B40" s="128"/>
      <c r="C40" s="129"/>
      <c r="D40" s="128"/>
      <c r="E40" s="128"/>
      <c r="F40" s="121"/>
    </row>
    <row r="41" spans="1:6">
      <c r="A41" s="127" t="s">
        <v>440</v>
      </c>
      <c r="B41" s="128"/>
      <c r="C41" s="129"/>
      <c r="D41" s="128"/>
      <c r="E41" s="128"/>
      <c r="F41" s="121"/>
    </row>
    <row r="42" spans="1:6">
      <c r="A42" s="127" t="s">
        <v>333</v>
      </c>
      <c r="B42" s="136">
        <f>SUM(B9:B41)</f>
        <v>-4282544</v>
      </c>
      <c r="C42" s="137"/>
      <c r="D42" s="136">
        <v>-475771</v>
      </c>
      <c r="E42" s="137"/>
      <c r="F42" s="121"/>
    </row>
    <row r="43" spans="1:6">
      <c r="A43" s="127" t="s">
        <v>334</v>
      </c>
      <c r="B43" s="137"/>
      <c r="C43" s="137"/>
      <c r="D43" s="137"/>
      <c r="E43" s="137"/>
      <c r="F43" s="121"/>
    </row>
    <row r="44" spans="1:6" ht="12" customHeight="1">
      <c r="A44" s="131" t="s">
        <v>335</v>
      </c>
      <c r="B44" s="128"/>
      <c r="C44" s="129"/>
      <c r="D44" s="128">
        <v>-151249</v>
      </c>
      <c r="E44" s="128"/>
      <c r="F44" s="121"/>
    </row>
    <row r="45" spans="1:6" ht="12" customHeight="1">
      <c r="A45" s="131" t="s">
        <v>336</v>
      </c>
      <c r="B45" s="128"/>
      <c r="C45" s="129"/>
      <c r="D45" s="128"/>
      <c r="E45" s="128"/>
      <c r="F45" s="121"/>
    </row>
    <row r="46" spans="1:6" ht="12" customHeight="1">
      <c r="A46" s="131" t="s">
        <v>337</v>
      </c>
      <c r="B46" s="128"/>
      <c r="C46" s="129"/>
      <c r="D46" s="128"/>
      <c r="E46" s="128"/>
      <c r="F46" s="121"/>
    </row>
    <row r="47" spans="1:6">
      <c r="A47" s="127" t="s">
        <v>338</v>
      </c>
      <c r="B47" s="136">
        <f>SUM(B42:B44)</f>
        <v>-4282544</v>
      </c>
      <c r="C47" s="137"/>
      <c r="D47" s="136">
        <v>-627020</v>
      </c>
      <c r="E47" s="137"/>
      <c r="F47" s="121"/>
    </row>
    <row r="48" spans="1:6" ht="7.15" customHeight="1" thickBot="1">
      <c r="A48" s="138"/>
      <c r="B48" s="139"/>
      <c r="C48" s="121"/>
      <c r="D48" s="139"/>
      <c r="E48" s="129"/>
      <c r="F48" s="121"/>
    </row>
    <row r="49" spans="1:6" ht="12.75" thickTop="1">
      <c r="A49" s="140" t="s">
        <v>339</v>
      </c>
      <c r="B49" s="128"/>
      <c r="C49" s="128"/>
      <c r="D49" s="128"/>
      <c r="E49" s="129"/>
      <c r="F49" s="121"/>
    </row>
    <row r="50" spans="1:6" ht="11.45" customHeight="1">
      <c r="A50" s="131" t="s">
        <v>340</v>
      </c>
      <c r="B50" s="128"/>
      <c r="C50" s="128"/>
      <c r="D50" s="128"/>
      <c r="E50" s="128"/>
      <c r="F50" s="121"/>
    </row>
    <row r="51" spans="1:6" ht="11.45" customHeight="1">
      <c r="A51" s="131" t="s">
        <v>341</v>
      </c>
      <c r="B51" s="128"/>
      <c r="C51" s="128"/>
      <c r="D51" s="128"/>
      <c r="E51" s="128"/>
      <c r="F51" s="121"/>
    </row>
    <row r="52" spans="1:6" ht="11.45" customHeight="1">
      <c r="A52" s="131" t="s">
        <v>342</v>
      </c>
      <c r="B52" s="128"/>
      <c r="C52" s="128"/>
      <c r="D52" s="128"/>
      <c r="E52" s="124"/>
      <c r="F52" s="121"/>
    </row>
    <row r="53" spans="1:6" ht="11.45" customHeight="1">
      <c r="A53" s="131" t="s">
        <v>343</v>
      </c>
      <c r="B53" s="128"/>
      <c r="C53" s="128"/>
      <c r="D53" s="128"/>
      <c r="E53" s="141"/>
      <c r="F53" s="141"/>
    </row>
    <row r="54" spans="1:6" ht="11.45" customHeight="1">
      <c r="A54" s="131" t="s">
        <v>437</v>
      </c>
      <c r="B54" s="128"/>
      <c r="C54" s="128"/>
      <c r="D54" s="128"/>
      <c r="E54" s="142"/>
      <c r="F54" s="141"/>
    </row>
    <row r="55" spans="1:6" ht="13.5" customHeight="1">
      <c r="A55" s="140" t="s">
        <v>344</v>
      </c>
      <c r="B55" s="143">
        <f>SUM(B50:B54)</f>
        <v>0</v>
      </c>
      <c r="C55" s="144"/>
      <c r="D55" s="143">
        <v>0</v>
      </c>
      <c r="E55" s="141"/>
      <c r="F55" s="141"/>
    </row>
    <row r="56" spans="1:6" ht="3" customHeight="1">
      <c r="A56" s="145"/>
      <c r="B56" s="146"/>
      <c r="C56" s="146"/>
      <c r="D56" s="146"/>
      <c r="E56" s="141"/>
      <c r="F56" s="141"/>
    </row>
    <row r="57" spans="1:6" ht="16.149999999999999" customHeight="1" thickBot="1">
      <c r="A57" s="140" t="s">
        <v>345</v>
      </c>
      <c r="B57" s="147">
        <f>B47+B55</f>
        <v>-4282544</v>
      </c>
      <c r="C57" s="148"/>
      <c r="D57" s="147">
        <v>-627020</v>
      </c>
      <c r="E57" s="141"/>
      <c r="F57" s="141"/>
    </row>
    <row r="58" spans="1:6" ht="5.45" customHeight="1" thickTop="1">
      <c r="A58" s="145"/>
      <c r="B58" s="146"/>
      <c r="C58" s="146"/>
      <c r="D58" s="146"/>
      <c r="E58" s="141"/>
      <c r="F58" s="141"/>
    </row>
    <row r="59" spans="1:6" ht="11.45" customHeight="1">
      <c r="A59" s="149" t="s">
        <v>346</v>
      </c>
      <c r="B59" s="146"/>
      <c r="C59" s="146"/>
      <c r="D59" s="146"/>
      <c r="E59" s="150"/>
      <c r="F59" s="150"/>
    </row>
    <row r="60" spans="1:6" ht="11.45" customHeight="1">
      <c r="A60" s="145" t="s">
        <v>347</v>
      </c>
      <c r="B60" s="128"/>
      <c r="C60" s="128"/>
      <c r="D60" s="128"/>
      <c r="E60" s="150"/>
      <c r="F60" s="150"/>
    </row>
    <row r="61" spans="1:6" ht="11.45" customHeight="1">
      <c r="A61" s="145" t="s">
        <v>348</v>
      </c>
      <c r="B61" s="128"/>
      <c r="C61" s="128"/>
      <c r="D61" s="128"/>
      <c r="E61" s="150"/>
      <c r="F61" s="150"/>
    </row>
    <row r="62" spans="1:6">
      <c r="A62" s="151"/>
      <c r="B62" s="150"/>
      <c r="C62" s="150"/>
      <c r="D62" s="150"/>
      <c r="E62" s="150"/>
      <c r="F62" s="150"/>
    </row>
    <row r="63" spans="1:6">
      <c r="A63" s="151"/>
      <c r="B63" s="150"/>
      <c r="C63" s="150"/>
      <c r="D63" s="150"/>
      <c r="E63" s="150"/>
      <c r="F63" s="150"/>
    </row>
    <row r="64" spans="1:6">
      <c r="A64" s="152" t="s">
        <v>349</v>
      </c>
      <c r="B64" s="150"/>
      <c r="C64" s="150"/>
      <c r="D64" s="150"/>
      <c r="E64" s="150"/>
      <c r="F64" s="150"/>
    </row>
    <row r="65" spans="1:6">
      <c r="A65" s="153"/>
      <c r="B65" s="154"/>
      <c r="C65" s="154"/>
      <c r="D65" s="154"/>
      <c r="E65" s="154"/>
      <c r="F65" s="154"/>
    </row>
    <row r="67" spans="1:6">
      <c r="B67" s="225"/>
    </row>
    <row r="69" spans="1:6">
      <c r="B69" s="226"/>
    </row>
  </sheetData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5337-1D8A-450D-A216-568AA763273B}">
  <dimension ref="B1:F75"/>
  <sheetViews>
    <sheetView topLeftCell="B1" workbookViewId="0">
      <selection activeCell="B6" sqref="B6:E69"/>
    </sheetView>
  </sheetViews>
  <sheetFormatPr defaultColWidth="9.140625" defaultRowHeight="12"/>
  <cols>
    <col min="1" max="1" width="9.7109375" style="121" customWidth="1"/>
    <col min="2" max="2" width="60.140625" style="121" customWidth="1"/>
    <col min="3" max="3" width="15.7109375" style="156" customWidth="1"/>
    <col min="4" max="4" width="2.7109375" style="156" customWidth="1"/>
    <col min="5" max="5" width="15.7109375" style="156" customWidth="1"/>
    <col min="6" max="6" width="11.5703125" style="121" customWidth="1"/>
    <col min="7" max="7" width="9.7109375" style="121" bestFit="1" customWidth="1"/>
    <col min="8" max="16384" width="9.140625" style="121"/>
  </cols>
  <sheetData>
    <row r="1" spans="2:5">
      <c r="B1" s="119" t="s">
        <v>476</v>
      </c>
    </row>
    <row r="2" spans="2:5" ht="15">
      <c r="B2" s="38" t="s">
        <v>444</v>
      </c>
    </row>
    <row r="3" spans="2:5" ht="15">
      <c r="B3" s="38" t="s">
        <v>443</v>
      </c>
    </row>
    <row r="4" spans="2:5">
      <c r="B4" s="122" t="s">
        <v>254</v>
      </c>
    </row>
    <row r="5" spans="2:5">
      <c r="B5" s="123" t="s">
        <v>242</v>
      </c>
      <c r="C5" s="157"/>
      <c r="D5" s="157"/>
      <c r="E5" s="157"/>
    </row>
    <row r="6" spans="2:5">
      <c r="B6" s="122"/>
      <c r="C6" s="157"/>
      <c r="D6" s="157"/>
      <c r="E6" s="157"/>
    </row>
    <row r="7" spans="2:5">
      <c r="B7" s="230"/>
      <c r="C7" s="125" t="s">
        <v>214</v>
      </c>
      <c r="D7" s="125"/>
      <c r="E7" s="125" t="s">
        <v>214</v>
      </c>
    </row>
    <row r="8" spans="2:5" ht="10.9" customHeight="1">
      <c r="B8" s="230"/>
      <c r="C8" s="125" t="s">
        <v>215</v>
      </c>
      <c r="D8" s="125"/>
      <c r="E8" s="125" t="s">
        <v>216</v>
      </c>
    </row>
    <row r="9" spans="2:5" ht="3.6" customHeight="1">
      <c r="B9" s="126"/>
      <c r="C9" s="157"/>
      <c r="D9" s="157"/>
      <c r="E9" s="157"/>
    </row>
    <row r="10" spans="2:5" ht="14.1" customHeight="1">
      <c r="B10" s="127" t="s">
        <v>350</v>
      </c>
      <c r="C10" s="158"/>
      <c r="D10" s="158"/>
      <c r="E10" s="158"/>
    </row>
    <row r="11" spans="2:5" ht="14.1" customHeight="1">
      <c r="B11" s="159" t="s">
        <v>351</v>
      </c>
      <c r="C11" s="129">
        <f>PASH!B47</f>
        <v>-4282544</v>
      </c>
      <c r="D11" s="129"/>
      <c r="E11" s="129">
        <v>-627020</v>
      </c>
    </row>
    <row r="12" spans="2:5" ht="10.5" customHeight="1">
      <c r="B12" s="160" t="s">
        <v>352</v>
      </c>
      <c r="C12" s="129"/>
      <c r="D12" s="129"/>
      <c r="E12" s="129"/>
    </row>
    <row r="13" spans="2:5" ht="10.5" customHeight="1">
      <c r="B13" s="161" t="s">
        <v>353</v>
      </c>
      <c r="C13" s="129"/>
      <c r="D13" s="129"/>
      <c r="E13" s="129"/>
    </row>
    <row r="14" spans="2:5" ht="10.5" customHeight="1">
      <c r="B14" s="162" t="s">
        <v>354</v>
      </c>
      <c r="C14" s="129"/>
      <c r="D14" s="129"/>
      <c r="E14" s="129"/>
    </row>
    <row r="15" spans="2:5" ht="10.5" customHeight="1">
      <c r="B15" s="163" t="s">
        <v>318</v>
      </c>
      <c r="C15" s="129">
        <f>-PASH!B26</f>
        <v>81960</v>
      </c>
      <c r="D15" s="129"/>
      <c r="E15" s="164">
        <v>135187</v>
      </c>
    </row>
    <row r="16" spans="2:5" ht="10.5" customHeight="1">
      <c r="B16" s="161" t="s">
        <v>317</v>
      </c>
      <c r="C16" s="129"/>
      <c r="D16" s="129"/>
      <c r="E16" s="129"/>
    </row>
    <row r="17" spans="2:5" ht="10.5" customHeight="1">
      <c r="B17" s="161" t="s">
        <v>355</v>
      </c>
      <c r="C17" s="129"/>
      <c r="D17" s="129"/>
      <c r="E17" s="129"/>
    </row>
    <row r="18" spans="2:5" ht="10.5" customHeight="1">
      <c r="B18" s="161" t="s">
        <v>356</v>
      </c>
      <c r="C18" s="129"/>
      <c r="D18" s="129"/>
      <c r="E18" s="129"/>
    </row>
    <row r="19" spans="2:5" ht="10.5" customHeight="1">
      <c r="B19" s="161" t="s">
        <v>357</v>
      </c>
      <c r="C19" s="129"/>
      <c r="D19" s="129"/>
      <c r="E19" s="129"/>
    </row>
    <row r="20" spans="2:5" ht="10.5" customHeight="1">
      <c r="B20" s="161" t="s">
        <v>358</v>
      </c>
      <c r="C20" s="129"/>
      <c r="D20" s="129"/>
      <c r="E20" s="129"/>
    </row>
    <row r="21" spans="2:5" ht="10.5" customHeight="1">
      <c r="B21" s="161" t="s">
        <v>359</v>
      </c>
      <c r="C21" s="129"/>
      <c r="D21" s="129"/>
      <c r="E21" s="129"/>
    </row>
    <row r="22" spans="2:5" ht="10.5" customHeight="1">
      <c r="B22" s="161" t="s">
        <v>441</v>
      </c>
      <c r="C22" s="129"/>
      <c r="D22" s="129"/>
      <c r="E22" s="129"/>
    </row>
    <row r="23" spans="2:5" ht="11.45" hidden="1" customHeight="1">
      <c r="B23" s="161" t="s">
        <v>441</v>
      </c>
      <c r="C23" s="129"/>
      <c r="D23" s="129"/>
      <c r="E23" s="129"/>
    </row>
    <row r="24" spans="2:5" ht="3.6" customHeight="1">
      <c r="B24" s="161"/>
      <c r="C24" s="129"/>
      <c r="D24" s="129"/>
      <c r="E24" s="129"/>
    </row>
    <row r="25" spans="2:5" ht="12.6" customHeight="1">
      <c r="B25" s="159" t="s">
        <v>360</v>
      </c>
      <c r="C25" s="129"/>
      <c r="D25" s="129"/>
      <c r="E25" s="129"/>
    </row>
    <row r="26" spans="2:5" ht="12" customHeight="1">
      <c r="B26" s="161" t="s">
        <v>361</v>
      </c>
      <c r="C26" s="129"/>
      <c r="D26" s="129"/>
      <c r="E26" s="129"/>
    </row>
    <row r="27" spans="2:5" ht="12" customHeight="1">
      <c r="B27" s="161" t="s">
        <v>362</v>
      </c>
      <c r="C27" s="129"/>
      <c r="D27" s="129"/>
      <c r="E27" s="129"/>
    </row>
    <row r="28" spans="2:5" ht="12" customHeight="1">
      <c r="B28" s="161" t="s">
        <v>363</v>
      </c>
      <c r="C28" s="129"/>
      <c r="D28" s="129"/>
      <c r="E28" s="129"/>
    </row>
    <row r="29" spans="2:5" ht="12" customHeight="1">
      <c r="B29" s="161" t="s">
        <v>441</v>
      </c>
      <c r="C29" s="129"/>
      <c r="D29" s="129"/>
      <c r="E29" s="129"/>
    </row>
    <row r="30" spans="2:5" ht="3.75" customHeight="1">
      <c r="B30" s="161"/>
      <c r="C30" s="129"/>
      <c r="D30" s="129"/>
      <c r="E30" s="129"/>
    </row>
    <row r="31" spans="2:5" ht="12" customHeight="1">
      <c r="B31" s="159" t="s">
        <v>364</v>
      </c>
      <c r="C31" s="129"/>
      <c r="D31" s="129"/>
      <c r="E31" s="129"/>
    </row>
    <row r="32" spans="2:5" ht="12" customHeight="1">
      <c r="B32" s="161" t="s">
        <v>365</v>
      </c>
      <c r="C32" s="129">
        <f>'1-Pasqyra e Pozicioni Financiar'!D18+'1-Pasqyra e Pozicioni Financiar'!D20+'1-Pasqyra e Pozicioni Financiar'!D21-'1-Pasqyra e Pozicioni Financiar'!B18-'1-Pasqyra e Pozicioni Financiar'!B20-'1-Pasqyra e Pozicioni Financiar'!B21</f>
        <v>5860200</v>
      </c>
      <c r="D32" s="129"/>
      <c r="E32" s="129">
        <v>5457652.77703958</v>
      </c>
    </row>
    <row r="33" spans="2:5" ht="12" customHeight="1">
      <c r="B33" s="161" t="s">
        <v>366</v>
      </c>
      <c r="C33" s="165">
        <f>'1-Pasqyra e Pozicioni Financiar'!D23-'1-Pasqyra e Pozicioni Financiar'!B23</f>
        <v>0</v>
      </c>
      <c r="D33" s="129"/>
      <c r="E33" s="129" t="s">
        <v>481</v>
      </c>
    </row>
    <row r="34" spans="2:5" ht="12" customHeight="1">
      <c r="B34" s="161" t="s">
        <v>367</v>
      </c>
      <c r="C34" s="129">
        <f>'1-Pasqyra e Pozicioni Financiar'!B65+'1-Pasqyra e Pozicioni Financiar'!B70-'1-Pasqyra e Pozicioni Financiar'!D65-'1-Pasqyra e Pozicioni Financiar'!D70-2</f>
        <v>-2422199</v>
      </c>
      <c r="D34" s="129"/>
      <c r="E34" s="129">
        <v>-4913012.8000000007</v>
      </c>
    </row>
    <row r="35" spans="2:5" ht="12" customHeight="1">
      <c r="B35" s="161" t="s">
        <v>368</v>
      </c>
      <c r="C35" s="129">
        <f>'1-Pasqyra e Pozicioni Financiar'!B69-'1-Pasqyra e Pozicioni Financiar'!D69</f>
        <v>-3646</v>
      </c>
      <c r="D35" s="129"/>
      <c r="E35" s="129">
        <v>-57792</v>
      </c>
    </row>
    <row r="36" spans="2:5" ht="12" customHeight="1">
      <c r="B36" s="161" t="s">
        <v>441</v>
      </c>
      <c r="C36" s="129"/>
      <c r="D36" s="129"/>
      <c r="E36" s="129"/>
    </row>
    <row r="37" spans="2:5" ht="13.9" customHeight="1">
      <c r="B37" s="127" t="s">
        <v>369</v>
      </c>
      <c r="C37" s="136">
        <f>SUM(C11:C36)</f>
        <v>-766229</v>
      </c>
      <c r="D37" s="137"/>
      <c r="E37" s="136">
        <v>-4985.0229604206979</v>
      </c>
    </row>
    <row r="38" spans="2:5" ht="3.6" customHeight="1">
      <c r="B38" s="166"/>
      <c r="C38" s="129"/>
      <c r="D38" s="129"/>
      <c r="E38" s="129"/>
    </row>
    <row r="39" spans="2:5" ht="15.6" customHeight="1">
      <c r="B39" s="127" t="s">
        <v>370</v>
      </c>
      <c r="C39" s="129"/>
      <c r="D39" s="129"/>
      <c r="E39" s="129"/>
    </row>
    <row r="40" spans="2:5" ht="12.75" customHeight="1">
      <c r="B40" s="161" t="s">
        <v>371</v>
      </c>
      <c r="C40" s="227">
        <f>-FAMS!F8</f>
        <v>0</v>
      </c>
      <c r="D40" s="129"/>
      <c r="E40" s="129">
        <v>-114228</v>
      </c>
    </row>
    <row r="41" spans="2:5" ht="12.75" customHeight="1">
      <c r="B41" s="161" t="s">
        <v>372</v>
      </c>
      <c r="C41" s="129">
        <v>514735</v>
      </c>
      <c r="D41" s="129"/>
      <c r="E41" s="129"/>
    </row>
    <row r="42" spans="2:5" ht="12.75" customHeight="1">
      <c r="B42" s="161" t="s">
        <v>373</v>
      </c>
      <c r="C42" s="129"/>
      <c r="D42" s="129"/>
      <c r="E42" s="129"/>
    </row>
    <row r="43" spans="2:5" ht="12.75" customHeight="1">
      <c r="B43" s="161" t="s">
        <v>374</v>
      </c>
      <c r="C43" s="129"/>
      <c r="D43" s="129"/>
      <c r="E43" s="129"/>
    </row>
    <row r="44" spans="2:5" ht="12.75" customHeight="1">
      <c r="B44" s="161" t="s">
        <v>375</v>
      </c>
      <c r="C44" s="129"/>
      <c r="D44" s="129"/>
      <c r="E44" s="129"/>
    </row>
    <row r="45" spans="2:5" ht="12.75" customHeight="1">
      <c r="B45" s="161" t="s">
        <v>376</v>
      </c>
      <c r="C45" s="129"/>
      <c r="D45" s="129"/>
      <c r="E45" s="129"/>
    </row>
    <row r="46" spans="2:5" ht="12.75" customHeight="1">
      <c r="B46" s="161" t="s">
        <v>377</v>
      </c>
      <c r="C46" s="165"/>
      <c r="D46" s="129"/>
      <c r="E46" s="129"/>
    </row>
    <row r="47" spans="2:5" ht="12.75" customHeight="1">
      <c r="B47" s="161" t="s">
        <v>378</v>
      </c>
      <c r="C47" s="129"/>
      <c r="D47" s="129"/>
      <c r="E47" s="129"/>
    </row>
    <row r="48" spans="2:5" ht="12.75" customHeight="1">
      <c r="B48" s="161" t="s">
        <v>441</v>
      </c>
      <c r="C48" s="129"/>
      <c r="D48" s="129"/>
      <c r="E48" s="129"/>
    </row>
    <row r="49" spans="2:5" ht="14.1" customHeight="1">
      <c r="B49" s="127" t="s">
        <v>379</v>
      </c>
      <c r="C49" s="167">
        <f>SUM(C40:C48)</f>
        <v>514735</v>
      </c>
      <c r="D49" s="168"/>
      <c r="E49" s="167">
        <v>-114228</v>
      </c>
    </row>
    <row r="50" spans="2:5" ht="0.6" customHeight="1">
      <c r="B50" s="166"/>
      <c r="C50" s="164"/>
      <c r="D50" s="164"/>
      <c r="E50" s="164"/>
    </row>
    <row r="51" spans="2:5" ht="14.1" customHeight="1">
      <c r="B51" s="127" t="s">
        <v>380</v>
      </c>
      <c r="C51" s="164"/>
      <c r="D51" s="164"/>
      <c r="E51" s="164"/>
    </row>
    <row r="52" spans="2:5" ht="12.75" customHeight="1">
      <c r="B52" s="161" t="s">
        <v>381</v>
      </c>
      <c r="C52" s="164"/>
      <c r="D52" s="164"/>
      <c r="E52" s="164"/>
    </row>
    <row r="53" spans="2:5" ht="12.75" customHeight="1">
      <c r="B53" s="161" t="s">
        <v>382</v>
      </c>
      <c r="C53" s="164"/>
      <c r="D53" s="164"/>
      <c r="E53" s="164"/>
    </row>
    <row r="54" spans="2:5" ht="12.75" customHeight="1">
      <c r="B54" s="161" t="s">
        <v>383</v>
      </c>
      <c r="C54" s="164">
        <v>0</v>
      </c>
      <c r="D54" s="164"/>
      <c r="E54" s="164">
        <v>0</v>
      </c>
    </row>
    <row r="55" spans="2:5" ht="12.75" customHeight="1">
      <c r="B55" s="161" t="s">
        <v>384</v>
      </c>
      <c r="C55" s="164"/>
      <c r="D55" s="164"/>
      <c r="E55" s="164"/>
    </row>
    <row r="56" spans="2:5" ht="12.75" customHeight="1">
      <c r="B56" s="161" t="s">
        <v>385</v>
      </c>
      <c r="C56" s="164"/>
      <c r="D56" s="164"/>
      <c r="E56" s="164"/>
    </row>
    <row r="57" spans="2:5" ht="12.75" customHeight="1">
      <c r="B57" s="161" t="s">
        <v>386</v>
      </c>
      <c r="C57" s="164"/>
      <c r="D57" s="164"/>
      <c r="E57" s="164"/>
    </row>
    <row r="58" spans="2:5" ht="12.75" customHeight="1">
      <c r="B58" s="161" t="s">
        <v>387</v>
      </c>
      <c r="C58" s="164">
        <f>'1-Pasqyra e Pozicioni Financiar'!B85-'1-Pasqyra e Pozicioni Financiar'!D85</f>
        <v>0</v>
      </c>
      <c r="D58" s="164"/>
      <c r="E58" s="164">
        <v>0</v>
      </c>
    </row>
    <row r="59" spans="2:5" ht="12.75" customHeight="1">
      <c r="B59" s="161" t="s">
        <v>388</v>
      </c>
      <c r="C59" s="164"/>
      <c r="D59" s="164"/>
      <c r="E59" s="164"/>
    </row>
    <row r="60" spans="2:5" ht="12.75" customHeight="1">
      <c r="B60" s="161" t="s">
        <v>389</v>
      </c>
      <c r="C60" s="164"/>
      <c r="D60" s="164"/>
      <c r="E60" s="164"/>
    </row>
    <row r="61" spans="2:5" ht="12.75" customHeight="1">
      <c r="B61" s="161" t="s">
        <v>390</v>
      </c>
      <c r="C61" s="164"/>
      <c r="D61" s="164"/>
      <c r="E61" s="164"/>
    </row>
    <row r="62" spans="2:5" ht="12.75" customHeight="1">
      <c r="B62" s="161" t="s">
        <v>391</v>
      </c>
      <c r="C62" s="164"/>
      <c r="D62" s="164"/>
      <c r="E62" s="164"/>
    </row>
    <row r="63" spans="2:5" ht="12.75" customHeight="1">
      <c r="B63" s="161" t="s">
        <v>441</v>
      </c>
      <c r="C63" s="164"/>
      <c r="D63" s="164"/>
      <c r="E63" s="164"/>
    </row>
    <row r="64" spans="2:5" ht="14.1" customHeight="1">
      <c r="B64" s="127" t="s">
        <v>392</v>
      </c>
      <c r="C64" s="167">
        <f>SUM(C52:C63)</f>
        <v>0</v>
      </c>
      <c r="D64" s="168"/>
      <c r="E64" s="167">
        <v>0</v>
      </c>
    </row>
    <row r="65" spans="2:6" ht="0.6" customHeight="1">
      <c r="B65" s="166"/>
      <c r="C65" s="164"/>
      <c r="D65" s="164"/>
      <c r="E65" s="164"/>
    </row>
    <row r="66" spans="2:6" ht="14.1" customHeight="1">
      <c r="B66" s="127" t="s">
        <v>393</v>
      </c>
      <c r="C66" s="169">
        <f>C37+C49+C64</f>
        <v>-251494</v>
      </c>
      <c r="D66" s="168"/>
      <c r="E66" s="169">
        <v>-119213.0229604207</v>
      </c>
    </row>
    <row r="67" spans="2:6">
      <c r="B67" s="170" t="s">
        <v>394</v>
      </c>
      <c r="C67" s="164">
        <f>E69</f>
        <v>371007.53686623927</v>
      </c>
      <c r="D67" s="164"/>
      <c r="E67" s="164">
        <v>490220.55982665997</v>
      </c>
    </row>
    <row r="68" spans="2:6" ht="11.45" customHeight="1">
      <c r="B68" s="170" t="s">
        <v>395</v>
      </c>
      <c r="C68" s="164"/>
      <c r="D68" s="164"/>
      <c r="E68" s="164"/>
    </row>
    <row r="69" spans="2:6" ht="12.75" thickBot="1">
      <c r="B69" s="171" t="s">
        <v>396</v>
      </c>
      <c r="C69" s="172">
        <f>SUM(C66:C68)</f>
        <v>119513.53686623927</v>
      </c>
      <c r="D69" s="168"/>
      <c r="E69" s="172">
        <v>371007.53686623927</v>
      </c>
    </row>
    <row r="70" spans="2:6" ht="12.75" thickTop="1"/>
    <row r="72" spans="2:6">
      <c r="B72" s="173" t="s">
        <v>28</v>
      </c>
      <c r="C72" s="174">
        <f>C69-'1-Pasqyra e Pozicioni Financiar'!B11</f>
        <v>-0.46313376072794199</v>
      </c>
      <c r="D72" s="174"/>
      <c r="E72" s="174">
        <f>E69-'1-Pasqyra e Pozicioni Financiar'!D11</f>
        <v>-0.46313376072794199</v>
      </c>
      <c r="F72" s="173"/>
    </row>
    <row r="74" spans="2:6">
      <c r="C74" s="156">
        <v>371008</v>
      </c>
      <c r="E74" s="156">
        <v>490220.77310810803</v>
      </c>
    </row>
    <row r="75" spans="2:6">
      <c r="C75" s="175"/>
    </row>
  </sheetData>
  <mergeCells count="1">
    <mergeCell ref="B7:B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DC02-3639-49D4-AB32-6450B7AA88AB}">
  <dimension ref="A1:L38"/>
  <sheetViews>
    <sheetView workbookViewId="0">
      <selection activeCell="A7" sqref="A7:K37"/>
    </sheetView>
  </sheetViews>
  <sheetFormatPr defaultColWidth="9.140625" defaultRowHeight="12.75"/>
  <cols>
    <col min="1" max="1" width="63" style="72" customWidth="1"/>
    <col min="2" max="2" width="15.7109375" style="72" customWidth="1"/>
    <col min="3" max="3" width="14.42578125" style="72" customWidth="1"/>
    <col min="4" max="4" width="14.28515625" style="72" customWidth="1"/>
    <col min="5" max="5" width="14.42578125" style="72" customWidth="1"/>
    <col min="6" max="6" width="15.7109375" style="72" customWidth="1"/>
    <col min="7" max="7" width="14" style="72" customWidth="1"/>
    <col min="8" max="9" width="15.7109375" style="72" customWidth="1"/>
    <col min="10" max="10" width="13.42578125" style="72" customWidth="1"/>
    <col min="11" max="11" width="14.140625" style="72" customWidth="1"/>
    <col min="12" max="16384" width="9.140625" style="72"/>
  </cols>
  <sheetData>
    <row r="1" spans="1:12" ht="15">
      <c r="A1" s="38" t="s">
        <v>476</v>
      </c>
    </row>
    <row r="2" spans="1:12" ht="15">
      <c r="A2" s="38" t="s">
        <v>444</v>
      </c>
    </row>
    <row r="3" spans="1:12" ht="15">
      <c r="A3" s="38" t="s">
        <v>443</v>
      </c>
    </row>
    <row r="4" spans="1:12">
      <c r="A4" s="73" t="s">
        <v>254</v>
      </c>
    </row>
    <row r="5" spans="1:12">
      <c r="A5" s="74" t="s">
        <v>242</v>
      </c>
    </row>
    <row r="6" spans="1:12">
      <c r="A6" s="75"/>
    </row>
    <row r="7" spans="1:12" s="97" customFormat="1" ht="41.45" customHeight="1">
      <c r="B7" s="98" t="s">
        <v>397</v>
      </c>
      <c r="C7" s="98" t="s">
        <v>239</v>
      </c>
      <c r="D7" s="98" t="s">
        <v>4</v>
      </c>
      <c r="E7" s="98" t="s">
        <v>32</v>
      </c>
      <c r="F7" s="176" t="s">
        <v>271</v>
      </c>
      <c r="G7" s="98" t="s">
        <v>398</v>
      </c>
      <c r="H7" s="98" t="s">
        <v>399</v>
      </c>
      <c r="I7" s="98" t="s">
        <v>400</v>
      </c>
      <c r="J7" s="98" t="s">
        <v>243</v>
      </c>
      <c r="K7" s="98" t="s">
        <v>400</v>
      </c>
      <c r="L7" s="99"/>
    </row>
    <row r="8" spans="1:12" ht="4.1500000000000004" customHeight="1">
      <c r="A8" s="77"/>
      <c r="B8" s="76"/>
      <c r="E8" s="78"/>
      <c r="F8" s="78"/>
      <c r="G8" s="78"/>
      <c r="H8" s="79"/>
      <c r="I8" s="79"/>
      <c r="J8" s="79"/>
    </row>
    <row r="9" spans="1:12">
      <c r="A9" s="80"/>
      <c r="B9" s="81"/>
      <c r="C9" s="81"/>
      <c r="D9" s="81"/>
      <c r="E9" s="82"/>
      <c r="F9" s="82"/>
      <c r="G9" s="82"/>
      <c r="H9" s="83"/>
      <c r="I9" s="83"/>
      <c r="J9" s="83"/>
      <c r="K9" s="83"/>
    </row>
    <row r="10" spans="1:12" ht="13.5" thickBot="1">
      <c r="A10" s="84" t="s">
        <v>401</v>
      </c>
      <c r="B10" s="85">
        <f>'1-Pasqyra e Pozicioni Financiar'!B97</f>
        <v>0</v>
      </c>
      <c r="C10" s="85"/>
      <c r="D10" s="85">
        <f>'1-Pasqyra e Pozicioni Financiar'!D101</f>
        <v>0</v>
      </c>
      <c r="E10" s="85">
        <f>'1-Pasqyra e Pozicioni Financiar'!D103</f>
        <v>0</v>
      </c>
      <c r="F10" s="85"/>
      <c r="G10" s="85">
        <f>'1-Pasqyra e Pozicioni Financiar'!D105</f>
        <v>38466574.134527504</v>
      </c>
      <c r="H10" s="85">
        <f>'1-Pasqyra e Pozicioni Financiar'!D106</f>
        <v>-627020</v>
      </c>
      <c r="I10" s="85">
        <f>SUM(B10:H10)</f>
        <v>37839554.134527504</v>
      </c>
      <c r="J10" s="85"/>
      <c r="K10" s="85">
        <f>SUM(I10:J10)</f>
        <v>37839554.134527504</v>
      </c>
    </row>
    <row r="11" spans="1:12" ht="13.5" thickTop="1">
      <c r="A11" s="86" t="s">
        <v>402</v>
      </c>
      <c r="B11" s="87"/>
      <c r="C11" s="87"/>
      <c r="D11" s="87"/>
      <c r="E11" s="87"/>
      <c r="F11" s="87"/>
      <c r="G11" s="87"/>
      <c r="H11" s="88"/>
      <c r="I11" s="88">
        <f>SUM(B11:H11)</f>
        <v>0</v>
      </c>
      <c r="J11" s="87"/>
      <c r="K11" s="87">
        <f>SUM(I11:J11)</f>
        <v>0</v>
      </c>
    </row>
    <row r="12" spans="1:12">
      <c r="A12" s="84" t="s">
        <v>403</v>
      </c>
      <c r="B12" s="89">
        <f>SUM(B10:B11)</f>
        <v>0</v>
      </c>
      <c r="C12" s="89">
        <f t="shared" ref="C12:J12" si="0">SUM(C10:C11)</f>
        <v>0</v>
      </c>
      <c r="D12" s="89">
        <f t="shared" si="0"/>
        <v>0</v>
      </c>
      <c r="E12" s="89">
        <f t="shared" si="0"/>
        <v>0</v>
      </c>
      <c r="F12" s="89">
        <f t="shared" si="0"/>
        <v>0</v>
      </c>
      <c r="G12" s="89">
        <f>SUM(G10:G11)</f>
        <v>38466574.134527504</v>
      </c>
      <c r="H12" s="89">
        <f t="shared" si="0"/>
        <v>-627020</v>
      </c>
      <c r="I12" s="89">
        <f>SUM(B12:H12)</f>
        <v>37839554.134527504</v>
      </c>
      <c r="J12" s="89">
        <f t="shared" si="0"/>
        <v>0</v>
      </c>
      <c r="K12" s="89">
        <f>SUM(I12:J12)</f>
        <v>37839554.134527504</v>
      </c>
    </row>
    <row r="13" spans="1:12">
      <c r="A13" s="90" t="s">
        <v>404</v>
      </c>
      <c r="B13" s="87"/>
      <c r="C13" s="87"/>
      <c r="D13" s="87"/>
      <c r="E13" s="87"/>
      <c r="F13" s="87"/>
      <c r="G13" s="87"/>
      <c r="H13" s="88"/>
      <c r="I13" s="88">
        <f t="shared" ref="I13:I37" si="1">SUM(B13:H13)</f>
        <v>0</v>
      </c>
      <c r="J13" s="88"/>
      <c r="K13" s="87">
        <f t="shared" ref="K13:K37" si="2">SUM(I13:J13)</f>
        <v>0</v>
      </c>
    </row>
    <row r="14" spans="1:12">
      <c r="A14" s="91" t="s">
        <v>399</v>
      </c>
      <c r="B14" s="88"/>
      <c r="C14" s="88"/>
      <c r="D14" s="88"/>
      <c r="E14" s="88"/>
      <c r="F14" s="88"/>
      <c r="G14" s="88"/>
      <c r="H14" s="88"/>
      <c r="I14" s="88">
        <f t="shared" si="1"/>
        <v>0</v>
      </c>
      <c r="J14" s="88"/>
      <c r="K14" s="88">
        <f t="shared" si="2"/>
        <v>0</v>
      </c>
    </row>
    <row r="15" spans="1:12">
      <c r="A15" s="91" t="s">
        <v>405</v>
      </c>
      <c r="B15" s="88"/>
      <c r="C15" s="88"/>
      <c r="D15" s="88"/>
      <c r="E15" s="88"/>
      <c r="F15" s="88"/>
      <c r="G15" s="88"/>
      <c r="H15" s="88"/>
      <c r="I15" s="88">
        <f t="shared" si="1"/>
        <v>0</v>
      </c>
      <c r="J15" s="88"/>
      <c r="K15" s="88">
        <f t="shared" si="2"/>
        <v>0</v>
      </c>
    </row>
    <row r="16" spans="1:12">
      <c r="A16" s="91" t="s">
        <v>406</v>
      </c>
      <c r="B16" s="88"/>
      <c r="C16" s="88"/>
      <c r="D16" s="88"/>
      <c r="E16" s="88"/>
      <c r="F16" s="88"/>
      <c r="G16" s="88"/>
      <c r="H16" s="88"/>
      <c r="I16" s="88">
        <f t="shared" si="1"/>
        <v>0</v>
      </c>
      <c r="J16" s="88"/>
      <c r="K16" s="88">
        <f t="shared" si="2"/>
        <v>0</v>
      </c>
    </row>
    <row r="17" spans="1:11">
      <c r="A17" s="90" t="s">
        <v>407</v>
      </c>
      <c r="B17" s="92">
        <f>SUM(B13:B16)</f>
        <v>0</v>
      </c>
      <c r="C17" s="92">
        <f t="shared" ref="C17:J17" si="3">SUM(C13:C16)</f>
        <v>0</v>
      </c>
      <c r="D17" s="92">
        <f t="shared" si="3"/>
        <v>0</v>
      </c>
      <c r="E17" s="92">
        <f t="shared" si="3"/>
        <v>0</v>
      </c>
      <c r="F17" s="92">
        <f t="shared" si="3"/>
        <v>0</v>
      </c>
      <c r="G17" s="92">
        <f t="shared" si="3"/>
        <v>0</v>
      </c>
      <c r="H17" s="92">
        <f>SUM(H13:H16)</f>
        <v>0</v>
      </c>
      <c r="I17" s="92">
        <f t="shared" si="1"/>
        <v>0</v>
      </c>
      <c r="J17" s="92">
        <f t="shared" si="3"/>
        <v>0</v>
      </c>
      <c r="K17" s="92">
        <f t="shared" si="2"/>
        <v>0</v>
      </c>
    </row>
    <row r="18" spans="1:11">
      <c r="A18" s="90" t="s">
        <v>408</v>
      </c>
      <c r="B18" s="88"/>
      <c r="C18" s="88"/>
      <c r="D18" s="88"/>
      <c r="E18" s="88"/>
      <c r="F18" s="88"/>
      <c r="G18" s="88"/>
      <c r="H18" s="88"/>
      <c r="I18" s="88">
        <f t="shared" si="1"/>
        <v>0</v>
      </c>
      <c r="J18" s="88"/>
      <c r="K18" s="88">
        <f t="shared" si="2"/>
        <v>0</v>
      </c>
    </row>
    <row r="19" spans="1:11">
      <c r="A19" s="93" t="s">
        <v>409</v>
      </c>
      <c r="B19" s="88"/>
      <c r="C19" s="88"/>
      <c r="D19" s="88"/>
      <c r="E19" s="88"/>
      <c r="F19" s="88"/>
      <c r="G19" s="88"/>
      <c r="H19" s="88"/>
      <c r="I19" s="88">
        <f t="shared" si="1"/>
        <v>0</v>
      </c>
      <c r="J19" s="88"/>
      <c r="K19" s="88">
        <f t="shared" si="2"/>
        <v>0</v>
      </c>
    </row>
    <row r="20" spans="1:11">
      <c r="A20" s="93" t="s">
        <v>410</v>
      </c>
      <c r="B20" s="88"/>
      <c r="C20" s="88"/>
      <c r="D20" s="88"/>
      <c r="E20" s="88"/>
      <c r="F20" s="88"/>
      <c r="G20" s="88"/>
      <c r="H20" s="88"/>
      <c r="I20" s="88">
        <f t="shared" si="1"/>
        <v>0</v>
      </c>
      <c r="J20" s="88"/>
      <c r="K20" s="88">
        <f t="shared" si="2"/>
        <v>0</v>
      </c>
    </row>
    <row r="21" spans="1:11">
      <c r="A21" s="93" t="s">
        <v>435</v>
      </c>
      <c r="B21" s="88"/>
      <c r="C21" s="88"/>
      <c r="D21" s="88"/>
      <c r="E21" s="88"/>
      <c r="F21" s="88"/>
      <c r="G21" s="88"/>
      <c r="H21" s="88"/>
      <c r="I21" s="88">
        <f t="shared" si="1"/>
        <v>0</v>
      </c>
      <c r="J21" s="88"/>
      <c r="K21" s="88">
        <f t="shared" si="2"/>
        <v>0</v>
      </c>
    </row>
    <row r="22" spans="1:11">
      <c r="A22" s="90" t="s">
        <v>411</v>
      </c>
      <c r="B22" s="89">
        <f>SUM(B19:B21)</f>
        <v>0</v>
      </c>
      <c r="C22" s="89">
        <f t="shared" ref="C22:J22" si="4">SUM(C19:C21)</f>
        <v>0</v>
      </c>
      <c r="D22" s="89">
        <f t="shared" si="4"/>
        <v>0</v>
      </c>
      <c r="E22" s="89">
        <f t="shared" si="4"/>
        <v>0</v>
      </c>
      <c r="F22" s="89">
        <f t="shared" si="4"/>
        <v>0</v>
      </c>
      <c r="G22" s="89">
        <f t="shared" si="4"/>
        <v>0</v>
      </c>
      <c r="H22" s="89">
        <f t="shared" si="4"/>
        <v>0</v>
      </c>
      <c r="I22" s="92">
        <f t="shared" si="1"/>
        <v>0</v>
      </c>
      <c r="J22" s="89">
        <f t="shared" si="4"/>
        <v>0</v>
      </c>
      <c r="K22" s="89">
        <f t="shared" si="2"/>
        <v>0</v>
      </c>
    </row>
    <row r="23" spans="1:11">
      <c r="A23" s="90"/>
      <c r="B23" s="87"/>
      <c r="C23" s="94"/>
      <c r="D23" s="87"/>
      <c r="E23" s="94"/>
      <c r="F23" s="94"/>
      <c r="G23" s="94"/>
      <c r="H23" s="88"/>
      <c r="I23" s="88"/>
      <c r="J23" s="88"/>
      <c r="K23" s="94"/>
    </row>
    <row r="24" spans="1:11" ht="13.5" thickBot="1">
      <c r="A24" s="90" t="s">
        <v>412</v>
      </c>
      <c r="B24" s="85">
        <f>B12+B17+B22</f>
        <v>0</v>
      </c>
      <c r="C24" s="85">
        <f t="shared" ref="C24:J24" si="5">C12+C17+C22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38466574.134527504</v>
      </c>
      <c r="H24" s="85">
        <f t="shared" si="5"/>
        <v>-627020</v>
      </c>
      <c r="I24" s="85">
        <f t="shared" si="1"/>
        <v>37839554.134527504</v>
      </c>
      <c r="J24" s="85">
        <f t="shared" si="5"/>
        <v>0</v>
      </c>
      <c r="K24" s="85">
        <f t="shared" si="2"/>
        <v>37839554.134527504</v>
      </c>
    </row>
    <row r="25" spans="1:11" ht="13.5" thickTop="1">
      <c r="A25" s="95"/>
      <c r="B25" s="87"/>
      <c r="C25" s="87"/>
      <c r="D25" s="87"/>
      <c r="E25" s="87"/>
      <c r="F25" s="87"/>
      <c r="G25" s="87"/>
      <c r="H25" s="88"/>
      <c r="I25" s="88">
        <f t="shared" si="1"/>
        <v>0</v>
      </c>
      <c r="J25" s="88"/>
      <c r="K25" s="87">
        <f t="shared" si="2"/>
        <v>0</v>
      </c>
    </row>
    <row r="26" spans="1:11">
      <c r="A26" s="90" t="s">
        <v>404</v>
      </c>
      <c r="B26" s="88"/>
      <c r="C26" s="88"/>
      <c r="D26" s="88"/>
      <c r="E26" s="88"/>
      <c r="F26" s="88"/>
      <c r="G26" s="88"/>
      <c r="H26" s="88"/>
      <c r="I26" s="88">
        <f t="shared" si="1"/>
        <v>0</v>
      </c>
      <c r="J26" s="88"/>
      <c r="K26" s="88">
        <f t="shared" si="2"/>
        <v>0</v>
      </c>
    </row>
    <row r="27" spans="1:11">
      <c r="A27" s="91" t="s">
        <v>399</v>
      </c>
      <c r="B27" s="88"/>
      <c r="C27" s="88"/>
      <c r="D27" s="88"/>
      <c r="E27" s="88"/>
      <c r="F27" s="88"/>
      <c r="G27" s="88"/>
      <c r="H27" s="88">
        <f>PASH!B57</f>
        <v>-4282544</v>
      </c>
      <c r="I27" s="88">
        <f t="shared" si="1"/>
        <v>-4282544</v>
      </c>
      <c r="J27" s="88"/>
      <c r="K27" s="88">
        <f t="shared" si="2"/>
        <v>-4282544</v>
      </c>
    </row>
    <row r="28" spans="1:11">
      <c r="A28" s="91" t="s">
        <v>405</v>
      </c>
      <c r="B28" s="88"/>
      <c r="C28" s="88"/>
      <c r="D28" s="88"/>
      <c r="E28" s="88"/>
      <c r="F28" s="88"/>
      <c r="G28" s="88"/>
      <c r="H28" s="88"/>
      <c r="I28" s="88">
        <f t="shared" si="1"/>
        <v>0</v>
      </c>
      <c r="J28" s="88"/>
      <c r="K28" s="88">
        <f t="shared" si="2"/>
        <v>0</v>
      </c>
    </row>
    <row r="29" spans="1:11">
      <c r="A29" s="91" t="s">
        <v>406</v>
      </c>
      <c r="B29" s="88"/>
      <c r="C29" s="88"/>
      <c r="D29" s="88"/>
      <c r="E29" s="88"/>
      <c r="F29" s="88"/>
      <c r="G29" s="88"/>
      <c r="H29" s="88"/>
      <c r="I29" s="88">
        <f t="shared" si="1"/>
        <v>0</v>
      </c>
      <c r="J29" s="88"/>
      <c r="K29" s="88">
        <f t="shared" si="2"/>
        <v>0</v>
      </c>
    </row>
    <row r="30" spans="1:11">
      <c r="A30" s="90" t="s">
        <v>407</v>
      </c>
      <c r="B30" s="92">
        <f>SUM(B27:B29)</f>
        <v>0</v>
      </c>
      <c r="C30" s="92">
        <f t="shared" ref="C30:J30" si="6">SUM(C27:C29)</f>
        <v>0</v>
      </c>
      <c r="D30" s="92">
        <f t="shared" si="6"/>
        <v>0</v>
      </c>
      <c r="E30" s="92">
        <f t="shared" si="6"/>
        <v>0</v>
      </c>
      <c r="F30" s="92">
        <f t="shared" si="6"/>
        <v>0</v>
      </c>
      <c r="G30" s="92">
        <f t="shared" si="6"/>
        <v>0</v>
      </c>
      <c r="H30" s="92">
        <f t="shared" si="6"/>
        <v>-4282544</v>
      </c>
      <c r="I30" s="92">
        <f t="shared" si="1"/>
        <v>-4282544</v>
      </c>
      <c r="J30" s="92">
        <f t="shared" si="6"/>
        <v>0</v>
      </c>
      <c r="K30" s="92">
        <f t="shared" si="2"/>
        <v>-4282544</v>
      </c>
    </row>
    <row r="31" spans="1:11">
      <c r="A31" s="90" t="s">
        <v>408</v>
      </c>
      <c r="B31" s="88"/>
      <c r="C31" s="88"/>
      <c r="D31" s="88"/>
      <c r="E31" s="88"/>
      <c r="F31" s="88"/>
      <c r="G31" s="88"/>
      <c r="H31" s="88"/>
      <c r="I31" s="88">
        <f t="shared" si="1"/>
        <v>0</v>
      </c>
      <c r="J31" s="88"/>
      <c r="K31" s="88">
        <f t="shared" si="2"/>
        <v>0</v>
      </c>
    </row>
    <row r="32" spans="1:11">
      <c r="A32" s="93" t="s">
        <v>409</v>
      </c>
      <c r="B32" s="88"/>
      <c r="C32" s="88"/>
      <c r="D32" s="88"/>
      <c r="E32" s="88"/>
      <c r="F32" s="88"/>
      <c r="G32" s="88"/>
      <c r="H32" s="88"/>
      <c r="I32" s="88">
        <f t="shared" si="1"/>
        <v>0</v>
      </c>
      <c r="J32" s="88"/>
      <c r="K32" s="88">
        <f t="shared" si="2"/>
        <v>0</v>
      </c>
    </row>
    <row r="33" spans="1:11">
      <c r="A33" s="93" t="s">
        <v>410</v>
      </c>
      <c r="B33" s="88"/>
      <c r="C33" s="88"/>
      <c r="D33" s="88"/>
      <c r="E33" s="88"/>
      <c r="F33" s="88"/>
      <c r="G33" s="88"/>
      <c r="H33" s="88">
        <f>'1-Pasqyra e Pozicioni Financiar'!B105-'1-Pasqyra e Pozicioni Financiar'!D105-'1-Pasqyra e Pozicioni Financiar'!D106</f>
        <v>0</v>
      </c>
      <c r="I33" s="88">
        <f t="shared" si="1"/>
        <v>0</v>
      </c>
      <c r="J33" s="88"/>
      <c r="K33" s="88">
        <f t="shared" si="2"/>
        <v>0</v>
      </c>
    </row>
    <row r="34" spans="1:11">
      <c r="A34" s="93" t="s">
        <v>435</v>
      </c>
      <c r="B34" s="88"/>
      <c r="C34" s="88"/>
      <c r="D34" s="88"/>
      <c r="E34" s="88"/>
      <c r="F34" s="88"/>
      <c r="G34" s="88"/>
      <c r="H34" s="88"/>
      <c r="I34" s="88">
        <f t="shared" si="1"/>
        <v>0</v>
      </c>
      <c r="J34" s="88"/>
      <c r="K34" s="88">
        <f t="shared" si="2"/>
        <v>0</v>
      </c>
    </row>
    <row r="35" spans="1:11">
      <c r="A35" s="90" t="s">
        <v>411</v>
      </c>
      <c r="B35" s="92">
        <f>SUM(B32:B34)</f>
        <v>0</v>
      </c>
      <c r="C35" s="92">
        <f t="shared" ref="C35:J35" si="7">SUM(C32:C34)</f>
        <v>0</v>
      </c>
      <c r="D35" s="92">
        <f t="shared" si="7"/>
        <v>0</v>
      </c>
      <c r="E35" s="92">
        <f>SUM(E32:E34)</f>
        <v>0</v>
      </c>
      <c r="F35" s="92">
        <f t="shared" si="7"/>
        <v>0</v>
      </c>
      <c r="G35" s="92">
        <f t="shared" si="7"/>
        <v>0</v>
      </c>
      <c r="H35" s="92">
        <f t="shared" si="7"/>
        <v>0</v>
      </c>
      <c r="I35" s="92">
        <f t="shared" si="1"/>
        <v>0</v>
      </c>
      <c r="J35" s="92">
        <f t="shared" si="7"/>
        <v>0</v>
      </c>
      <c r="K35" s="92">
        <f t="shared" si="2"/>
        <v>0</v>
      </c>
    </row>
    <row r="36" spans="1:11">
      <c r="A36" s="90"/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1:11" ht="13.5" thickBot="1">
      <c r="A37" s="90" t="s">
        <v>413</v>
      </c>
      <c r="B37" s="85">
        <f>B24+B30+B35</f>
        <v>0</v>
      </c>
      <c r="C37" s="85">
        <f t="shared" ref="C37:J37" si="8">C24+C30+C35</f>
        <v>0</v>
      </c>
      <c r="D37" s="85">
        <f t="shared" si="8"/>
        <v>0</v>
      </c>
      <c r="E37" s="85">
        <f t="shared" si="8"/>
        <v>0</v>
      </c>
      <c r="F37" s="85">
        <f t="shared" si="8"/>
        <v>0</v>
      </c>
      <c r="G37" s="85">
        <f t="shared" si="8"/>
        <v>38466574.134527504</v>
      </c>
      <c r="H37" s="85">
        <f t="shared" si="8"/>
        <v>-4909564</v>
      </c>
      <c r="I37" s="85">
        <f t="shared" si="1"/>
        <v>33557010.134527504</v>
      </c>
      <c r="J37" s="85">
        <f t="shared" si="8"/>
        <v>0</v>
      </c>
      <c r="K37" s="85">
        <f t="shared" si="2"/>
        <v>33557010.134527504</v>
      </c>
    </row>
    <row r="38" spans="1:11" ht="13.5" thickTop="1">
      <c r="B38" s="96"/>
      <c r="C38" s="96"/>
      <c r="D38" s="96"/>
      <c r="E38" s="96"/>
      <c r="F38" s="96"/>
      <c r="G38" s="96"/>
      <c r="H38" s="96"/>
      <c r="I38" s="96"/>
      <c r="J38" s="96"/>
      <c r="K38" s="9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1498-4DF1-4BC0-9F53-1C9BCE7D80B3}">
  <dimension ref="B1:F25"/>
  <sheetViews>
    <sheetView workbookViewId="0">
      <selection activeCell="C19" sqref="C19"/>
    </sheetView>
  </sheetViews>
  <sheetFormatPr defaultRowHeight="11.25"/>
  <cols>
    <col min="1" max="1" width="9.140625" style="179"/>
    <col min="2" max="2" width="17.5703125" style="107" bestFit="1" customWidth="1"/>
    <col min="3" max="3" width="18" style="107" customWidth="1"/>
    <col min="4" max="4" width="13.42578125" style="107" bestFit="1" customWidth="1"/>
    <col min="5" max="5" width="8.85546875" style="107" bestFit="1" customWidth="1"/>
    <col min="6" max="6" width="11" style="107" bestFit="1" customWidth="1"/>
    <col min="7" max="7" width="12.28515625" style="179" customWidth="1"/>
    <col min="8" max="8" width="12.140625" style="179" customWidth="1"/>
    <col min="9" max="257" width="9.140625" style="179"/>
    <col min="258" max="258" width="17.5703125" style="179" bestFit="1" customWidth="1"/>
    <col min="259" max="260" width="13.42578125" style="179" bestFit="1" customWidth="1"/>
    <col min="261" max="261" width="8.85546875" style="179" bestFit="1" customWidth="1"/>
    <col min="262" max="262" width="11" style="179" bestFit="1" customWidth="1"/>
    <col min="263" max="263" width="12.28515625" style="179" customWidth="1"/>
    <col min="264" max="264" width="12.140625" style="179" customWidth="1"/>
    <col min="265" max="513" width="9.140625" style="179"/>
    <col min="514" max="514" width="17.5703125" style="179" bestFit="1" customWidth="1"/>
    <col min="515" max="516" width="13.42578125" style="179" bestFit="1" customWidth="1"/>
    <col min="517" max="517" width="8.85546875" style="179" bestFit="1" customWidth="1"/>
    <col min="518" max="518" width="11" style="179" bestFit="1" customWidth="1"/>
    <col min="519" max="519" width="12.28515625" style="179" customWidth="1"/>
    <col min="520" max="520" width="12.140625" style="179" customWidth="1"/>
    <col min="521" max="769" width="9.140625" style="179"/>
    <col min="770" max="770" width="17.5703125" style="179" bestFit="1" customWidth="1"/>
    <col min="771" max="772" width="13.42578125" style="179" bestFit="1" customWidth="1"/>
    <col min="773" max="773" width="8.85546875" style="179" bestFit="1" customWidth="1"/>
    <col min="774" max="774" width="11" style="179" bestFit="1" customWidth="1"/>
    <col min="775" max="775" width="12.28515625" style="179" customWidth="1"/>
    <col min="776" max="776" width="12.140625" style="179" customWidth="1"/>
    <col min="777" max="1025" width="9.140625" style="179"/>
    <col min="1026" max="1026" width="17.5703125" style="179" bestFit="1" customWidth="1"/>
    <col min="1027" max="1028" width="13.42578125" style="179" bestFit="1" customWidth="1"/>
    <col min="1029" max="1029" width="8.85546875" style="179" bestFit="1" customWidth="1"/>
    <col min="1030" max="1030" width="11" style="179" bestFit="1" customWidth="1"/>
    <col min="1031" max="1031" width="12.28515625" style="179" customWidth="1"/>
    <col min="1032" max="1032" width="12.140625" style="179" customWidth="1"/>
    <col min="1033" max="1281" width="9.140625" style="179"/>
    <col min="1282" max="1282" width="17.5703125" style="179" bestFit="1" customWidth="1"/>
    <col min="1283" max="1284" width="13.42578125" style="179" bestFit="1" customWidth="1"/>
    <col min="1285" max="1285" width="8.85546875" style="179" bestFit="1" customWidth="1"/>
    <col min="1286" max="1286" width="11" style="179" bestFit="1" customWidth="1"/>
    <col min="1287" max="1287" width="12.28515625" style="179" customWidth="1"/>
    <col min="1288" max="1288" width="12.140625" style="179" customWidth="1"/>
    <col min="1289" max="1537" width="9.140625" style="179"/>
    <col min="1538" max="1538" width="17.5703125" style="179" bestFit="1" customWidth="1"/>
    <col min="1539" max="1540" width="13.42578125" style="179" bestFit="1" customWidth="1"/>
    <col min="1541" max="1541" width="8.85546875" style="179" bestFit="1" customWidth="1"/>
    <col min="1542" max="1542" width="11" style="179" bestFit="1" customWidth="1"/>
    <col min="1543" max="1543" width="12.28515625" style="179" customWidth="1"/>
    <col min="1544" max="1544" width="12.140625" style="179" customWidth="1"/>
    <col min="1545" max="1793" width="9.140625" style="179"/>
    <col min="1794" max="1794" width="17.5703125" style="179" bestFit="1" customWidth="1"/>
    <col min="1795" max="1796" width="13.42578125" style="179" bestFit="1" customWidth="1"/>
    <col min="1797" max="1797" width="8.85546875" style="179" bestFit="1" customWidth="1"/>
    <col min="1798" max="1798" width="11" style="179" bestFit="1" customWidth="1"/>
    <col min="1799" max="1799" width="12.28515625" style="179" customWidth="1"/>
    <col min="1800" max="1800" width="12.140625" style="179" customWidth="1"/>
    <col min="1801" max="2049" width="9.140625" style="179"/>
    <col min="2050" max="2050" width="17.5703125" style="179" bestFit="1" customWidth="1"/>
    <col min="2051" max="2052" width="13.42578125" style="179" bestFit="1" customWidth="1"/>
    <col min="2053" max="2053" width="8.85546875" style="179" bestFit="1" customWidth="1"/>
    <col min="2054" max="2054" width="11" style="179" bestFit="1" customWidth="1"/>
    <col min="2055" max="2055" width="12.28515625" style="179" customWidth="1"/>
    <col min="2056" max="2056" width="12.140625" style="179" customWidth="1"/>
    <col min="2057" max="2305" width="9.140625" style="179"/>
    <col min="2306" max="2306" width="17.5703125" style="179" bestFit="1" customWidth="1"/>
    <col min="2307" max="2308" width="13.42578125" style="179" bestFit="1" customWidth="1"/>
    <col min="2309" max="2309" width="8.85546875" style="179" bestFit="1" customWidth="1"/>
    <col min="2310" max="2310" width="11" style="179" bestFit="1" customWidth="1"/>
    <col min="2311" max="2311" width="12.28515625" style="179" customWidth="1"/>
    <col min="2312" max="2312" width="12.140625" style="179" customWidth="1"/>
    <col min="2313" max="2561" width="9.140625" style="179"/>
    <col min="2562" max="2562" width="17.5703125" style="179" bestFit="1" customWidth="1"/>
    <col min="2563" max="2564" width="13.42578125" style="179" bestFit="1" customWidth="1"/>
    <col min="2565" max="2565" width="8.85546875" style="179" bestFit="1" customWidth="1"/>
    <col min="2566" max="2566" width="11" style="179" bestFit="1" customWidth="1"/>
    <col min="2567" max="2567" width="12.28515625" style="179" customWidth="1"/>
    <col min="2568" max="2568" width="12.140625" style="179" customWidth="1"/>
    <col min="2569" max="2817" width="9.140625" style="179"/>
    <col min="2818" max="2818" width="17.5703125" style="179" bestFit="1" customWidth="1"/>
    <col min="2819" max="2820" width="13.42578125" style="179" bestFit="1" customWidth="1"/>
    <col min="2821" max="2821" width="8.85546875" style="179" bestFit="1" customWidth="1"/>
    <col min="2822" max="2822" width="11" style="179" bestFit="1" customWidth="1"/>
    <col min="2823" max="2823" width="12.28515625" style="179" customWidth="1"/>
    <col min="2824" max="2824" width="12.140625" style="179" customWidth="1"/>
    <col min="2825" max="3073" width="9.140625" style="179"/>
    <col min="3074" max="3074" width="17.5703125" style="179" bestFit="1" customWidth="1"/>
    <col min="3075" max="3076" width="13.42578125" style="179" bestFit="1" customWidth="1"/>
    <col min="3077" max="3077" width="8.85546875" style="179" bestFit="1" customWidth="1"/>
    <col min="3078" max="3078" width="11" style="179" bestFit="1" customWidth="1"/>
    <col min="3079" max="3079" width="12.28515625" style="179" customWidth="1"/>
    <col min="3080" max="3080" width="12.140625" style="179" customWidth="1"/>
    <col min="3081" max="3329" width="9.140625" style="179"/>
    <col min="3330" max="3330" width="17.5703125" style="179" bestFit="1" customWidth="1"/>
    <col min="3331" max="3332" width="13.42578125" style="179" bestFit="1" customWidth="1"/>
    <col min="3333" max="3333" width="8.85546875" style="179" bestFit="1" customWidth="1"/>
    <col min="3334" max="3334" width="11" style="179" bestFit="1" customWidth="1"/>
    <col min="3335" max="3335" width="12.28515625" style="179" customWidth="1"/>
    <col min="3336" max="3336" width="12.140625" style="179" customWidth="1"/>
    <col min="3337" max="3585" width="9.140625" style="179"/>
    <col min="3586" max="3586" width="17.5703125" style="179" bestFit="1" customWidth="1"/>
    <col min="3587" max="3588" width="13.42578125" style="179" bestFit="1" customWidth="1"/>
    <col min="3589" max="3589" width="8.85546875" style="179" bestFit="1" customWidth="1"/>
    <col min="3590" max="3590" width="11" style="179" bestFit="1" customWidth="1"/>
    <col min="3591" max="3591" width="12.28515625" style="179" customWidth="1"/>
    <col min="3592" max="3592" width="12.140625" style="179" customWidth="1"/>
    <col min="3593" max="3841" width="9.140625" style="179"/>
    <col min="3842" max="3842" width="17.5703125" style="179" bestFit="1" customWidth="1"/>
    <col min="3843" max="3844" width="13.42578125" style="179" bestFit="1" customWidth="1"/>
    <col min="3845" max="3845" width="8.85546875" style="179" bestFit="1" customWidth="1"/>
    <col min="3846" max="3846" width="11" style="179" bestFit="1" customWidth="1"/>
    <col min="3847" max="3847" width="12.28515625" style="179" customWidth="1"/>
    <col min="3848" max="3848" width="12.140625" style="179" customWidth="1"/>
    <col min="3849" max="4097" width="9.140625" style="179"/>
    <col min="4098" max="4098" width="17.5703125" style="179" bestFit="1" customWidth="1"/>
    <col min="4099" max="4100" width="13.42578125" style="179" bestFit="1" customWidth="1"/>
    <col min="4101" max="4101" width="8.85546875" style="179" bestFit="1" customWidth="1"/>
    <col min="4102" max="4102" width="11" style="179" bestFit="1" customWidth="1"/>
    <col min="4103" max="4103" width="12.28515625" style="179" customWidth="1"/>
    <col min="4104" max="4104" width="12.140625" style="179" customWidth="1"/>
    <col min="4105" max="4353" width="9.140625" style="179"/>
    <col min="4354" max="4354" width="17.5703125" style="179" bestFit="1" customWidth="1"/>
    <col min="4355" max="4356" width="13.42578125" style="179" bestFit="1" customWidth="1"/>
    <col min="4357" max="4357" width="8.85546875" style="179" bestFit="1" customWidth="1"/>
    <col min="4358" max="4358" width="11" style="179" bestFit="1" customWidth="1"/>
    <col min="4359" max="4359" width="12.28515625" style="179" customWidth="1"/>
    <col min="4360" max="4360" width="12.140625" style="179" customWidth="1"/>
    <col min="4361" max="4609" width="9.140625" style="179"/>
    <col min="4610" max="4610" width="17.5703125" style="179" bestFit="1" customWidth="1"/>
    <col min="4611" max="4612" width="13.42578125" style="179" bestFit="1" customWidth="1"/>
    <col min="4613" max="4613" width="8.85546875" style="179" bestFit="1" customWidth="1"/>
    <col min="4614" max="4614" width="11" style="179" bestFit="1" customWidth="1"/>
    <col min="4615" max="4615" width="12.28515625" style="179" customWidth="1"/>
    <col min="4616" max="4616" width="12.140625" style="179" customWidth="1"/>
    <col min="4617" max="4865" width="9.140625" style="179"/>
    <col min="4866" max="4866" width="17.5703125" style="179" bestFit="1" customWidth="1"/>
    <col min="4867" max="4868" width="13.42578125" style="179" bestFit="1" customWidth="1"/>
    <col min="4869" max="4869" width="8.85546875" style="179" bestFit="1" customWidth="1"/>
    <col min="4870" max="4870" width="11" style="179" bestFit="1" customWidth="1"/>
    <col min="4871" max="4871" width="12.28515625" style="179" customWidth="1"/>
    <col min="4872" max="4872" width="12.140625" style="179" customWidth="1"/>
    <col min="4873" max="5121" width="9.140625" style="179"/>
    <col min="5122" max="5122" width="17.5703125" style="179" bestFit="1" customWidth="1"/>
    <col min="5123" max="5124" width="13.42578125" style="179" bestFit="1" customWidth="1"/>
    <col min="5125" max="5125" width="8.85546875" style="179" bestFit="1" customWidth="1"/>
    <col min="5126" max="5126" width="11" style="179" bestFit="1" customWidth="1"/>
    <col min="5127" max="5127" width="12.28515625" style="179" customWidth="1"/>
    <col min="5128" max="5128" width="12.140625" style="179" customWidth="1"/>
    <col min="5129" max="5377" width="9.140625" style="179"/>
    <col min="5378" max="5378" width="17.5703125" style="179" bestFit="1" customWidth="1"/>
    <col min="5379" max="5380" width="13.42578125" style="179" bestFit="1" customWidth="1"/>
    <col min="5381" max="5381" width="8.85546875" style="179" bestFit="1" customWidth="1"/>
    <col min="5382" max="5382" width="11" style="179" bestFit="1" customWidth="1"/>
    <col min="5383" max="5383" width="12.28515625" style="179" customWidth="1"/>
    <col min="5384" max="5384" width="12.140625" style="179" customWidth="1"/>
    <col min="5385" max="5633" width="9.140625" style="179"/>
    <col min="5634" max="5634" width="17.5703125" style="179" bestFit="1" customWidth="1"/>
    <col min="5635" max="5636" width="13.42578125" style="179" bestFit="1" customWidth="1"/>
    <col min="5637" max="5637" width="8.85546875" style="179" bestFit="1" customWidth="1"/>
    <col min="5638" max="5638" width="11" style="179" bestFit="1" customWidth="1"/>
    <col min="5639" max="5639" width="12.28515625" style="179" customWidth="1"/>
    <col min="5640" max="5640" width="12.140625" style="179" customWidth="1"/>
    <col min="5641" max="5889" width="9.140625" style="179"/>
    <col min="5890" max="5890" width="17.5703125" style="179" bestFit="1" customWidth="1"/>
    <col min="5891" max="5892" width="13.42578125" style="179" bestFit="1" customWidth="1"/>
    <col min="5893" max="5893" width="8.85546875" style="179" bestFit="1" customWidth="1"/>
    <col min="5894" max="5894" width="11" style="179" bestFit="1" customWidth="1"/>
    <col min="5895" max="5895" width="12.28515625" style="179" customWidth="1"/>
    <col min="5896" max="5896" width="12.140625" style="179" customWidth="1"/>
    <col min="5897" max="6145" width="9.140625" style="179"/>
    <col min="6146" max="6146" width="17.5703125" style="179" bestFit="1" customWidth="1"/>
    <col min="6147" max="6148" width="13.42578125" style="179" bestFit="1" customWidth="1"/>
    <col min="6149" max="6149" width="8.85546875" style="179" bestFit="1" customWidth="1"/>
    <col min="6150" max="6150" width="11" style="179" bestFit="1" customWidth="1"/>
    <col min="6151" max="6151" width="12.28515625" style="179" customWidth="1"/>
    <col min="6152" max="6152" width="12.140625" style="179" customWidth="1"/>
    <col min="6153" max="6401" width="9.140625" style="179"/>
    <col min="6402" max="6402" width="17.5703125" style="179" bestFit="1" customWidth="1"/>
    <col min="6403" max="6404" width="13.42578125" style="179" bestFit="1" customWidth="1"/>
    <col min="6405" max="6405" width="8.85546875" style="179" bestFit="1" customWidth="1"/>
    <col min="6406" max="6406" width="11" style="179" bestFit="1" customWidth="1"/>
    <col min="6407" max="6407" width="12.28515625" style="179" customWidth="1"/>
    <col min="6408" max="6408" width="12.140625" style="179" customWidth="1"/>
    <col min="6409" max="6657" width="9.140625" style="179"/>
    <col min="6658" max="6658" width="17.5703125" style="179" bestFit="1" customWidth="1"/>
    <col min="6659" max="6660" width="13.42578125" style="179" bestFit="1" customWidth="1"/>
    <col min="6661" max="6661" width="8.85546875" style="179" bestFit="1" customWidth="1"/>
    <col min="6662" max="6662" width="11" style="179" bestFit="1" customWidth="1"/>
    <col min="6663" max="6663" width="12.28515625" style="179" customWidth="1"/>
    <col min="6664" max="6664" width="12.140625" style="179" customWidth="1"/>
    <col min="6665" max="6913" width="9.140625" style="179"/>
    <col min="6914" max="6914" width="17.5703125" style="179" bestFit="1" customWidth="1"/>
    <col min="6915" max="6916" width="13.42578125" style="179" bestFit="1" customWidth="1"/>
    <col min="6917" max="6917" width="8.85546875" style="179" bestFit="1" customWidth="1"/>
    <col min="6918" max="6918" width="11" style="179" bestFit="1" customWidth="1"/>
    <col min="6919" max="6919" width="12.28515625" style="179" customWidth="1"/>
    <col min="6920" max="6920" width="12.140625" style="179" customWidth="1"/>
    <col min="6921" max="7169" width="9.140625" style="179"/>
    <col min="7170" max="7170" width="17.5703125" style="179" bestFit="1" customWidth="1"/>
    <col min="7171" max="7172" width="13.42578125" style="179" bestFit="1" customWidth="1"/>
    <col min="7173" max="7173" width="8.85546875" style="179" bestFit="1" customWidth="1"/>
    <col min="7174" max="7174" width="11" style="179" bestFit="1" customWidth="1"/>
    <col min="7175" max="7175" width="12.28515625" style="179" customWidth="1"/>
    <col min="7176" max="7176" width="12.140625" style="179" customWidth="1"/>
    <col min="7177" max="7425" width="9.140625" style="179"/>
    <col min="7426" max="7426" width="17.5703125" style="179" bestFit="1" customWidth="1"/>
    <col min="7427" max="7428" width="13.42578125" style="179" bestFit="1" customWidth="1"/>
    <col min="7429" max="7429" width="8.85546875" style="179" bestFit="1" customWidth="1"/>
    <col min="7430" max="7430" width="11" style="179" bestFit="1" customWidth="1"/>
    <col min="7431" max="7431" width="12.28515625" style="179" customWidth="1"/>
    <col min="7432" max="7432" width="12.140625" style="179" customWidth="1"/>
    <col min="7433" max="7681" width="9.140625" style="179"/>
    <col min="7682" max="7682" width="17.5703125" style="179" bestFit="1" customWidth="1"/>
    <col min="7683" max="7684" width="13.42578125" style="179" bestFit="1" customWidth="1"/>
    <col min="7685" max="7685" width="8.85546875" style="179" bestFit="1" customWidth="1"/>
    <col min="7686" max="7686" width="11" style="179" bestFit="1" customWidth="1"/>
    <col min="7687" max="7687" width="12.28515625" style="179" customWidth="1"/>
    <col min="7688" max="7688" width="12.140625" style="179" customWidth="1"/>
    <col min="7689" max="7937" width="9.140625" style="179"/>
    <col min="7938" max="7938" width="17.5703125" style="179" bestFit="1" customWidth="1"/>
    <col min="7939" max="7940" width="13.42578125" style="179" bestFit="1" customWidth="1"/>
    <col min="7941" max="7941" width="8.85546875" style="179" bestFit="1" customWidth="1"/>
    <col min="7942" max="7942" width="11" style="179" bestFit="1" customWidth="1"/>
    <col min="7943" max="7943" width="12.28515625" style="179" customWidth="1"/>
    <col min="7944" max="7944" width="12.140625" style="179" customWidth="1"/>
    <col min="7945" max="8193" width="9.140625" style="179"/>
    <col min="8194" max="8194" width="17.5703125" style="179" bestFit="1" customWidth="1"/>
    <col min="8195" max="8196" width="13.42578125" style="179" bestFit="1" customWidth="1"/>
    <col min="8197" max="8197" width="8.85546875" style="179" bestFit="1" customWidth="1"/>
    <col min="8198" max="8198" width="11" style="179" bestFit="1" customWidth="1"/>
    <col min="8199" max="8199" width="12.28515625" style="179" customWidth="1"/>
    <col min="8200" max="8200" width="12.140625" style="179" customWidth="1"/>
    <col min="8201" max="8449" width="9.140625" style="179"/>
    <col min="8450" max="8450" width="17.5703125" style="179" bestFit="1" customWidth="1"/>
    <col min="8451" max="8452" width="13.42578125" style="179" bestFit="1" customWidth="1"/>
    <col min="8453" max="8453" width="8.85546875" style="179" bestFit="1" customWidth="1"/>
    <col min="8454" max="8454" width="11" style="179" bestFit="1" customWidth="1"/>
    <col min="8455" max="8455" width="12.28515625" style="179" customWidth="1"/>
    <col min="8456" max="8456" width="12.140625" style="179" customWidth="1"/>
    <col min="8457" max="8705" width="9.140625" style="179"/>
    <col min="8706" max="8706" width="17.5703125" style="179" bestFit="1" customWidth="1"/>
    <col min="8707" max="8708" width="13.42578125" style="179" bestFit="1" customWidth="1"/>
    <col min="8709" max="8709" width="8.85546875" style="179" bestFit="1" customWidth="1"/>
    <col min="8710" max="8710" width="11" style="179" bestFit="1" customWidth="1"/>
    <col min="8711" max="8711" width="12.28515625" style="179" customWidth="1"/>
    <col min="8712" max="8712" width="12.140625" style="179" customWidth="1"/>
    <col min="8713" max="8961" width="9.140625" style="179"/>
    <col min="8962" max="8962" width="17.5703125" style="179" bestFit="1" customWidth="1"/>
    <col min="8963" max="8964" width="13.42578125" style="179" bestFit="1" customWidth="1"/>
    <col min="8965" max="8965" width="8.85546875" style="179" bestFit="1" customWidth="1"/>
    <col min="8966" max="8966" width="11" style="179" bestFit="1" customWidth="1"/>
    <col min="8967" max="8967" width="12.28515625" style="179" customWidth="1"/>
    <col min="8968" max="8968" width="12.140625" style="179" customWidth="1"/>
    <col min="8969" max="9217" width="9.140625" style="179"/>
    <col min="9218" max="9218" width="17.5703125" style="179" bestFit="1" customWidth="1"/>
    <col min="9219" max="9220" width="13.42578125" style="179" bestFit="1" customWidth="1"/>
    <col min="9221" max="9221" width="8.85546875" style="179" bestFit="1" customWidth="1"/>
    <col min="9222" max="9222" width="11" style="179" bestFit="1" customWidth="1"/>
    <col min="9223" max="9223" width="12.28515625" style="179" customWidth="1"/>
    <col min="9224" max="9224" width="12.140625" style="179" customWidth="1"/>
    <col min="9225" max="9473" width="9.140625" style="179"/>
    <col min="9474" max="9474" width="17.5703125" style="179" bestFit="1" customWidth="1"/>
    <col min="9475" max="9476" width="13.42578125" style="179" bestFit="1" customWidth="1"/>
    <col min="9477" max="9477" width="8.85546875" style="179" bestFit="1" customWidth="1"/>
    <col min="9478" max="9478" width="11" style="179" bestFit="1" customWidth="1"/>
    <col min="9479" max="9479" width="12.28515625" style="179" customWidth="1"/>
    <col min="9480" max="9480" width="12.140625" style="179" customWidth="1"/>
    <col min="9481" max="9729" width="9.140625" style="179"/>
    <col min="9730" max="9730" width="17.5703125" style="179" bestFit="1" customWidth="1"/>
    <col min="9731" max="9732" width="13.42578125" style="179" bestFit="1" customWidth="1"/>
    <col min="9733" max="9733" width="8.85546875" style="179" bestFit="1" customWidth="1"/>
    <col min="9734" max="9734" width="11" style="179" bestFit="1" customWidth="1"/>
    <col min="9735" max="9735" width="12.28515625" style="179" customWidth="1"/>
    <col min="9736" max="9736" width="12.140625" style="179" customWidth="1"/>
    <col min="9737" max="9985" width="9.140625" style="179"/>
    <col min="9986" max="9986" width="17.5703125" style="179" bestFit="1" customWidth="1"/>
    <col min="9987" max="9988" width="13.42578125" style="179" bestFit="1" customWidth="1"/>
    <col min="9989" max="9989" width="8.85546875" style="179" bestFit="1" customWidth="1"/>
    <col min="9990" max="9990" width="11" style="179" bestFit="1" customWidth="1"/>
    <col min="9991" max="9991" width="12.28515625" style="179" customWidth="1"/>
    <col min="9992" max="9992" width="12.140625" style="179" customWidth="1"/>
    <col min="9993" max="10241" width="9.140625" style="179"/>
    <col min="10242" max="10242" width="17.5703125" style="179" bestFit="1" customWidth="1"/>
    <col min="10243" max="10244" width="13.42578125" style="179" bestFit="1" customWidth="1"/>
    <col min="10245" max="10245" width="8.85546875" style="179" bestFit="1" customWidth="1"/>
    <col min="10246" max="10246" width="11" style="179" bestFit="1" customWidth="1"/>
    <col min="10247" max="10247" width="12.28515625" style="179" customWidth="1"/>
    <col min="10248" max="10248" width="12.140625" style="179" customWidth="1"/>
    <col min="10249" max="10497" width="9.140625" style="179"/>
    <col min="10498" max="10498" width="17.5703125" style="179" bestFit="1" customWidth="1"/>
    <col min="10499" max="10500" width="13.42578125" style="179" bestFit="1" customWidth="1"/>
    <col min="10501" max="10501" width="8.85546875" style="179" bestFit="1" customWidth="1"/>
    <col min="10502" max="10502" width="11" style="179" bestFit="1" customWidth="1"/>
    <col min="10503" max="10503" width="12.28515625" style="179" customWidth="1"/>
    <col min="10504" max="10504" width="12.140625" style="179" customWidth="1"/>
    <col min="10505" max="10753" width="9.140625" style="179"/>
    <col min="10754" max="10754" width="17.5703125" style="179" bestFit="1" customWidth="1"/>
    <col min="10755" max="10756" width="13.42578125" style="179" bestFit="1" customWidth="1"/>
    <col min="10757" max="10757" width="8.85546875" style="179" bestFit="1" customWidth="1"/>
    <col min="10758" max="10758" width="11" style="179" bestFit="1" customWidth="1"/>
    <col min="10759" max="10759" width="12.28515625" style="179" customWidth="1"/>
    <col min="10760" max="10760" width="12.140625" style="179" customWidth="1"/>
    <col min="10761" max="11009" width="9.140625" style="179"/>
    <col min="11010" max="11010" width="17.5703125" style="179" bestFit="1" customWidth="1"/>
    <col min="11011" max="11012" width="13.42578125" style="179" bestFit="1" customWidth="1"/>
    <col min="11013" max="11013" width="8.85546875" style="179" bestFit="1" customWidth="1"/>
    <col min="11014" max="11014" width="11" style="179" bestFit="1" customWidth="1"/>
    <col min="11015" max="11015" width="12.28515625" style="179" customWidth="1"/>
    <col min="11016" max="11016" width="12.140625" style="179" customWidth="1"/>
    <col min="11017" max="11265" width="9.140625" style="179"/>
    <col min="11266" max="11266" width="17.5703125" style="179" bestFit="1" customWidth="1"/>
    <col min="11267" max="11268" width="13.42578125" style="179" bestFit="1" customWidth="1"/>
    <col min="11269" max="11269" width="8.85546875" style="179" bestFit="1" customWidth="1"/>
    <col min="11270" max="11270" width="11" style="179" bestFit="1" customWidth="1"/>
    <col min="11271" max="11271" width="12.28515625" style="179" customWidth="1"/>
    <col min="11272" max="11272" width="12.140625" style="179" customWidth="1"/>
    <col min="11273" max="11521" width="9.140625" style="179"/>
    <col min="11522" max="11522" width="17.5703125" style="179" bestFit="1" customWidth="1"/>
    <col min="11523" max="11524" width="13.42578125" style="179" bestFit="1" customWidth="1"/>
    <col min="11525" max="11525" width="8.85546875" style="179" bestFit="1" customWidth="1"/>
    <col min="11526" max="11526" width="11" style="179" bestFit="1" customWidth="1"/>
    <col min="11527" max="11527" width="12.28515625" style="179" customWidth="1"/>
    <col min="11528" max="11528" width="12.140625" style="179" customWidth="1"/>
    <col min="11529" max="11777" width="9.140625" style="179"/>
    <col min="11778" max="11778" width="17.5703125" style="179" bestFit="1" customWidth="1"/>
    <col min="11779" max="11780" width="13.42578125" style="179" bestFit="1" customWidth="1"/>
    <col min="11781" max="11781" width="8.85546875" style="179" bestFit="1" customWidth="1"/>
    <col min="11782" max="11782" width="11" style="179" bestFit="1" customWidth="1"/>
    <col min="11783" max="11783" width="12.28515625" style="179" customWidth="1"/>
    <col min="11784" max="11784" width="12.140625" style="179" customWidth="1"/>
    <col min="11785" max="12033" width="9.140625" style="179"/>
    <col min="12034" max="12034" width="17.5703125" style="179" bestFit="1" customWidth="1"/>
    <col min="12035" max="12036" width="13.42578125" style="179" bestFit="1" customWidth="1"/>
    <col min="12037" max="12037" width="8.85546875" style="179" bestFit="1" customWidth="1"/>
    <col min="12038" max="12038" width="11" style="179" bestFit="1" customWidth="1"/>
    <col min="12039" max="12039" width="12.28515625" style="179" customWidth="1"/>
    <col min="12040" max="12040" width="12.140625" style="179" customWidth="1"/>
    <col min="12041" max="12289" width="9.140625" style="179"/>
    <col min="12290" max="12290" width="17.5703125" style="179" bestFit="1" customWidth="1"/>
    <col min="12291" max="12292" width="13.42578125" style="179" bestFit="1" customWidth="1"/>
    <col min="12293" max="12293" width="8.85546875" style="179" bestFit="1" customWidth="1"/>
    <col min="12294" max="12294" width="11" style="179" bestFit="1" customWidth="1"/>
    <col min="12295" max="12295" width="12.28515625" style="179" customWidth="1"/>
    <col min="12296" max="12296" width="12.140625" style="179" customWidth="1"/>
    <col min="12297" max="12545" width="9.140625" style="179"/>
    <col min="12546" max="12546" width="17.5703125" style="179" bestFit="1" customWidth="1"/>
    <col min="12547" max="12548" width="13.42578125" style="179" bestFit="1" customWidth="1"/>
    <col min="12549" max="12549" width="8.85546875" style="179" bestFit="1" customWidth="1"/>
    <col min="12550" max="12550" width="11" style="179" bestFit="1" customWidth="1"/>
    <col min="12551" max="12551" width="12.28515625" style="179" customWidth="1"/>
    <col min="12552" max="12552" width="12.140625" style="179" customWidth="1"/>
    <col min="12553" max="12801" width="9.140625" style="179"/>
    <col min="12802" max="12802" width="17.5703125" style="179" bestFit="1" customWidth="1"/>
    <col min="12803" max="12804" width="13.42578125" style="179" bestFit="1" customWidth="1"/>
    <col min="12805" max="12805" width="8.85546875" style="179" bestFit="1" customWidth="1"/>
    <col min="12806" max="12806" width="11" style="179" bestFit="1" customWidth="1"/>
    <col min="12807" max="12807" width="12.28515625" style="179" customWidth="1"/>
    <col min="12808" max="12808" width="12.140625" style="179" customWidth="1"/>
    <col min="12809" max="13057" width="9.140625" style="179"/>
    <col min="13058" max="13058" width="17.5703125" style="179" bestFit="1" customWidth="1"/>
    <col min="13059" max="13060" width="13.42578125" style="179" bestFit="1" customWidth="1"/>
    <col min="13061" max="13061" width="8.85546875" style="179" bestFit="1" customWidth="1"/>
    <col min="13062" max="13062" width="11" style="179" bestFit="1" customWidth="1"/>
    <col min="13063" max="13063" width="12.28515625" style="179" customWidth="1"/>
    <col min="13064" max="13064" width="12.140625" style="179" customWidth="1"/>
    <col min="13065" max="13313" width="9.140625" style="179"/>
    <col min="13314" max="13314" width="17.5703125" style="179" bestFit="1" customWidth="1"/>
    <col min="13315" max="13316" width="13.42578125" style="179" bestFit="1" customWidth="1"/>
    <col min="13317" max="13317" width="8.85546875" style="179" bestFit="1" customWidth="1"/>
    <col min="13318" max="13318" width="11" style="179" bestFit="1" customWidth="1"/>
    <col min="13319" max="13319" width="12.28515625" style="179" customWidth="1"/>
    <col min="13320" max="13320" width="12.140625" style="179" customWidth="1"/>
    <col min="13321" max="13569" width="9.140625" style="179"/>
    <col min="13570" max="13570" width="17.5703125" style="179" bestFit="1" customWidth="1"/>
    <col min="13571" max="13572" width="13.42578125" style="179" bestFit="1" customWidth="1"/>
    <col min="13573" max="13573" width="8.85546875" style="179" bestFit="1" customWidth="1"/>
    <col min="13574" max="13574" width="11" style="179" bestFit="1" customWidth="1"/>
    <col min="13575" max="13575" width="12.28515625" style="179" customWidth="1"/>
    <col min="13576" max="13576" width="12.140625" style="179" customWidth="1"/>
    <col min="13577" max="13825" width="9.140625" style="179"/>
    <col min="13826" max="13826" width="17.5703125" style="179" bestFit="1" customWidth="1"/>
    <col min="13827" max="13828" width="13.42578125" style="179" bestFit="1" customWidth="1"/>
    <col min="13829" max="13829" width="8.85546875" style="179" bestFit="1" customWidth="1"/>
    <col min="13830" max="13830" width="11" style="179" bestFit="1" customWidth="1"/>
    <col min="13831" max="13831" width="12.28515625" style="179" customWidth="1"/>
    <col min="13832" max="13832" width="12.140625" style="179" customWidth="1"/>
    <col min="13833" max="14081" width="9.140625" style="179"/>
    <col min="14082" max="14082" width="17.5703125" style="179" bestFit="1" customWidth="1"/>
    <col min="14083" max="14084" width="13.42578125" style="179" bestFit="1" customWidth="1"/>
    <col min="14085" max="14085" width="8.85546875" style="179" bestFit="1" customWidth="1"/>
    <col min="14086" max="14086" width="11" style="179" bestFit="1" customWidth="1"/>
    <col min="14087" max="14087" width="12.28515625" style="179" customWidth="1"/>
    <col min="14088" max="14088" width="12.140625" style="179" customWidth="1"/>
    <col min="14089" max="14337" width="9.140625" style="179"/>
    <col min="14338" max="14338" width="17.5703125" style="179" bestFit="1" customWidth="1"/>
    <col min="14339" max="14340" width="13.42578125" style="179" bestFit="1" customWidth="1"/>
    <col min="14341" max="14341" width="8.85546875" style="179" bestFit="1" customWidth="1"/>
    <col min="14342" max="14342" width="11" style="179" bestFit="1" customWidth="1"/>
    <col min="14343" max="14343" width="12.28515625" style="179" customWidth="1"/>
    <col min="14344" max="14344" width="12.140625" style="179" customWidth="1"/>
    <col min="14345" max="14593" width="9.140625" style="179"/>
    <col min="14594" max="14594" width="17.5703125" style="179" bestFit="1" customWidth="1"/>
    <col min="14595" max="14596" width="13.42578125" style="179" bestFit="1" customWidth="1"/>
    <col min="14597" max="14597" width="8.85546875" style="179" bestFit="1" customWidth="1"/>
    <col min="14598" max="14598" width="11" style="179" bestFit="1" customWidth="1"/>
    <col min="14599" max="14599" width="12.28515625" style="179" customWidth="1"/>
    <col min="14600" max="14600" width="12.140625" style="179" customWidth="1"/>
    <col min="14601" max="14849" width="9.140625" style="179"/>
    <col min="14850" max="14850" width="17.5703125" style="179" bestFit="1" customWidth="1"/>
    <col min="14851" max="14852" width="13.42578125" style="179" bestFit="1" customWidth="1"/>
    <col min="14853" max="14853" width="8.85546875" style="179" bestFit="1" customWidth="1"/>
    <col min="14854" max="14854" width="11" style="179" bestFit="1" customWidth="1"/>
    <col min="14855" max="14855" width="12.28515625" style="179" customWidth="1"/>
    <col min="14856" max="14856" width="12.140625" style="179" customWidth="1"/>
    <col min="14857" max="15105" width="9.140625" style="179"/>
    <col min="15106" max="15106" width="17.5703125" style="179" bestFit="1" customWidth="1"/>
    <col min="15107" max="15108" width="13.42578125" style="179" bestFit="1" customWidth="1"/>
    <col min="15109" max="15109" width="8.85546875" style="179" bestFit="1" customWidth="1"/>
    <col min="15110" max="15110" width="11" style="179" bestFit="1" customWidth="1"/>
    <col min="15111" max="15111" width="12.28515625" style="179" customWidth="1"/>
    <col min="15112" max="15112" width="12.140625" style="179" customWidth="1"/>
    <col min="15113" max="15361" width="9.140625" style="179"/>
    <col min="15362" max="15362" width="17.5703125" style="179" bestFit="1" customWidth="1"/>
    <col min="15363" max="15364" width="13.42578125" style="179" bestFit="1" customWidth="1"/>
    <col min="15365" max="15365" width="8.85546875" style="179" bestFit="1" customWidth="1"/>
    <col min="15366" max="15366" width="11" style="179" bestFit="1" customWidth="1"/>
    <col min="15367" max="15367" width="12.28515625" style="179" customWidth="1"/>
    <col min="15368" max="15368" width="12.140625" style="179" customWidth="1"/>
    <col min="15369" max="15617" width="9.140625" style="179"/>
    <col min="15618" max="15618" width="17.5703125" style="179" bestFit="1" customWidth="1"/>
    <col min="15619" max="15620" width="13.42578125" style="179" bestFit="1" customWidth="1"/>
    <col min="15621" max="15621" width="8.85546875" style="179" bestFit="1" customWidth="1"/>
    <col min="15622" max="15622" width="11" style="179" bestFit="1" customWidth="1"/>
    <col min="15623" max="15623" width="12.28515625" style="179" customWidth="1"/>
    <col min="15624" max="15624" width="12.140625" style="179" customWidth="1"/>
    <col min="15625" max="15873" width="9.140625" style="179"/>
    <col min="15874" max="15874" width="17.5703125" style="179" bestFit="1" customWidth="1"/>
    <col min="15875" max="15876" width="13.42578125" style="179" bestFit="1" customWidth="1"/>
    <col min="15877" max="15877" width="8.85546875" style="179" bestFit="1" customWidth="1"/>
    <col min="15878" max="15878" width="11" style="179" bestFit="1" customWidth="1"/>
    <col min="15879" max="15879" width="12.28515625" style="179" customWidth="1"/>
    <col min="15880" max="15880" width="12.140625" style="179" customWidth="1"/>
    <col min="15881" max="16129" width="9.140625" style="179"/>
    <col min="16130" max="16130" width="17.5703125" style="179" bestFit="1" customWidth="1"/>
    <col min="16131" max="16132" width="13.42578125" style="179" bestFit="1" customWidth="1"/>
    <col min="16133" max="16133" width="8.85546875" style="179" bestFit="1" customWidth="1"/>
    <col min="16134" max="16134" width="11" style="179" bestFit="1" customWidth="1"/>
    <col min="16135" max="16135" width="12.28515625" style="179" customWidth="1"/>
    <col min="16136" max="16136" width="12.140625" style="179" customWidth="1"/>
    <col min="16137" max="16384" width="9.140625" style="179"/>
  </cols>
  <sheetData>
    <row r="1" spans="2:6" ht="19.5" customHeight="1">
      <c r="B1" s="108"/>
      <c r="C1" s="178" t="s">
        <v>426</v>
      </c>
      <c r="D1" s="178" t="s">
        <v>427</v>
      </c>
      <c r="E1" s="109" t="s">
        <v>5</v>
      </c>
      <c r="F1" s="109" t="s">
        <v>428</v>
      </c>
    </row>
    <row r="2" spans="2:6">
      <c r="B2" s="110" t="s">
        <v>429</v>
      </c>
      <c r="C2" s="113"/>
      <c r="D2" s="113"/>
      <c r="E2" s="113"/>
      <c r="F2" s="113"/>
    </row>
    <row r="3" spans="2:6">
      <c r="B3" s="111" t="s">
        <v>477</v>
      </c>
      <c r="C3" s="180">
        <v>1436912</v>
      </c>
      <c r="D3" s="180">
        <v>158733</v>
      </c>
      <c r="E3" s="181">
        <v>16482</v>
      </c>
      <c r="F3" s="180">
        <f>SUM(C3:E3)</f>
        <v>1612127</v>
      </c>
    </row>
    <row r="4" spans="2:6">
      <c r="B4" s="111" t="s">
        <v>430</v>
      </c>
      <c r="C4" s="180"/>
      <c r="D4" s="180">
        <v>114228</v>
      </c>
      <c r="E4" s="180"/>
      <c r="F4" s="180">
        <f>SUM(C4:E4)</f>
        <v>114228</v>
      </c>
    </row>
    <row r="5" spans="2:6" ht="12" thickBot="1">
      <c r="B5" s="111" t="s">
        <v>431</v>
      </c>
      <c r="C5" s="182"/>
      <c r="D5" s="182"/>
      <c r="E5" s="182">
        <v>0</v>
      </c>
      <c r="F5" s="182"/>
    </row>
    <row r="6" spans="2:6" ht="12" thickBot="1">
      <c r="B6" s="111" t="s">
        <v>439</v>
      </c>
      <c r="C6" s="183">
        <f>C3+C4-C5</f>
        <v>1436912</v>
      </c>
      <c r="D6" s="183">
        <f>D3+D4-D5</f>
        <v>272961</v>
      </c>
      <c r="E6" s="183">
        <f>E3+E4-E5</f>
        <v>16482</v>
      </c>
      <c r="F6" s="183">
        <f>SUM(C6:E6)</f>
        <v>1726355</v>
      </c>
    </row>
    <row r="7" spans="2:6" ht="6.75" customHeight="1">
      <c r="B7" s="111"/>
      <c r="C7" s="184"/>
      <c r="D7" s="184"/>
      <c r="E7" s="184"/>
      <c r="F7" s="184"/>
    </row>
    <row r="8" spans="2:6">
      <c r="B8" s="111" t="s">
        <v>430</v>
      </c>
      <c r="C8" s="185"/>
      <c r="D8" s="185"/>
      <c r="E8" s="185">
        <v>0</v>
      </c>
      <c r="F8" s="185">
        <f>SUM(C8:E8)</f>
        <v>0</v>
      </c>
    </row>
    <row r="9" spans="2:6" ht="11.25" customHeight="1" thickBot="1">
      <c r="B9" s="111" t="s">
        <v>431</v>
      </c>
      <c r="C9" s="191">
        <v>1344562</v>
      </c>
      <c r="D9" s="183"/>
      <c r="E9" s="183"/>
      <c r="F9" s="183">
        <f>SUM(C9:E9)</f>
        <v>1344562</v>
      </c>
    </row>
    <row r="10" spans="2:6" ht="12" thickBot="1">
      <c r="B10" s="111" t="s">
        <v>478</v>
      </c>
      <c r="C10" s="183">
        <f>C6+C8-C9</f>
        <v>92350</v>
      </c>
      <c r="D10" s="183">
        <f t="shared" ref="D10:F10" si="0">D6+D8-D9</f>
        <v>272961</v>
      </c>
      <c r="E10" s="183">
        <f t="shared" si="0"/>
        <v>16482</v>
      </c>
      <c r="F10" s="183">
        <f t="shared" si="0"/>
        <v>381793</v>
      </c>
    </row>
    <row r="11" spans="2:6" ht="7.5" customHeight="1">
      <c r="C11" s="186"/>
      <c r="D11" s="186"/>
      <c r="E11" s="186"/>
      <c r="F11" s="186"/>
    </row>
    <row r="12" spans="2:6">
      <c r="B12" s="111" t="s">
        <v>432</v>
      </c>
      <c r="C12" s="184"/>
      <c r="D12" s="184"/>
      <c r="E12" s="184"/>
      <c r="F12" s="184"/>
    </row>
    <row r="13" spans="2:6">
      <c r="B13" s="111" t="s">
        <v>477</v>
      </c>
      <c r="C13" s="185">
        <v>739611</v>
      </c>
      <c r="D13" s="185">
        <v>54983</v>
      </c>
      <c r="E13" s="185">
        <v>6976</v>
      </c>
      <c r="F13" s="185">
        <f>SUM(C13:E13)</f>
        <v>801570</v>
      </c>
    </row>
    <row r="14" spans="2:6" ht="12" thickBot="1">
      <c r="B14" s="111" t="s">
        <v>433</v>
      </c>
      <c r="C14" s="187">
        <v>112245</v>
      </c>
      <c r="D14" s="187">
        <v>21671</v>
      </c>
      <c r="E14" s="187">
        <v>1271</v>
      </c>
      <c r="F14" s="187">
        <f>SUM(C14:E14)</f>
        <v>135187</v>
      </c>
    </row>
    <row r="15" spans="2:6" ht="12" thickBot="1">
      <c r="B15" s="111" t="s">
        <v>439</v>
      </c>
      <c r="C15" s="188">
        <f>C13+C14</f>
        <v>851856</v>
      </c>
      <c r="D15" s="188">
        <f>D13+D14</f>
        <v>76654</v>
      </c>
      <c r="E15" s="188">
        <f>E13+E14</f>
        <v>8247</v>
      </c>
      <c r="F15" s="188">
        <f>F13+F14</f>
        <v>936757</v>
      </c>
    </row>
    <row r="16" spans="2:6" ht="5.25" customHeight="1">
      <c r="C16" s="189"/>
      <c r="D16" s="189"/>
      <c r="E16" s="189"/>
      <c r="F16" s="189"/>
    </row>
    <row r="17" spans="2:6">
      <c r="B17" s="111" t="s">
        <v>433</v>
      </c>
    </row>
    <row r="18" spans="2:6">
      <c r="B18" s="111" t="s">
        <v>430</v>
      </c>
      <c r="C18" s="228">
        <f>11918+10374+8944</f>
        <v>31236</v>
      </c>
      <c r="D18" s="228">
        <f>4157+44920</f>
        <v>49077</v>
      </c>
      <c r="E18" s="228">
        <f>140+1508</f>
        <v>1648</v>
      </c>
      <c r="F18" s="228">
        <f>SUM(C18:E18)-1</f>
        <v>81960</v>
      </c>
    </row>
    <row r="19" spans="2:6">
      <c r="B19" s="111" t="s">
        <v>431</v>
      </c>
      <c r="C19" s="228">
        <v>829829</v>
      </c>
      <c r="D19" s="228"/>
      <c r="E19" s="228"/>
      <c r="F19" s="228">
        <f>SUM(C19:E19)</f>
        <v>829829</v>
      </c>
    </row>
    <row r="20" spans="2:6" ht="6.75" customHeight="1" thickBot="1">
      <c r="B20" s="111"/>
      <c r="C20" s="191"/>
      <c r="D20" s="183"/>
      <c r="E20" s="183"/>
      <c r="F20" s="183"/>
    </row>
    <row r="21" spans="2:6" ht="12" thickBot="1">
      <c r="B21" s="111" t="s">
        <v>478</v>
      </c>
      <c r="C21" s="190">
        <f>C15+C18-C19</f>
        <v>53263</v>
      </c>
      <c r="D21" s="190">
        <f t="shared" ref="D21:F21" si="1">D15+D18-D19</f>
        <v>125731</v>
      </c>
      <c r="E21" s="190">
        <f t="shared" si="1"/>
        <v>9895</v>
      </c>
      <c r="F21" s="190">
        <f t="shared" si="1"/>
        <v>188888</v>
      </c>
    </row>
    <row r="22" spans="2:6" ht="9" customHeight="1">
      <c r="B22" s="102"/>
      <c r="C22" s="181"/>
      <c r="D22" s="181"/>
      <c r="E22" s="181"/>
      <c r="F22" s="181"/>
    </row>
    <row r="23" spans="2:6" ht="12" thickBot="1">
      <c r="B23" s="112" t="s">
        <v>434</v>
      </c>
      <c r="C23" s="191"/>
      <c r="D23" s="191"/>
      <c r="E23" s="191"/>
      <c r="F23" s="191"/>
    </row>
    <row r="24" spans="2:6" ht="12" thickBot="1">
      <c r="B24" s="111" t="s">
        <v>439</v>
      </c>
      <c r="C24" s="183">
        <f>+C6-C15</f>
        <v>585056</v>
      </c>
      <c r="D24" s="183">
        <f>+D6-D15</f>
        <v>196307</v>
      </c>
      <c r="E24" s="183">
        <f>+E6-E15</f>
        <v>8235</v>
      </c>
      <c r="F24" s="183">
        <f>+F6-F15</f>
        <v>789598</v>
      </c>
    </row>
    <row r="25" spans="2:6" ht="12" thickBot="1">
      <c r="B25" s="111" t="s">
        <v>478</v>
      </c>
      <c r="C25" s="183">
        <f>C10-C21</f>
        <v>39087</v>
      </c>
      <c r="D25" s="183">
        <f t="shared" ref="D25:E25" si="2">D10-D21</f>
        <v>147230</v>
      </c>
      <c r="E25" s="183">
        <f t="shared" si="2"/>
        <v>6587</v>
      </c>
      <c r="F25" s="183">
        <f>F10-F21</f>
        <v>192905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FFDD-2296-4867-875C-220560F15EBA}">
  <dimension ref="A1:E65398"/>
  <sheetViews>
    <sheetView tabSelected="1" workbookViewId="0">
      <selection activeCell="S18" sqref="S18"/>
    </sheetView>
  </sheetViews>
  <sheetFormatPr defaultRowHeight="11.25"/>
  <cols>
    <col min="1" max="1" width="39.28515625" style="195" customWidth="1"/>
    <col min="2" max="3" width="14.5703125" style="193" bestFit="1" customWidth="1"/>
    <col min="4" max="4" width="9.140625" style="100"/>
    <col min="5" max="5" width="9.140625" style="195"/>
    <col min="6" max="255" width="9.140625" style="107"/>
    <col min="256" max="256" width="39.28515625" style="107" customWidth="1"/>
    <col min="257" max="258" width="14.5703125" style="107" bestFit="1" customWidth="1"/>
    <col min="259" max="259" width="0" style="107" hidden="1" customWidth="1"/>
    <col min="260" max="511" width="9.140625" style="107"/>
    <col min="512" max="512" width="39.28515625" style="107" customWidth="1"/>
    <col min="513" max="514" width="14.5703125" style="107" bestFit="1" customWidth="1"/>
    <col min="515" max="515" width="0" style="107" hidden="1" customWidth="1"/>
    <col min="516" max="767" width="9.140625" style="107"/>
    <col min="768" max="768" width="39.28515625" style="107" customWidth="1"/>
    <col min="769" max="770" width="14.5703125" style="107" bestFit="1" customWidth="1"/>
    <col min="771" max="771" width="0" style="107" hidden="1" customWidth="1"/>
    <col min="772" max="1023" width="9.140625" style="107"/>
    <col min="1024" max="1024" width="39.28515625" style="107" customWidth="1"/>
    <col min="1025" max="1026" width="14.5703125" style="107" bestFit="1" customWidth="1"/>
    <col min="1027" max="1027" width="0" style="107" hidden="1" customWidth="1"/>
    <col min="1028" max="1279" width="9.140625" style="107"/>
    <col min="1280" max="1280" width="39.28515625" style="107" customWidth="1"/>
    <col min="1281" max="1282" width="14.5703125" style="107" bestFit="1" customWidth="1"/>
    <col min="1283" max="1283" width="0" style="107" hidden="1" customWidth="1"/>
    <col min="1284" max="1535" width="9.140625" style="107"/>
    <col min="1536" max="1536" width="39.28515625" style="107" customWidth="1"/>
    <col min="1537" max="1538" width="14.5703125" style="107" bestFit="1" customWidth="1"/>
    <col min="1539" max="1539" width="0" style="107" hidden="1" customWidth="1"/>
    <col min="1540" max="1791" width="9.140625" style="107"/>
    <col min="1792" max="1792" width="39.28515625" style="107" customWidth="1"/>
    <col min="1793" max="1794" width="14.5703125" style="107" bestFit="1" customWidth="1"/>
    <col min="1795" max="1795" width="0" style="107" hidden="1" customWidth="1"/>
    <col min="1796" max="2047" width="9.140625" style="107"/>
    <col min="2048" max="2048" width="39.28515625" style="107" customWidth="1"/>
    <col min="2049" max="2050" width="14.5703125" style="107" bestFit="1" customWidth="1"/>
    <col min="2051" max="2051" width="0" style="107" hidden="1" customWidth="1"/>
    <col min="2052" max="2303" width="9.140625" style="107"/>
    <col min="2304" max="2304" width="39.28515625" style="107" customWidth="1"/>
    <col min="2305" max="2306" width="14.5703125" style="107" bestFit="1" customWidth="1"/>
    <col min="2307" max="2307" width="0" style="107" hidden="1" customWidth="1"/>
    <col min="2308" max="2559" width="9.140625" style="107"/>
    <col min="2560" max="2560" width="39.28515625" style="107" customWidth="1"/>
    <col min="2561" max="2562" width="14.5703125" style="107" bestFit="1" customWidth="1"/>
    <col min="2563" max="2563" width="0" style="107" hidden="1" customWidth="1"/>
    <col min="2564" max="2815" width="9.140625" style="107"/>
    <col min="2816" max="2816" width="39.28515625" style="107" customWidth="1"/>
    <col min="2817" max="2818" width="14.5703125" style="107" bestFit="1" customWidth="1"/>
    <col min="2819" max="2819" width="0" style="107" hidden="1" customWidth="1"/>
    <col min="2820" max="3071" width="9.140625" style="107"/>
    <col min="3072" max="3072" width="39.28515625" style="107" customWidth="1"/>
    <col min="3073" max="3074" width="14.5703125" style="107" bestFit="1" customWidth="1"/>
    <col min="3075" max="3075" width="0" style="107" hidden="1" customWidth="1"/>
    <col min="3076" max="3327" width="9.140625" style="107"/>
    <col min="3328" max="3328" width="39.28515625" style="107" customWidth="1"/>
    <col min="3329" max="3330" width="14.5703125" style="107" bestFit="1" customWidth="1"/>
    <col min="3331" max="3331" width="0" style="107" hidden="1" customWidth="1"/>
    <col min="3332" max="3583" width="9.140625" style="107"/>
    <col min="3584" max="3584" width="39.28515625" style="107" customWidth="1"/>
    <col min="3585" max="3586" width="14.5703125" style="107" bestFit="1" customWidth="1"/>
    <col min="3587" max="3587" width="0" style="107" hidden="1" customWidth="1"/>
    <col min="3588" max="3839" width="9.140625" style="107"/>
    <col min="3840" max="3840" width="39.28515625" style="107" customWidth="1"/>
    <col min="3841" max="3842" width="14.5703125" style="107" bestFit="1" customWidth="1"/>
    <col min="3843" max="3843" width="0" style="107" hidden="1" customWidth="1"/>
    <col min="3844" max="4095" width="9.140625" style="107"/>
    <col min="4096" max="4096" width="39.28515625" style="107" customWidth="1"/>
    <col min="4097" max="4098" width="14.5703125" style="107" bestFit="1" customWidth="1"/>
    <col min="4099" max="4099" width="0" style="107" hidden="1" customWidth="1"/>
    <col min="4100" max="4351" width="9.140625" style="107"/>
    <col min="4352" max="4352" width="39.28515625" style="107" customWidth="1"/>
    <col min="4353" max="4354" width="14.5703125" style="107" bestFit="1" customWidth="1"/>
    <col min="4355" max="4355" width="0" style="107" hidden="1" customWidth="1"/>
    <col min="4356" max="4607" width="9.140625" style="107"/>
    <col min="4608" max="4608" width="39.28515625" style="107" customWidth="1"/>
    <col min="4609" max="4610" width="14.5703125" style="107" bestFit="1" customWidth="1"/>
    <col min="4611" max="4611" width="0" style="107" hidden="1" customWidth="1"/>
    <col min="4612" max="4863" width="9.140625" style="107"/>
    <col min="4864" max="4864" width="39.28515625" style="107" customWidth="1"/>
    <col min="4865" max="4866" width="14.5703125" style="107" bestFit="1" customWidth="1"/>
    <col min="4867" max="4867" width="0" style="107" hidden="1" customWidth="1"/>
    <col min="4868" max="5119" width="9.140625" style="107"/>
    <col min="5120" max="5120" width="39.28515625" style="107" customWidth="1"/>
    <col min="5121" max="5122" width="14.5703125" style="107" bestFit="1" customWidth="1"/>
    <col min="5123" max="5123" width="0" style="107" hidden="1" customWidth="1"/>
    <col min="5124" max="5375" width="9.140625" style="107"/>
    <col min="5376" max="5376" width="39.28515625" style="107" customWidth="1"/>
    <col min="5377" max="5378" width="14.5703125" style="107" bestFit="1" customWidth="1"/>
    <col min="5379" max="5379" width="0" style="107" hidden="1" customWidth="1"/>
    <col min="5380" max="5631" width="9.140625" style="107"/>
    <col min="5632" max="5632" width="39.28515625" style="107" customWidth="1"/>
    <col min="5633" max="5634" width="14.5703125" style="107" bestFit="1" customWidth="1"/>
    <col min="5635" max="5635" width="0" style="107" hidden="1" customWidth="1"/>
    <col min="5636" max="5887" width="9.140625" style="107"/>
    <col min="5888" max="5888" width="39.28515625" style="107" customWidth="1"/>
    <col min="5889" max="5890" width="14.5703125" style="107" bestFit="1" customWidth="1"/>
    <col min="5891" max="5891" width="0" style="107" hidden="1" customWidth="1"/>
    <col min="5892" max="6143" width="9.140625" style="107"/>
    <col min="6144" max="6144" width="39.28515625" style="107" customWidth="1"/>
    <col min="6145" max="6146" width="14.5703125" style="107" bestFit="1" customWidth="1"/>
    <col min="6147" max="6147" width="0" style="107" hidden="1" customWidth="1"/>
    <col min="6148" max="6399" width="9.140625" style="107"/>
    <col min="6400" max="6400" width="39.28515625" style="107" customWidth="1"/>
    <col min="6401" max="6402" width="14.5703125" style="107" bestFit="1" customWidth="1"/>
    <col min="6403" max="6403" width="0" style="107" hidden="1" customWidth="1"/>
    <col min="6404" max="6655" width="9.140625" style="107"/>
    <col min="6656" max="6656" width="39.28515625" style="107" customWidth="1"/>
    <col min="6657" max="6658" width="14.5703125" style="107" bestFit="1" customWidth="1"/>
    <col min="6659" max="6659" width="0" style="107" hidden="1" customWidth="1"/>
    <col min="6660" max="6911" width="9.140625" style="107"/>
    <col min="6912" max="6912" width="39.28515625" style="107" customWidth="1"/>
    <col min="6913" max="6914" width="14.5703125" style="107" bestFit="1" customWidth="1"/>
    <col min="6915" max="6915" width="0" style="107" hidden="1" customWidth="1"/>
    <col min="6916" max="7167" width="9.140625" style="107"/>
    <col min="7168" max="7168" width="39.28515625" style="107" customWidth="1"/>
    <col min="7169" max="7170" width="14.5703125" style="107" bestFit="1" customWidth="1"/>
    <col min="7171" max="7171" width="0" style="107" hidden="1" customWidth="1"/>
    <col min="7172" max="7423" width="9.140625" style="107"/>
    <col min="7424" max="7424" width="39.28515625" style="107" customWidth="1"/>
    <col min="7425" max="7426" width="14.5703125" style="107" bestFit="1" customWidth="1"/>
    <col min="7427" max="7427" width="0" style="107" hidden="1" customWidth="1"/>
    <col min="7428" max="7679" width="9.140625" style="107"/>
    <col min="7680" max="7680" width="39.28515625" style="107" customWidth="1"/>
    <col min="7681" max="7682" width="14.5703125" style="107" bestFit="1" customWidth="1"/>
    <col min="7683" max="7683" width="0" style="107" hidden="1" customWidth="1"/>
    <col min="7684" max="7935" width="9.140625" style="107"/>
    <col min="7936" max="7936" width="39.28515625" style="107" customWidth="1"/>
    <col min="7937" max="7938" width="14.5703125" style="107" bestFit="1" customWidth="1"/>
    <col min="7939" max="7939" width="0" style="107" hidden="1" customWidth="1"/>
    <col min="7940" max="8191" width="9.140625" style="107"/>
    <col min="8192" max="8192" width="39.28515625" style="107" customWidth="1"/>
    <col min="8193" max="8194" width="14.5703125" style="107" bestFit="1" customWidth="1"/>
    <col min="8195" max="8195" width="0" style="107" hidden="1" customWidth="1"/>
    <col min="8196" max="8447" width="9.140625" style="107"/>
    <col min="8448" max="8448" width="39.28515625" style="107" customWidth="1"/>
    <col min="8449" max="8450" width="14.5703125" style="107" bestFit="1" customWidth="1"/>
    <col min="8451" max="8451" width="0" style="107" hidden="1" customWidth="1"/>
    <col min="8452" max="8703" width="9.140625" style="107"/>
    <col min="8704" max="8704" width="39.28515625" style="107" customWidth="1"/>
    <col min="8705" max="8706" width="14.5703125" style="107" bestFit="1" customWidth="1"/>
    <col min="8707" max="8707" width="0" style="107" hidden="1" customWidth="1"/>
    <col min="8708" max="8959" width="9.140625" style="107"/>
    <col min="8960" max="8960" width="39.28515625" style="107" customWidth="1"/>
    <col min="8961" max="8962" width="14.5703125" style="107" bestFit="1" customWidth="1"/>
    <col min="8963" max="8963" width="0" style="107" hidden="1" customWidth="1"/>
    <col min="8964" max="9215" width="9.140625" style="107"/>
    <col min="9216" max="9216" width="39.28515625" style="107" customWidth="1"/>
    <col min="9217" max="9218" width="14.5703125" style="107" bestFit="1" customWidth="1"/>
    <col min="9219" max="9219" width="0" style="107" hidden="1" customWidth="1"/>
    <col min="9220" max="9471" width="9.140625" style="107"/>
    <col min="9472" max="9472" width="39.28515625" style="107" customWidth="1"/>
    <col min="9473" max="9474" width="14.5703125" style="107" bestFit="1" customWidth="1"/>
    <col min="9475" max="9475" width="0" style="107" hidden="1" customWidth="1"/>
    <col min="9476" max="9727" width="9.140625" style="107"/>
    <col min="9728" max="9728" width="39.28515625" style="107" customWidth="1"/>
    <col min="9729" max="9730" width="14.5703125" style="107" bestFit="1" customWidth="1"/>
    <col min="9731" max="9731" width="0" style="107" hidden="1" customWidth="1"/>
    <col min="9732" max="9983" width="9.140625" style="107"/>
    <col min="9984" max="9984" width="39.28515625" style="107" customWidth="1"/>
    <col min="9985" max="9986" width="14.5703125" style="107" bestFit="1" customWidth="1"/>
    <col min="9987" max="9987" width="0" style="107" hidden="1" customWidth="1"/>
    <col min="9988" max="10239" width="9.140625" style="107"/>
    <col min="10240" max="10240" width="39.28515625" style="107" customWidth="1"/>
    <col min="10241" max="10242" width="14.5703125" style="107" bestFit="1" customWidth="1"/>
    <col min="10243" max="10243" width="0" style="107" hidden="1" customWidth="1"/>
    <col min="10244" max="10495" width="9.140625" style="107"/>
    <col min="10496" max="10496" width="39.28515625" style="107" customWidth="1"/>
    <col min="10497" max="10498" width="14.5703125" style="107" bestFit="1" customWidth="1"/>
    <col min="10499" max="10499" width="0" style="107" hidden="1" customWidth="1"/>
    <col min="10500" max="10751" width="9.140625" style="107"/>
    <col min="10752" max="10752" width="39.28515625" style="107" customWidth="1"/>
    <col min="10753" max="10754" width="14.5703125" style="107" bestFit="1" customWidth="1"/>
    <col min="10755" max="10755" width="0" style="107" hidden="1" customWidth="1"/>
    <col min="10756" max="11007" width="9.140625" style="107"/>
    <col min="11008" max="11008" width="39.28515625" style="107" customWidth="1"/>
    <col min="11009" max="11010" width="14.5703125" style="107" bestFit="1" customWidth="1"/>
    <col min="11011" max="11011" width="0" style="107" hidden="1" customWidth="1"/>
    <col min="11012" max="11263" width="9.140625" style="107"/>
    <col min="11264" max="11264" width="39.28515625" style="107" customWidth="1"/>
    <col min="11265" max="11266" width="14.5703125" style="107" bestFit="1" customWidth="1"/>
    <col min="11267" max="11267" width="0" style="107" hidden="1" customWidth="1"/>
    <col min="11268" max="11519" width="9.140625" style="107"/>
    <col min="11520" max="11520" width="39.28515625" style="107" customWidth="1"/>
    <col min="11521" max="11522" width="14.5703125" style="107" bestFit="1" customWidth="1"/>
    <col min="11523" max="11523" width="0" style="107" hidden="1" customWidth="1"/>
    <col min="11524" max="11775" width="9.140625" style="107"/>
    <col min="11776" max="11776" width="39.28515625" style="107" customWidth="1"/>
    <col min="11777" max="11778" width="14.5703125" style="107" bestFit="1" customWidth="1"/>
    <col min="11779" max="11779" width="0" style="107" hidden="1" customWidth="1"/>
    <col min="11780" max="12031" width="9.140625" style="107"/>
    <col min="12032" max="12032" width="39.28515625" style="107" customWidth="1"/>
    <col min="12033" max="12034" width="14.5703125" style="107" bestFit="1" customWidth="1"/>
    <col min="12035" max="12035" width="0" style="107" hidden="1" customWidth="1"/>
    <col min="12036" max="12287" width="9.140625" style="107"/>
    <col min="12288" max="12288" width="39.28515625" style="107" customWidth="1"/>
    <col min="12289" max="12290" width="14.5703125" style="107" bestFit="1" customWidth="1"/>
    <col min="12291" max="12291" width="0" style="107" hidden="1" customWidth="1"/>
    <col min="12292" max="12543" width="9.140625" style="107"/>
    <col min="12544" max="12544" width="39.28515625" style="107" customWidth="1"/>
    <col min="12545" max="12546" width="14.5703125" style="107" bestFit="1" customWidth="1"/>
    <col min="12547" max="12547" width="0" style="107" hidden="1" customWidth="1"/>
    <col min="12548" max="12799" width="9.140625" style="107"/>
    <col min="12800" max="12800" width="39.28515625" style="107" customWidth="1"/>
    <col min="12801" max="12802" width="14.5703125" style="107" bestFit="1" customWidth="1"/>
    <col min="12803" max="12803" width="0" style="107" hidden="1" customWidth="1"/>
    <col min="12804" max="13055" width="9.140625" style="107"/>
    <col min="13056" max="13056" width="39.28515625" style="107" customWidth="1"/>
    <col min="13057" max="13058" width="14.5703125" style="107" bestFit="1" customWidth="1"/>
    <col min="13059" max="13059" width="0" style="107" hidden="1" customWidth="1"/>
    <col min="13060" max="13311" width="9.140625" style="107"/>
    <col min="13312" max="13312" width="39.28515625" style="107" customWidth="1"/>
    <col min="13313" max="13314" width="14.5703125" style="107" bestFit="1" customWidth="1"/>
    <col min="13315" max="13315" width="0" style="107" hidden="1" customWidth="1"/>
    <col min="13316" max="13567" width="9.140625" style="107"/>
    <col min="13568" max="13568" width="39.28515625" style="107" customWidth="1"/>
    <col min="13569" max="13570" width="14.5703125" style="107" bestFit="1" customWidth="1"/>
    <col min="13571" max="13571" width="0" style="107" hidden="1" customWidth="1"/>
    <col min="13572" max="13823" width="9.140625" style="107"/>
    <col min="13824" max="13824" width="39.28515625" style="107" customWidth="1"/>
    <col min="13825" max="13826" width="14.5703125" style="107" bestFit="1" customWidth="1"/>
    <col min="13827" max="13827" width="0" style="107" hidden="1" customWidth="1"/>
    <col min="13828" max="14079" width="9.140625" style="107"/>
    <col min="14080" max="14080" width="39.28515625" style="107" customWidth="1"/>
    <col min="14081" max="14082" width="14.5703125" style="107" bestFit="1" customWidth="1"/>
    <col min="14083" max="14083" width="0" style="107" hidden="1" customWidth="1"/>
    <col min="14084" max="14335" width="9.140625" style="107"/>
    <col min="14336" max="14336" width="39.28515625" style="107" customWidth="1"/>
    <col min="14337" max="14338" width="14.5703125" style="107" bestFit="1" customWidth="1"/>
    <col min="14339" max="14339" width="0" style="107" hidden="1" customWidth="1"/>
    <col min="14340" max="14591" width="9.140625" style="107"/>
    <col min="14592" max="14592" width="39.28515625" style="107" customWidth="1"/>
    <col min="14593" max="14594" width="14.5703125" style="107" bestFit="1" customWidth="1"/>
    <col min="14595" max="14595" width="0" style="107" hidden="1" customWidth="1"/>
    <col min="14596" max="14847" width="9.140625" style="107"/>
    <col min="14848" max="14848" width="39.28515625" style="107" customWidth="1"/>
    <col min="14849" max="14850" width="14.5703125" style="107" bestFit="1" customWidth="1"/>
    <col min="14851" max="14851" width="0" style="107" hidden="1" customWidth="1"/>
    <col min="14852" max="15103" width="9.140625" style="107"/>
    <col min="15104" max="15104" width="39.28515625" style="107" customWidth="1"/>
    <col min="15105" max="15106" width="14.5703125" style="107" bestFit="1" customWidth="1"/>
    <col min="15107" max="15107" width="0" style="107" hidden="1" customWidth="1"/>
    <col min="15108" max="15359" width="9.140625" style="107"/>
    <col min="15360" max="15360" width="39.28515625" style="107" customWidth="1"/>
    <col min="15361" max="15362" width="14.5703125" style="107" bestFit="1" customWidth="1"/>
    <col min="15363" max="15363" width="0" style="107" hidden="1" customWidth="1"/>
    <col min="15364" max="15615" width="9.140625" style="107"/>
    <col min="15616" max="15616" width="39.28515625" style="107" customWidth="1"/>
    <col min="15617" max="15618" width="14.5703125" style="107" bestFit="1" customWidth="1"/>
    <col min="15619" max="15619" width="0" style="107" hidden="1" customWidth="1"/>
    <col min="15620" max="15871" width="9.140625" style="107"/>
    <col min="15872" max="15872" width="39.28515625" style="107" customWidth="1"/>
    <col min="15873" max="15874" width="14.5703125" style="107" bestFit="1" customWidth="1"/>
    <col min="15875" max="15875" width="0" style="107" hidden="1" customWidth="1"/>
    <col min="15876" max="16127" width="9.140625" style="107"/>
    <col min="16128" max="16128" width="39.28515625" style="107" customWidth="1"/>
    <col min="16129" max="16130" width="14.5703125" style="107" bestFit="1" customWidth="1"/>
    <col min="16131" max="16131" width="0" style="107" hidden="1" customWidth="1"/>
    <col min="16132" max="16384" width="9.140625" style="107"/>
  </cols>
  <sheetData>
    <row r="1" spans="1:4">
      <c r="A1" s="192" t="s">
        <v>436</v>
      </c>
      <c r="D1" s="194"/>
    </row>
    <row r="2" spans="1:4">
      <c r="B2" s="101" t="s">
        <v>479</v>
      </c>
      <c r="C2" s="101" t="s">
        <v>438</v>
      </c>
    </row>
    <row r="3" spans="1:4">
      <c r="A3" s="102" t="s">
        <v>445</v>
      </c>
      <c r="B3" s="196">
        <v>0</v>
      </c>
      <c r="C3" s="196">
        <v>212684</v>
      </c>
    </row>
    <row r="4" spans="1:4">
      <c r="A4" s="102" t="s">
        <v>446</v>
      </c>
      <c r="B4" s="196">
        <v>49859</v>
      </c>
      <c r="C4" s="196">
        <v>67508</v>
      </c>
    </row>
    <row r="5" spans="1:4">
      <c r="A5" s="102" t="s">
        <v>447</v>
      </c>
      <c r="B5" s="196">
        <v>69655</v>
      </c>
      <c r="C5" s="196">
        <v>90816</v>
      </c>
    </row>
    <row r="6" spans="1:4">
      <c r="A6" s="102"/>
      <c r="B6" s="196"/>
      <c r="C6" s="196"/>
    </row>
    <row r="7" spans="1:4">
      <c r="A7" s="103" t="s">
        <v>448</v>
      </c>
      <c r="B7" s="197">
        <f>SUM(B3:B5)</f>
        <v>119514</v>
      </c>
      <c r="C7" s="197">
        <v>371008</v>
      </c>
    </row>
    <row r="8" spans="1:4">
      <c r="A8" s="103"/>
      <c r="B8" s="197"/>
      <c r="C8" s="197"/>
    </row>
    <row r="9" spans="1:4">
      <c r="A9" s="198"/>
      <c r="B9" s="199"/>
      <c r="C9" s="199"/>
    </row>
    <row r="10" spans="1:4">
      <c r="A10" s="200" t="s">
        <v>449</v>
      </c>
    </row>
    <row r="11" spans="1:4">
      <c r="A11" s="201"/>
      <c r="B11" s="101" t="s">
        <v>479</v>
      </c>
      <c r="C11" s="101" t="s">
        <v>438</v>
      </c>
    </row>
    <row r="12" spans="1:4">
      <c r="A12" s="202" t="s">
        <v>450</v>
      </c>
      <c r="B12" s="232">
        <v>0</v>
      </c>
      <c r="C12" s="203">
        <v>15794655</v>
      </c>
    </row>
    <row r="13" spans="1:4">
      <c r="A13" s="107" t="s">
        <v>483</v>
      </c>
      <c r="B13" s="203">
        <f>129863</f>
        <v>129863</v>
      </c>
      <c r="C13" s="203">
        <v>0</v>
      </c>
    </row>
    <row r="14" spans="1:4">
      <c r="A14" s="202"/>
      <c r="B14" s="203"/>
      <c r="C14" s="203"/>
    </row>
    <row r="15" spans="1:4">
      <c r="A15" s="103" t="s">
        <v>448</v>
      </c>
      <c r="B15" s="197">
        <f>SUM(B12:B14)</f>
        <v>129863</v>
      </c>
      <c r="C15" s="197">
        <f>SUM(C12:C14)</f>
        <v>15794655</v>
      </c>
    </row>
    <row r="16" spans="1:4">
      <c r="A16" s="103"/>
      <c r="B16" s="197"/>
      <c r="C16" s="197"/>
    </row>
    <row r="17" spans="1:3">
      <c r="A17" s="205"/>
      <c r="B17" s="206"/>
      <c r="C17" s="206"/>
    </row>
    <row r="18" spans="1:3">
      <c r="A18" s="207"/>
      <c r="B18" s="101" t="s">
        <v>479</v>
      </c>
      <c r="C18" s="101" t="s">
        <v>438</v>
      </c>
    </row>
    <row r="19" spans="1:3" ht="10.5" customHeight="1">
      <c r="A19" s="202" t="s">
        <v>451</v>
      </c>
      <c r="B19" s="196">
        <v>30542252</v>
      </c>
      <c r="C19" s="196">
        <v>20916651</v>
      </c>
    </row>
    <row r="20" spans="1:3" ht="10.5" customHeight="1">
      <c r="A20" s="202"/>
      <c r="B20" s="196"/>
      <c r="C20" s="196"/>
    </row>
    <row r="21" spans="1:3">
      <c r="A21" s="103" t="s">
        <v>448</v>
      </c>
      <c r="B21" s="208">
        <f>SUM(B19:B19)</f>
        <v>30542252</v>
      </c>
      <c r="C21" s="208">
        <v>20916651</v>
      </c>
    </row>
    <row r="22" spans="1:3">
      <c r="A22" s="103"/>
      <c r="B22" s="208"/>
      <c r="C22" s="208"/>
    </row>
    <row r="23" spans="1:3">
      <c r="A23" s="192" t="s">
        <v>452</v>
      </c>
      <c r="B23" s="114"/>
      <c r="C23" s="114"/>
    </row>
    <row r="24" spans="1:3">
      <c r="A24" s="192"/>
      <c r="B24" s="114"/>
      <c r="C24" s="114"/>
    </row>
    <row r="25" spans="1:3">
      <c r="B25" s="101" t="s">
        <v>479</v>
      </c>
      <c r="C25" s="101" t="s">
        <v>438</v>
      </c>
    </row>
    <row r="26" spans="1:3">
      <c r="A26" s="102" t="s">
        <v>453</v>
      </c>
      <c r="B26" s="196"/>
      <c r="C26" s="196"/>
    </row>
    <row r="27" spans="1:3">
      <c r="A27" s="102" t="s">
        <v>475</v>
      </c>
      <c r="B27" s="196">
        <v>37199</v>
      </c>
      <c r="C27" s="196">
        <v>37199</v>
      </c>
    </row>
    <row r="28" spans="1:3">
      <c r="A28" s="104" t="s">
        <v>454</v>
      </c>
      <c r="B28" s="196">
        <v>0</v>
      </c>
      <c r="C28" s="196">
        <v>83136</v>
      </c>
    </row>
    <row r="29" spans="1:3">
      <c r="A29" s="195" t="s">
        <v>480</v>
      </c>
      <c r="B29" s="193">
        <f>67268+195</f>
        <v>67463</v>
      </c>
      <c r="C29" s="193">
        <v>0</v>
      </c>
    </row>
    <row r="30" spans="1:3">
      <c r="A30" s="104" t="s">
        <v>455</v>
      </c>
      <c r="B30" s="196">
        <v>2781138</v>
      </c>
      <c r="C30" s="196">
        <v>2586474</v>
      </c>
    </row>
    <row r="31" spans="1:3" ht="8.25" customHeight="1">
      <c r="A31" s="104"/>
      <c r="B31" s="196"/>
      <c r="C31" s="196"/>
    </row>
    <row r="32" spans="1:3">
      <c r="A32" s="103" t="s">
        <v>448</v>
      </c>
      <c r="B32" s="197">
        <f>SUM(B26:B31)</f>
        <v>2885800</v>
      </c>
      <c r="C32" s="197">
        <f>SUM(C26:C31)</f>
        <v>2706809</v>
      </c>
    </row>
    <row r="33" spans="1:3">
      <c r="A33" s="103"/>
      <c r="B33" s="208"/>
      <c r="C33" s="208"/>
    </row>
    <row r="34" spans="1:3">
      <c r="A34" s="177"/>
      <c r="B34" s="101" t="s">
        <v>438</v>
      </c>
      <c r="C34" s="101" t="s">
        <v>438</v>
      </c>
    </row>
    <row r="35" spans="1:3">
      <c r="A35" s="210" t="s">
        <v>482</v>
      </c>
      <c r="B35" s="211">
        <f>135454+169701</f>
        <v>305155</v>
      </c>
      <c r="C35" s="211">
        <v>2489624</v>
      </c>
    </row>
    <row r="36" spans="1:3">
      <c r="A36" s="210"/>
      <c r="B36" s="211"/>
      <c r="C36" s="211"/>
    </row>
    <row r="37" spans="1:3">
      <c r="A37" s="103" t="s">
        <v>414</v>
      </c>
      <c r="B37" s="208">
        <f>SUM(B35:B35)</f>
        <v>305155</v>
      </c>
      <c r="C37" s="208">
        <v>2489624</v>
      </c>
    </row>
    <row r="38" spans="1:3">
      <c r="A38" s="212"/>
      <c r="B38" s="213"/>
      <c r="C38" s="213"/>
    </row>
    <row r="39" spans="1:3">
      <c r="A39" s="198"/>
      <c r="B39" s="199"/>
      <c r="C39" s="199"/>
    </row>
    <row r="40" spans="1:3">
      <c r="A40" s="102"/>
      <c r="B40" s="101" t="s">
        <v>438</v>
      </c>
      <c r="C40" s="101" t="s">
        <v>438</v>
      </c>
    </row>
    <row r="41" spans="1:3">
      <c r="A41" s="104" t="s">
        <v>415</v>
      </c>
      <c r="B41" s="114">
        <v>0</v>
      </c>
      <c r="C41" s="114">
        <v>0</v>
      </c>
    </row>
    <row r="42" spans="1:3">
      <c r="A42" s="104" t="s">
        <v>416</v>
      </c>
      <c r="B42" s="196">
        <f>'1-Pasqyra e Pozicioni Financiar'!B69</f>
        <v>8169</v>
      </c>
      <c r="C42" s="196">
        <v>11815</v>
      </c>
    </row>
    <row r="43" spans="1:3">
      <c r="A43" s="104"/>
      <c r="B43" s="196"/>
      <c r="C43" s="196"/>
    </row>
    <row r="44" spans="1:3">
      <c r="A44" s="103" t="s">
        <v>448</v>
      </c>
      <c r="B44" s="208">
        <f>SUM(B41:B42)</f>
        <v>8169</v>
      </c>
      <c r="C44" s="208">
        <v>11815</v>
      </c>
    </row>
    <row r="45" spans="1:3">
      <c r="A45" s="103"/>
      <c r="B45" s="208"/>
      <c r="C45" s="208"/>
    </row>
    <row r="46" spans="1:3">
      <c r="A46" s="214"/>
      <c r="B46" s="209"/>
      <c r="C46" s="209"/>
    </row>
    <row r="47" spans="1:3">
      <c r="A47" s="102"/>
      <c r="B47" s="101" t="s">
        <v>479</v>
      </c>
      <c r="C47" s="101" t="s">
        <v>438</v>
      </c>
    </row>
    <row r="48" spans="1:3" hidden="1">
      <c r="A48" s="102" t="s">
        <v>455</v>
      </c>
      <c r="B48" s="196">
        <v>0</v>
      </c>
      <c r="C48" s="196">
        <v>0</v>
      </c>
    </row>
    <row r="49" spans="1:3">
      <c r="A49" s="104" t="s">
        <v>417</v>
      </c>
      <c r="B49" s="203">
        <v>0</v>
      </c>
      <c r="C49" s="203">
        <v>1605</v>
      </c>
    </row>
    <row r="50" spans="1:3">
      <c r="A50" s="102" t="s">
        <v>456</v>
      </c>
      <c r="B50" s="196">
        <v>0</v>
      </c>
      <c r="C50" s="196">
        <v>236123</v>
      </c>
    </row>
    <row r="51" spans="1:3">
      <c r="A51" s="102"/>
      <c r="B51" s="196"/>
      <c r="C51" s="196"/>
    </row>
    <row r="52" spans="1:3">
      <c r="A52" s="103" t="s">
        <v>448</v>
      </c>
      <c r="B52" s="208">
        <f>SUM(B48:B50)</f>
        <v>0</v>
      </c>
      <c r="C52" s="208">
        <v>237728</v>
      </c>
    </row>
    <row r="53" spans="1:3">
      <c r="A53" s="103"/>
      <c r="B53" s="208"/>
      <c r="C53" s="208"/>
    </row>
    <row r="54" spans="1:3">
      <c r="A54" s="215"/>
      <c r="B54" s="213"/>
      <c r="C54" s="213"/>
    </row>
    <row r="55" spans="1:3">
      <c r="A55" s="102"/>
      <c r="B55" s="101" t="s">
        <v>479</v>
      </c>
      <c r="C55" s="101" t="s">
        <v>438</v>
      </c>
    </row>
    <row r="56" spans="1:3">
      <c r="A56" s="104" t="s">
        <v>457</v>
      </c>
      <c r="B56" s="204"/>
      <c r="C56" s="204"/>
    </row>
    <row r="57" spans="1:3">
      <c r="A57" s="103" t="s">
        <v>448</v>
      </c>
      <c r="B57" s="208">
        <f>SUM(B56:B56)</f>
        <v>0</v>
      </c>
      <c r="C57" s="208">
        <v>0</v>
      </c>
    </row>
    <row r="58" spans="1:3">
      <c r="A58" s="215"/>
      <c r="B58" s="213"/>
      <c r="C58" s="213"/>
    </row>
    <row r="59" spans="1:3">
      <c r="A59" s="215"/>
      <c r="B59" s="213"/>
      <c r="C59" s="213"/>
    </row>
    <row r="60" spans="1:3">
      <c r="A60" s="207"/>
      <c r="B60" s="101" t="s">
        <v>418</v>
      </c>
      <c r="C60" s="101" t="s">
        <v>418</v>
      </c>
    </row>
    <row r="61" spans="1:3">
      <c r="A61" s="207"/>
      <c r="B61" s="101" t="s">
        <v>479</v>
      </c>
      <c r="C61" s="101" t="s">
        <v>438</v>
      </c>
    </row>
    <row r="62" spans="1:3">
      <c r="A62" s="104" t="s">
        <v>458</v>
      </c>
      <c r="B62" s="196">
        <f>PASH!B10</f>
        <v>4824286</v>
      </c>
      <c r="C62" s="196">
        <v>48413685</v>
      </c>
    </row>
    <row r="63" spans="1:3" hidden="1">
      <c r="A63" s="104" t="s">
        <v>459</v>
      </c>
      <c r="B63" s="114"/>
      <c r="C63" s="114"/>
    </row>
    <row r="64" spans="1:3" hidden="1">
      <c r="A64" s="104" t="s">
        <v>460</v>
      </c>
      <c r="B64" s="114"/>
      <c r="C64" s="114"/>
    </row>
    <row r="65" spans="1:3">
      <c r="A65" s="104"/>
      <c r="B65" s="114"/>
      <c r="C65" s="114"/>
    </row>
    <row r="66" spans="1:3">
      <c r="A66" s="103" t="s">
        <v>448</v>
      </c>
      <c r="B66" s="208">
        <f>SUM(B62:B64)</f>
        <v>4824286</v>
      </c>
      <c r="C66" s="208">
        <v>48413685</v>
      </c>
    </row>
    <row r="67" spans="1:3">
      <c r="A67" s="103"/>
      <c r="B67" s="208"/>
      <c r="C67" s="208"/>
    </row>
    <row r="68" spans="1:3">
      <c r="A68" s="207"/>
    </row>
    <row r="69" spans="1:3">
      <c r="A69" s="231"/>
      <c r="B69" s="101" t="s">
        <v>418</v>
      </c>
      <c r="C69" s="101" t="s">
        <v>418</v>
      </c>
    </row>
    <row r="70" spans="1:3">
      <c r="A70" s="231"/>
      <c r="B70" s="101" t="s">
        <v>479</v>
      </c>
      <c r="C70" s="101" t="s">
        <v>438</v>
      </c>
    </row>
    <row r="71" spans="1:3">
      <c r="A71" s="104" t="s">
        <v>461</v>
      </c>
      <c r="B71" s="196">
        <f>-PASH!B26</f>
        <v>81960</v>
      </c>
      <c r="C71" s="196">
        <v>135187</v>
      </c>
    </row>
    <row r="72" spans="1:3">
      <c r="A72" s="104"/>
      <c r="B72" s="196"/>
      <c r="C72" s="196"/>
    </row>
    <row r="73" spans="1:3">
      <c r="A73" s="103" t="s">
        <v>448</v>
      </c>
      <c r="B73" s="208">
        <f>SUM(B71:B71)</f>
        <v>81960</v>
      </c>
      <c r="C73" s="208">
        <v>135187</v>
      </c>
    </row>
    <row r="74" spans="1:3">
      <c r="A74" s="103"/>
      <c r="B74" s="208"/>
      <c r="C74" s="208"/>
    </row>
    <row r="75" spans="1:3">
      <c r="A75" s="103"/>
      <c r="B75" s="208"/>
      <c r="C75" s="208"/>
    </row>
    <row r="76" spans="1:3">
      <c r="A76" s="231"/>
      <c r="B76" s="101" t="s">
        <v>418</v>
      </c>
      <c r="C76" s="101" t="s">
        <v>418</v>
      </c>
    </row>
    <row r="77" spans="1:3">
      <c r="A77" s="231"/>
      <c r="B77" s="101" t="s">
        <v>479</v>
      </c>
      <c r="C77" s="101" t="s">
        <v>438</v>
      </c>
    </row>
    <row r="78" spans="1:3">
      <c r="A78" s="104" t="s">
        <v>314</v>
      </c>
      <c r="B78" s="203">
        <f>-PASH!B22</f>
        <v>378806</v>
      </c>
      <c r="C78" s="203">
        <v>526771</v>
      </c>
    </row>
    <row r="79" spans="1:3">
      <c r="A79" s="104" t="s">
        <v>419</v>
      </c>
      <c r="B79" s="203">
        <f>-PASH!B23</f>
        <v>63265</v>
      </c>
      <c r="C79" s="203">
        <v>87975</v>
      </c>
    </row>
    <row r="80" spans="1:3">
      <c r="A80" s="104"/>
      <c r="B80" s="203"/>
      <c r="C80" s="203"/>
    </row>
    <row r="81" spans="1:3">
      <c r="A81" s="103" t="s">
        <v>448</v>
      </c>
      <c r="B81" s="208">
        <f>SUM(B78:B79)</f>
        <v>442071</v>
      </c>
      <c r="C81" s="208">
        <v>614746</v>
      </c>
    </row>
    <row r="82" spans="1:3">
      <c r="A82" s="103"/>
      <c r="B82" s="208"/>
      <c r="C82" s="208"/>
    </row>
    <row r="83" spans="1:3">
      <c r="A83" s="103"/>
      <c r="B83" s="208"/>
      <c r="C83" s="208"/>
    </row>
    <row r="84" spans="1:3">
      <c r="A84" s="104"/>
      <c r="B84" s="101" t="s">
        <v>418</v>
      </c>
      <c r="C84" s="101" t="s">
        <v>418</v>
      </c>
    </row>
    <row r="85" spans="1:3">
      <c r="B85" s="101" t="s">
        <v>479</v>
      </c>
      <c r="C85" s="101" t="s">
        <v>438</v>
      </c>
    </row>
    <row r="86" spans="1:3">
      <c r="A86" s="216"/>
      <c r="B86" s="196"/>
      <c r="C86" s="196"/>
    </row>
    <row r="87" spans="1:3">
      <c r="A87" s="104" t="s">
        <v>31</v>
      </c>
      <c r="B87" s="196">
        <f>53762+3611684+227232</f>
        <v>3892678</v>
      </c>
      <c r="C87" s="196">
        <v>27713717</v>
      </c>
    </row>
    <row r="88" spans="1:3">
      <c r="A88" s="104" t="s">
        <v>462</v>
      </c>
      <c r="B88" s="196">
        <v>0</v>
      </c>
      <c r="C88" s="196">
        <v>7200</v>
      </c>
    </row>
    <row r="89" spans="1:3">
      <c r="A89" s="104" t="s">
        <v>463</v>
      </c>
      <c r="B89" s="196">
        <v>1206283</v>
      </c>
      <c r="C89" s="196">
        <v>2797624</v>
      </c>
    </row>
    <row r="90" spans="1:3" ht="13.5" customHeight="1">
      <c r="A90" s="104" t="s">
        <v>464</v>
      </c>
      <c r="B90" s="193">
        <v>1800</v>
      </c>
      <c r="C90" s="196">
        <v>8401</v>
      </c>
    </row>
    <row r="91" spans="1:3">
      <c r="A91" s="104" t="s">
        <v>465</v>
      </c>
      <c r="B91" s="196">
        <f>19330+30593</f>
        <v>49923</v>
      </c>
      <c r="C91" s="196">
        <v>3156709</v>
      </c>
    </row>
    <row r="92" spans="1:3" hidden="1">
      <c r="A92" s="104" t="s">
        <v>474</v>
      </c>
      <c r="B92" s="196">
        <v>0</v>
      </c>
      <c r="C92" s="196">
        <v>0</v>
      </c>
    </row>
    <row r="93" spans="1:3">
      <c r="A93" s="104" t="s">
        <v>466</v>
      </c>
      <c r="B93" s="196">
        <v>764453</v>
      </c>
      <c r="C93" s="196">
        <v>768627</v>
      </c>
    </row>
    <row r="94" spans="1:3">
      <c r="A94" s="104" t="s">
        <v>173</v>
      </c>
      <c r="B94" s="196">
        <v>1082</v>
      </c>
      <c r="C94" s="196">
        <v>125679</v>
      </c>
    </row>
    <row r="95" spans="1:3">
      <c r="A95" s="104" t="s">
        <v>467</v>
      </c>
      <c r="B95" s="196">
        <f>33079</f>
        <v>33079</v>
      </c>
      <c r="C95" s="196">
        <v>233044</v>
      </c>
    </row>
    <row r="96" spans="1:3">
      <c r="A96" s="104" t="s">
        <v>468</v>
      </c>
      <c r="B96" s="196">
        <f>576624+74500+40305</f>
        <v>691429</v>
      </c>
      <c r="C96" s="196">
        <v>377452</v>
      </c>
    </row>
    <row r="97" spans="1:3">
      <c r="A97" s="104" t="s">
        <v>442</v>
      </c>
      <c r="B97" s="196">
        <f>205129+514733</f>
        <v>719862</v>
      </c>
      <c r="C97" s="196">
        <v>3076341</v>
      </c>
    </row>
    <row r="98" spans="1:3">
      <c r="A98" s="202" t="s">
        <v>469</v>
      </c>
      <c r="B98" s="203">
        <v>1181830</v>
      </c>
      <c r="C98" s="203">
        <v>7941222</v>
      </c>
    </row>
    <row r="99" spans="1:3" ht="11.25" hidden="1" customHeight="1">
      <c r="A99" s="202" t="s">
        <v>470</v>
      </c>
      <c r="B99" s="203"/>
      <c r="C99" s="203"/>
    </row>
    <row r="100" spans="1:3">
      <c r="A100" s="104" t="s">
        <v>471</v>
      </c>
      <c r="B100" s="196">
        <f>10000+82629+156414</f>
        <v>249043</v>
      </c>
      <c r="C100" s="196">
        <v>1484100</v>
      </c>
    </row>
    <row r="101" spans="1:3">
      <c r="A101" s="104"/>
      <c r="B101" s="196"/>
      <c r="C101" s="196"/>
    </row>
    <row r="102" spans="1:3">
      <c r="A102" s="103" t="s">
        <v>448</v>
      </c>
      <c r="B102" s="208">
        <f>SUM(B86:B100)</f>
        <v>8791462</v>
      </c>
      <c r="C102" s="208">
        <v>47690116</v>
      </c>
    </row>
    <row r="103" spans="1:3">
      <c r="A103" s="207"/>
    </row>
    <row r="104" spans="1:3">
      <c r="A104" s="207"/>
      <c r="B104" s="193">
        <f>PASH!B27</f>
        <v>-8791462</v>
      </c>
      <c r="C104" s="193">
        <v>-47690116</v>
      </c>
    </row>
    <row r="105" spans="1:3">
      <c r="A105" s="207"/>
      <c r="B105" s="193">
        <f>B104+B102</f>
        <v>0</v>
      </c>
      <c r="C105" s="193">
        <v>0</v>
      </c>
    </row>
    <row r="106" spans="1:3">
      <c r="A106" s="207"/>
    </row>
    <row r="107" spans="1:3">
      <c r="A107" s="231"/>
      <c r="B107" s="101" t="s">
        <v>418</v>
      </c>
      <c r="C107" s="101" t="s">
        <v>418</v>
      </c>
    </row>
    <row r="108" spans="1:3">
      <c r="A108" s="231"/>
      <c r="B108" s="101" t="s">
        <v>479</v>
      </c>
      <c r="C108" s="101" t="s">
        <v>438</v>
      </c>
    </row>
    <row r="109" spans="1:3">
      <c r="A109" s="104" t="s">
        <v>472</v>
      </c>
      <c r="B109" s="196">
        <f>PASH!B34</f>
        <v>208663</v>
      </c>
      <c r="C109" s="196">
        <v>0</v>
      </c>
    </row>
    <row r="110" spans="1:3">
      <c r="A110" s="104"/>
      <c r="B110" s="196"/>
      <c r="C110" s="196"/>
    </row>
    <row r="111" spans="1:3">
      <c r="A111" s="103" t="s">
        <v>448</v>
      </c>
      <c r="B111" s="208">
        <f>SUM(B109:B109)</f>
        <v>208663</v>
      </c>
      <c r="C111" s="208">
        <v>0</v>
      </c>
    </row>
    <row r="112" spans="1:3">
      <c r="A112" s="207"/>
    </row>
    <row r="113" spans="1:3">
      <c r="A113" s="231"/>
      <c r="B113" s="101" t="s">
        <v>418</v>
      </c>
      <c r="C113" s="101" t="s">
        <v>418</v>
      </c>
    </row>
    <row r="114" spans="1:3">
      <c r="A114" s="231"/>
      <c r="B114" s="101" t="s">
        <v>479</v>
      </c>
      <c r="C114" s="101" t="s">
        <v>438</v>
      </c>
    </row>
    <row r="115" spans="1:3">
      <c r="A115" s="104" t="str">
        <f>PASH!A39</f>
        <v>Shpenzime te tjera financiare</v>
      </c>
      <c r="B115" s="196">
        <f>-PASH!B39</f>
        <v>0</v>
      </c>
      <c r="C115" s="196">
        <v>449407</v>
      </c>
    </row>
    <row r="116" spans="1:3">
      <c r="A116" s="104"/>
      <c r="B116" s="196"/>
      <c r="C116" s="196"/>
    </row>
    <row r="117" spans="1:3">
      <c r="A117" s="103" t="s">
        <v>448</v>
      </c>
      <c r="B117" s="208">
        <f>SUM(B115:B115)</f>
        <v>0</v>
      </c>
      <c r="C117" s="208">
        <v>449407</v>
      </c>
    </row>
    <row r="118" spans="1:3">
      <c r="A118" s="207"/>
    </row>
    <row r="119" spans="1:3">
      <c r="A119" s="207"/>
    </row>
    <row r="120" spans="1:3">
      <c r="A120" s="207"/>
    </row>
    <row r="121" spans="1:3">
      <c r="A121" s="207"/>
    </row>
    <row r="122" spans="1:3">
      <c r="A122" s="207"/>
    </row>
    <row r="123" spans="1:3">
      <c r="A123" s="207"/>
      <c r="B123" s="101" t="s">
        <v>418</v>
      </c>
      <c r="C123" s="101" t="s">
        <v>418</v>
      </c>
    </row>
    <row r="124" spans="1:3">
      <c r="A124" s="207"/>
      <c r="B124" s="101" t="s">
        <v>479</v>
      </c>
      <c r="C124" s="101" t="s">
        <v>438</v>
      </c>
    </row>
    <row r="125" spans="1:3">
      <c r="A125" s="207" t="s">
        <v>420</v>
      </c>
      <c r="B125" s="193">
        <f>PASH!B42</f>
        <v>-4282544</v>
      </c>
      <c r="C125" s="193">
        <v>-475771</v>
      </c>
    </row>
    <row r="126" spans="1:3">
      <c r="A126" s="207" t="s">
        <v>421</v>
      </c>
      <c r="B126" s="193">
        <f>+B100</f>
        <v>249043</v>
      </c>
      <c r="C126" s="193">
        <v>1484100</v>
      </c>
    </row>
    <row r="127" spans="1:3">
      <c r="A127" s="207" t="s">
        <v>422</v>
      </c>
      <c r="B127" s="193">
        <f>SUM(B125:B126)</f>
        <v>-4033501</v>
      </c>
      <c r="C127" s="193">
        <v>1008329</v>
      </c>
    </row>
    <row r="128" spans="1:3">
      <c r="A128" s="207" t="s">
        <v>423</v>
      </c>
      <c r="B128" s="193">
        <f>+B127</f>
        <v>-4033501</v>
      </c>
      <c r="C128" s="193">
        <v>1008329</v>
      </c>
    </row>
    <row r="129" spans="1:3">
      <c r="A129" s="207" t="s">
        <v>473</v>
      </c>
      <c r="C129" s="193">
        <v>151249.35</v>
      </c>
    </row>
    <row r="130" spans="1:3">
      <c r="A130" s="207" t="s">
        <v>424</v>
      </c>
      <c r="C130" s="193">
        <v>2737723</v>
      </c>
    </row>
    <row r="131" spans="1:3">
      <c r="A131" s="207" t="s">
        <v>425</v>
      </c>
      <c r="B131" s="193">
        <f>+B129-B130</f>
        <v>0</v>
      </c>
      <c r="C131" s="193">
        <v>-2586473.65</v>
      </c>
    </row>
    <row r="132" spans="1:3">
      <c r="A132" s="207"/>
    </row>
    <row r="133" spans="1:3">
      <c r="A133" s="207"/>
    </row>
    <row r="134" spans="1:3">
      <c r="A134" s="207"/>
    </row>
    <row r="135" spans="1:3">
      <c r="A135" s="207"/>
    </row>
    <row r="136" spans="1:3">
      <c r="A136" s="207"/>
    </row>
    <row r="137" spans="1:3">
      <c r="A137" s="207"/>
    </row>
    <row r="138" spans="1:3">
      <c r="A138" s="207"/>
    </row>
    <row r="139" spans="1:3">
      <c r="A139" s="207"/>
    </row>
    <row r="140" spans="1:3">
      <c r="A140" s="207"/>
    </row>
    <row r="141" spans="1:3">
      <c r="A141" s="207"/>
    </row>
    <row r="142" spans="1:3">
      <c r="A142" s="207"/>
    </row>
    <row r="143" spans="1:3">
      <c r="A143" s="207"/>
    </row>
    <row r="144" spans="1:3">
      <c r="A144" s="207"/>
    </row>
    <row r="145" spans="1:1">
      <c r="A145" s="207"/>
    </row>
    <row r="146" spans="1:1">
      <c r="A146" s="207"/>
    </row>
    <row r="147" spans="1:1">
      <c r="A147" s="207"/>
    </row>
    <row r="148" spans="1:1">
      <c r="A148" s="207"/>
    </row>
    <row r="149" spans="1:1">
      <c r="A149" s="207"/>
    </row>
    <row r="150" spans="1:1">
      <c r="A150" s="207"/>
    </row>
    <row r="151" spans="1:1">
      <c r="A151" s="217"/>
    </row>
    <row r="152" spans="1:1">
      <c r="A152" s="217"/>
    </row>
    <row r="153" spans="1:1">
      <c r="A153" s="217"/>
    </row>
    <row r="154" spans="1:1">
      <c r="A154" s="207"/>
    </row>
    <row r="155" spans="1:1">
      <c r="A155" s="207"/>
    </row>
    <row r="156" spans="1:1">
      <c r="A156" s="207"/>
    </row>
    <row r="157" spans="1:1">
      <c r="A157" s="207"/>
    </row>
    <row r="158" spans="1:1">
      <c r="A158" s="207"/>
    </row>
    <row r="159" spans="1:1">
      <c r="A159" s="207"/>
    </row>
    <row r="160" spans="1:1">
      <c r="A160" s="207"/>
    </row>
    <row r="161" spans="1:1">
      <c r="A161" s="218"/>
    </row>
    <row r="162" spans="1:1">
      <c r="A162" s="207"/>
    </row>
    <row r="163" spans="1:1">
      <c r="A163" s="218"/>
    </row>
    <row r="164" spans="1:1">
      <c r="A164" s="207"/>
    </row>
    <row r="165" spans="1:1">
      <c r="A165" s="207"/>
    </row>
    <row r="166" spans="1:1">
      <c r="A166" s="207"/>
    </row>
    <row r="167" spans="1:1">
      <c r="A167" s="207"/>
    </row>
    <row r="168" spans="1:1">
      <c r="A168" s="207"/>
    </row>
    <row r="169" spans="1:1">
      <c r="A169" s="207"/>
    </row>
    <row r="170" spans="1:1">
      <c r="A170" s="207"/>
    </row>
    <row r="171" spans="1:1">
      <c r="A171" s="207"/>
    </row>
    <row r="172" spans="1:1">
      <c r="A172" s="207"/>
    </row>
    <row r="173" spans="1:1">
      <c r="A173" s="207"/>
    </row>
    <row r="174" spans="1:1">
      <c r="A174" s="207"/>
    </row>
    <row r="175" spans="1:1">
      <c r="A175" s="207"/>
    </row>
    <row r="176" spans="1:1">
      <c r="A176" s="207"/>
    </row>
    <row r="177" spans="1:1">
      <c r="A177" s="207"/>
    </row>
    <row r="178" spans="1:1">
      <c r="A178" s="207"/>
    </row>
    <row r="179" spans="1:1">
      <c r="A179" s="207"/>
    </row>
    <row r="180" spans="1:1">
      <c r="A180" s="207"/>
    </row>
    <row r="181" spans="1:1">
      <c r="A181" s="207"/>
    </row>
    <row r="182" spans="1:1">
      <c r="A182" s="207"/>
    </row>
    <row r="183" spans="1:1">
      <c r="A183" s="207"/>
    </row>
    <row r="184" spans="1:1">
      <c r="A184" s="207"/>
    </row>
    <row r="185" spans="1:1">
      <c r="A185" s="207"/>
    </row>
    <row r="186" spans="1:1">
      <c r="A186" s="207"/>
    </row>
    <row r="187" spans="1:1">
      <c r="A187" s="207"/>
    </row>
    <row r="188" spans="1:1">
      <c r="A188" s="207"/>
    </row>
    <row r="189" spans="1:1">
      <c r="A189" s="207"/>
    </row>
    <row r="190" spans="1:1">
      <c r="A190" s="207"/>
    </row>
    <row r="191" spans="1:1">
      <c r="A191" s="207"/>
    </row>
    <row r="192" spans="1:1">
      <c r="A192" s="207"/>
    </row>
    <row r="193" spans="1:1">
      <c r="A193" s="207"/>
    </row>
    <row r="194" spans="1:1">
      <c r="A194" s="207"/>
    </row>
    <row r="195" spans="1:1">
      <c r="A195" s="207"/>
    </row>
    <row r="196" spans="1:1">
      <c r="A196" s="207"/>
    </row>
    <row r="197" spans="1:1">
      <c r="A197" s="207"/>
    </row>
    <row r="198" spans="1:1">
      <c r="A198" s="207"/>
    </row>
    <row r="199" spans="1:1">
      <c r="A199" s="207"/>
    </row>
    <row r="200" spans="1:1">
      <c r="A200" s="207"/>
    </row>
    <row r="201" spans="1:1">
      <c r="A201" s="207"/>
    </row>
    <row r="202" spans="1:1">
      <c r="A202" s="217"/>
    </row>
    <row r="203" spans="1:1">
      <c r="A203" s="217"/>
    </row>
    <row r="204" spans="1:1">
      <c r="A204" s="217"/>
    </row>
    <row r="205" spans="1:1">
      <c r="A205" s="217"/>
    </row>
    <row r="206" spans="1:1">
      <c r="A206" s="217"/>
    </row>
    <row r="207" spans="1:1">
      <c r="A207" s="217"/>
    </row>
    <row r="208" spans="1:1">
      <c r="A208" s="217"/>
    </row>
    <row r="209" spans="1:3">
      <c r="A209" s="217"/>
    </row>
    <row r="210" spans="1:3">
      <c r="A210" s="217"/>
    </row>
    <row r="211" spans="1:3">
      <c r="A211" s="217"/>
    </row>
    <row r="212" spans="1:3">
      <c r="A212" s="217"/>
    </row>
    <row r="213" spans="1:3">
      <c r="A213" s="217"/>
    </row>
    <row r="220" spans="1:3">
      <c r="A220" s="219"/>
    </row>
    <row r="221" spans="1:3">
      <c r="A221" s="219"/>
    </row>
    <row r="222" spans="1:3">
      <c r="A222" s="219"/>
      <c r="B222" s="220"/>
      <c r="C222" s="220"/>
    </row>
    <row r="223" spans="1:3">
      <c r="A223" s="219"/>
      <c r="B223" s="220"/>
      <c r="C223" s="220"/>
    </row>
    <row r="224" spans="1:3">
      <c r="A224" s="219"/>
      <c r="B224" s="220"/>
      <c r="C224" s="220"/>
    </row>
    <row r="225" spans="1:3">
      <c r="A225" s="219"/>
      <c r="B225" s="220"/>
      <c r="C225" s="220"/>
    </row>
    <row r="226" spans="1:3">
      <c r="A226" s="219"/>
      <c r="B226" s="220"/>
      <c r="C226" s="220"/>
    </row>
    <row r="227" spans="1:3">
      <c r="A227" s="219"/>
      <c r="B227" s="220"/>
      <c r="C227" s="220"/>
    </row>
    <row r="228" spans="1:3">
      <c r="A228" s="219"/>
      <c r="B228" s="220"/>
      <c r="C228" s="220"/>
    </row>
    <row r="229" spans="1:3">
      <c r="A229" s="219"/>
      <c r="B229" s="220"/>
      <c r="C229" s="220"/>
    </row>
    <row r="230" spans="1:3">
      <c r="A230" s="219"/>
      <c r="B230" s="220"/>
      <c r="C230" s="220"/>
    </row>
    <row r="231" spans="1:3">
      <c r="A231" s="219"/>
      <c r="B231" s="220"/>
      <c r="C231" s="220"/>
    </row>
    <row r="232" spans="1:3">
      <c r="A232" s="219"/>
      <c r="B232" s="220"/>
      <c r="C232" s="220"/>
    </row>
    <row r="233" spans="1:3">
      <c r="A233" s="219"/>
      <c r="B233" s="220"/>
      <c r="C233" s="220"/>
    </row>
    <row r="234" spans="1:3">
      <c r="A234" s="219"/>
      <c r="B234" s="220"/>
      <c r="C234" s="220"/>
    </row>
    <row r="235" spans="1:3">
      <c r="A235" s="105"/>
      <c r="B235" s="220"/>
      <c r="C235" s="220"/>
    </row>
    <row r="236" spans="1:3">
      <c r="A236" s="219"/>
      <c r="B236" s="220"/>
      <c r="C236" s="220"/>
    </row>
    <row r="237" spans="1:3">
      <c r="A237" s="219"/>
      <c r="B237" s="114"/>
      <c r="C237" s="114"/>
    </row>
    <row r="238" spans="1:3">
      <c r="A238" s="219"/>
      <c r="B238" s="220"/>
      <c r="C238" s="220"/>
    </row>
    <row r="239" spans="1:3">
      <c r="A239" s="219"/>
      <c r="B239" s="220"/>
      <c r="C239" s="220"/>
    </row>
    <row r="240" spans="1:3">
      <c r="A240" s="219"/>
      <c r="B240" s="220"/>
      <c r="C240" s="220"/>
    </row>
    <row r="241" spans="1:3">
      <c r="A241" s="219"/>
      <c r="B241" s="220"/>
      <c r="C241" s="220"/>
    </row>
    <row r="242" spans="1:3">
      <c r="A242" s="219"/>
      <c r="B242" s="220"/>
      <c r="C242" s="220"/>
    </row>
    <row r="243" spans="1:3">
      <c r="A243" s="105"/>
      <c r="B243" s="220"/>
      <c r="C243" s="220"/>
    </row>
    <row r="244" spans="1:3">
      <c r="A244" s="219"/>
      <c r="B244" s="220"/>
      <c r="C244" s="220"/>
    </row>
    <row r="245" spans="1:3">
      <c r="A245" s="106"/>
      <c r="B245" s="114"/>
      <c r="C245" s="114"/>
    </row>
    <row r="246" spans="1:3">
      <c r="A246" s="219"/>
      <c r="B246" s="220"/>
      <c r="C246" s="220"/>
    </row>
    <row r="247" spans="1:3">
      <c r="A247" s="219"/>
      <c r="B247" s="221"/>
      <c r="C247" s="221"/>
    </row>
    <row r="248" spans="1:3">
      <c r="A248" s="219"/>
      <c r="B248" s="220"/>
      <c r="C248" s="220"/>
    </row>
    <row r="249" spans="1:3">
      <c r="A249" s="219"/>
      <c r="B249" s="220"/>
      <c r="C249" s="220"/>
    </row>
    <row r="250" spans="1:3">
      <c r="A250" s="219"/>
      <c r="B250" s="220"/>
      <c r="C250" s="220"/>
    </row>
    <row r="251" spans="1:3">
      <c r="A251" s="219"/>
      <c r="B251" s="220"/>
      <c r="C251" s="220"/>
    </row>
    <row r="252" spans="1:3">
      <c r="A252" s="219"/>
      <c r="B252" s="220"/>
      <c r="C252" s="220"/>
    </row>
    <row r="253" spans="1:3">
      <c r="A253" s="219"/>
      <c r="B253" s="220"/>
      <c r="C253" s="220"/>
    </row>
    <row r="254" spans="1:3">
      <c r="A254" s="219"/>
      <c r="B254" s="220"/>
      <c r="C254" s="220"/>
    </row>
    <row r="255" spans="1:3">
      <c r="A255" s="219"/>
      <c r="B255" s="220"/>
      <c r="C255" s="220"/>
    </row>
    <row r="256" spans="1:3">
      <c r="A256" s="219"/>
      <c r="B256" s="220"/>
      <c r="C256" s="220"/>
    </row>
    <row r="257" spans="1:3">
      <c r="A257" s="219"/>
      <c r="B257" s="220"/>
      <c r="C257" s="220"/>
    </row>
    <row r="258" spans="1:3">
      <c r="A258" s="219"/>
      <c r="B258" s="220"/>
      <c r="C258" s="220"/>
    </row>
    <row r="259" spans="1:3">
      <c r="A259" s="219"/>
      <c r="B259" s="220"/>
      <c r="C259" s="220"/>
    </row>
    <row r="260" spans="1:3">
      <c r="A260" s="219"/>
      <c r="B260" s="220"/>
      <c r="C260" s="220"/>
    </row>
    <row r="261" spans="1:3">
      <c r="A261" s="219"/>
      <c r="B261" s="220"/>
      <c r="C261" s="220"/>
    </row>
    <row r="262" spans="1:3">
      <c r="A262" s="219"/>
      <c r="B262" s="220"/>
      <c r="C262" s="220"/>
    </row>
    <row r="263" spans="1:3">
      <c r="A263" s="219"/>
      <c r="B263" s="220"/>
      <c r="C263" s="220"/>
    </row>
    <row r="264" spans="1:3">
      <c r="A264" s="219"/>
      <c r="B264" s="220"/>
      <c r="C264" s="220"/>
    </row>
    <row r="265" spans="1:3">
      <c r="A265" s="219"/>
      <c r="B265" s="220"/>
      <c r="C265" s="220"/>
    </row>
    <row r="266" spans="1:3">
      <c r="A266" s="107"/>
      <c r="B266" s="220"/>
      <c r="C266" s="220"/>
    </row>
    <row r="267" spans="1:3">
      <c r="A267" s="219"/>
      <c r="B267" s="220"/>
      <c r="C267" s="220"/>
    </row>
    <row r="268" spans="1:3">
      <c r="A268" s="107"/>
      <c r="B268" s="220"/>
      <c r="C268" s="220"/>
    </row>
    <row r="269" spans="1:3">
      <c r="A269" s="107"/>
      <c r="B269" s="220"/>
      <c r="C269" s="220"/>
    </row>
    <row r="270" spans="1:3">
      <c r="A270" s="107"/>
    </row>
    <row r="271" spans="1:3">
      <c r="A271" s="107"/>
    </row>
    <row r="272" spans="1:3">
      <c r="A272" s="105"/>
    </row>
    <row r="273" spans="1:3">
      <c r="A273" s="107"/>
    </row>
    <row r="274" spans="1:3">
      <c r="A274" s="107"/>
      <c r="B274" s="114"/>
      <c r="C274" s="114"/>
    </row>
    <row r="275" spans="1:3">
      <c r="A275" s="107"/>
    </row>
    <row r="276" spans="1:3">
      <c r="A276" s="107"/>
    </row>
    <row r="277" spans="1:3">
      <c r="A277" s="107"/>
    </row>
    <row r="278" spans="1:3">
      <c r="A278" s="107"/>
    </row>
    <row r="279" spans="1:3">
      <c r="A279" s="107"/>
    </row>
    <row r="280" spans="1:3">
      <c r="A280" s="107"/>
    </row>
    <row r="281" spans="1:3">
      <c r="A281" s="105"/>
    </row>
    <row r="282" spans="1:3">
      <c r="A282" s="107"/>
    </row>
    <row r="283" spans="1:3">
      <c r="A283" s="107"/>
      <c r="B283" s="114"/>
      <c r="C283" s="114"/>
    </row>
    <row r="284" spans="1:3">
      <c r="A284" s="219"/>
    </row>
    <row r="285" spans="1:3">
      <c r="A285" s="219"/>
    </row>
    <row r="286" spans="1:3">
      <c r="A286" s="219"/>
      <c r="B286" s="220"/>
      <c r="C286" s="220"/>
    </row>
    <row r="287" spans="1:3">
      <c r="A287" s="219"/>
      <c r="B287" s="220"/>
      <c r="C287" s="220"/>
    </row>
    <row r="288" spans="1:3">
      <c r="A288" s="107"/>
      <c r="B288" s="220"/>
      <c r="C288" s="220"/>
    </row>
    <row r="289" spans="1:3">
      <c r="A289" s="107"/>
      <c r="B289" s="220"/>
      <c r="C289" s="220"/>
    </row>
    <row r="290" spans="1:3">
      <c r="A290" s="107"/>
    </row>
    <row r="291" spans="1:3">
      <c r="A291" s="219"/>
    </row>
    <row r="292" spans="1:3">
      <c r="A292" s="219"/>
    </row>
    <row r="293" spans="1:3">
      <c r="A293" s="219"/>
      <c r="B293" s="220"/>
      <c r="C293" s="220"/>
    </row>
    <row r="294" spans="1:3">
      <c r="A294" s="219"/>
      <c r="B294" s="220"/>
      <c r="C294" s="220"/>
    </row>
    <row r="295" spans="1:3">
      <c r="A295" s="219"/>
      <c r="B295" s="220"/>
      <c r="C295" s="220"/>
    </row>
    <row r="296" spans="1:3">
      <c r="A296" s="222"/>
      <c r="B296" s="220"/>
      <c r="C296" s="220"/>
    </row>
    <row r="297" spans="1:3">
      <c r="A297" s="219"/>
      <c r="B297" s="220"/>
      <c r="C297" s="220"/>
    </row>
    <row r="298" spans="1:3">
      <c r="A298" s="219"/>
    </row>
    <row r="299" spans="1:3">
      <c r="B299" s="220"/>
      <c r="C299" s="220"/>
    </row>
    <row r="300" spans="1:3">
      <c r="B300" s="220"/>
      <c r="C300" s="220"/>
    </row>
    <row r="307" spans="1:1">
      <c r="A307" s="223"/>
    </row>
    <row r="65398" spans="2:3">
      <c r="B65398" s="114" t="e">
        <f>SUMIF('[1]Gjendja e llogarive'!$J$1:$J$65536,'[1]Shenimet Shpjeguese'!#REF!,'[1]Gjendja e llogarive'!$F$1:$F$65536)</f>
        <v>#VALUE!</v>
      </c>
      <c r="C65398" s="114" t="e">
        <v>#VALUE!</v>
      </c>
    </row>
  </sheetData>
  <mergeCells count="4">
    <mergeCell ref="A69:A70"/>
    <mergeCell ref="A76:A77"/>
    <mergeCell ref="A107:A108"/>
    <mergeCell ref="A113:A114"/>
  </mergeCells>
  <pageMargins left="0.7" right="0.7" top="0" bottom="0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1-Pasqyra e Pozicioni Financiar</vt:lpstr>
      <vt:lpstr>PASH</vt:lpstr>
      <vt:lpstr>Cash Flow</vt:lpstr>
      <vt:lpstr>Pasqyra e ndryshimev ne kapital</vt:lpstr>
      <vt:lpstr>FAMS</vt:lpstr>
      <vt:lpstr>Shenimet shpjeguese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2020-06-10T15:42:08Z</cp:lastPrinted>
  <dcterms:created xsi:type="dcterms:W3CDTF">2012-01-19T09:31:29Z</dcterms:created>
  <dcterms:modified xsi:type="dcterms:W3CDTF">2021-03-29T08:35:52Z</dcterms:modified>
</cp:coreProperties>
</file>