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firstSheet="3" activeTab="6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Ndihmese Fluksi" sheetId="7" r:id="rId7"/>
    <sheet name="AMORTIZIMI" sheetId="8" r:id="rId8"/>
    <sheet name="inv.AQT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<sst xmlns="http://schemas.openxmlformats.org/spreadsheetml/2006/main" count="461" uniqueCount="336">
  <si>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</si>
  <si>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</si>
  <si>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</si>
  <si>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</si>
  <si>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</si>
  <si>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</si>
  <si>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</si>
  <si>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</si>
  <si>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</si>
  <si>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</si>
  <si>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</si>
  <si>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</si>
  <si>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</si>
  <si>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</si>
  <si>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</si>
  <si>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</si>
  <si>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</si>
  <si>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</si>
  <si>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</si>
  <si>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</si>
  <si>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</si>
  <si>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</si>
  <si>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</si>
  <si>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</si>
  <si>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</si>
  <si>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</si>
  <si>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</si>
  <si>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</si>
  <si>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</si>
  <si>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</si>
  <si>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</si>
  <si>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</si>
  <si>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</si>
  <si>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</si>
  <si>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</si>
  <si>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</si>
  <si>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</si>
  <si>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</si>
  <si>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</si>
  <si>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</si>
  <si>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</si>
  <si>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</si>
  <si>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</si>
  <si>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</si>
  <si>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</si>
  <si>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</si>
  <si>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</si>
  <si>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</si>
  <si>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</si>
  <si>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</si>
  <si>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</si>
  <si>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</si>
  <si>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</si>
  <si>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</si>
  <si>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</si>
  <si>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</si>
  <si>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</si>
  <si>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</si>
  <si>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</si>
  <si>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</si>
  <si>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</si>
  <si>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</si>
  <si>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</si>
  <si>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</si>
  <si>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</si>
  <si>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</si>
  <si>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</si>
  <si>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</si>
  <si>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</si>
  <si>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</si>
  <si>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</si>
  <si>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</si>
  <si>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</si>
  <si>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S H E N I M E T          S P J E G U E S 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</si>
  <si>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</si>
  <si>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</si>
  <si>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</si>
  <si>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</si>
  <si>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</si>
  <si>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</si>
  <si>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</si>
  <si>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</si>
  <si>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</si>
  <si>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</si>
  <si>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</si>
  <si>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</si>
  <si>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</si>
  <si>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</si>
  <si>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</si>
  <si>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</si>
  <si>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</si>
  <si>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</si>
  <si>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</si>
  <si>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</si>
  <si>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</si>
  <si>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</si>
  <si>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</si>
  <si>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</si>
  <si>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</si>
  <si>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</si>
  <si>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</si>
  <si>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</si>
  <si>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</si>
  <si>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</si>
  <si>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</si>
  <si>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</si>
  <si>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</si>
  <si>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</si>
  <si>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</si>
  <si>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</si>
  <si>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</si>
  <si>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</si>
  <si>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</si>
  <si>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</si>
  <si>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</si>
  <si>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</si>
  <si>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</si>
  <si>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</si>
  <si>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</si>
  <si>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</si>
  <si>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</si>
  <si>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</si>
  <si>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</si>
  <si>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</si>
  <si>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</si>
  <si>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</si>
  <si>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</si>
  <si>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</si>
  <si>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</si>
  <si>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</si>
  <si>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</si>
  <si>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</si>
  <si>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</si>
  <si>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</si>
  <si>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</si>
  <si>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</si>
  <si>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</si>
  <si>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</si>
  <si>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</si>
  <si>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</si>
  <si>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</si>
  <si>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</si>
  <si>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657 penalitete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</si>
  <si>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</si>
  <si>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</si>
  <si>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</si>
  <si>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</si>
  <si>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</si>
  <si>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</si>
  <si>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</si>
  <si>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</si>
  <si>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</si>
  <si>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</si>
  <si>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</si>
  <si>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</si>
  <si>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</si>
  <si>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</si>
  <si>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</si>
  <si>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</si>
  <si>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</si>
  <si>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</si>
  <si>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</si>
  <si>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</si>
  <si>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</si>
  <si>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</si>
  <si>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</si>
  <si>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</si>
  <si>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</si>
  <si>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</si>
  <si>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</si>
  <si>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</si>
  <si>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</si>
  <si>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</si>
  <si>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</si>
  <si>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</si>
  <si>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</si>
  <si>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</si>
  <si>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</si>
  <si>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</si>
  <si>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</si>
  <si>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</si>
  <si>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</si>
  <si>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</si>
  <si>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</si>
  <si>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</si>
  <si>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</si>
  <si>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</si>
  <si>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</si>
  <si>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</si>
  <si>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</si>
  <si>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</si>
  <si>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</si>
  <si>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</si>
  <si>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</si>
  <si>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</si>
  <si>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</si>
  <si>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>Trasferime ne rezerven ligjore</t>
  </si>
  <si>
    <t>Trasferime ne rezerven statuore</t>
  </si>
  <si>
    <t>Trasferime ne rezerva per investime</t>
  </si>
  <si>
    <t>Emetimi I kapitalit aksionar</t>
  </si>
  <si>
    <t>Rezerva rivleresimi I AAGJ</t>
  </si>
  <si>
    <t>Trasferim ne detyrimet</t>
  </si>
  <si>
    <t>Blerje aksionesh thesari</t>
  </si>
  <si>
    <t>Terheqje kapitali per zvogelim</t>
  </si>
  <si>
    <t>Rezerva te tjera</t>
  </si>
  <si>
    <t>Fier</t>
  </si>
  <si>
    <t>Llogaria Financiare e Aktivit te Qendrueshem</t>
  </si>
  <si>
    <t>Njesia</t>
  </si>
  <si>
    <t>Norma e Amort. ne %</t>
  </si>
  <si>
    <t>Data e hyrjes ne Pune</t>
  </si>
  <si>
    <t>Amortizimi Akumuluar</t>
  </si>
  <si>
    <t>Vlera e Mbetur</t>
  </si>
  <si>
    <t>Amortizimi llogaritur per AQT ne pune gjithe vitin</t>
  </si>
  <si>
    <t>Hyrjet e AQT-ve gjate periudhes</t>
  </si>
  <si>
    <t>Daljet e AQT-ve gjate periudhes</t>
  </si>
  <si>
    <t>Amortizimi  llogaritur per AQT per periudhen</t>
  </si>
  <si>
    <t>Sasia</t>
  </si>
  <si>
    <t>Cmimi</t>
  </si>
  <si>
    <t>Vlera</t>
  </si>
  <si>
    <t>Data</t>
  </si>
  <si>
    <t>Kodi i Muajit</t>
  </si>
  <si>
    <t>Amortizimi llogaritur</t>
  </si>
  <si>
    <t>Nr muajve ne pune</t>
  </si>
  <si>
    <t>Amortizimi i llogaritur</t>
  </si>
  <si>
    <t>Amortizimi akumuluar</t>
  </si>
  <si>
    <t>Vlera fillestare e AQT-ve</t>
  </si>
  <si>
    <t>Amortizimi i Akumuluar 31.12.07</t>
  </si>
  <si>
    <t>Vlera e Mbetur me 31.12.07</t>
  </si>
  <si>
    <t>7-  Toka ,Troje,Terrene</t>
  </si>
  <si>
    <t>8-  Ndertesa</t>
  </si>
  <si>
    <t>Te tjera AQT</t>
  </si>
  <si>
    <t>9-  Ndertime dhe instalime te pergjithshme</t>
  </si>
  <si>
    <t>10- Inst teknike,mak,pajisje,vegla,instrumenta</t>
  </si>
  <si>
    <t>11- Mjete  transporti</t>
  </si>
  <si>
    <t>12- Pajisje zyre  dhe informatike</t>
  </si>
  <si>
    <t>Shuma</t>
  </si>
  <si>
    <t>Financieri i tatimpaguesit</t>
  </si>
  <si>
    <t>Rezultati</t>
  </si>
  <si>
    <t>lekujditete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</si>
  <si>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</si>
  <si>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</si>
  <si>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</si>
  <si>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</si>
  <si>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</si>
  <si>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</si>
  <si>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</si>
  <si>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</si>
  <si>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</si>
  <si>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</si>
  <si>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</si>
  <si>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</si>
  <si>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</si>
  <si>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</si>
  <si>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</si>
  <si>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</si>
  <si>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</si>
  <si>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</si>
  <si>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</si>
  <si>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</si>
  <si>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</si>
  <si>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</si>
  <si>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</si>
  <si>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</si>
  <si>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</si>
  <si>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</si>
  <si>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</si>
  <si>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</si>
  <si>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</si>
  <si>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</si>
  <si>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</si>
  <si>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</si>
  <si>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</si>
  <si>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</si>
  <si>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</si>
  <si>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</si>
  <si>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</si>
  <si>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</si>
  <si>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</si>
  <si>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</si>
  <si>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</si>
  <si>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</si>
  <si>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</si>
  <si>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</si>
  <si>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</si>
  <si>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</si>
  <si>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</si>
  <si>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</si>
  <si>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</si>
  <si>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</si>
  <si>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</si>
  <si>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</si>
  <si>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</si>
  <si>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Verejtje</t>
  </si>
  <si>
    <t>Ekonomisti</t>
  </si>
  <si>
    <t>E  m  e  r  t  i  m  i</t>
  </si>
  <si>
    <t>Njesia matese</t>
  </si>
  <si>
    <t>Çmimi</t>
  </si>
  <si>
    <t>Fier me</t>
  </si>
  <si>
    <t>Aktivet e Qendrueshme te Trupezuara gjendje me 31.12.08</t>
  </si>
  <si>
    <t>Shoqeria '' INTEL MEDIA ''  NIPTI K82803409T</t>
  </si>
  <si>
    <t>cop</t>
  </si>
  <si>
    <t>DAC6000 Primary server (495734-002-00)</t>
  </si>
  <si>
    <t>cmim $</t>
  </si>
  <si>
    <t>Digiport server (467692-001-00)</t>
  </si>
  <si>
    <t>KLS (080156-004-00)</t>
  </si>
  <si>
    <t>KLS Connection kit (474268-001-00)</t>
  </si>
  <si>
    <t>RADD Lite (495692-002-00)</t>
  </si>
  <si>
    <t>TMX2010 (789000-106-00)</t>
  </si>
  <si>
    <t>ASI Input board (493405-001-00)</t>
  </si>
  <si>
    <t>SEM (507199-001-00)</t>
  </si>
  <si>
    <t>Tangberg TT1220</t>
  </si>
  <si>
    <t>Rack 42</t>
  </si>
  <si>
    <t>cope</t>
  </si>
  <si>
    <t>1-Televizor</t>
  </si>
  <si>
    <t>2-Ekran mural</t>
  </si>
  <si>
    <t>31.12.09</t>
  </si>
  <si>
    <t>31.12.08</t>
  </si>
  <si>
    <t>Gjendje e AQT-ve me 01.01.2009</t>
  </si>
  <si>
    <t>Pozicioni me 31 dhjetor 2011</t>
  </si>
  <si>
    <t>Pasqyra Analitike  e Invetarit dhe Amortizimit per vitin 2011</t>
  </si>
  <si>
    <t>Pasqyra e inventarit fizik te mjeteve kryesore gjendje me 31.12.2011</t>
  </si>
  <si>
    <t>Pasqyrat    Financiare    te    Vitit   2012</t>
  </si>
  <si>
    <t>Pasqyra   e   te   Ardhurave   dhe   Shpenzimeve     2012</t>
  </si>
  <si>
    <t>Pasqyra   e   Fluksit   Monetar  -  Metoda  Indirekte   2012</t>
  </si>
  <si>
    <t>Pasqyra  e  Ndryshimeve  ne  Kapital  2012</t>
  </si>
  <si>
    <t>Pozicioni me 31 dhjetor 2012</t>
  </si>
  <si>
    <t>Pasqyre  Ndihmese per Fluksin Monetar 2012</t>
  </si>
  <si>
    <t>INTEL MEDIA</t>
  </si>
  <si>
    <t>K82803409T</t>
  </si>
  <si>
    <t>FIER</t>
  </si>
  <si>
    <t>03 PRILL 2008</t>
  </si>
  <si>
    <t>VEPRIMTARIA RADIOTELEVIZIVE</t>
  </si>
  <si>
    <t>Viti   2012</t>
  </si>
  <si>
    <t>Te ardhura per te ardhmen</t>
  </si>
  <si>
    <t>01.01.2012</t>
  </si>
  <si>
    <t>31.12.2012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</si>
</sst>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(* #,##0.0_);_(* \(#,##0.0\);_(* &quot;-&quot;?_);_(@_)"/>
    <numFmt numFmtId="188" formatCode="_(* #,##0_);_(* \(#,##0\);_(* &quot;-&quot;??_);_(@_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-* #,##0.0_L_e_k_-;\-* #,##0.0_L_e_k_-;_-* &quot;-&quot;??_L_e_k_-;_-@_-"/>
    <numFmt numFmtId="193" formatCode="_-* #,##0_L_e_k_-;\-* #,##0_L_e_k_-;_-* &quot;-&quot;??_L_e_k_-;_-@_-"/>
  </numFmts>
  <fonts count="68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b/>
      <sz val="9"/>
      <color indexed="5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186" fontId="0" fillId="0" borderId="19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19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30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4" fillId="0" borderId="0" xfId="0" applyNumberFormat="1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1" fontId="6" fillId="0" borderId="31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17" fillId="0" borderId="2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46" fontId="6" fillId="0" borderId="31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5" fillId="0" borderId="0" xfId="0" applyFont="1" applyAlignment="1">
      <alignment horizontal="left"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33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87" fontId="20" fillId="0" borderId="0" xfId="0" applyNumberFormat="1" applyFont="1" applyAlignment="1">
      <alignment/>
    </xf>
    <xf numFmtId="0" fontId="23" fillId="0" borderId="20" xfId="0" applyFont="1" applyBorder="1" applyAlignment="1">
      <alignment horizontal="center" wrapText="1"/>
    </xf>
    <xf numFmtId="0" fontId="23" fillId="0" borderId="20" xfId="0" applyFont="1" applyBorder="1" applyAlignment="1">
      <alignment horizontal="center" textRotation="90" wrapText="1"/>
    </xf>
    <xf numFmtId="0" fontId="23" fillId="0" borderId="0" xfId="0" applyFont="1" applyAlignment="1">
      <alignment/>
    </xf>
    <xf numFmtId="0" fontId="2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33" borderId="20" xfId="0" applyFont="1" applyFill="1" applyBorder="1" applyAlignment="1">
      <alignment/>
    </xf>
    <xf numFmtId="0" fontId="23" fillId="33" borderId="20" xfId="0" applyFont="1" applyFill="1" applyBorder="1" applyAlignment="1">
      <alignment horizontal="center"/>
    </xf>
    <xf numFmtId="0" fontId="26" fillId="0" borderId="20" xfId="0" applyFont="1" applyBorder="1" applyAlignment="1">
      <alignment/>
    </xf>
    <xf numFmtId="0" fontId="27" fillId="34" borderId="19" xfId="0" applyFont="1" applyFill="1" applyBorder="1" applyAlignment="1">
      <alignment/>
    </xf>
    <xf numFmtId="0" fontId="0" fillId="0" borderId="20" xfId="0" applyBorder="1" applyAlignment="1">
      <alignment/>
    </xf>
    <xf numFmtId="188" fontId="26" fillId="0" borderId="20" xfId="42" applyNumberFormat="1" applyFont="1" applyBorder="1" applyAlignment="1">
      <alignment/>
    </xf>
    <xf numFmtId="188" fontId="23" fillId="34" borderId="20" xfId="42" applyNumberFormat="1" applyFont="1" applyFill="1" applyBorder="1" applyAlignment="1">
      <alignment/>
    </xf>
    <xf numFmtId="1" fontId="26" fillId="0" borderId="20" xfId="42" applyNumberFormat="1" applyFont="1" applyBorder="1" applyAlignment="1">
      <alignment/>
    </xf>
    <xf numFmtId="186" fontId="26" fillId="0" borderId="20" xfId="42" applyNumberFormat="1" applyFont="1" applyBorder="1" applyAlignment="1">
      <alignment/>
    </xf>
    <xf numFmtId="0" fontId="26" fillId="0" borderId="0" xfId="0" applyFont="1" applyAlignment="1">
      <alignment/>
    </xf>
    <xf numFmtId="0" fontId="28" fillId="0" borderId="20" xfId="0" applyFont="1" applyBorder="1" applyAlignment="1">
      <alignment/>
    </xf>
    <xf numFmtId="4" fontId="26" fillId="0" borderId="20" xfId="42" applyNumberFormat="1" applyFont="1" applyBorder="1" applyAlignment="1">
      <alignment/>
    </xf>
    <xf numFmtId="188" fontId="26" fillId="0" borderId="20" xfId="42" applyNumberFormat="1" applyFont="1" applyBorder="1" applyAlignment="1">
      <alignment horizontal="center"/>
    </xf>
    <xf numFmtId="0" fontId="23" fillId="34" borderId="19" xfId="0" applyFont="1" applyFill="1" applyBorder="1" applyAlignment="1">
      <alignment/>
    </xf>
    <xf numFmtId="0" fontId="28" fillId="0" borderId="19" xfId="0" applyFont="1" applyBorder="1" applyAlignment="1">
      <alignment/>
    </xf>
    <xf numFmtId="188" fontId="28" fillId="0" borderId="20" xfId="42" applyNumberFormat="1" applyFont="1" applyBorder="1" applyAlignment="1">
      <alignment/>
    </xf>
    <xf numFmtId="188" fontId="28" fillId="0" borderId="20" xfId="42" applyNumberFormat="1" applyFont="1" applyBorder="1" applyAlignment="1">
      <alignment horizontal="center"/>
    </xf>
    <xf numFmtId="1" fontId="28" fillId="0" borderId="20" xfId="42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20" xfId="0" applyFont="1" applyBorder="1" applyAlignment="1">
      <alignment wrapText="1"/>
    </xf>
    <xf numFmtId="188" fontId="28" fillId="0" borderId="0" xfId="0" applyNumberFormat="1" applyFont="1" applyAlignment="1">
      <alignment/>
    </xf>
    <xf numFmtId="0" fontId="29" fillId="0" borderId="20" xfId="0" applyFont="1" applyBorder="1" applyAlignment="1">
      <alignment/>
    </xf>
    <xf numFmtId="188" fontId="29" fillId="0" borderId="20" xfId="42" applyNumberFormat="1" applyFont="1" applyBorder="1" applyAlignment="1">
      <alignment/>
    </xf>
    <xf numFmtId="188" fontId="29" fillId="0" borderId="20" xfId="42" applyNumberFormat="1" applyFont="1" applyBorder="1" applyAlignment="1">
      <alignment horizontal="center"/>
    </xf>
    <xf numFmtId="0" fontId="29" fillId="0" borderId="0" xfId="0" applyFont="1" applyAlignment="1">
      <alignment/>
    </xf>
    <xf numFmtId="188" fontId="26" fillId="0" borderId="0" xfId="42" applyNumberFormat="1" applyFont="1" applyAlignment="1">
      <alignment/>
    </xf>
    <xf numFmtId="188" fontId="26" fillId="0" borderId="0" xfId="42" applyNumberFormat="1" applyFont="1" applyAlignment="1">
      <alignment horizontal="center"/>
    </xf>
    <xf numFmtId="1" fontId="26" fillId="0" borderId="0" xfId="42" applyNumberFormat="1" applyFont="1" applyAlignment="1">
      <alignment/>
    </xf>
    <xf numFmtId="188" fontId="30" fillId="0" borderId="0" xfId="42" applyNumberFormat="1" applyFont="1" applyAlignment="1">
      <alignment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188" fontId="32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/>
    </xf>
    <xf numFmtId="191" fontId="26" fillId="0" borderId="0" xfId="42" applyNumberFormat="1" applyFont="1" applyAlignment="1">
      <alignment/>
    </xf>
    <xf numFmtId="3" fontId="6" fillId="35" borderId="20" xfId="0" applyNumberFormat="1" applyFont="1" applyFill="1" applyBorder="1" applyAlignment="1">
      <alignment horizontal="right"/>
    </xf>
    <xf numFmtId="0" fontId="32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193" fontId="6" fillId="0" borderId="20" xfId="0" applyNumberFormat="1" applyFont="1" applyBorder="1" applyAlignment="1">
      <alignment/>
    </xf>
    <xf numFmtId="193" fontId="6" fillId="0" borderId="2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left"/>
    </xf>
    <xf numFmtId="3" fontId="1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3" fontId="32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8" fillId="0" borderId="0" xfId="0" applyFont="1" applyAlignment="1">
      <alignment/>
    </xf>
    <xf numFmtId="3" fontId="15" fillId="0" borderId="31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3" fontId="0" fillId="0" borderId="0" xfId="0" applyNumberFormat="1" applyAlignment="1">
      <alignment/>
    </xf>
    <xf numFmtId="193" fontId="6" fillId="0" borderId="0" xfId="0" applyNumberFormat="1" applyFont="1" applyAlignment="1">
      <alignment/>
    </xf>
    <xf numFmtId="3" fontId="0" fillId="0" borderId="20" xfId="0" applyNumberFormat="1" applyFont="1" applyFill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K57" sqref="B2:K57"/>
    </sheetView>
  </sheetViews>
  <sheetFormatPr defaultColWidth="9.140625" defaultRowHeight="12.75"/>
  <cols>
    <col min="1" max="1" width="6.8515625" style="70" customWidth="1"/>
    <col min="2" max="3" width="9.140625" style="70" customWidth="1"/>
    <col min="4" max="4" width="9.28125" style="70" customWidth="1"/>
    <col min="5" max="5" width="11.421875" style="70" customWidth="1"/>
    <col min="6" max="6" width="12.8515625" style="70" customWidth="1"/>
    <col min="7" max="7" width="5.421875" style="70" customWidth="1"/>
    <col min="8" max="9" width="9.140625" style="70" customWidth="1"/>
    <col min="10" max="10" width="3.140625" style="70" customWidth="1"/>
    <col min="11" max="11" width="9.140625" style="70" customWidth="1"/>
    <col min="12" max="12" width="1.8515625" style="70" customWidth="1"/>
    <col min="13" max="16384" width="9.140625" style="70" customWidth="1"/>
  </cols>
  <sheetData>
    <row r="1" s="34" customFormat="1" ht="6.75" customHeight="1"/>
    <row r="2" spans="2:11" s="34" customFormat="1" ht="12.75">
      <c r="B2" s="35"/>
      <c r="C2" s="36"/>
      <c r="D2" s="36"/>
      <c r="E2" s="36"/>
      <c r="F2" s="36"/>
      <c r="G2" s="36"/>
      <c r="H2" s="36"/>
      <c r="I2" s="36"/>
      <c r="J2" s="36"/>
      <c r="K2" s="37"/>
    </row>
    <row r="3" spans="2:11" s="44" customFormat="1" ht="21" customHeight="1">
      <c r="B3" s="38"/>
      <c r="C3" s="39" t="s">
        <v>176</v>
      </c>
      <c r="D3" s="39"/>
      <c r="E3" s="39"/>
      <c r="F3" s="179" t="s">
        <v>327</v>
      </c>
      <c r="G3" s="41"/>
      <c r="H3" s="42"/>
      <c r="I3" s="40"/>
      <c r="J3" s="39"/>
      <c r="K3" s="43"/>
    </row>
    <row r="4" spans="2:11" s="44" customFormat="1" ht="13.5" customHeight="1">
      <c r="B4" s="38"/>
      <c r="C4" s="39" t="s">
        <v>93</v>
      </c>
      <c r="D4" s="39"/>
      <c r="E4" s="39"/>
      <c r="F4" s="179" t="s">
        <v>328</v>
      </c>
      <c r="G4" s="45"/>
      <c r="H4" s="46"/>
      <c r="I4" s="47"/>
      <c r="J4" s="47"/>
      <c r="K4" s="43"/>
    </row>
    <row r="5" spans="2:11" s="44" customFormat="1" ht="13.5" customHeight="1">
      <c r="B5" s="38"/>
      <c r="C5" s="39" t="s">
        <v>6</v>
      </c>
      <c r="D5" s="39"/>
      <c r="E5" s="39"/>
      <c r="F5" s="48"/>
      <c r="G5" s="40"/>
      <c r="H5" s="40" t="s">
        <v>329</v>
      </c>
      <c r="I5" s="40"/>
      <c r="J5" s="40"/>
      <c r="K5" s="43"/>
    </row>
    <row r="6" spans="2:11" s="44" customFormat="1" ht="13.5" customHeight="1">
      <c r="B6" s="38"/>
      <c r="C6" s="39"/>
      <c r="D6" s="39"/>
      <c r="E6" s="39"/>
      <c r="F6" s="39"/>
      <c r="G6" s="39"/>
      <c r="H6" s="49"/>
      <c r="I6" s="49"/>
      <c r="J6" s="47"/>
      <c r="K6" s="43"/>
    </row>
    <row r="7" spans="2:11" s="44" customFormat="1" ht="13.5" customHeight="1">
      <c r="B7" s="38"/>
      <c r="C7" s="39" t="s">
        <v>0</v>
      </c>
      <c r="D7" s="39"/>
      <c r="E7" s="39"/>
      <c r="F7" s="179" t="s">
        <v>330</v>
      </c>
      <c r="G7" s="50"/>
      <c r="H7" s="39"/>
      <c r="I7" s="39"/>
      <c r="J7" s="39"/>
      <c r="K7" s="43"/>
    </row>
    <row r="8" spans="2:11" s="44" customFormat="1" ht="13.5" customHeight="1">
      <c r="B8" s="38"/>
      <c r="C8" s="39" t="s">
        <v>1</v>
      </c>
      <c r="D8" s="39"/>
      <c r="E8" s="39"/>
      <c r="F8" s="48"/>
      <c r="G8" s="51"/>
      <c r="H8" s="39"/>
      <c r="I8" s="39"/>
      <c r="J8" s="39"/>
      <c r="K8" s="43"/>
    </row>
    <row r="9" spans="2:11" s="44" customFormat="1" ht="13.5" customHeight="1">
      <c r="B9" s="38"/>
      <c r="C9" s="39"/>
      <c r="D9" s="39"/>
      <c r="E9" s="39"/>
      <c r="F9" s="39"/>
      <c r="G9" s="39"/>
      <c r="H9" s="39"/>
      <c r="I9" s="39"/>
      <c r="J9" s="39"/>
      <c r="K9" s="43"/>
    </row>
    <row r="10" spans="2:11" s="44" customFormat="1" ht="13.5" customHeight="1">
      <c r="B10" s="38"/>
      <c r="C10" s="39" t="s">
        <v>32</v>
      </c>
      <c r="D10" s="39"/>
      <c r="E10" s="39"/>
      <c r="F10" s="40" t="s">
        <v>331</v>
      </c>
      <c r="G10" s="40"/>
      <c r="H10" s="40"/>
      <c r="I10" s="40"/>
      <c r="J10" s="40"/>
      <c r="K10" s="43"/>
    </row>
    <row r="11" spans="2:11" s="44" customFormat="1" ht="13.5" customHeight="1">
      <c r="B11" s="38"/>
      <c r="C11" s="39"/>
      <c r="D11" s="39"/>
      <c r="E11" s="39"/>
      <c r="F11" s="48"/>
      <c r="G11" s="48"/>
      <c r="H11" s="48"/>
      <c r="I11" s="48"/>
      <c r="J11" s="48"/>
      <c r="K11" s="43"/>
    </row>
    <row r="12" spans="2:11" s="44" customFormat="1" ht="13.5" customHeight="1">
      <c r="B12" s="38"/>
      <c r="C12" s="39"/>
      <c r="D12" s="39"/>
      <c r="E12" s="39"/>
      <c r="F12" s="48"/>
      <c r="G12" s="48"/>
      <c r="H12" s="48"/>
      <c r="I12" s="48"/>
      <c r="J12" s="48"/>
      <c r="K12" s="43"/>
    </row>
    <row r="13" spans="2:11" s="55" customFormat="1" ht="12.75">
      <c r="B13" s="52"/>
      <c r="C13" s="53"/>
      <c r="D13" s="53"/>
      <c r="E13" s="53"/>
      <c r="F13" s="53"/>
      <c r="G13" s="53"/>
      <c r="H13" s="53"/>
      <c r="I13" s="53"/>
      <c r="J13" s="53"/>
      <c r="K13" s="54"/>
    </row>
    <row r="14" spans="2:11" s="55" customFormat="1" ht="12.75">
      <c r="B14" s="52"/>
      <c r="C14" s="53"/>
      <c r="D14" s="53"/>
      <c r="E14" s="53"/>
      <c r="F14" s="53"/>
      <c r="G14" s="53"/>
      <c r="H14" s="53"/>
      <c r="I14" s="53"/>
      <c r="J14" s="53"/>
      <c r="K14" s="54"/>
    </row>
    <row r="15" spans="2:11" s="55" customFormat="1" ht="12.75">
      <c r="B15" s="52"/>
      <c r="C15" s="53"/>
      <c r="D15" s="53"/>
      <c r="E15" s="53"/>
      <c r="F15" s="53"/>
      <c r="G15" s="53"/>
      <c r="H15" s="53"/>
      <c r="I15" s="53"/>
      <c r="J15" s="53"/>
      <c r="K15" s="54"/>
    </row>
    <row r="16" spans="2:11" s="55" customFormat="1" ht="12.75">
      <c r="B16" s="52"/>
      <c r="C16" s="53"/>
      <c r="D16" s="53"/>
      <c r="E16" s="53"/>
      <c r="F16" s="53"/>
      <c r="G16" s="53"/>
      <c r="H16" s="53"/>
      <c r="I16" s="53"/>
      <c r="J16" s="53"/>
      <c r="K16" s="54"/>
    </row>
    <row r="17" spans="2:11" s="55" customFormat="1" ht="12.75">
      <c r="B17" s="52"/>
      <c r="C17" s="53"/>
      <c r="D17" s="53"/>
      <c r="E17" s="53"/>
      <c r="F17" s="53"/>
      <c r="G17" s="53"/>
      <c r="H17" s="53"/>
      <c r="I17" s="53"/>
      <c r="J17" s="53"/>
      <c r="K17" s="54"/>
    </row>
    <row r="18" spans="2:11" s="55" customFormat="1" ht="12.75">
      <c r="B18" s="52"/>
      <c r="C18" s="53"/>
      <c r="D18" s="53"/>
      <c r="E18" s="53"/>
      <c r="F18" s="53"/>
      <c r="G18" s="53"/>
      <c r="H18" s="53"/>
      <c r="I18" s="53"/>
      <c r="J18" s="53"/>
      <c r="K18" s="54"/>
    </row>
    <row r="19" spans="2:11" s="55" customFormat="1" ht="12.75">
      <c r="B19" s="52"/>
      <c r="C19" s="53"/>
      <c r="D19" s="53"/>
      <c r="E19" s="53"/>
      <c r="F19" s="53"/>
      <c r="G19" s="53"/>
      <c r="H19" s="53"/>
      <c r="I19" s="53"/>
      <c r="J19" s="53"/>
      <c r="K19" s="54"/>
    </row>
    <row r="20" spans="2:11" s="55" customFormat="1" ht="12.75">
      <c r="B20" s="52"/>
      <c r="C20" s="53"/>
      <c r="D20" s="53"/>
      <c r="E20" s="53"/>
      <c r="F20" s="53"/>
      <c r="G20" s="53"/>
      <c r="H20" s="53"/>
      <c r="I20" s="53"/>
      <c r="J20" s="53"/>
      <c r="K20" s="54"/>
    </row>
    <row r="21" spans="2:11" s="55" customFormat="1" ht="12.75">
      <c r="B21" s="52"/>
      <c r="D21" s="53"/>
      <c r="E21" s="53"/>
      <c r="F21" s="53"/>
      <c r="G21" s="53"/>
      <c r="H21" s="53"/>
      <c r="I21" s="53"/>
      <c r="J21" s="53"/>
      <c r="K21" s="54"/>
    </row>
    <row r="22" spans="2:11" s="55" customFormat="1" ht="12.75">
      <c r="B22" s="52"/>
      <c r="C22" s="53"/>
      <c r="D22" s="53"/>
      <c r="E22" s="53"/>
      <c r="F22" s="53"/>
      <c r="G22" s="53"/>
      <c r="H22" s="53"/>
      <c r="I22" s="53"/>
      <c r="J22" s="53"/>
      <c r="K22" s="54"/>
    </row>
    <row r="23" spans="2:11" s="55" customFormat="1" ht="12.75">
      <c r="B23" s="52"/>
      <c r="C23" s="53"/>
      <c r="D23" s="53"/>
      <c r="E23" s="53"/>
      <c r="F23" s="53"/>
      <c r="G23" s="53"/>
      <c r="H23" s="53"/>
      <c r="I23" s="53"/>
      <c r="J23" s="53"/>
      <c r="K23" s="54"/>
    </row>
    <row r="24" spans="2:11" s="55" customFormat="1" ht="12.75">
      <c r="B24" s="52"/>
      <c r="C24" s="53"/>
      <c r="D24" s="53"/>
      <c r="E24" s="53"/>
      <c r="F24" s="53"/>
      <c r="G24" s="53"/>
      <c r="H24" s="53"/>
      <c r="I24" s="53"/>
      <c r="J24" s="53"/>
      <c r="K24" s="54"/>
    </row>
    <row r="25" spans="2:11" s="56" customFormat="1" ht="33.75">
      <c r="B25" s="321" t="s">
        <v>7</v>
      </c>
      <c r="C25" s="322"/>
      <c r="D25" s="322"/>
      <c r="E25" s="322"/>
      <c r="F25" s="322"/>
      <c r="G25" s="322"/>
      <c r="H25" s="322"/>
      <c r="I25" s="322"/>
      <c r="J25" s="322"/>
      <c r="K25" s="323"/>
    </row>
    <row r="26" spans="2:11" s="55" customFormat="1" ht="12.75">
      <c r="B26" s="57"/>
      <c r="C26" s="324" t="s">
        <v>74</v>
      </c>
      <c r="D26" s="324"/>
      <c r="E26" s="324"/>
      <c r="F26" s="324"/>
      <c r="G26" s="324"/>
      <c r="H26" s="324"/>
      <c r="I26" s="324"/>
      <c r="J26" s="324"/>
      <c r="K26" s="54"/>
    </row>
    <row r="27" spans="2:11" s="55" customFormat="1" ht="12.75">
      <c r="B27" s="52"/>
      <c r="C27" s="324" t="s">
        <v>75</v>
      </c>
      <c r="D27" s="324"/>
      <c r="E27" s="324"/>
      <c r="F27" s="324"/>
      <c r="G27" s="324"/>
      <c r="H27" s="324"/>
      <c r="I27" s="324"/>
      <c r="J27" s="324"/>
      <c r="K27" s="54"/>
    </row>
    <row r="28" spans="2:11" s="55" customFormat="1" ht="12.75">
      <c r="B28" s="52"/>
      <c r="C28" s="53"/>
      <c r="D28" s="53"/>
      <c r="E28" s="53"/>
      <c r="F28" s="53"/>
      <c r="G28" s="53"/>
      <c r="H28" s="53"/>
      <c r="I28" s="53"/>
      <c r="J28" s="53"/>
      <c r="K28" s="54"/>
    </row>
    <row r="29" spans="2:11" s="55" customFormat="1" ht="12.75">
      <c r="B29" s="52"/>
      <c r="C29" s="53"/>
      <c r="D29" s="53"/>
      <c r="E29" s="53"/>
      <c r="F29" s="53"/>
      <c r="G29" s="53"/>
      <c r="H29" s="53"/>
      <c r="I29" s="53"/>
      <c r="J29" s="53"/>
      <c r="K29" s="54"/>
    </row>
    <row r="30" spans="2:11" s="61" customFormat="1" ht="33.75">
      <c r="B30" s="52"/>
      <c r="C30" s="53"/>
      <c r="D30" s="53"/>
      <c r="E30" s="53"/>
      <c r="F30" s="58" t="s">
        <v>332</v>
      </c>
      <c r="G30" s="59"/>
      <c r="H30" s="59"/>
      <c r="I30" s="59"/>
      <c r="J30" s="59"/>
      <c r="K30" s="60"/>
    </row>
    <row r="31" spans="2:11" s="61" customFormat="1" ht="12.75">
      <c r="B31" s="62"/>
      <c r="C31" s="59"/>
      <c r="D31" s="59"/>
      <c r="E31" s="59"/>
      <c r="F31" s="59"/>
      <c r="G31" s="59"/>
      <c r="H31" s="59"/>
      <c r="I31" s="59"/>
      <c r="J31" s="59"/>
      <c r="K31" s="60"/>
    </row>
    <row r="32" spans="2:11" s="61" customFormat="1" ht="12.75">
      <c r="B32" s="62"/>
      <c r="C32" s="59"/>
      <c r="D32" s="59"/>
      <c r="E32" s="59"/>
      <c r="F32" s="59"/>
      <c r="G32" s="59"/>
      <c r="H32" s="59"/>
      <c r="I32" s="59"/>
      <c r="J32" s="59"/>
      <c r="K32" s="60"/>
    </row>
    <row r="33" spans="2:11" s="61" customFormat="1" ht="12.75">
      <c r="B33" s="62"/>
      <c r="C33" s="59"/>
      <c r="D33" s="59"/>
      <c r="E33" s="59"/>
      <c r="F33" s="59"/>
      <c r="G33" s="59"/>
      <c r="H33" s="59"/>
      <c r="I33" s="59"/>
      <c r="J33" s="59"/>
      <c r="K33" s="60"/>
    </row>
    <row r="34" spans="2:11" s="61" customFormat="1" ht="12.75">
      <c r="B34" s="62"/>
      <c r="C34" s="59"/>
      <c r="D34" s="59"/>
      <c r="E34" s="59"/>
      <c r="F34" s="59"/>
      <c r="G34" s="59"/>
      <c r="H34" s="59"/>
      <c r="I34" s="59"/>
      <c r="J34" s="59"/>
      <c r="K34" s="60"/>
    </row>
    <row r="35" spans="2:11" s="61" customFormat="1" ht="12.75">
      <c r="B35" s="62"/>
      <c r="C35" s="59"/>
      <c r="D35" s="59"/>
      <c r="E35" s="59"/>
      <c r="F35" s="59"/>
      <c r="G35" s="59"/>
      <c r="H35" s="59"/>
      <c r="I35" s="59"/>
      <c r="J35" s="59"/>
      <c r="K35" s="60"/>
    </row>
    <row r="36" spans="2:11" s="61" customFormat="1" ht="12.75">
      <c r="B36" s="62"/>
      <c r="C36" s="59"/>
      <c r="D36" s="59"/>
      <c r="E36" s="59"/>
      <c r="F36" s="59"/>
      <c r="G36" s="59"/>
      <c r="H36" s="59"/>
      <c r="I36" s="59"/>
      <c r="J36" s="59"/>
      <c r="K36" s="60"/>
    </row>
    <row r="37" spans="2:11" s="61" customFormat="1" ht="12.75">
      <c r="B37" s="62"/>
      <c r="C37" s="59"/>
      <c r="D37" s="59"/>
      <c r="E37" s="59"/>
      <c r="F37" s="59"/>
      <c r="G37" s="59"/>
      <c r="H37" s="59"/>
      <c r="I37" s="59"/>
      <c r="J37" s="59"/>
      <c r="K37" s="60"/>
    </row>
    <row r="38" spans="2:11" s="61" customFormat="1" ht="12.75">
      <c r="B38" s="62"/>
      <c r="C38" s="59"/>
      <c r="D38" s="59"/>
      <c r="E38" s="59"/>
      <c r="F38" s="59"/>
      <c r="G38" s="59"/>
      <c r="H38" s="59"/>
      <c r="I38" s="59"/>
      <c r="J38" s="59"/>
      <c r="K38" s="60"/>
    </row>
    <row r="39" spans="2:11" s="61" customFormat="1" ht="12.75">
      <c r="B39" s="62"/>
      <c r="C39" s="59"/>
      <c r="D39" s="59"/>
      <c r="E39" s="59"/>
      <c r="F39" s="59"/>
      <c r="G39" s="59"/>
      <c r="H39" s="59"/>
      <c r="I39" s="59"/>
      <c r="J39" s="59"/>
      <c r="K39" s="60"/>
    </row>
    <row r="40" spans="2:11" s="61" customFormat="1" ht="12.75">
      <c r="B40" s="62"/>
      <c r="C40" s="59"/>
      <c r="D40" s="59"/>
      <c r="E40" s="59"/>
      <c r="F40" s="59"/>
      <c r="G40" s="59"/>
      <c r="H40" s="59"/>
      <c r="I40" s="59"/>
      <c r="J40" s="59"/>
      <c r="K40" s="60"/>
    </row>
    <row r="41" spans="2:11" s="61" customFormat="1" ht="12.75">
      <c r="B41" s="62"/>
      <c r="C41" s="59"/>
      <c r="D41" s="59"/>
      <c r="E41" s="59"/>
      <c r="F41" s="59"/>
      <c r="G41" s="59"/>
      <c r="H41" s="59"/>
      <c r="I41" s="59"/>
      <c r="J41" s="59"/>
      <c r="K41" s="60"/>
    </row>
    <row r="42" spans="2:11" s="61" customFormat="1" ht="12.75">
      <c r="B42" s="62"/>
      <c r="C42" s="59"/>
      <c r="D42" s="59"/>
      <c r="E42" s="59"/>
      <c r="F42" s="59"/>
      <c r="G42" s="59"/>
      <c r="H42" s="59"/>
      <c r="I42" s="59"/>
      <c r="J42" s="59"/>
      <c r="K42" s="60"/>
    </row>
    <row r="43" spans="2:11" s="61" customFormat="1" ht="12.75">
      <c r="B43" s="62"/>
      <c r="C43" s="59"/>
      <c r="D43" s="59"/>
      <c r="E43" s="59"/>
      <c r="F43" s="59"/>
      <c r="G43" s="59"/>
      <c r="H43" s="59"/>
      <c r="I43" s="59"/>
      <c r="J43" s="59"/>
      <c r="K43" s="60"/>
    </row>
    <row r="44" spans="2:11" s="61" customFormat="1" ht="12.75">
      <c r="B44" s="62"/>
      <c r="C44" s="59"/>
      <c r="D44" s="59"/>
      <c r="E44" s="59"/>
      <c r="F44" s="59"/>
      <c r="G44" s="59"/>
      <c r="H44" s="59"/>
      <c r="I44" s="59"/>
      <c r="J44" s="59"/>
      <c r="K44" s="60"/>
    </row>
    <row r="45" spans="2:11" s="61" customFormat="1" ht="9" customHeight="1">
      <c r="B45" s="62"/>
      <c r="C45" s="59"/>
      <c r="D45" s="59"/>
      <c r="E45" s="59"/>
      <c r="F45" s="59"/>
      <c r="G45" s="59"/>
      <c r="H45" s="59"/>
      <c r="I45" s="59"/>
      <c r="J45" s="59"/>
      <c r="K45" s="60"/>
    </row>
    <row r="46" spans="2:11" s="61" customFormat="1" ht="12.75">
      <c r="B46" s="62"/>
      <c r="C46" s="59"/>
      <c r="D46" s="59"/>
      <c r="E46" s="59"/>
      <c r="F46" s="59"/>
      <c r="G46" s="59"/>
      <c r="H46" s="59"/>
      <c r="I46" s="59"/>
      <c r="J46" s="59"/>
      <c r="K46" s="60"/>
    </row>
    <row r="47" spans="2:11" s="61" customFormat="1" ht="12.75">
      <c r="B47" s="62"/>
      <c r="C47" s="59"/>
      <c r="D47" s="59"/>
      <c r="E47" s="59"/>
      <c r="F47" s="59"/>
      <c r="G47" s="59"/>
      <c r="H47" s="59"/>
      <c r="I47" s="59"/>
      <c r="J47" s="59"/>
      <c r="K47" s="60"/>
    </row>
    <row r="48" spans="2:11" s="44" customFormat="1" ht="12.75" customHeight="1">
      <c r="B48" s="38"/>
      <c r="C48" s="39" t="s">
        <v>99</v>
      </c>
      <c r="D48" s="39"/>
      <c r="E48" s="39"/>
      <c r="F48" s="39"/>
      <c r="G48" s="39"/>
      <c r="H48" s="320" t="s">
        <v>177</v>
      </c>
      <c r="I48" s="320"/>
      <c r="J48" s="39"/>
      <c r="K48" s="43"/>
    </row>
    <row r="49" spans="2:11" s="44" customFormat="1" ht="12.75" customHeight="1">
      <c r="B49" s="38"/>
      <c r="C49" s="39" t="s">
        <v>100</v>
      </c>
      <c r="D49" s="39"/>
      <c r="E49" s="39"/>
      <c r="F49" s="39"/>
      <c r="G49" s="39"/>
      <c r="H49" s="319" t="s">
        <v>178</v>
      </c>
      <c r="I49" s="319"/>
      <c r="J49" s="39"/>
      <c r="K49" s="43"/>
    </row>
    <row r="50" spans="2:11" s="44" customFormat="1" ht="12.75" customHeight="1">
      <c r="B50" s="38"/>
      <c r="C50" s="39" t="s">
        <v>94</v>
      </c>
      <c r="D50" s="39"/>
      <c r="E50" s="39"/>
      <c r="F50" s="39"/>
      <c r="G50" s="39"/>
      <c r="H50" s="319" t="s">
        <v>101</v>
      </c>
      <c r="I50" s="319"/>
      <c r="J50" s="39"/>
      <c r="K50" s="43"/>
    </row>
    <row r="51" spans="2:11" s="44" customFormat="1" ht="12.75" customHeight="1">
      <c r="B51" s="38"/>
      <c r="C51" s="39" t="s">
        <v>95</v>
      </c>
      <c r="D51" s="39"/>
      <c r="E51" s="39"/>
      <c r="F51" s="39"/>
      <c r="G51" s="39"/>
      <c r="H51" s="319" t="s">
        <v>101</v>
      </c>
      <c r="I51" s="319"/>
      <c r="J51" s="39"/>
      <c r="K51" s="43"/>
    </row>
    <row r="52" spans="2:11" s="55" customFormat="1" ht="12.75">
      <c r="B52" s="52"/>
      <c r="C52" s="53"/>
      <c r="D52" s="53"/>
      <c r="E52" s="53"/>
      <c r="F52" s="53"/>
      <c r="G52" s="53"/>
      <c r="H52" s="53"/>
      <c r="I52" s="53"/>
      <c r="J52" s="53"/>
      <c r="K52" s="54"/>
    </row>
    <row r="53" spans="2:11" s="66" customFormat="1" ht="12.75" customHeight="1">
      <c r="B53" s="63"/>
      <c r="C53" s="39" t="s">
        <v>102</v>
      </c>
      <c r="D53" s="39"/>
      <c r="E53" s="39"/>
      <c r="F53" s="39"/>
      <c r="G53" s="51" t="s">
        <v>96</v>
      </c>
      <c r="H53" s="320" t="s">
        <v>334</v>
      </c>
      <c r="I53" s="320"/>
      <c r="J53" s="64"/>
      <c r="K53" s="65"/>
    </row>
    <row r="54" spans="2:11" s="66" customFormat="1" ht="12.75" customHeight="1">
      <c r="B54" s="63"/>
      <c r="C54" s="39"/>
      <c r="D54" s="39"/>
      <c r="E54" s="39"/>
      <c r="F54" s="39"/>
      <c r="G54" s="51" t="s">
        <v>97</v>
      </c>
      <c r="H54" s="319" t="s">
        <v>335</v>
      </c>
      <c r="I54" s="319"/>
      <c r="J54" s="64"/>
      <c r="K54" s="65"/>
    </row>
    <row r="55" spans="2:11" s="66" customFormat="1" ht="7.5" customHeight="1">
      <c r="B55" s="63"/>
      <c r="C55" s="39"/>
      <c r="D55" s="39"/>
      <c r="E55" s="39"/>
      <c r="F55" s="39"/>
      <c r="G55" s="51"/>
      <c r="H55" s="51"/>
      <c r="I55" s="51"/>
      <c r="J55" s="64"/>
      <c r="K55" s="65"/>
    </row>
    <row r="56" spans="2:11" s="66" customFormat="1" ht="12.75" customHeight="1">
      <c r="B56" s="63"/>
      <c r="C56" s="39" t="s">
        <v>98</v>
      </c>
      <c r="D56" s="39"/>
      <c r="E56" s="39"/>
      <c r="F56" s="51"/>
      <c r="G56" s="39"/>
      <c r="H56" s="40"/>
      <c r="I56" s="40"/>
      <c r="J56" s="64"/>
      <c r="K56" s="65"/>
    </row>
    <row r="57" spans="2:11" ht="22.5" customHeight="1">
      <c r="B57" s="67"/>
      <c r="C57" s="68"/>
      <c r="D57" s="68"/>
      <c r="E57" s="68"/>
      <c r="F57" s="68"/>
      <c r="G57" s="68"/>
      <c r="H57" s="68"/>
      <c r="I57" s="68"/>
      <c r="J57" s="68"/>
      <c r="K57" s="69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60"/>
  <sheetViews>
    <sheetView zoomScalePageLayoutView="0" workbookViewId="0" topLeftCell="A22">
      <selection activeCell="D61" sqref="D61"/>
    </sheetView>
  </sheetViews>
  <sheetFormatPr defaultColWidth="4.7109375" defaultRowHeight="12.75"/>
  <cols>
    <col min="1" max="1" width="9.140625" style="0" customWidth="1"/>
    <col min="2" max="2" width="5.28125" style="0" customWidth="1"/>
    <col min="3" max="3" width="4.0039062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0" customFormat="1" ht="33" customHeight="1">
      <c r="B3" s="385" t="s">
        <v>73</v>
      </c>
      <c r="C3" s="386"/>
      <c r="D3" s="386"/>
      <c r="E3" s="387"/>
    </row>
    <row r="4" spans="2:5" s="247" customFormat="1" ht="12.75">
      <c r="B4" s="243"/>
      <c r="C4" s="244" t="s">
        <v>239</v>
      </c>
      <c r="D4" s="245"/>
      <c r="E4" s="246"/>
    </row>
    <row r="5" spans="2:5" s="247" customFormat="1" ht="11.25">
      <c r="B5" s="243"/>
      <c r="C5" s="248"/>
      <c r="D5" s="249" t="s">
        <v>240</v>
      </c>
      <c r="E5" s="246"/>
    </row>
    <row r="6" spans="2:5" s="247" customFormat="1" ht="11.25">
      <c r="B6" s="243"/>
      <c r="C6" s="248"/>
      <c r="D6" s="249" t="s">
        <v>241</v>
      </c>
      <c r="E6" s="246"/>
    </row>
    <row r="7" spans="2:5" s="247" customFormat="1" ht="11.25">
      <c r="B7" s="243"/>
      <c r="C7" s="248" t="s">
        <v>242</v>
      </c>
      <c r="D7" s="250"/>
      <c r="E7" s="246"/>
    </row>
    <row r="8" spans="2:5" s="247" customFormat="1" ht="11.25">
      <c r="B8" s="243"/>
      <c r="C8" s="248"/>
      <c r="D8" s="249" t="s">
        <v>243</v>
      </c>
      <c r="E8" s="246"/>
    </row>
    <row r="9" spans="2:5" s="247" customFormat="1" ht="11.25">
      <c r="B9" s="243"/>
      <c r="C9" s="251"/>
      <c r="D9" s="249" t="s">
        <v>244</v>
      </c>
      <c r="E9" s="246"/>
    </row>
    <row r="10" spans="2:5" s="247" customFormat="1" ht="11.25">
      <c r="B10" s="243"/>
      <c r="C10" s="252"/>
      <c r="D10" s="253" t="s">
        <v>245</v>
      </c>
      <c r="E10" s="246"/>
    </row>
    <row r="11" spans="2:5" ht="5.25" customHeight="1">
      <c r="B11" s="4"/>
      <c r="C11" s="5"/>
      <c r="D11" s="5"/>
      <c r="E11" s="6"/>
    </row>
    <row r="12" spans="2:5" ht="15.75">
      <c r="B12" s="4"/>
      <c r="C12" s="254" t="s">
        <v>246</v>
      </c>
      <c r="D12" s="255" t="s">
        <v>247</v>
      </c>
      <c r="E12" s="6"/>
    </row>
    <row r="13" spans="2:5" ht="6" customHeight="1">
      <c r="B13" s="4"/>
      <c r="C13" s="256"/>
      <c r="E13" s="6"/>
    </row>
    <row r="14" spans="2:5" ht="12.75">
      <c r="B14" s="4"/>
      <c r="C14" s="257">
        <v>1</v>
      </c>
      <c r="D14" s="258" t="s">
        <v>248</v>
      </c>
      <c r="E14" s="6"/>
    </row>
    <row r="15" spans="2:5" ht="12.75">
      <c r="B15" s="4"/>
      <c r="C15" s="257">
        <v>2</v>
      </c>
      <c r="D15" s="34" t="s">
        <v>249</v>
      </c>
      <c r="E15" s="6"/>
    </row>
    <row r="16" spans="2:5" ht="12.75">
      <c r="B16" s="4"/>
      <c r="C16" s="259">
        <v>3</v>
      </c>
      <c r="D16" s="34" t="s">
        <v>250</v>
      </c>
      <c r="E16" s="6"/>
    </row>
    <row r="17" spans="2:5" s="34" customFormat="1" ht="12.75">
      <c r="B17" s="260"/>
      <c r="C17" s="259">
        <v>4</v>
      </c>
      <c r="D17" s="259" t="s">
        <v>251</v>
      </c>
      <c r="E17" s="261"/>
    </row>
    <row r="18" spans="2:5" s="34" customFormat="1" ht="12.75">
      <c r="B18" s="260"/>
      <c r="C18" s="259"/>
      <c r="D18" s="258" t="s">
        <v>252</v>
      </c>
      <c r="E18" s="261"/>
    </row>
    <row r="19" spans="2:5" s="34" customFormat="1" ht="12.75">
      <c r="B19" s="260"/>
      <c r="C19" s="259" t="s">
        <v>253</v>
      </c>
      <c r="D19" s="259"/>
      <c r="E19" s="261"/>
    </row>
    <row r="20" spans="2:5" s="34" customFormat="1" ht="12.75">
      <c r="B20" s="260"/>
      <c r="C20" s="259"/>
      <c r="D20" s="258" t="s">
        <v>254</v>
      </c>
      <c r="E20" s="261"/>
    </row>
    <row r="21" spans="2:5" s="34" customFormat="1" ht="12.75">
      <c r="B21" s="260"/>
      <c r="C21" s="259" t="s">
        <v>255</v>
      </c>
      <c r="D21" s="259"/>
      <c r="E21" s="261"/>
    </row>
    <row r="22" spans="2:5" s="34" customFormat="1" ht="12.75">
      <c r="B22" s="260"/>
      <c r="C22" s="259"/>
      <c r="D22" s="258" t="s">
        <v>256</v>
      </c>
      <c r="E22" s="261"/>
    </row>
    <row r="23" spans="2:5" s="34" customFormat="1" ht="12.75">
      <c r="B23" s="260"/>
      <c r="C23" s="259" t="s">
        <v>257</v>
      </c>
      <c r="D23" s="259"/>
      <c r="E23" s="261"/>
    </row>
    <row r="24" spans="2:5" s="34" customFormat="1" ht="12.75">
      <c r="B24" s="260"/>
      <c r="C24" s="259"/>
      <c r="D24" s="259" t="s">
        <v>258</v>
      </c>
      <c r="E24" s="261"/>
    </row>
    <row r="25" spans="2:5" s="34" customFormat="1" ht="12.75">
      <c r="B25" s="260"/>
      <c r="C25" s="259" t="s">
        <v>259</v>
      </c>
      <c r="D25" s="259"/>
      <c r="E25" s="261"/>
    </row>
    <row r="26" spans="2:5" s="34" customFormat="1" ht="12.75">
      <c r="B26" s="260"/>
      <c r="C26" s="258" t="s">
        <v>260</v>
      </c>
      <c r="D26" s="259"/>
      <c r="E26" s="261"/>
    </row>
    <row r="27" spans="2:5" s="34" customFormat="1" ht="12.75">
      <c r="B27" s="260"/>
      <c r="C27" s="259"/>
      <c r="D27" s="259" t="s">
        <v>261</v>
      </c>
      <c r="E27" s="261"/>
    </row>
    <row r="28" spans="2:5" s="34" customFormat="1" ht="12.75">
      <c r="B28" s="260"/>
      <c r="C28" s="258" t="s">
        <v>262</v>
      </c>
      <c r="D28" s="259"/>
      <c r="E28" s="261"/>
    </row>
    <row r="29" spans="2:5" s="34" customFormat="1" ht="12.75">
      <c r="B29" s="260"/>
      <c r="C29" s="259"/>
      <c r="D29" s="259" t="s">
        <v>263</v>
      </c>
      <c r="E29" s="261"/>
    </row>
    <row r="30" spans="2:5" s="34" customFormat="1" ht="12.75">
      <c r="B30" s="260"/>
      <c r="C30" s="258" t="s">
        <v>264</v>
      </c>
      <c r="D30" s="259"/>
      <c r="E30" s="261"/>
    </row>
    <row r="31" spans="2:5" s="34" customFormat="1" ht="12.75">
      <c r="B31" s="260"/>
      <c r="C31" s="259" t="s">
        <v>265</v>
      </c>
      <c r="D31" s="259" t="s">
        <v>266</v>
      </c>
      <c r="E31" s="261"/>
    </row>
    <row r="32" spans="2:5" s="34" customFormat="1" ht="12.75">
      <c r="B32" s="260"/>
      <c r="C32" s="259"/>
      <c r="D32" s="258" t="s">
        <v>267</v>
      </c>
      <c r="E32" s="261"/>
    </row>
    <row r="33" spans="2:5" s="34" customFormat="1" ht="12.75">
      <c r="B33" s="260"/>
      <c r="C33" s="259"/>
      <c r="D33" s="258" t="s">
        <v>268</v>
      </c>
      <c r="E33" s="261"/>
    </row>
    <row r="34" spans="2:5" s="34" customFormat="1" ht="12.75">
      <c r="B34" s="260"/>
      <c r="C34" s="259"/>
      <c r="D34" s="258" t="s">
        <v>269</v>
      </c>
      <c r="E34" s="261"/>
    </row>
    <row r="35" spans="2:5" s="34" customFormat="1" ht="12.75">
      <c r="B35" s="260"/>
      <c r="C35" s="259"/>
      <c r="D35" s="258" t="s">
        <v>270</v>
      </c>
      <c r="E35" s="261"/>
    </row>
    <row r="36" spans="2:5" s="34" customFormat="1" ht="12.75">
      <c r="B36" s="260"/>
      <c r="C36" s="259"/>
      <c r="D36" s="258" t="s">
        <v>271</v>
      </c>
      <c r="E36" s="261"/>
    </row>
    <row r="37" spans="2:5" s="34" customFormat="1" ht="12.75">
      <c r="B37" s="260"/>
      <c r="C37" s="259"/>
      <c r="D37" s="258" t="s">
        <v>272</v>
      </c>
      <c r="E37" s="261"/>
    </row>
    <row r="38" spans="2:5" s="34" customFormat="1" ht="15.75">
      <c r="B38" s="260"/>
      <c r="C38" s="254" t="s">
        <v>273</v>
      </c>
      <c r="D38" s="255" t="s">
        <v>274</v>
      </c>
      <c r="E38" s="261"/>
    </row>
    <row r="39" spans="2:5" s="34" customFormat="1" ht="4.5" customHeight="1">
      <c r="B39" s="260"/>
      <c r="C39" s="259"/>
      <c r="D39" s="259"/>
      <c r="E39" s="261"/>
    </row>
    <row r="40" spans="2:5" s="34" customFormat="1" ht="12.75">
      <c r="B40" s="260"/>
      <c r="C40" s="259"/>
      <c r="D40" s="258" t="s">
        <v>275</v>
      </c>
      <c r="E40" s="261"/>
    </row>
    <row r="41" spans="2:5" s="34" customFormat="1" ht="12.75">
      <c r="B41" s="260"/>
      <c r="C41" s="259" t="s">
        <v>276</v>
      </c>
      <c r="D41" s="259"/>
      <c r="E41" s="261"/>
    </row>
    <row r="42" spans="2:5" s="34" customFormat="1" ht="12.75">
      <c r="B42" s="260"/>
      <c r="C42" s="259"/>
      <c r="D42" s="259" t="s">
        <v>277</v>
      </c>
      <c r="E42" s="261"/>
    </row>
    <row r="43" spans="2:5" s="34" customFormat="1" ht="12.75">
      <c r="B43" s="260"/>
      <c r="C43" s="259" t="s">
        <v>278</v>
      </c>
      <c r="D43" s="259"/>
      <c r="E43" s="261"/>
    </row>
    <row r="44" spans="2:5" s="34" customFormat="1" ht="12.75">
      <c r="B44" s="260"/>
      <c r="C44" s="259"/>
      <c r="D44" s="259" t="s">
        <v>279</v>
      </c>
      <c r="E44" s="261"/>
    </row>
    <row r="45" spans="2:5" s="34" customFormat="1" ht="12.75">
      <c r="B45" s="260"/>
      <c r="C45" s="259" t="s">
        <v>280</v>
      </c>
      <c r="D45" s="259"/>
      <c r="E45" s="261"/>
    </row>
    <row r="46" spans="2:5" s="34" customFormat="1" ht="12.75">
      <c r="B46" s="260"/>
      <c r="C46" s="259"/>
      <c r="D46" s="259" t="s">
        <v>281</v>
      </c>
      <c r="E46" s="261"/>
    </row>
    <row r="47" spans="2:5" s="34" customFormat="1" ht="12.75">
      <c r="B47" s="260"/>
      <c r="C47" s="259" t="s">
        <v>282</v>
      </c>
      <c r="D47" s="259"/>
      <c r="E47" s="261"/>
    </row>
    <row r="48" spans="2:5" s="34" customFormat="1" ht="12.75">
      <c r="B48" s="260"/>
      <c r="D48" s="34" t="s">
        <v>283</v>
      </c>
      <c r="E48" s="261"/>
    </row>
    <row r="49" spans="2:5" s="34" customFormat="1" ht="12.75">
      <c r="B49" s="260"/>
      <c r="C49" s="34" t="s">
        <v>284</v>
      </c>
      <c r="E49" s="261"/>
    </row>
    <row r="50" spans="2:5" s="34" customFormat="1" ht="12.75">
      <c r="B50" s="260"/>
      <c r="C50" s="34" t="s">
        <v>285</v>
      </c>
      <c r="E50" s="261"/>
    </row>
    <row r="51" spans="2:5" s="34" customFormat="1" ht="12.75">
      <c r="B51" s="260"/>
      <c r="C51" s="34" t="s">
        <v>286</v>
      </c>
      <c r="D51" s="259"/>
      <c r="E51" s="261"/>
    </row>
    <row r="52" spans="2:5" s="34" customFormat="1" ht="12.75">
      <c r="B52" s="260"/>
      <c r="C52" s="259"/>
      <c r="D52" s="34" t="s">
        <v>287</v>
      </c>
      <c r="E52" s="261"/>
    </row>
    <row r="53" spans="2:5" s="34" customFormat="1" ht="12.75">
      <c r="B53" s="260"/>
      <c r="C53" s="259"/>
      <c r="D53" s="259" t="s">
        <v>288</v>
      </c>
      <c r="E53" s="261"/>
    </row>
    <row r="54" spans="2:5" s="26" customFormat="1" ht="12.75">
      <c r="B54" s="23"/>
      <c r="C54" s="24"/>
      <c r="D54" s="24" t="s">
        <v>289</v>
      </c>
      <c r="E54" s="25"/>
    </row>
    <row r="55" spans="2:5" ht="12.75">
      <c r="B55" s="4"/>
      <c r="C55" s="34"/>
      <c r="D55" s="34" t="s">
        <v>290</v>
      </c>
      <c r="E55" s="6"/>
    </row>
    <row r="56" spans="2:5" ht="12.75">
      <c r="B56" s="4"/>
      <c r="C56" s="34" t="s">
        <v>291</v>
      </c>
      <c r="D56" s="34"/>
      <c r="E56" s="6"/>
    </row>
    <row r="57" spans="2:5" ht="12.75">
      <c r="B57" s="4"/>
      <c r="C57" s="34"/>
      <c r="D57" s="34"/>
      <c r="E57" s="6"/>
    </row>
    <row r="58" spans="2:5" ht="12.75">
      <c r="B58" s="4"/>
      <c r="C58" s="34"/>
      <c r="D58" s="34"/>
      <c r="E58" s="6"/>
    </row>
    <row r="59" spans="2:5" ht="12.75">
      <c r="B59" s="4"/>
      <c r="C59" s="34"/>
      <c r="D59" s="34"/>
      <c r="E59" s="262">
        <v>1</v>
      </c>
    </row>
    <row r="60" spans="2:5" ht="12.75">
      <c r="B60" s="7"/>
      <c r="C60" s="8"/>
      <c r="D60" s="8"/>
      <c r="E60" s="9"/>
    </row>
  </sheetData>
  <sheetProtection/>
  <mergeCells count="1">
    <mergeCell ref="B3:E3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31">
      <selection activeCell="H45" sqref="B2:H45"/>
    </sheetView>
  </sheetViews>
  <sheetFormatPr defaultColWidth="9.140625" defaultRowHeight="12.75"/>
  <cols>
    <col min="1" max="1" width="4.421875" style="91" customWidth="1"/>
    <col min="2" max="2" width="3.7109375" style="92" customWidth="1"/>
    <col min="3" max="3" width="2.7109375" style="92" customWidth="1"/>
    <col min="4" max="4" width="4.00390625" style="92" customWidth="1"/>
    <col min="5" max="5" width="40.57421875" style="91" customWidth="1"/>
    <col min="6" max="6" width="8.28125" style="91" customWidth="1"/>
    <col min="7" max="8" width="15.7109375" style="93" customWidth="1"/>
    <col min="9" max="9" width="1.421875" style="91" customWidth="1"/>
    <col min="10" max="16384" width="9.140625" style="91" customWidth="1"/>
  </cols>
  <sheetData>
    <row r="1" spans="2:8" s="34" customFormat="1" ht="17.25" customHeight="1">
      <c r="B1" s="71"/>
      <c r="C1" s="71"/>
      <c r="D1" s="71"/>
      <c r="G1" s="72"/>
      <c r="H1" s="72"/>
    </row>
    <row r="2" spans="2:8" s="76" customFormat="1" ht="18">
      <c r="B2" s="288" t="s">
        <v>299</v>
      </c>
      <c r="C2" s="289"/>
      <c r="D2" s="289"/>
      <c r="E2" s="290"/>
      <c r="F2" s="291"/>
      <c r="G2" s="291"/>
      <c r="H2" s="292" t="s">
        <v>179</v>
      </c>
    </row>
    <row r="3" spans="2:8" s="76" customFormat="1" ht="9" customHeight="1">
      <c r="B3" s="293"/>
      <c r="C3" s="289"/>
      <c r="D3" s="289"/>
      <c r="E3" s="290"/>
      <c r="F3" s="291"/>
      <c r="G3" s="292"/>
      <c r="H3" s="292"/>
    </row>
    <row r="4" spans="2:8" s="78" customFormat="1" ht="18" customHeight="1">
      <c r="B4" s="325" t="s">
        <v>321</v>
      </c>
      <c r="C4" s="325"/>
      <c r="D4" s="325"/>
      <c r="E4" s="325"/>
      <c r="F4" s="325"/>
      <c r="G4" s="325"/>
      <c r="H4" s="325"/>
    </row>
    <row r="5" spans="2:8" s="55" customFormat="1" ht="6.75" customHeight="1">
      <c r="B5" s="294"/>
      <c r="C5" s="294"/>
      <c r="D5" s="294"/>
      <c r="E5" s="295"/>
      <c r="F5" s="295"/>
      <c r="G5" s="296"/>
      <c r="H5" s="296"/>
    </row>
    <row r="6" spans="2:8" s="55" customFormat="1" ht="12" customHeight="1">
      <c r="B6" s="329" t="s">
        <v>2</v>
      </c>
      <c r="C6" s="331" t="s">
        <v>8</v>
      </c>
      <c r="D6" s="332"/>
      <c r="E6" s="333"/>
      <c r="F6" s="329" t="s">
        <v>9</v>
      </c>
      <c r="G6" s="297" t="s">
        <v>140</v>
      </c>
      <c r="H6" s="297" t="s">
        <v>140</v>
      </c>
    </row>
    <row r="7" spans="2:8" s="55" customFormat="1" ht="12" customHeight="1">
      <c r="B7" s="330"/>
      <c r="C7" s="334"/>
      <c r="D7" s="335"/>
      <c r="E7" s="336"/>
      <c r="F7" s="330"/>
      <c r="G7" s="298" t="s">
        <v>141</v>
      </c>
      <c r="H7" s="299" t="s">
        <v>147</v>
      </c>
    </row>
    <row r="8" spans="2:8" s="84" customFormat="1" ht="24.75" customHeight="1">
      <c r="B8" s="300" t="s">
        <v>3</v>
      </c>
      <c r="C8" s="326" t="s">
        <v>148</v>
      </c>
      <c r="D8" s="327"/>
      <c r="E8" s="328"/>
      <c r="F8" s="302"/>
      <c r="G8" s="303">
        <f>G9+G12+G13+G21+G29+G30+G31</f>
        <v>7809842.2</v>
      </c>
      <c r="H8" s="303">
        <f>H9+H12+H13+H21+H29+H30+H31</f>
        <v>3889981</v>
      </c>
    </row>
    <row r="9" spans="2:8" s="84" customFormat="1" ht="16.5" customHeight="1">
      <c r="B9" s="304"/>
      <c r="C9" s="301">
        <v>1</v>
      </c>
      <c r="D9" s="305" t="s">
        <v>10</v>
      </c>
      <c r="E9" s="306"/>
      <c r="F9" s="307"/>
      <c r="G9" s="303">
        <f>G10+G11</f>
        <v>684566</v>
      </c>
      <c r="H9" s="303">
        <f>H10+H11</f>
        <v>380985</v>
      </c>
    </row>
    <row r="10" spans="2:8" s="86" customFormat="1" ht="16.5" customHeight="1">
      <c r="B10" s="304"/>
      <c r="C10" s="301"/>
      <c r="D10" s="308" t="s">
        <v>103</v>
      </c>
      <c r="E10" s="309" t="s">
        <v>29</v>
      </c>
      <c r="F10" s="310"/>
      <c r="G10" s="285">
        <v>12138</v>
      </c>
      <c r="H10" s="285">
        <v>193325</v>
      </c>
    </row>
    <row r="11" spans="2:8" s="86" customFormat="1" ht="16.5" customHeight="1">
      <c r="B11" s="311"/>
      <c r="C11" s="301"/>
      <c r="D11" s="308" t="s">
        <v>103</v>
      </c>
      <c r="E11" s="309" t="s">
        <v>30</v>
      </c>
      <c r="F11" s="310"/>
      <c r="G11" s="285">
        <v>672428</v>
      </c>
      <c r="H11" s="285">
        <v>187660</v>
      </c>
    </row>
    <row r="12" spans="2:8" s="84" customFormat="1" ht="16.5" customHeight="1">
      <c r="B12" s="311"/>
      <c r="C12" s="301">
        <v>2</v>
      </c>
      <c r="D12" s="305" t="s">
        <v>149</v>
      </c>
      <c r="E12" s="306"/>
      <c r="F12" s="307"/>
      <c r="G12" s="312"/>
      <c r="H12" s="312"/>
    </row>
    <row r="13" spans="2:11" s="84" customFormat="1" ht="16.5" customHeight="1">
      <c r="B13" s="304"/>
      <c r="C13" s="301">
        <v>3</v>
      </c>
      <c r="D13" s="305" t="s">
        <v>150</v>
      </c>
      <c r="E13" s="306"/>
      <c r="F13" s="307"/>
      <c r="G13" s="303">
        <f>G14+G15+G16+G17+G18+G19+G20</f>
        <v>1602525.2</v>
      </c>
      <c r="H13" s="303">
        <f>H14+H15+H16+H17+H18+H19+H20</f>
        <v>843035</v>
      </c>
      <c r="K13" s="185">
        <f>H13-G13</f>
        <v>-759490.2</v>
      </c>
    </row>
    <row r="14" spans="2:8" s="86" customFormat="1" ht="16.5" customHeight="1">
      <c r="B14" s="304"/>
      <c r="C14" s="313"/>
      <c r="D14" s="308" t="s">
        <v>103</v>
      </c>
      <c r="E14" s="309" t="s">
        <v>104</v>
      </c>
      <c r="F14" s="310"/>
      <c r="G14" s="285">
        <v>528000</v>
      </c>
      <c r="H14" s="285"/>
    </row>
    <row r="15" spans="2:8" s="86" customFormat="1" ht="16.5" customHeight="1">
      <c r="B15" s="311"/>
      <c r="C15" s="314"/>
      <c r="D15" s="315" t="s">
        <v>103</v>
      </c>
      <c r="E15" s="309" t="s">
        <v>105</v>
      </c>
      <c r="F15" s="310"/>
      <c r="G15" s="285"/>
      <c r="H15" s="285"/>
    </row>
    <row r="16" spans="2:8" s="86" customFormat="1" ht="16.5" customHeight="1">
      <c r="B16" s="311"/>
      <c r="C16" s="314"/>
      <c r="D16" s="315" t="s">
        <v>103</v>
      </c>
      <c r="E16" s="309" t="s">
        <v>106</v>
      </c>
      <c r="F16" s="310"/>
      <c r="G16" s="285">
        <f>H16-Rezultati!F29</f>
        <v>208798.2</v>
      </c>
      <c r="H16" s="285">
        <v>278641</v>
      </c>
    </row>
    <row r="17" spans="2:8" s="86" customFormat="1" ht="16.5" customHeight="1">
      <c r="B17" s="311"/>
      <c r="C17" s="314"/>
      <c r="D17" s="315" t="s">
        <v>103</v>
      </c>
      <c r="E17" s="309" t="s">
        <v>107</v>
      </c>
      <c r="F17" s="310"/>
      <c r="G17" s="285">
        <v>865727</v>
      </c>
      <c r="H17" s="285">
        <v>564394</v>
      </c>
    </row>
    <row r="18" spans="2:8" s="86" customFormat="1" ht="16.5" customHeight="1">
      <c r="B18" s="311"/>
      <c r="C18" s="314"/>
      <c r="D18" s="315" t="s">
        <v>103</v>
      </c>
      <c r="E18" s="309" t="s">
        <v>110</v>
      </c>
      <c r="F18" s="310"/>
      <c r="G18" s="285"/>
      <c r="H18" s="285"/>
    </row>
    <row r="19" spans="2:8" s="86" customFormat="1" ht="16.5" customHeight="1">
      <c r="B19" s="311"/>
      <c r="C19" s="314"/>
      <c r="D19" s="315" t="s">
        <v>103</v>
      </c>
      <c r="E19" s="309"/>
      <c r="F19" s="310"/>
      <c r="G19" s="285"/>
      <c r="H19" s="285"/>
    </row>
    <row r="20" spans="2:8" s="86" customFormat="1" ht="16.5" customHeight="1">
      <c r="B20" s="311"/>
      <c r="C20" s="314"/>
      <c r="D20" s="315" t="s">
        <v>103</v>
      </c>
      <c r="E20" s="309"/>
      <c r="F20" s="310"/>
      <c r="G20" s="285"/>
      <c r="H20" s="285"/>
    </row>
    <row r="21" spans="2:8" s="84" customFormat="1" ht="16.5" customHeight="1">
      <c r="B21" s="311"/>
      <c r="C21" s="301">
        <v>4</v>
      </c>
      <c r="D21" s="305" t="s">
        <v>11</v>
      </c>
      <c r="E21" s="306"/>
      <c r="F21" s="307"/>
      <c r="G21" s="303">
        <f>G22+G23+G24+G25+G26+G27+G28</f>
        <v>0</v>
      </c>
      <c r="H21" s="303">
        <f>H22+H23+H24+H25+H26+H27+H28</f>
        <v>0</v>
      </c>
    </row>
    <row r="22" spans="2:8" s="86" customFormat="1" ht="16.5" customHeight="1">
      <c r="B22" s="304"/>
      <c r="C22" s="313"/>
      <c r="D22" s="308" t="s">
        <v>103</v>
      </c>
      <c r="E22" s="309" t="s">
        <v>12</v>
      </c>
      <c r="F22" s="310"/>
      <c r="G22" s="285"/>
      <c r="H22" s="285"/>
    </row>
    <row r="23" spans="2:8" s="86" customFormat="1" ht="16.5" customHeight="1">
      <c r="B23" s="311"/>
      <c r="C23" s="314"/>
      <c r="D23" s="315" t="s">
        <v>103</v>
      </c>
      <c r="E23" s="309" t="s">
        <v>109</v>
      </c>
      <c r="F23" s="310"/>
      <c r="G23" s="285"/>
      <c r="H23" s="285"/>
    </row>
    <row r="24" spans="2:8" s="86" customFormat="1" ht="16.5" customHeight="1">
      <c r="B24" s="311"/>
      <c r="C24" s="314"/>
      <c r="D24" s="315" t="s">
        <v>103</v>
      </c>
      <c r="E24" s="309" t="s">
        <v>13</v>
      </c>
      <c r="F24" s="310"/>
      <c r="G24" s="285"/>
      <c r="H24" s="285"/>
    </row>
    <row r="25" spans="2:8" s="86" customFormat="1" ht="16.5" customHeight="1">
      <c r="B25" s="311"/>
      <c r="C25" s="314"/>
      <c r="D25" s="315" t="s">
        <v>103</v>
      </c>
      <c r="E25" s="309" t="s">
        <v>153</v>
      </c>
      <c r="F25" s="310"/>
      <c r="G25" s="285"/>
      <c r="H25" s="285"/>
    </row>
    <row r="26" spans="2:8" s="86" customFormat="1" ht="16.5" customHeight="1">
      <c r="B26" s="311"/>
      <c r="C26" s="314"/>
      <c r="D26" s="315" t="s">
        <v>103</v>
      </c>
      <c r="E26" s="309" t="s">
        <v>14</v>
      </c>
      <c r="F26" s="310"/>
      <c r="G26" s="285"/>
      <c r="H26" s="285"/>
    </row>
    <row r="27" spans="2:8" s="86" customFormat="1" ht="16.5" customHeight="1">
      <c r="B27" s="311"/>
      <c r="C27" s="314"/>
      <c r="D27" s="315" t="s">
        <v>103</v>
      </c>
      <c r="E27" s="309" t="s">
        <v>15</v>
      </c>
      <c r="F27" s="310"/>
      <c r="G27" s="285"/>
      <c r="H27" s="285"/>
    </row>
    <row r="28" spans="2:8" s="86" customFormat="1" ht="16.5" customHeight="1">
      <c r="B28" s="311"/>
      <c r="C28" s="314"/>
      <c r="D28" s="315" t="s">
        <v>103</v>
      </c>
      <c r="E28" s="309"/>
      <c r="F28" s="310"/>
      <c r="G28" s="285"/>
      <c r="H28" s="285"/>
    </row>
    <row r="29" spans="2:8" s="84" customFormat="1" ht="16.5" customHeight="1">
      <c r="B29" s="311"/>
      <c r="C29" s="301">
        <v>5</v>
      </c>
      <c r="D29" s="305" t="s">
        <v>151</v>
      </c>
      <c r="E29" s="306"/>
      <c r="F29" s="307"/>
      <c r="G29" s="312"/>
      <c r="H29" s="312"/>
    </row>
    <row r="30" spans="2:8" s="84" customFormat="1" ht="16.5" customHeight="1">
      <c r="B30" s="304"/>
      <c r="C30" s="301">
        <v>6</v>
      </c>
      <c r="D30" s="305" t="s">
        <v>152</v>
      </c>
      <c r="E30" s="306"/>
      <c r="F30" s="307"/>
      <c r="G30" s="312"/>
      <c r="H30" s="312"/>
    </row>
    <row r="31" spans="2:8" s="84" customFormat="1" ht="16.5" customHeight="1">
      <c r="B31" s="304"/>
      <c r="C31" s="301">
        <v>7</v>
      </c>
      <c r="D31" s="305" t="s">
        <v>16</v>
      </c>
      <c r="E31" s="306"/>
      <c r="F31" s="307"/>
      <c r="G31" s="303">
        <f>G32+G33</f>
        <v>5522751</v>
      </c>
      <c r="H31" s="303">
        <f>H32+H33</f>
        <v>2665961</v>
      </c>
    </row>
    <row r="32" spans="2:8" s="84" customFormat="1" ht="16.5" customHeight="1">
      <c r="B32" s="304"/>
      <c r="C32" s="301"/>
      <c r="D32" s="308" t="s">
        <v>103</v>
      </c>
      <c r="E32" s="306" t="s">
        <v>154</v>
      </c>
      <c r="F32" s="307"/>
      <c r="G32" s="312">
        <v>5522751</v>
      </c>
      <c r="H32" s="312">
        <v>2665961</v>
      </c>
    </row>
    <row r="33" spans="2:8" s="84" customFormat="1" ht="16.5" customHeight="1">
      <c r="B33" s="304"/>
      <c r="C33" s="301"/>
      <c r="D33" s="308" t="s">
        <v>103</v>
      </c>
      <c r="E33" s="306"/>
      <c r="F33" s="307"/>
      <c r="G33" s="312"/>
      <c r="H33" s="312"/>
    </row>
    <row r="34" spans="2:11" s="84" customFormat="1" ht="24.75" customHeight="1">
      <c r="B34" s="316" t="s">
        <v>4</v>
      </c>
      <c r="C34" s="326" t="s">
        <v>17</v>
      </c>
      <c r="D34" s="327"/>
      <c r="E34" s="328"/>
      <c r="F34" s="307"/>
      <c r="G34" s="303">
        <f>G35+G36+G41+G42+G43+G44</f>
        <v>19847495</v>
      </c>
      <c r="H34" s="303">
        <f>H35+H36+H41+H42+H43+H44</f>
        <v>19847495</v>
      </c>
      <c r="K34" s="185"/>
    </row>
    <row r="35" spans="2:8" s="84" customFormat="1" ht="16.5" customHeight="1">
      <c r="B35" s="304"/>
      <c r="C35" s="301">
        <v>1</v>
      </c>
      <c r="D35" s="305" t="s">
        <v>18</v>
      </c>
      <c r="E35" s="306"/>
      <c r="F35" s="307"/>
      <c r="G35" s="312"/>
      <c r="H35" s="312"/>
    </row>
    <row r="36" spans="2:11" s="84" customFormat="1" ht="16.5" customHeight="1">
      <c r="B36" s="304"/>
      <c r="C36" s="301">
        <v>2</v>
      </c>
      <c r="D36" s="305" t="s">
        <v>19</v>
      </c>
      <c r="E36" s="317"/>
      <c r="F36" s="307"/>
      <c r="G36" s="303">
        <f>G37+G38+G39+G40</f>
        <v>19847495</v>
      </c>
      <c r="H36" s="303">
        <f>H37+H38+H39+H40</f>
        <v>19847495</v>
      </c>
      <c r="K36" s="185">
        <f>G36-H36</f>
        <v>0</v>
      </c>
    </row>
    <row r="37" spans="2:8" s="86" customFormat="1" ht="16.5" customHeight="1">
      <c r="B37" s="304"/>
      <c r="C37" s="313"/>
      <c r="D37" s="308" t="s">
        <v>103</v>
      </c>
      <c r="E37" s="309" t="s">
        <v>24</v>
      </c>
      <c r="F37" s="310"/>
      <c r="G37" s="285"/>
      <c r="H37" s="285"/>
    </row>
    <row r="38" spans="2:8" s="86" customFormat="1" ht="16.5" customHeight="1">
      <c r="B38" s="311"/>
      <c r="C38" s="314"/>
      <c r="D38" s="315" t="s">
        <v>103</v>
      </c>
      <c r="E38" s="309" t="s">
        <v>5</v>
      </c>
      <c r="F38" s="310"/>
      <c r="G38" s="285"/>
      <c r="H38" s="285"/>
    </row>
    <row r="39" spans="2:8" s="86" customFormat="1" ht="16.5" customHeight="1">
      <c r="B39" s="311"/>
      <c r="C39" s="314"/>
      <c r="D39" s="315" t="s">
        <v>103</v>
      </c>
      <c r="E39" s="309" t="s">
        <v>108</v>
      </c>
      <c r="F39" s="310"/>
      <c r="G39" s="285">
        <v>19847495</v>
      </c>
      <c r="H39" s="285">
        <v>19847495</v>
      </c>
    </row>
    <row r="40" spans="2:8" s="86" customFormat="1" ht="16.5" customHeight="1">
      <c r="B40" s="311"/>
      <c r="C40" s="314"/>
      <c r="D40" s="315" t="s">
        <v>103</v>
      </c>
      <c r="E40" s="309" t="s">
        <v>117</v>
      </c>
      <c r="F40" s="310"/>
      <c r="G40" s="285"/>
      <c r="H40" s="285"/>
    </row>
    <row r="41" spans="2:8" s="84" customFormat="1" ht="16.5" customHeight="1">
      <c r="B41" s="311"/>
      <c r="C41" s="301">
        <v>3</v>
      </c>
      <c r="D41" s="305" t="s">
        <v>20</v>
      </c>
      <c r="E41" s="306"/>
      <c r="F41" s="307"/>
      <c r="G41" s="312"/>
      <c r="H41" s="312"/>
    </row>
    <row r="42" spans="2:8" s="84" customFormat="1" ht="16.5" customHeight="1">
      <c r="B42" s="304"/>
      <c r="C42" s="301">
        <v>4</v>
      </c>
      <c r="D42" s="305" t="s">
        <v>21</v>
      </c>
      <c r="E42" s="306"/>
      <c r="F42" s="307"/>
      <c r="G42" s="312"/>
      <c r="H42" s="312"/>
    </row>
    <row r="43" spans="2:8" s="84" customFormat="1" ht="16.5" customHeight="1">
      <c r="B43" s="304"/>
      <c r="C43" s="301">
        <v>5</v>
      </c>
      <c r="D43" s="305" t="s">
        <v>22</v>
      </c>
      <c r="E43" s="306"/>
      <c r="F43" s="307"/>
      <c r="G43" s="312"/>
      <c r="H43" s="312"/>
    </row>
    <row r="44" spans="2:8" s="84" customFormat="1" ht="16.5" customHeight="1">
      <c r="B44" s="304"/>
      <c r="C44" s="301">
        <v>6</v>
      </c>
      <c r="D44" s="305" t="s">
        <v>23</v>
      </c>
      <c r="E44" s="306"/>
      <c r="F44" s="307"/>
      <c r="G44" s="312"/>
      <c r="H44" s="312"/>
    </row>
    <row r="45" spans="2:8" s="84" customFormat="1" ht="30" customHeight="1">
      <c r="B45" s="307"/>
      <c r="C45" s="326" t="s">
        <v>54</v>
      </c>
      <c r="D45" s="327"/>
      <c r="E45" s="328"/>
      <c r="F45" s="307"/>
      <c r="G45" s="303">
        <f>G8+G34+1</f>
        <v>27657338.2</v>
      </c>
      <c r="H45" s="303">
        <f>H8+H34</f>
        <v>23737476</v>
      </c>
    </row>
    <row r="46" spans="2:8" s="84" customFormat="1" ht="9.75" customHeight="1">
      <c r="B46" s="88"/>
      <c r="C46" s="88"/>
      <c r="D46" s="88"/>
      <c r="E46" s="88"/>
      <c r="F46" s="89"/>
      <c r="G46" s="90"/>
      <c r="H46" s="90"/>
    </row>
    <row r="47" spans="2:8" s="84" customFormat="1" ht="15.75" customHeight="1">
      <c r="B47" s="88"/>
      <c r="C47" s="88"/>
      <c r="D47" s="88"/>
      <c r="E47" s="88"/>
      <c r="F47" s="89"/>
      <c r="G47" s="90">
        <f>G45-Pasivet!G45</f>
        <v>0</v>
      </c>
      <c r="H47" s="90">
        <f>H45-Pasivet!H45</f>
        <v>0</v>
      </c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6"/>
  <sheetViews>
    <sheetView zoomScalePageLayoutView="0" workbookViewId="0" topLeftCell="A31">
      <selection activeCell="H45" sqref="B2:H45"/>
    </sheetView>
  </sheetViews>
  <sheetFormatPr defaultColWidth="9.140625" defaultRowHeight="12.75"/>
  <cols>
    <col min="1" max="1" width="5.7109375" style="91" customWidth="1"/>
    <col min="2" max="2" width="3.7109375" style="92" customWidth="1"/>
    <col min="3" max="3" width="2.7109375" style="92" customWidth="1"/>
    <col min="4" max="4" width="4.00390625" style="92" customWidth="1"/>
    <col min="5" max="5" width="40.57421875" style="91" customWidth="1"/>
    <col min="6" max="6" width="8.28125" style="91" customWidth="1"/>
    <col min="7" max="8" width="15.7109375" style="93" customWidth="1"/>
    <col min="9" max="9" width="1.421875" style="91" customWidth="1"/>
    <col min="10" max="10" width="9.7109375" style="91" bestFit="1" customWidth="1"/>
    <col min="11" max="16384" width="9.140625" style="91" customWidth="1"/>
  </cols>
  <sheetData>
    <row r="2" spans="2:8" s="76" customFormat="1" ht="18">
      <c r="B2" s="288" t="str">
        <f>Aktivet!B2</f>
        <v>Shoqeria '' INTEL MEDIA ''  NIPTI K82803409T</v>
      </c>
      <c r="C2" s="289"/>
      <c r="D2" s="289"/>
      <c r="E2" s="290"/>
      <c r="F2" s="291"/>
      <c r="G2" s="291"/>
      <c r="H2" s="292" t="s">
        <v>179</v>
      </c>
    </row>
    <row r="3" spans="2:8" s="76" customFormat="1" ht="6" customHeight="1">
      <c r="B3" s="293"/>
      <c r="C3" s="289"/>
      <c r="D3" s="289"/>
      <c r="E3" s="290"/>
      <c r="F3" s="291"/>
      <c r="G3" s="292"/>
      <c r="H3" s="292"/>
    </row>
    <row r="4" spans="2:8" s="78" customFormat="1" ht="18" customHeight="1">
      <c r="B4" s="325" t="s">
        <v>321</v>
      </c>
      <c r="C4" s="325"/>
      <c r="D4" s="325"/>
      <c r="E4" s="325"/>
      <c r="F4" s="325"/>
      <c r="G4" s="325"/>
      <c r="H4" s="325"/>
    </row>
    <row r="5" spans="2:8" s="55" customFormat="1" ht="6.75" customHeight="1">
      <c r="B5" s="294"/>
      <c r="C5" s="294"/>
      <c r="D5" s="294"/>
      <c r="E5" s="295"/>
      <c r="F5" s="295"/>
      <c r="G5" s="296"/>
      <c r="H5" s="296"/>
    </row>
    <row r="6" spans="2:8" s="78" customFormat="1" ht="15.75" customHeight="1">
      <c r="B6" s="329" t="s">
        <v>2</v>
      </c>
      <c r="C6" s="331" t="s">
        <v>49</v>
      </c>
      <c r="D6" s="332"/>
      <c r="E6" s="333"/>
      <c r="F6" s="329" t="s">
        <v>9</v>
      </c>
      <c r="G6" s="297" t="s">
        <v>140</v>
      </c>
      <c r="H6" s="297" t="s">
        <v>140</v>
      </c>
    </row>
    <row r="7" spans="2:8" s="78" customFormat="1" ht="15.75" customHeight="1">
      <c r="B7" s="330"/>
      <c r="C7" s="334"/>
      <c r="D7" s="335"/>
      <c r="E7" s="336"/>
      <c r="F7" s="330"/>
      <c r="G7" s="298" t="s">
        <v>141</v>
      </c>
      <c r="H7" s="299" t="s">
        <v>147</v>
      </c>
    </row>
    <row r="8" spans="2:8" s="84" customFormat="1" ht="24.75" customHeight="1">
      <c r="B8" s="316" t="s">
        <v>3</v>
      </c>
      <c r="C8" s="326" t="s">
        <v>50</v>
      </c>
      <c r="D8" s="327"/>
      <c r="E8" s="328"/>
      <c r="F8" s="307"/>
      <c r="G8" s="303">
        <f>G9+G10+G13+G24+G25</f>
        <v>27546524</v>
      </c>
      <c r="H8" s="303">
        <f>H9+H10+H13+H24+H25</f>
        <v>24255247</v>
      </c>
    </row>
    <row r="9" spans="2:8" s="84" customFormat="1" ht="15.75" customHeight="1">
      <c r="B9" s="304"/>
      <c r="C9" s="301">
        <v>1</v>
      </c>
      <c r="D9" s="305" t="s">
        <v>25</v>
      </c>
      <c r="E9" s="306"/>
      <c r="F9" s="307"/>
      <c r="G9" s="312"/>
      <c r="H9" s="312"/>
    </row>
    <row r="10" spans="2:8" s="84" customFormat="1" ht="15.75" customHeight="1">
      <c r="B10" s="304"/>
      <c r="C10" s="301">
        <v>2</v>
      </c>
      <c r="D10" s="305" t="s">
        <v>26</v>
      </c>
      <c r="E10" s="306"/>
      <c r="F10" s="307"/>
      <c r="G10" s="312">
        <f>G11+G12</f>
        <v>0</v>
      </c>
      <c r="H10" s="312">
        <f>H11+H12</f>
        <v>0</v>
      </c>
    </row>
    <row r="11" spans="2:8" s="86" customFormat="1" ht="15.75" customHeight="1">
      <c r="B11" s="304"/>
      <c r="C11" s="313"/>
      <c r="D11" s="308" t="s">
        <v>103</v>
      </c>
      <c r="E11" s="309" t="s">
        <v>111</v>
      </c>
      <c r="F11" s="310"/>
      <c r="G11" s="285"/>
      <c r="H11" s="285"/>
    </row>
    <row r="12" spans="2:8" s="86" customFormat="1" ht="15.75" customHeight="1">
      <c r="B12" s="311"/>
      <c r="C12" s="314"/>
      <c r="D12" s="315" t="s">
        <v>103</v>
      </c>
      <c r="E12" s="309" t="s">
        <v>155</v>
      </c>
      <c r="F12" s="310"/>
      <c r="G12" s="285"/>
      <c r="H12" s="285"/>
    </row>
    <row r="13" spans="2:8" s="84" customFormat="1" ht="15.75" customHeight="1">
      <c r="B13" s="311"/>
      <c r="C13" s="301">
        <v>3</v>
      </c>
      <c r="D13" s="305" t="s">
        <v>27</v>
      </c>
      <c r="E13" s="306"/>
      <c r="F13" s="307"/>
      <c r="G13" s="303">
        <f>G14+G15+G16+G17+G18+G19+G20+G21+G22+G23</f>
        <v>27546524</v>
      </c>
      <c r="H13" s="303">
        <f>H14+H15+H16+H17+H18+H19+H20+H21+H22+H23</f>
        <v>24255247</v>
      </c>
    </row>
    <row r="14" spans="2:8" s="86" customFormat="1" ht="15.75" customHeight="1">
      <c r="B14" s="304"/>
      <c r="C14" s="313"/>
      <c r="D14" s="308" t="s">
        <v>103</v>
      </c>
      <c r="E14" s="309" t="s">
        <v>33</v>
      </c>
      <c r="F14" s="310"/>
      <c r="G14" s="285">
        <v>200000</v>
      </c>
      <c r="H14" s="285"/>
    </row>
    <row r="15" spans="2:8" s="86" customFormat="1" ht="15.75" customHeight="1">
      <c r="B15" s="311"/>
      <c r="C15" s="314"/>
      <c r="D15" s="315" t="s">
        <v>103</v>
      </c>
      <c r="E15" s="309" t="s">
        <v>63</v>
      </c>
      <c r="F15" s="310"/>
      <c r="G15" s="285">
        <v>637833</v>
      </c>
      <c r="H15" s="285">
        <v>177174</v>
      </c>
    </row>
    <row r="16" spans="2:8" s="86" customFormat="1" ht="15.75" customHeight="1">
      <c r="B16" s="311"/>
      <c r="C16" s="314"/>
      <c r="D16" s="315" t="s">
        <v>103</v>
      </c>
      <c r="E16" s="309" t="s">
        <v>112</v>
      </c>
      <c r="F16" s="310"/>
      <c r="G16" s="285">
        <v>11718</v>
      </c>
      <c r="H16" s="285">
        <v>34740</v>
      </c>
    </row>
    <row r="17" spans="2:8" s="86" customFormat="1" ht="15.75" customHeight="1">
      <c r="B17" s="311"/>
      <c r="C17" s="314"/>
      <c r="D17" s="315" t="s">
        <v>103</v>
      </c>
      <c r="E17" s="309" t="s">
        <v>113</v>
      </c>
      <c r="F17" s="310"/>
      <c r="G17" s="285">
        <v>17200</v>
      </c>
      <c r="H17" s="285"/>
    </row>
    <row r="18" spans="2:8" s="86" customFormat="1" ht="15.75" customHeight="1">
      <c r="B18" s="311"/>
      <c r="C18" s="314"/>
      <c r="D18" s="315" t="s">
        <v>103</v>
      </c>
      <c r="E18" s="309" t="s">
        <v>114</v>
      </c>
      <c r="F18" s="310"/>
      <c r="G18" s="285"/>
      <c r="H18" s="285"/>
    </row>
    <row r="19" spans="2:12" s="86" customFormat="1" ht="15.75" customHeight="1">
      <c r="B19" s="311"/>
      <c r="C19" s="314"/>
      <c r="D19" s="315" t="s">
        <v>103</v>
      </c>
      <c r="E19" s="309" t="s">
        <v>115</v>
      </c>
      <c r="F19" s="310"/>
      <c r="G19" s="285"/>
      <c r="H19" s="285"/>
      <c r="L19" s="180"/>
    </row>
    <row r="20" spans="2:8" s="86" customFormat="1" ht="15.75" customHeight="1">
      <c r="B20" s="311"/>
      <c r="C20" s="314"/>
      <c r="D20" s="315" t="s">
        <v>103</v>
      </c>
      <c r="E20" s="309" t="s">
        <v>116</v>
      </c>
      <c r="F20" s="310"/>
      <c r="G20" s="285"/>
      <c r="H20" s="285"/>
    </row>
    <row r="21" spans="2:8" s="86" customFormat="1" ht="15.75" customHeight="1">
      <c r="B21" s="311"/>
      <c r="C21" s="314"/>
      <c r="D21" s="315" t="s">
        <v>103</v>
      </c>
      <c r="E21" s="309" t="s">
        <v>110</v>
      </c>
      <c r="F21" s="310"/>
      <c r="G21" s="285"/>
      <c r="H21" s="285"/>
    </row>
    <row r="22" spans="2:8" s="86" customFormat="1" ht="15.75" customHeight="1">
      <c r="B22" s="311"/>
      <c r="C22" s="314"/>
      <c r="D22" s="315" t="s">
        <v>103</v>
      </c>
      <c r="E22" s="309" t="s">
        <v>119</v>
      </c>
      <c r="F22" s="310"/>
      <c r="G22" s="285"/>
      <c r="H22" s="285"/>
    </row>
    <row r="23" spans="2:8" s="86" customFormat="1" ht="15.75" customHeight="1">
      <c r="B23" s="311"/>
      <c r="C23" s="314"/>
      <c r="D23" s="315" t="s">
        <v>103</v>
      </c>
      <c r="E23" s="309" t="s">
        <v>118</v>
      </c>
      <c r="F23" s="310"/>
      <c r="G23" s="285">
        <v>26679773</v>
      </c>
      <c r="H23" s="285">
        <v>24043333</v>
      </c>
    </row>
    <row r="24" spans="2:8" s="84" customFormat="1" ht="15.75" customHeight="1">
      <c r="B24" s="311"/>
      <c r="C24" s="301">
        <v>4</v>
      </c>
      <c r="D24" s="305" t="s">
        <v>28</v>
      </c>
      <c r="E24" s="306"/>
      <c r="F24" s="307"/>
      <c r="G24" s="312"/>
      <c r="H24" s="312"/>
    </row>
    <row r="25" spans="2:8" s="84" customFormat="1" ht="15.75" customHeight="1">
      <c r="B25" s="304"/>
      <c r="C25" s="301">
        <v>5</v>
      </c>
      <c r="D25" s="305" t="s">
        <v>156</v>
      </c>
      <c r="E25" s="306"/>
      <c r="F25" s="307"/>
      <c r="G25" s="312"/>
      <c r="H25" s="312"/>
    </row>
    <row r="26" spans="2:8" s="84" customFormat="1" ht="24.75" customHeight="1">
      <c r="B26" s="316" t="s">
        <v>4</v>
      </c>
      <c r="C26" s="326" t="s">
        <v>51</v>
      </c>
      <c r="D26" s="327"/>
      <c r="E26" s="328"/>
      <c r="F26" s="307"/>
      <c r="G26" s="312">
        <f>G27+G30+G31+G32</f>
        <v>0</v>
      </c>
      <c r="H26" s="312">
        <f>H27+H30+H31+H32</f>
        <v>0</v>
      </c>
    </row>
    <row r="27" spans="2:8" s="84" customFormat="1" ht="15.75" customHeight="1">
      <c r="B27" s="304"/>
      <c r="C27" s="301">
        <v>1</v>
      </c>
      <c r="D27" s="305" t="s">
        <v>34</v>
      </c>
      <c r="E27" s="317"/>
      <c r="F27" s="307"/>
      <c r="G27" s="312">
        <f>G28+G29</f>
        <v>0</v>
      </c>
      <c r="H27" s="312">
        <f>H28+H29</f>
        <v>0</v>
      </c>
    </row>
    <row r="28" spans="2:8" s="86" customFormat="1" ht="15.75" customHeight="1">
      <c r="B28" s="304"/>
      <c r="C28" s="313"/>
      <c r="D28" s="308" t="s">
        <v>103</v>
      </c>
      <c r="E28" s="309" t="s">
        <v>35</v>
      </c>
      <c r="F28" s="310"/>
      <c r="G28" s="285"/>
      <c r="H28" s="285"/>
    </row>
    <row r="29" spans="2:8" s="86" customFormat="1" ht="15.75" customHeight="1">
      <c r="B29" s="311"/>
      <c r="C29" s="314"/>
      <c r="D29" s="315" t="s">
        <v>103</v>
      </c>
      <c r="E29" s="309" t="s">
        <v>31</v>
      </c>
      <c r="F29" s="310"/>
      <c r="G29" s="285"/>
      <c r="H29" s="285"/>
    </row>
    <row r="30" spans="2:8" s="84" customFormat="1" ht="15.75" customHeight="1">
      <c r="B30" s="311"/>
      <c r="C30" s="301">
        <v>2</v>
      </c>
      <c r="D30" s="305" t="s">
        <v>36</v>
      </c>
      <c r="E30" s="306"/>
      <c r="F30" s="307"/>
      <c r="G30" s="312"/>
      <c r="H30" s="312"/>
    </row>
    <row r="31" spans="2:8" s="84" customFormat="1" ht="15.75" customHeight="1">
      <c r="B31" s="304"/>
      <c r="C31" s="301">
        <v>3</v>
      </c>
      <c r="D31" s="305" t="s">
        <v>28</v>
      </c>
      <c r="E31" s="306"/>
      <c r="F31" s="307"/>
      <c r="G31" s="312"/>
      <c r="H31" s="312"/>
    </row>
    <row r="32" spans="2:8" s="84" customFormat="1" ht="15.75" customHeight="1">
      <c r="B32" s="304"/>
      <c r="C32" s="301">
        <v>4</v>
      </c>
      <c r="D32" s="305" t="s">
        <v>37</v>
      </c>
      <c r="E32" s="306"/>
      <c r="F32" s="307"/>
      <c r="G32" s="312"/>
      <c r="H32" s="312"/>
    </row>
    <row r="33" spans="2:10" s="84" customFormat="1" ht="24.75" customHeight="1">
      <c r="B33" s="304"/>
      <c r="C33" s="326" t="s">
        <v>53</v>
      </c>
      <c r="D33" s="327"/>
      <c r="E33" s="328"/>
      <c r="F33" s="307"/>
      <c r="G33" s="303">
        <f>G8+G26</f>
        <v>27546524</v>
      </c>
      <c r="H33" s="303">
        <f>H8+H26</f>
        <v>24255247</v>
      </c>
      <c r="J33" s="185"/>
    </row>
    <row r="34" spans="2:8" s="84" customFormat="1" ht="24.75" customHeight="1">
      <c r="B34" s="316" t="s">
        <v>38</v>
      </c>
      <c r="C34" s="326" t="s">
        <v>39</v>
      </c>
      <c r="D34" s="327"/>
      <c r="E34" s="328"/>
      <c r="F34" s="307"/>
      <c r="G34" s="303">
        <f>G35+G36+G37+G38+G39+G40+G41+G42+G43+G44</f>
        <v>110814.19999999995</v>
      </c>
      <c r="H34" s="303">
        <f>H35+H36+H37+H38+H39+H40+H41+H42+H43+H44</f>
        <v>-517771</v>
      </c>
    </row>
    <row r="35" spans="2:8" s="84" customFormat="1" ht="15.75" customHeight="1">
      <c r="B35" s="304"/>
      <c r="C35" s="301">
        <v>1</v>
      </c>
      <c r="D35" s="305" t="s">
        <v>40</v>
      </c>
      <c r="E35" s="306"/>
      <c r="F35" s="307"/>
      <c r="G35" s="312"/>
      <c r="H35" s="312"/>
    </row>
    <row r="36" spans="2:8" s="84" customFormat="1" ht="15.75" customHeight="1">
      <c r="B36" s="304"/>
      <c r="C36" s="318">
        <v>2</v>
      </c>
      <c r="D36" s="305" t="s">
        <v>41</v>
      </c>
      <c r="E36" s="306"/>
      <c r="F36" s="307"/>
      <c r="G36" s="312"/>
      <c r="H36" s="312"/>
    </row>
    <row r="37" spans="2:8" s="84" customFormat="1" ht="15.75" customHeight="1">
      <c r="B37" s="304"/>
      <c r="C37" s="301">
        <v>3</v>
      </c>
      <c r="D37" s="305" t="s">
        <v>42</v>
      </c>
      <c r="E37" s="306"/>
      <c r="F37" s="307"/>
      <c r="G37" s="312">
        <v>100000</v>
      </c>
      <c r="H37" s="312">
        <v>100000</v>
      </c>
    </row>
    <row r="38" spans="2:8" s="84" customFormat="1" ht="15.75" customHeight="1">
      <c r="B38" s="304"/>
      <c r="C38" s="318">
        <v>4</v>
      </c>
      <c r="D38" s="305" t="s">
        <v>43</v>
      </c>
      <c r="E38" s="306"/>
      <c r="F38" s="307"/>
      <c r="G38" s="312"/>
      <c r="H38" s="312"/>
    </row>
    <row r="39" spans="2:8" s="84" customFormat="1" ht="15.75" customHeight="1">
      <c r="B39" s="304"/>
      <c r="C39" s="301">
        <v>5</v>
      </c>
      <c r="D39" s="305" t="s">
        <v>120</v>
      </c>
      <c r="E39" s="306"/>
      <c r="F39" s="307"/>
      <c r="G39" s="312"/>
      <c r="H39" s="312"/>
    </row>
    <row r="40" spans="2:8" s="84" customFormat="1" ht="15.75" customHeight="1">
      <c r="B40" s="304"/>
      <c r="C40" s="318">
        <v>6</v>
      </c>
      <c r="D40" s="305" t="s">
        <v>44</v>
      </c>
      <c r="E40" s="306"/>
      <c r="F40" s="307"/>
      <c r="G40" s="312"/>
      <c r="H40" s="312"/>
    </row>
    <row r="41" spans="2:8" s="84" customFormat="1" ht="15.75" customHeight="1">
      <c r="B41" s="304"/>
      <c r="C41" s="301">
        <v>7</v>
      </c>
      <c r="D41" s="305" t="s">
        <v>45</v>
      </c>
      <c r="E41" s="306"/>
      <c r="F41" s="307"/>
      <c r="G41" s="312"/>
      <c r="H41" s="312"/>
    </row>
    <row r="42" spans="2:8" s="84" customFormat="1" ht="15.75" customHeight="1">
      <c r="B42" s="304"/>
      <c r="C42" s="318">
        <v>8</v>
      </c>
      <c r="D42" s="305" t="s">
        <v>46</v>
      </c>
      <c r="E42" s="306"/>
      <c r="F42" s="307"/>
      <c r="G42" s="312"/>
      <c r="H42" s="312"/>
    </row>
    <row r="43" spans="2:8" s="84" customFormat="1" ht="15.75" customHeight="1">
      <c r="B43" s="304"/>
      <c r="C43" s="301">
        <v>9</v>
      </c>
      <c r="D43" s="305" t="s">
        <v>47</v>
      </c>
      <c r="E43" s="306"/>
      <c r="F43" s="307"/>
      <c r="G43" s="312">
        <f>H43+H44</f>
        <v>-617771</v>
      </c>
      <c r="H43" s="312">
        <v>-955040</v>
      </c>
    </row>
    <row r="44" spans="2:8" s="84" customFormat="1" ht="15.75" customHeight="1">
      <c r="B44" s="304"/>
      <c r="C44" s="318">
        <v>10</v>
      </c>
      <c r="D44" s="305" t="s">
        <v>48</v>
      </c>
      <c r="E44" s="306"/>
      <c r="F44" s="307"/>
      <c r="G44" s="312">
        <f>Rezultati!F30</f>
        <v>628585.2</v>
      </c>
      <c r="H44" s="312">
        <v>337269</v>
      </c>
    </row>
    <row r="45" spans="2:8" s="84" customFormat="1" ht="24.75" customHeight="1">
      <c r="B45" s="304"/>
      <c r="C45" s="326" t="s">
        <v>52</v>
      </c>
      <c r="D45" s="327"/>
      <c r="E45" s="328"/>
      <c r="F45" s="307"/>
      <c r="G45" s="303">
        <f>G33+G34</f>
        <v>27657338.2</v>
      </c>
      <c r="H45" s="303">
        <f>H33+H34</f>
        <v>23737476</v>
      </c>
    </row>
    <row r="46" spans="2:8" s="84" customFormat="1" ht="15.75" customHeight="1">
      <c r="B46" s="88"/>
      <c r="C46" s="88"/>
      <c r="D46" s="94"/>
      <c r="E46" s="89"/>
      <c r="F46" s="89"/>
      <c r="G46" s="90">
        <f>G45-Aktivet!G45</f>
        <v>0</v>
      </c>
      <c r="H46" s="90">
        <f>H45-Aktivet!H45</f>
        <v>0</v>
      </c>
    </row>
    <row r="47" spans="2:8" s="84" customFormat="1" ht="15.75" customHeight="1">
      <c r="B47" s="88"/>
      <c r="C47" s="88"/>
      <c r="D47" s="94"/>
      <c r="E47" s="89"/>
      <c r="F47" s="89"/>
      <c r="G47" s="90"/>
      <c r="H47" s="90"/>
    </row>
    <row r="48" spans="2:8" s="84" customFormat="1" ht="15.75" customHeight="1">
      <c r="B48" s="88"/>
      <c r="C48" s="88"/>
      <c r="D48" s="94"/>
      <c r="E48" s="89"/>
      <c r="F48" s="89"/>
      <c r="G48" s="90"/>
      <c r="H48" s="90"/>
    </row>
    <row r="49" spans="2:8" s="84" customFormat="1" ht="15.75" customHeight="1">
      <c r="B49" s="88"/>
      <c r="C49" s="88"/>
      <c r="D49" s="94"/>
      <c r="E49" s="89"/>
      <c r="F49" s="89"/>
      <c r="G49" s="90"/>
      <c r="H49" s="90"/>
    </row>
    <row r="50" spans="2:8" s="84" customFormat="1" ht="15.75" customHeight="1">
      <c r="B50" s="88"/>
      <c r="C50" s="88"/>
      <c r="D50" s="94"/>
      <c r="E50" s="89"/>
      <c r="F50" s="89"/>
      <c r="G50" s="90"/>
      <c r="H50" s="90"/>
    </row>
    <row r="51" spans="2:8" s="84" customFormat="1" ht="15.75" customHeight="1">
      <c r="B51" s="88"/>
      <c r="C51" s="88"/>
      <c r="D51" s="94"/>
      <c r="E51" s="89"/>
      <c r="F51" s="89"/>
      <c r="G51" s="90"/>
      <c r="H51" s="90"/>
    </row>
    <row r="52" spans="2:8" s="84" customFormat="1" ht="15.75" customHeight="1">
      <c r="B52" s="88"/>
      <c r="C52" s="88"/>
      <c r="D52" s="94"/>
      <c r="E52" s="89"/>
      <c r="F52" s="89"/>
      <c r="G52" s="90"/>
      <c r="H52" s="90"/>
    </row>
    <row r="53" spans="2:8" s="84" customFormat="1" ht="15.75" customHeight="1">
      <c r="B53" s="88"/>
      <c r="C53" s="88"/>
      <c r="D53" s="94"/>
      <c r="E53" s="89"/>
      <c r="F53" s="89"/>
      <c r="G53" s="90"/>
      <c r="H53" s="90"/>
    </row>
    <row r="54" spans="2:8" s="84" customFormat="1" ht="15.75" customHeight="1">
      <c r="B54" s="88"/>
      <c r="C54" s="88"/>
      <c r="D54" s="94"/>
      <c r="E54" s="89"/>
      <c r="F54" s="89"/>
      <c r="G54" s="90"/>
      <c r="H54" s="90"/>
    </row>
    <row r="55" spans="2:8" s="84" customFormat="1" ht="15.75" customHeight="1">
      <c r="B55" s="88"/>
      <c r="C55" s="88"/>
      <c r="D55" s="88"/>
      <c r="E55" s="88"/>
      <c r="F55" s="89"/>
      <c r="G55" s="90"/>
      <c r="H55" s="90"/>
    </row>
    <row r="56" spans="2:8" ht="12.75">
      <c r="B56" s="95"/>
      <c r="C56" s="95"/>
      <c r="D56" s="96"/>
      <c r="E56" s="97"/>
      <c r="F56" s="97"/>
      <c r="G56" s="98"/>
      <c r="H56" s="98"/>
    </row>
  </sheetData>
  <sheetProtection/>
  <mergeCells count="9">
    <mergeCell ref="B4:H4"/>
    <mergeCell ref="C33:E33"/>
    <mergeCell ref="C8:E8"/>
    <mergeCell ref="F6:F7"/>
    <mergeCell ref="C34:E34"/>
    <mergeCell ref="C45:E45"/>
    <mergeCell ref="B6:B7"/>
    <mergeCell ref="C6:E7"/>
    <mergeCell ref="C26:E2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G31" sqref="B2:G31"/>
    </sheetView>
  </sheetViews>
  <sheetFormatPr defaultColWidth="9.140625" defaultRowHeight="12.75"/>
  <cols>
    <col min="1" max="1" width="5.8515625" style="55" customWidth="1"/>
    <col min="2" max="2" width="3.7109375" style="79" customWidth="1"/>
    <col min="3" max="3" width="5.28125" style="79" customWidth="1"/>
    <col min="4" max="4" width="2.7109375" style="79" customWidth="1"/>
    <col min="5" max="5" width="51.7109375" style="55" customWidth="1"/>
    <col min="6" max="6" width="14.8515625" style="80" customWidth="1"/>
    <col min="7" max="7" width="14.00390625" style="80" customWidth="1"/>
    <col min="8" max="8" width="1.421875" style="55" customWidth="1"/>
    <col min="9" max="9" width="9.140625" style="55" customWidth="1"/>
    <col min="10" max="10" width="18.00390625" style="102" customWidth="1"/>
    <col min="11" max="11" width="13.57421875" style="55" customWidth="1"/>
    <col min="12" max="16384" width="9.140625" style="55" customWidth="1"/>
  </cols>
  <sheetData>
    <row r="2" spans="2:10" s="78" customFormat="1" ht="18">
      <c r="B2" s="280" t="str">
        <f>Aktivet!B2</f>
        <v>Shoqeria '' INTEL MEDIA ''  NIPTI K82803409T</v>
      </c>
      <c r="C2" s="73"/>
      <c r="D2" s="74"/>
      <c r="E2" s="75"/>
      <c r="F2" s="76"/>
      <c r="G2" s="77" t="s">
        <v>179</v>
      </c>
      <c r="H2" s="76"/>
      <c r="I2" s="76"/>
      <c r="J2" s="100"/>
    </row>
    <row r="3" spans="2:10" s="78" customFormat="1" ht="7.5" customHeight="1">
      <c r="B3" s="73"/>
      <c r="C3" s="73"/>
      <c r="D3" s="74"/>
      <c r="E3" s="75"/>
      <c r="F3" s="77"/>
      <c r="G3" s="99"/>
      <c r="H3" s="76"/>
      <c r="I3" s="76"/>
      <c r="J3" s="100"/>
    </row>
    <row r="4" spans="2:10" s="78" customFormat="1" ht="29.25" customHeight="1">
      <c r="B4" s="337" t="s">
        <v>322</v>
      </c>
      <c r="C4" s="337"/>
      <c r="D4" s="337"/>
      <c r="E4" s="337"/>
      <c r="F4" s="337"/>
      <c r="G4" s="337"/>
      <c r="H4" s="76"/>
      <c r="I4" s="76"/>
      <c r="J4" s="100"/>
    </row>
    <row r="5" spans="2:10" s="78" customFormat="1" ht="18.75" customHeight="1">
      <c r="B5" s="358" t="s">
        <v>138</v>
      </c>
      <c r="C5" s="358"/>
      <c r="D5" s="358"/>
      <c r="E5" s="358"/>
      <c r="F5" s="358"/>
      <c r="G5" s="358"/>
      <c r="H5" s="101"/>
      <c r="I5" s="101"/>
      <c r="J5" s="100"/>
    </row>
    <row r="6" ht="7.5" customHeight="1"/>
    <row r="7" spans="2:10" s="78" customFormat="1" ht="15.75" customHeight="1">
      <c r="B7" s="347" t="s">
        <v>2</v>
      </c>
      <c r="C7" s="341" t="s">
        <v>139</v>
      </c>
      <c r="D7" s="342"/>
      <c r="E7" s="343"/>
      <c r="F7" s="103" t="s">
        <v>140</v>
      </c>
      <c r="G7" s="103" t="s">
        <v>140</v>
      </c>
      <c r="H7" s="84"/>
      <c r="I7" s="84"/>
      <c r="J7" s="100"/>
    </row>
    <row r="8" spans="2:10" s="78" customFormat="1" ht="15.75" customHeight="1">
      <c r="B8" s="348"/>
      <c r="C8" s="344"/>
      <c r="D8" s="345"/>
      <c r="E8" s="346"/>
      <c r="F8" s="104" t="s">
        <v>141</v>
      </c>
      <c r="G8" s="105" t="s">
        <v>147</v>
      </c>
      <c r="H8" s="84"/>
      <c r="I8" s="84"/>
      <c r="J8" s="100" t="s">
        <v>92</v>
      </c>
    </row>
    <row r="9" spans="2:10" s="78" customFormat="1" ht="24.75" customHeight="1">
      <c r="B9" s="106">
        <v>1</v>
      </c>
      <c r="C9" s="352" t="s">
        <v>55</v>
      </c>
      <c r="D9" s="353"/>
      <c r="E9" s="354"/>
      <c r="F9" s="108">
        <v>1500081</v>
      </c>
      <c r="G9" s="108">
        <v>2688166</v>
      </c>
      <c r="J9" s="100">
        <v>701.705</v>
      </c>
    </row>
    <row r="10" spans="2:12" s="78" customFormat="1" ht="24.75" customHeight="1">
      <c r="B10" s="106">
        <v>2</v>
      </c>
      <c r="C10" s="355" t="s">
        <v>333</v>
      </c>
      <c r="D10" s="353"/>
      <c r="E10" s="354"/>
      <c r="F10" s="108">
        <v>2856790</v>
      </c>
      <c r="G10" s="108"/>
      <c r="J10" s="100" t="s">
        <v>121</v>
      </c>
      <c r="L10" s="78">
        <f>1300080+200001</f>
        <v>1500081</v>
      </c>
    </row>
    <row r="11" spans="2:10" s="78" customFormat="1" ht="24.75" customHeight="1">
      <c r="B11" s="81">
        <v>3</v>
      </c>
      <c r="C11" s="352" t="s">
        <v>157</v>
      </c>
      <c r="D11" s="353"/>
      <c r="E11" s="354"/>
      <c r="F11" s="109"/>
      <c r="G11" s="109"/>
      <c r="J11" s="100">
        <v>71</v>
      </c>
    </row>
    <row r="12" spans="2:10" s="78" customFormat="1" ht="24.75" customHeight="1">
      <c r="B12" s="81">
        <v>4</v>
      </c>
      <c r="C12" s="352" t="s">
        <v>122</v>
      </c>
      <c r="D12" s="353"/>
      <c r="E12" s="354"/>
      <c r="F12" s="109"/>
      <c r="G12" s="109"/>
      <c r="J12" s="100" t="s">
        <v>129</v>
      </c>
    </row>
    <row r="13" spans="2:10" s="78" customFormat="1" ht="24.75" customHeight="1">
      <c r="B13" s="81">
        <v>5</v>
      </c>
      <c r="C13" s="352" t="s">
        <v>123</v>
      </c>
      <c r="D13" s="353"/>
      <c r="E13" s="354"/>
      <c r="F13" s="278">
        <f>F14+F15</f>
        <v>1895194</v>
      </c>
      <c r="G13" s="278">
        <f>G14+G15</f>
        <v>1827021</v>
      </c>
      <c r="J13" s="100">
        <v>641.648</v>
      </c>
    </row>
    <row r="14" spans="2:10" s="78" customFormat="1" ht="24.75" customHeight="1">
      <c r="B14" s="81"/>
      <c r="C14" s="107"/>
      <c r="D14" s="356" t="s">
        <v>124</v>
      </c>
      <c r="E14" s="357"/>
      <c r="F14" s="110">
        <v>1731229</v>
      </c>
      <c r="G14" s="110">
        <v>1611804</v>
      </c>
      <c r="H14" s="86"/>
      <c r="I14" s="86"/>
      <c r="J14" s="100">
        <v>641</v>
      </c>
    </row>
    <row r="15" spans="2:10" s="78" customFormat="1" ht="24.75" customHeight="1">
      <c r="B15" s="81"/>
      <c r="C15" s="107"/>
      <c r="D15" s="356" t="s">
        <v>125</v>
      </c>
      <c r="E15" s="357"/>
      <c r="F15" s="110">
        <v>163965</v>
      </c>
      <c r="G15" s="110">
        <v>215217</v>
      </c>
      <c r="H15" s="86"/>
      <c r="I15" s="86"/>
      <c r="J15" s="100">
        <v>644</v>
      </c>
    </row>
    <row r="16" spans="2:10" s="78" customFormat="1" ht="24.75" customHeight="1">
      <c r="B16" s="106">
        <v>6</v>
      </c>
      <c r="C16" s="352" t="s">
        <v>126</v>
      </c>
      <c r="D16" s="353"/>
      <c r="E16" s="354"/>
      <c r="F16" s="108"/>
      <c r="G16" s="108"/>
      <c r="J16" s="100" t="s">
        <v>130</v>
      </c>
    </row>
    <row r="17" spans="2:10" s="78" customFormat="1" ht="24.75" customHeight="1">
      <c r="B17" s="106">
        <v>7</v>
      </c>
      <c r="C17" s="352" t="s">
        <v>127</v>
      </c>
      <c r="D17" s="353"/>
      <c r="E17" s="354"/>
      <c r="F17" s="108">
        <v>1706668</v>
      </c>
      <c r="G17" s="108">
        <v>495246</v>
      </c>
      <c r="J17" s="100">
        <v>61.63</v>
      </c>
    </row>
    <row r="18" spans="2:10" s="78" customFormat="1" ht="39.75" customHeight="1">
      <c r="B18" s="106">
        <v>8</v>
      </c>
      <c r="C18" s="349" t="s">
        <v>128</v>
      </c>
      <c r="D18" s="350"/>
      <c r="E18" s="351"/>
      <c r="F18" s="279">
        <f>F12+F13+F16+F17</f>
        <v>3601862</v>
      </c>
      <c r="G18" s="279">
        <f>G12+G13+G16+G17</f>
        <v>2322267</v>
      </c>
      <c r="H18" s="84"/>
      <c r="I18" s="84"/>
      <c r="J18" s="100"/>
    </row>
    <row r="19" spans="2:10" s="78" customFormat="1" ht="39.75" customHeight="1">
      <c r="B19" s="106">
        <v>9</v>
      </c>
      <c r="C19" s="338" t="s">
        <v>131</v>
      </c>
      <c r="D19" s="339"/>
      <c r="E19" s="340"/>
      <c r="F19" s="111">
        <f>F9+F10-F11-F18</f>
        <v>755009</v>
      </c>
      <c r="G19" s="111">
        <f>G9+G10-G11-G18</f>
        <v>365899</v>
      </c>
      <c r="H19" s="84"/>
      <c r="I19" s="84"/>
      <c r="J19" s="100"/>
    </row>
    <row r="20" spans="2:10" s="78" customFormat="1" ht="24.75" customHeight="1">
      <c r="B20" s="106">
        <v>10</v>
      </c>
      <c r="C20" s="352" t="s">
        <v>56</v>
      </c>
      <c r="D20" s="353"/>
      <c r="E20" s="354"/>
      <c r="F20" s="108"/>
      <c r="G20" s="108"/>
      <c r="J20" s="100">
        <v>761.661</v>
      </c>
    </row>
    <row r="21" spans="2:10" s="78" customFormat="1" ht="24.75" customHeight="1">
      <c r="B21" s="106">
        <v>11</v>
      </c>
      <c r="C21" s="352" t="s">
        <v>132</v>
      </c>
      <c r="D21" s="353"/>
      <c r="E21" s="354"/>
      <c r="F21" s="108"/>
      <c r="G21" s="108"/>
      <c r="J21" s="100">
        <v>762.662</v>
      </c>
    </row>
    <row r="22" spans="2:10" s="78" customFormat="1" ht="24.75" customHeight="1">
      <c r="B22" s="106">
        <v>12</v>
      </c>
      <c r="C22" s="352" t="s">
        <v>57</v>
      </c>
      <c r="D22" s="353"/>
      <c r="E22" s="354"/>
      <c r="F22" s="279">
        <f>F23+F24+F25+F26</f>
        <v>-56581</v>
      </c>
      <c r="G22" s="279">
        <f>G23+G24+G25+G26</f>
        <v>8844</v>
      </c>
      <c r="J22" s="100"/>
    </row>
    <row r="23" spans="2:10" s="78" customFormat="1" ht="24.75" customHeight="1">
      <c r="B23" s="106"/>
      <c r="C23" s="112">
        <v>121</v>
      </c>
      <c r="D23" s="356" t="s">
        <v>58</v>
      </c>
      <c r="E23" s="357"/>
      <c r="F23" s="113">
        <v>0</v>
      </c>
      <c r="G23" s="113"/>
      <c r="H23" s="86"/>
      <c r="I23" s="86"/>
      <c r="J23" s="100" t="s">
        <v>134</v>
      </c>
    </row>
    <row r="24" spans="2:12" s="78" customFormat="1" ht="24.75" customHeight="1">
      <c r="B24" s="106"/>
      <c r="C24" s="107">
        <v>122</v>
      </c>
      <c r="D24" s="356" t="s">
        <v>133</v>
      </c>
      <c r="E24" s="357"/>
      <c r="F24" s="113"/>
      <c r="G24" s="113">
        <v>591</v>
      </c>
      <c r="H24" s="86"/>
      <c r="I24" s="86"/>
      <c r="J24" s="100">
        <v>767.667</v>
      </c>
      <c r="L24" s="78">
        <f>59939-3358</f>
        <v>56581</v>
      </c>
    </row>
    <row r="25" spans="2:10" s="78" customFormat="1" ht="24.75" customHeight="1">
      <c r="B25" s="106"/>
      <c r="C25" s="107">
        <v>123</v>
      </c>
      <c r="D25" s="356" t="s">
        <v>59</v>
      </c>
      <c r="E25" s="357"/>
      <c r="F25" s="113">
        <v>-56581</v>
      </c>
      <c r="G25" s="113">
        <v>8253</v>
      </c>
      <c r="H25" s="86"/>
      <c r="I25" s="86"/>
      <c r="J25" s="100">
        <v>769.669</v>
      </c>
    </row>
    <row r="26" spans="2:11" s="78" customFormat="1" ht="24.75" customHeight="1">
      <c r="B26" s="106"/>
      <c r="C26" s="107">
        <v>124</v>
      </c>
      <c r="D26" s="356" t="s">
        <v>60</v>
      </c>
      <c r="E26" s="357"/>
      <c r="F26" s="113">
        <v>0</v>
      </c>
      <c r="G26" s="113"/>
      <c r="H26" s="86"/>
      <c r="I26" s="86"/>
      <c r="J26" s="100">
        <v>768.668</v>
      </c>
      <c r="K26" s="114" t="s">
        <v>142</v>
      </c>
    </row>
    <row r="27" spans="2:10" s="78" customFormat="1" ht="39.75" customHeight="1">
      <c r="B27" s="106">
        <v>13</v>
      </c>
      <c r="C27" s="338" t="s">
        <v>61</v>
      </c>
      <c r="D27" s="339"/>
      <c r="E27" s="340"/>
      <c r="F27" s="279">
        <f>F20+F21+F22</f>
        <v>-56581</v>
      </c>
      <c r="G27" s="279">
        <f>G20+G21+G22</f>
        <v>8844</v>
      </c>
      <c r="H27" s="84"/>
      <c r="I27" s="84"/>
      <c r="J27" s="100"/>
    </row>
    <row r="28" spans="2:10" s="78" customFormat="1" ht="39.75" customHeight="1">
      <c r="B28" s="106">
        <v>14</v>
      </c>
      <c r="C28" s="338" t="s">
        <v>136</v>
      </c>
      <c r="D28" s="339"/>
      <c r="E28" s="340"/>
      <c r="F28" s="279">
        <f>F19+F27</f>
        <v>698428</v>
      </c>
      <c r="G28" s="279">
        <f>G19+G27</f>
        <v>374743</v>
      </c>
      <c r="H28" s="84"/>
      <c r="I28" s="84"/>
      <c r="J28" s="100">
        <v>1154947</v>
      </c>
    </row>
    <row r="29" spans="2:10" s="78" customFormat="1" ht="24.75" customHeight="1">
      <c r="B29" s="106">
        <v>15</v>
      </c>
      <c r="C29" s="352" t="s">
        <v>62</v>
      </c>
      <c r="D29" s="353"/>
      <c r="E29" s="354"/>
      <c r="F29" s="108">
        <f>F28*0.1</f>
        <v>69842.8</v>
      </c>
      <c r="G29" s="108">
        <v>37474</v>
      </c>
      <c r="J29" s="100">
        <v>69</v>
      </c>
    </row>
    <row r="30" spans="2:10" s="78" customFormat="1" ht="39.75" customHeight="1">
      <c r="B30" s="106">
        <v>16</v>
      </c>
      <c r="C30" s="338" t="s">
        <v>137</v>
      </c>
      <c r="D30" s="339"/>
      <c r="E30" s="340"/>
      <c r="F30" s="279">
        <f>F28-F29</f>
        <v>628585.2</v>
      </c>
      <c r="G30" s="279">
        <f>G28-G29</f>
        <v>337269</v>
      </c>
      <c r="H30" s="84"/>
      <c r="I30" s="84"/>
      <c r="J30" s="149">
        <f>J28+F28</f>
        <v>1853375</v>
      </c>
    </row>
    <row r="31" spans="2:10" s="78" customFormat="1" ht="24.75" customHeight="1">
      <c r="B31" s="106">
        <v>17</v>
      </c>
      <c r="C31" s="352" t="s">
        <v>135</v>
      </c>
      <c r="D31" s="353"/>
      <c r="E31" s="354"/>
      <c r="F31" s="108"/>
      <c r="G31" s="108"/>
      <c r="J31" s="100"/>
    </row>
    <row r="32" spans="2:10" s="78" customFormat="1" ht="15.75" customHeight="1">
      <c r="B32" s="115"/>
      <c r="C32" s="115"/>
      <c r="D32" s="115"/>
      <c r="E32" s="116"/>
      <c r="F32" s="117"/>
      <c r="G32" s="117"/>
      <c r="J32" s="149"/>
    </row>
    <row r="33" spans="2:10" s="78" customFormat="1" ht="15.75" customHeight="1">
      <c r="B33" s="115"/>
      <c r="C33" s="115"/>
      <c r="D33" s="115"/>
      <c r="E33" s="116"/>
      <c r="F33" s="117"/>
      <c r="G33" s="117"/>
      <c r="J33" s="149">
        <f>F30-Pasivet!G43</f>
        <v>1246356.2</v>
      </c>
    </row>
    <row r="34" spans="2:10" s="78" customFormat="1" ht="15.75" customHeight="1">
      <c r="B34" s="115"/>
      <c r="C34" s="115"/>
      <c r="D34" s="115"/>
      <c r="E34" s="116"/>
      <c r="F34" s="117"/>
      <c r="G34" s="117"/>
      <c r="J34" s="100"/>
    </row>
    <row r="35" spans="2:10" s="78" customFormat="1" ht="15.75" customHeight="1">
      <c r="B35" s="115"/>
      <c r="E35" s="116" t="s">
        <v>136</v>
      </c>
      <c r="F35" s="117">
        <f>F28</f>
        <v>698428</v>
      </c>
      <c r="G35" s="116"/>
      <c r="J35" s="100"/>
    </row>
    <row r="36" spans="2:10" s="78" customFormat="1" ht="15.75" customHeight="1">
      <c r="B36" s="115"/>
      <c r="C36" s="115"/>
      <c r="E36" s="118" t="s">
        <v>143</v>
      </c>
      <c r="F36" s="117">
        <f>F26</f>
        <v>0</v>
      </c>
      <c r="G36" s="117"/>
      <c r="J36" s="100"/>
    </row>
    <row r="37" spans="2:10" s="78" customFormat="1" ht="15.75" customHeight="1">
      <c r="B37" s="115"/>
      <c r="C37" s="115"/>
      <c r="D37" s="115"/>
      <c r="E37" s="116" t="s">
        <v>144</v>
      </c>
      <c r="F37" s="117">
        <f>F35+F36</f>
        <v>698428</v>
      </c>
      <c r="G37" s="117"/>
      <c r="J37" s="100"/>
    </row>
    <row r="38" spans="2:10" s="78" customFormat="1" ht="15.75" customHeight="1">
      <c r="B38" s="115"/>
      <c r="C38" s="115"/>
      <c r="D38" s="115"/>
      <c r="E38" s="116" t="s">
        <v>145</v>
      </c>
      <c r="F38" s="117">
        <f>F37*10%</f>
        <v>69842.8</v>
      </c>
      <c r="G38" s="117"/>
      <c r="J38" s="100"/>
    </row>
    <row r="39" spans="2:10" s="78" customFormat="1" ht="15.75" customHeight="1">
      <c r="B39" s="115"/>
      <c r="C39" s="115"/>
      <c r="D39" s="115"/>
      <c r="E39" s="116" t="s">
        <v>137</v>
      </c>
      <c r="F39" s="117">
        <f>F35-F38</f>
        <v>628585.2</v>
      </c>
      <c r="G39" s="117"/>
      <c r="J39" s="100"/>
    </row>
    <row r="40" spans="2:10" s="78" customFormat="1" ht="15.75" customHeight="1">
      <c r="B40" s="115"/>
      <c r="C40" s="115"/>
      <c r="D40" s="115"/>
      <c r="E40" s="116"/>
      <c r="F40" s="117"/>
      <c r="G40" s="117"/>
      <c r="J40" s="100"/>
    </row>
    <row r="41" spans="2:10" s="78" customFormat="1" ht="15.75" customHeight="1">
      <c r="B41" s="115"/>
      <c r="C41" s="115"/>
      <c r="D41" s="115"/>
      <c r="E41" s="115"/>
      <c r="F41" s="117"/>
      <c r="G41" s="117"/>
      <c r="J41" s="100"/>
    </row>
    <row r="42" spans="2:7" ht="12.75">
      <c r="B42" s="119"/>
      <c r="C42" s="119"/>
      <c r="D42" s="119"/>
      <c r="E42" s="53"/>
      <c r="F42" s="120"/>
      <c r="G42" s="120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5"/>
  <sheetViews>
    <sheetView zoomScalePageLayoutView="0" workbookViewId="0" topLeftCell="A23">
      <selection activeCell="G40" sqref="B2:G40"/>
    </sheetView>
  </sheetViews>
  <sheetFormatPr defaultColWidth="9.140625" defaultRowHeight="12.75"/>
  <cols>
    <col min="1" max="1" width="6.8515625" style="34" customWidth="1"/>
    <col min="2" max="3" width="3.7109375" style="71" customWidth="1"/>
    <col min="4" max="4" width="3.57421875" style="71" customWidth="1"/>
    <col min="5" max="5" width="44.421875" style="34" customWidth="1"/>
    <col min="6" max="7" width="15.421875" style="72" customWidth="1"/>
    <col min="8" max="8" width="1.421875" style="34" customWidth="1"/>
    <col min="9" max="16384" width="9.140625" style="34" customWidth="1"/>
  </cols>
  <sheetData>
    <row r="2" spans="2:7" s="125" customFormat="1" ht="18">
      <c r="B2" s="73"/>
      <c r="C2" s="280" t="str">
        <f>Aktivet!B2</f>
        <v>Shoqeria '' INTEL MEDIA ''  NIPTI K82803409T</v>
      </c>
      <c r="D2" s="74"/>
      <c r="E2" s="75"/>
      <c r="F2" s="76"/>
      <c r="G2" s="77" t="s">
        <v>179</v>
      </c>
    </row>
    <row r="3" spans="2:7" s="125" customFormat="1" ht="7.5" customHeight="1">
      <c r="B3" s="73"/>
      <c r="C3" s="73"/>
      <c r="D3" s="74"/>
      <c r="E3" s="75"/>
      <c r="F3" s="127"/>
      <c r="G3" s="128"/>
    </row>
    <row r="4" spans="2:7" s="125" customFormat="1" ht="8.25" customHeight="1">
      <c r="B4" s="73"/>
      <c r="C4" s="73"/>
      <c r="D4" s="74"/>
      <c r="E4" s="75"/>
      <c r="F4" s="129"/>
      <c r="G4" s="126"/>
    </row>
    <row r="5" spans="2:7" s="125" customFormat="1" ht="18" customHeight="1">
      <c r="B5" s="337" t="s">
        <v>323</v>
      </c>
      <c r="C5" s="337"/>
      <c r="D5" s="337"/>
      <c r="E5" s="337"/>
      <c r="F5" s="337"/>
      <c r="G5" s="337"/>
    </row>
    <row r="6" ht="6.75" customHeight="1"/>
    <row r="7" spans="2:7" s="125" customFormat="1" ht="15.75" customHeight="1">
      <c r="B7" s="361" t="s">
        <v>2</v>
      </c>
      <c r="C7" s="341" t="s">
        <v>160</v>
      </c>
      <c r="D7" s="342"/>
      <c r="E7" s="343"/>
      <c r="F7" s="130" t="s">
        <v>140</v>
      </c>
      <c r="G7" s="130" t="s">
        <v>140</v>
      </c>
    </row>
    <row r="8" spans="2:7" s="125" customFormat="1" ht="15.75" customHeight="1">
      <c r="B8" s="362"/>
      <c r="C8" s="344"/>
      <c r="D8" s="345"/>
      <c r="E8" s="346"/>
      <c r="F8" s="132" t="s">
        <v>141</v>
      </c>
      <c r="G8" s="133" t="s">
        <v>147</v>
      </c>
    </row>
    <row r="9" spans="2:7" s="125" customFormat="1" ht="24.75" customHeight="1">
      <c r="B9" s="134"/>
      <c r="C9" s="121" t="s">
        <v>161</v>
      </c>
      <c r="D9" s="122"/>
      <c r="E9" s="87"/>
      <c r="F9" s="135"/>
      <c r="G9" s="135"/>
    </row>
    <row r="10" spans="2:7" s="125" customFormat="1" ht="19.5" customHeight="1">
      <c r="B10" s="134"/>
      <c r="C10" s="121"/>
      <c r="D10" s="136" t="s">
        <v>146</v>
      </c>
      <c r="E10" s="136"/>
      <c r="F10" s="184">
        <f>Rezultati!F28</f>
        <v>698428</v>
      </c>
      <c r="G10" s="135"/>
    </row>
    <row r="11" spans="2:7" s="125" customFormat="1" ht="19.5" customHeight="1">
      <c r="B11" s="134"/>
      <c r="C11" s="123"/>
      <c r="D11" s="137" t="s">
        <v>162</v>
      </c>
      <c r="F11" s="135"/>
      <c r="G11" s="135"/>
    </row>
    <row r="12" spans="2:7" s="125" customFormat="1" ht="19.5" customHeight="1">
      <c r="B12" s="134"/>
      <c r="C12" s="121"/>
      <c r="D12" s="122"/>
      <c r="E12" s="138" t="s">
        <v>163</v>
      </c>
      <c r="F12" s="135">
        <f>'Ndihmese Fluksi'!F17</f>
        <v>0</v>
      </c>
      <c r="G12" s="135"/>
    </row>
    <row r="13" spans="2:7" s="125" customFormat="1" ht="19.5" customHeight="1">
      <c r="B13" s="134"/>
      <c r="C13" s="121"/>
      <c r="D13" s="122"/>
      <c r="E13" s="138" t="s">
        <v>164</v>
      </c>
      <c r="F13" s="135"/>
      <c r="G13" s="135"/>
    </row>
    <row r="14" spans="2:7" s="125" customFormat="1" ht="19.5" customHeight="1">
      <c r="B14" s="134"/>
      <c r="C14" s="121"/>
      <c r="D14" s="122"/>
      <c r="E14" s="138" t="s">
        <v>165</v>
      </c>
      <c r="F14" s="135"/>
      <c r="G14" s="135"/>
    </row>
    <row r="15" spans="2:7" s="125" customFormat="1" ht="19.5" customHeight="1">
      <c r="B15" s="134"/>
      <c r="C15" s="121"/>
      <c r="D15" s="122"/>
      <c r="E15" s="138" t="s">
        <v>166</v>
      </c>
      <c r="F15" s="135">
        <v>0</v>
      </c>
      <c r="G15" s="135"/>
    </row>
    <row r="16" spans="2:7" s="140" customFormat="1" ht="19.5" customHeight="1">
      <c r="B16" s="363"/>
      <c r="C16" s="341"/>
      <c r="D16" s="139" t="s">
        <v>167</v>
      </c>
      <c r="F16" s="359">
        <f>'Ndihmese Fluksi'!J14+'Ndihmese Fluksi'!J19</f>
        <v>-3616280.2</v>
      </c>
      <c r="G16" s="359"/>
    </row>
    <row r="17" spans="2:7" s="140" customFormat="1" ht="19.5" customHeight="1">
      <c r="B17" s="364"/>
      <c r="C17" s="344"/>
      <c r="D17" s="141" t="s">
        <v>168</v>
      </c>
      <c r="F17" s="360"/>
      <c r="G17" s="360"/>
    </row>
    <row r="18" spans="2:7" s="125" customFormat="1" ht="19.5" customHeight="1">
      <c r="B18" s="131"/>
      <c r="C18" s="121"/>
      <c r="D18" s="136" t="s">
        <v>169</v>
      </c>
      <c r="E18" s="136"/>
      <c r="F18" s="142">
        <f>'Ndihmese Fluksi'!F15</f>
        <v>0</v>
      </c>
      <c r="G18" s="142"/>
    </row>
    <row r="19" spans="2:7" s="125" customFormat="1" ht="19.5" customHeight="1">
      <c r="B19" s="361"/>
      <c r="C19" s="341"/>
      <c r="D19" s="139" t="s">
        <v>170</v>
      </c>
      <c r="E19" s="139"/>
      <c r="F19" s="359">
        <f>'Ndihmese Fluksi'!J23-1</f>
        <v>3291276</v>
      </c>
      <c r="G19" s="359"/>
    </row>
    <row r="20" spans="2:7" s="125" customFormat="1" ht="19.5" customHeight="1">
      <c r="B20" s="362"/>
      <c r="C20" s="344"/>
      <c r="D20" s="137" t="s">
        <v>171</v>
      </c>
      <c r="E20" s="137"/>
      <c r="F20" s="360"/>
      <c r="G20" s="360"/>
    </row>
    <row r="21" spans="2:7" s="125" customFormat="1" ht="19.5" customHeight="1">
      <c r="B21" s="134"/>
      <c r="C21" s="121"/>
      <c r="D21" s="136" t="s">
        <v>172</v>
      </c>
      <c r="E21" s="136"/>
      <c r="F21" s="277">
        <f>SUM(F12:F20)</f>
        <v>-325004.2000000002</v>
      </c>
      <c r="G21" s="143"/>
    </row>
    <row r="22" spans="2:7" s="125" customFormat="1" ht="19.5" customHeight="1">
      <c r="B22" s="134"/>
      <c r="C22" s="121"/>
      <c r="D22" s="136" t="s">
        <v>76</v>
      </c>
      <c r="E22" s="136"/>
      <c r="F22" s="135"/>
      <c r="G22" s="135"/>
    </row>
    <row r="23" spans="2:7" s="125" customFormat="1" ht="19.5" customHeight="1">
      <c r="B23" s="134"/>
      <c r="C23" s="121"/>
      <c r="D23" s="136" t="s">
        <v>77</v>
      </c>
      <c r="E23" s="136"/>
      <c r="F23" s="135">
        <f>-Rezultati!F29</f>
        <v>-69842.8</v>
      </c>
      <c r="G23" s="135"/>
    </row>
    <row r="24" spans="2:7" s="125" customFormat="1" ht="19.5" customHeight="1">
      <c r="B24" s="134"/>
      <c r="C24" s="121"/>
      <c r="D24" s="85" t="s">
        <v>173</v>
      </c>
      <c r="E24" s="136"/>
      <c r="F24" s="184">
        <f>F23</f>
        <v>-69842.8</v>
      </c>
      <c r="G24" s="135"/>
    </row>
    <row r="25" spans="2:7" s="125" customFormat="1" ht="24.75" customHeight="1">
      <c r="B25" s="134"/>
      <c r="C25" s="124" t="s">
        <v>78</v>
      </c>
      <c r="D25" s="122"/>
      <c r="E25" s="136"/>
      <c r="F25" s="135"/>
      <c r="G25" s="135"/>
    </row>
    <row r="26" spans="2:7" s="125" customFormat="1" ht="19.5" customHeight="1">
      <c r="B26" s="134"/>
      <c r="C26" s="121"/>
      <c r="D26" s="136" t="s">
        <v>174</v>
      </c>
      <c r="E26" s="136"/>
      <c r="F26" s="135"/>
      <c r="G26" s="135"/>
    </row>
    <row r="27" spans="2:7" s="125" customFormat="1" ht="19.5" customHeight="1">
      <c r="B27" s="134"/>
      <c r="C27" s="121"/>
      <c r="D27" s="136" t="s">
        <v>79</v>
      </c>
      <c r="E27" s="136"/>
      <c r="F27" s="135"/>
      <c r="G27" s="135"/>
    </row>
    <row r="28" spans="2:7" s="125" customFormat="1" ht="19.5" customHeight="1">
      <c r="B28" s="134"/>
      <c r="C28" s="82"/>
      <c r="D28" s="136" t="s">
        <v>80</v>
      </c>
      <c r="E28" s="136"/>
      <c r="F28" s="135"/>
      <c r="G28" s="135"/>
    </row>
    <row r="29" spans="2:7" s="125" customFormat="1" ht="19.5" customHeight="1">
      <c r="B29" s="134"/>
      <c r="C29" s="144"/>
      <c r="D29" s="136" t="s">
        <v>81</v>
      </c>
      <c r="E29" s="136"/>
      <c r="F29" s="135">
        <v>0</v>
      </c>
      <c r="G29" s="135"/>
    </row>
    <row r="30" spans="2:7" s="125" customFormat="1" ht="19.5" customHeight="1">
      <c r="B30" s="134"/>
      <c r="C30" s="144"/>
      <c r="D30" s="136" t="s">
        <v>82</v>
      </c>
      <c r="E30" s="136"/>
      <c r="F30" s="135"/>
      <c r="G30" s="135"/>
    </row>
    <row r="31" spans="2:7" s="125" customFormat="1" ht="19.5" customHeight="1">
      <c r="B31" s="134"/>
      <c r="C31" s="144"/>
      <c r="D31" s="85" t="s">
        <v>83</v>
      </c>
      <c r="E31" s="136"/>
      <c r="F31" s="184">
        <f>SUM(F26:F30)</f>
        <v>0</v>
      </c>
      <c r="G31" s="135"/>
    </row>
    <row r="32" spans="2:7" s="125" customFormat="1" ht="24.75" customHeight="1">
      <c r="B32" s="134"/>
      <c r="C32" s="121" t="s">
        <v>84</v>
      </c>
      <c r="D32" s="145"/>
      <c r="E32" s="136"/>
      <c r="F32" s="184"/>
      <c r="G32" s="135">
        <f>G33+G34+G35+G36+G37</f>
        <v>0</v>
      </c>
    </row>
    <row r="33" spans="2:7" s="125" customFormat="1" ht="19.5" customHeight="1">
      <c r="B33" s="134"/>
      <c r="C33" s="144"/>
      <c r="D33" s="136" t="s">
        <v>91</v>
      </c>
      <c r="E33" s="136"/>
      <c r="F33" s="135"/>
      <c r="G33" s="135"/>
    </row>
    <row r="34" spans="2:7" s="125" customFormat="1" ht="19.5" customHeight="1">
      <c r="B34" s="134"/>
      <c r="C34" s="144"/>
      <c r="D34" s="136" t="s">
        <v>85</v>
      </c>
      <c r="E34" s="136"/>
      <c r="F34" s="135"/>
      <c r="G34" s="135"/>
    </row>
    <row r="35" spans="2:7" s="125" customFormat="1" ht="19.5" customHeight="1">
      <c r="B35" s="134"/>
      <c r="C35" s="144"/>
      <c r="D35" s="136" t="s">
        <v>86</v>
      </c>
      <c r="E35" s="136"/>
      <c r="F35" s="135"/>
      <c r="G35" s="135"/>
    </row>
    <row r="36" spans="2:7" s="125" customFormat="1" ht="19.5" customHeight="1">
      <c r="B36" s="134"/>
      <c r="C36" s="144"/>
      <c r="D36" s="136" t="s">
        <v>87</v>
      </c>
      <c r="E36" s="136"/>
      <c r="F36" s="135"/>
      <c r="G36" s="135"/>
    </row>
    <row r="37" spans="2:7" s="125" customFormat="1" ht="19.5" customHeight="1">
      <c r="B37" s="134"/>
      <c r="C37" s="144"/>
      <c r="D37" s="85" t="s">
        <v>175</v>
      </c>
      <c r="E37" s="136"/>
      <c r="F37" s="184">
        <f>SUM(F33:F36)</f>
        <v>0</v>
      </c>
      <c r="G37" s="135"/>
    </row>
    <row r="38" spans="2:7" ht="25.5" customHeight="1">
      <c r="B38" s="146"/>
      <c r="C38" s="124" t="s">
        <v>88</v>
      </c>
      <c r="D38" s="146"/>
      <c r="E38" s="147"/>
      <c r="F38" s="148">
        <f>F10+F21+F24+F31+F37</f>
        <v>303580.9999999998</v>
      </c>
      <c r="G38" s="148">
        <f>G9+G25+G32</f>
        <v>0</v>
      </c>
    </row>
    <row r="39" spans="2:10" ht="25.5" customHeight="1">
      <c r="B39" s="146"/>
      <c r="C39" s="124" t="s">
        <v>89</v>
      </c>
      <c r="D39" s="146"/>
      <c r="E39" s="147"/>
      <c r="F39" s="148">
        <f>G40</f>
        <v>380985</v>
      </c>
      <c r="G39" s="171"/>
      <c r="J39" s="72"/>
    </row>
    <row r="40" spans="2:7" ht="25.5" customHeight="1">
      <c r="B40" s="146"/>
      <c r="C40" s="124" t="s">
        <v>90</v>
      </c>
      <c r="D40" s="146"/>
      <c r="E40" s="147"/>
      <c r="F40" s="148">
        <f>SUM(F38:F39)</f>
        <v>684565.9999999998</v>
      </c>
      <c r="G40" s="148">
        <f>Aktivet!H9</f>
        <v>380985</v>
      </c>
    </row>
    <row r="42" ht="12.75">
      <c r="G42" s="172"/>
    </row>
    <row r="44" spans="6:7" ht="12.75">
      <c r="F44" s="72">
        <f>Aktivet!G9</f>
        <v>684566</v>
      </c>
      <c r="G44" s="72">
        <f>G40-G42</f>
        <v>380985</v>
      </c>
    </row>
    <row r="45" ht="12.75">
      <c r="F45" s="72">
        <f>F40-F44</f>
        <v>0</v>
      </c>
    </row>
  </sheetData>
  <sheetProtection/>
  <mergeCells count="11"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  <mergeCell ref="B16:B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I23" sqref="A2:I23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28125" style="0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6.140625" style="0" customWidth="1"/>
    <col min="8" max="8" width="16.28125" style="0" customWidth="1"/>
    <col min="9" max="9" width="12.140625" style="0" customWidth="1"/>
    <col min="10" max="10" width="2.7109375" style="0" customWidth="1"/>
  </cols>
  <sheetData>
    <row r="2" spans="2:9" ht="15.75">
      <c r="B2" s="280" t="str">
        <f>Aktivet!B2</f>
        <v>Shoqeria '' INTEL MEDIA ''  NIPTI K82803409T</v>
      </c>
      <c r="G2" s="76"/>
      <c r="H2" s="76"/>
      <c r="I2" s="77" t="s">
        <v>179</v>
      </c>
    </row>
    <row r="3" ht="6.75" customHeight="1"/>
    <row r="4" spans="1:9" ht="25.5" customHeight="1">
      <c r="A4" s="365" t="s">
        <v>324</v>
      </c>
      <c r="B4" s="365"/>
      <c r="C4" s="365"/>
      <c r="D4" s="365"/>
      <c r="E4" s="365"/>
      <c r="F4" s="365"/>
      <c r="G4" s="365"/>
      <c r="H4" s="365"/>
      <c r="I4" s="365"/>
    </row>
    <row r="5" ht="6.75" customHeight="1"/>
    <row r="6" spans="2:8" ht="12.75" customHeight="1">
      <c r="B6" s="22" t="s">
        <v>69</v>
      </c>
      <c r="G6" s="11"/>
      <c r="H6" s="11"/>
    </row>
    <row r="7" ht="6.75" customHeight="1" thickBot="1"/>
    <row r="8" spans="1:9" s="12" customFormat="1" ht="40.5" customHeight="1" thickTop="1">
      <c r="A8" s="366"/>
      <c r="B8" s="27"/>
      <c r="C8" s="27" t="s">
        <v>42</v>
      </c>
      <c r="D8" s="27" t="s">
        <v>43</v>
      </c>
      <c r="E8" s="28" t="s">
        <v>71</v>
      </c>
      <c r="F8" s="28" t="s">
        <v>70</v>
      </c>
      <c r="G8" s="27" t="s">
        <v>72</v>
      </c>
      <c r="H8" s="181" t="s">
        <v>204</v>
      </c>
      <c r="I8" s="29" t="s">
        <v>65</v>
      </c>
    </row>
    <row r="9" spans="1:9" s="17" customFormat="1" ht="30" customHeight="1">
      <c r="A9" s="30" t="s">
        <v>3</v>
      </c>
      <c r="B9" s="31" t="s">
        <v>318</v>
      </c>
      <c r="C9" s="15">
        <f>Pasivet!H37</f>
        <v>100000</v>
      </c>
      <c r="D9" s="15">
        <f>Pasivet!G38</f>
        <v>0</v>
      </c>
      <c r="E9" s="15"/>
      <c r="F9" s="15">
        <f>Pasivet!H41</f>
        <v>0</v>
      </c>
      <c r="G9" s="15">
        <f>Pasivet!H43</f>
        <v>-955040</v>
      </c>
      <c r="H9" s="182">
        <f>Pasivet!H44</f>
        <v>337269</v>
      </c>
      <c r="I9" s="16">
        <f aca="true" t="shared" si="0" ref="I9:I23">SUM(C9:H9)</f>
        <v>-517771</v>
      </c>
    </row>
    <row r="10" spans="1:9" s="17" customFormat="1" ht="19.5" customHeight="1">
      <c r="A10" s="13" t="s">
        <v>158</v>
      </c>
      <c r="B10" s="14" t="s">
        <v>66</v>
      </c>
      <c r="C10" s="15"/>
      <c r="D10" s="15"/>
      <c r="E10" s="15"/>
      <c r="F10" s="15"/>
      <c r="G10" s="15"/>
      <c r="H10" s="182"/>
      <c r="I10" s="16">
        <f t="shared" si="0"/>
        <v>0</v>
      </c>
    </row>
    <row r="11" spans="1:9" s="17" customFormat="1" ht="19.5" customHeight="1">
      <c r="A11" s="30" t="s">
        <v>159</v>
      </c>
      <c r="B11" s="31" t="s">
        <v>64</v>
      </c>
      <c r="C11" s="15"/>
      <c r="D11" s="15"/>
      <c r="E11" s="15"/>
      <c r="F11" s="15"/>
      <c r="G11" s="15"/>
      <c r="H11" s="182"/>
      <c r="I11" s="16">
        <f t="shared" si="0"/>
        <v>0</v>
      </c>
    </row>
    <row r="12" spans="1:9" s="17" customFormat="1" ht="19.5" customHeight="1">
      <c r="A12" s="20">
        <v>1</v>
      </c>
      <c r="B12" s="18" t="s">
        <v>68</v>
      </c>
      <c r="C12" s="19"/>
      <c r="D12" s="19"/>
      <c r="E12" s="19"/>
      <c r="F12" s="19"/>
      <c r="G12" s="19">
        <f>Pasivet!G44</f>
        <v>628585.2</v>
      </c>
      <c r="H12" s="183"/>
      <c r="I12" s="16">
        <f t="shared" si="0"/>
        <v>628585.2</v>
      </c>
    </row>
    <row r="13" spans="1:9" s="17" customFormat="1" ht="19.5" customHeight="1">
      <c r="A13" s="20">
        <v>2</v>
      </c>
      <c r="B13" s="18" t="s">
        <v>67</v>
      </c>
      <c r="C13" s="19"/>
      <c r="D13" s="19"/>
      <c r="E13" s="19"/>
      <c r="F13" s="19"/>
      <c r="G13" s="19"/>
      <c r="H13" s="183"/>
      <c r="I13" s="16">
        <f t="shared" si="0"/>
        <v>0</v>
      </c>
    </row>
    <row r="14" spans="1:9" s="17" customFormat="1" ht="19.5" customHeight="1">
      <c r="A14" s="20">
        <v>3</v>
      </c>
      <c r="B14" s="18" t="s">
        <v>196</v>
      </c>
      <c r="C14" s="19"/>
      <c r="D14" s="19"/>
      <c r="E14" s="19"/>
      <c r="F14" s="19"/>
      <c r="G14" s="19"/>
      <c r="H14" s="183"/>
      <c r="I14" s="16">
        <f t="shared" si="0"/>
        <v>0</v>
      </c>
    </row>
    <row r="15" spans="1:9" s="17" customFormat="1" ht="19.5" customHeight="1">
      <c r="A15" s="20">
        <v>4</v>
      </c>
      <c r="B15" s="18" t="s">
        <v>197</v>
      </c>
      <c r="C15" s="19"/>
      <c r="D15" s="19"/>
      <c r="E15" s="19"/>
      <c r="F15" s="19"/>
      <c r="G15" s="19"/>
      <c r="H15" s="183"/>
      <c r="I15" s="16">
        <f t="shared" si="0"/>
        <v>0</v>
      </c>
    </row>
    <row r="16" spans="1:9" s="17" customFormat="1" ht="19.5" customHeight="1">
      <c r="A16" s="20">
        <v>5</v>
      </c>
      <c r="B16" s="18" t="s">
        <v>198</v>
      </c>
      <c r="C16" s="19"/>
      <c r="D16" s="19"/>
      <c r="E16" s="19"/>
      <c r="F16" s="19"/>
      <c r="G16" s="19">
        <f>-G9</f>
        <v>955040</v>
      </c>
      <c r="H16" s="183">
        <f>G9</f>
        <v>-955040</v>
      </c>
      <c r="I16" s="16">
        <f t="shared" si="0"/>
        <v>0</v>
      </c>
    </row>
    <row r="17" spans="1:9" s="17" customFormat="1" ht="19.5" customHeight="1">
      <c r="A17" s="20">
        <v>6</v>
      </c>
      <c r="B17" s="287" t="s">
        <v>199</v>
      </c>
      <c r="C17" s="19"/>
      <c r="D17" s="19"/>
      <c r="E17" s="19"/>
      <c r="F17" s="19"/>
      <c r="G17" s="19"/>
      <c r="H17" s="183"/>
      <c r="I17" s="16">
        <f t="shared" si="0"/>
        <v>0</v>
      </c>
    </row>
    <row r="18" spans="1:9" s="17" customFormat="1" ht="19.5" customHeight="1">
      <c r="A18" s="20">
        <v>7</v>
      </c>
      <c r="B18" s="17" t="s">
        <v>200</v>
      </c>
      <c r="C18" s="19"/>
      <c r="D18" s="19"/>
      <c r="E18" s="19"/>
      <c r="F18" s="19"/>
      <c r="G18" s="19"/>
      <c r="H18" s="183"/>
      <c r="I18" s="16">
        <f t="shared" si="0"/>
        <v>0</v>
      </c>
    </row>
    <row r="19" spans="1:9" s="17" customFormat="1" ht="19.5" customHeight="1">
      <c r="A19" s="20">
        <v>8</v>
      </c>
      <c r="B19" s="18" t="s">
        <v>201</v>
      </c>
      <c r="C19" s="19"/>
      <c r="D19" s="19"/>
      <c r="E19" s="19"/>
      <c r="F19" s="19"/>
      <c r="G19" s="19"/>
      <c r="H19" s="183"/>
      <c r="I19" s="16">
        <f t="shared" si="0"/>
        <v>0</v>
      </c>
    </row>
    <row r="20" spans="1:9" s="17" customFormat="1" ht="19.5" customHeight="1">
      <c r="A20" s="20">
        <v>9</v>
      </c>
      <c r="B20" s="18" t="s">
        <v>202</v>
      </c>
      <c r="C20" s="19"/>
      <c r="D20" s="19"/>
      <c r="E20" s="19"/>
      <c r="F20" s="19"/>
      <c r="G20" s="19"/>
      <c r="H20" s="183"/>
      <c r="I20" s="16">
        <f t="shared" si="0"/>
        <v>0</v>
      </c>
    </row>
    <row r="21" spans="1:9" s="17" customFormat="1" ht="19.5" customHeight="1">
      <c r="A21" s="20">
        <v>10</v>
      </c>
      <c r="B21" s="18" t="s">
        <v>203</v>
      </c>
      <c r="C21" s="19"/>
      <c r="D21" s="19"/>
      <c r="E21" s="19"/>
      <c r="F21" s="19"/>
      <c r="G21" s="19"/>
      <c r="H21" s="183"/>
      <c r="I21" s="16">
        <f t="shared" si="0"/>
        <v>0</v>
      </c>
    </row>
    <row r="22" spans="1:9" s="17" customFormat="1" ht="19.5" customHeight="1">
      <c r="A22" s="20"/>
      <c r="B22" s="18"/>
      <c r="C22" s="19"/>
      <c r="D22" s="19"/>
      <c r="E22" s="19"/>
      <c r="F22" s="19"/>
      <c r="G22" s="19"/>
      <c r="H22" s="183"/>
      <c r="I22" s="16">
        <f t="shared" si="0"/>
        <v>0</v>
      </c>
    </row>
    <row r="23" spans="1:9" s="17" customFormat="1" ht="30" customHeight="1" thickBot="1">
      <c r="A23" s="32" t="s">
        <v>38</v>
      </c>
      <c r="B23" s="33" t="s">
        <v>325</v>
      </c>
      <c r="C23" s="21">
        <f aca="true" t="shared" si="1" ref="C23:H23">SUM(C9:C22)</f>
        <v>100000</v>
      </c>
      <c r="D23" s="21">
        <f t="shared" si="1"/>
        <v>0</v>
      </c>
      <c r="E23" s="21">
        <f t="shared" si="1"/>
        <v>0</v>
      </c>
      <c r="F23" s="21">
        <f t="shared" si="1"/>
        <v>0</v>
      </c>
      <c r="G23" s="21">
        <f t="shared" si="1"/>
        <v>628585.2</v>
      </c>
      <c r="H23" s="21">
        <f t="shared" si="1"/>
        <v>-617771</v>
      </c>
      <c r="I23" s="286">
        <f t="shared" si="0"/>
        <v>110814.19999999995</v>
      </c>
    </row>
    <row r="24" ht="13.5" customHeight="1" thickTop="1"/>
    <row r="25" ht="13.5" customHeight="1">
      <c r="I25" s="283">
        <f>Pasivet!G34</f>
        <v>110814.19999999995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1">
    <mergeCell ref="A4:I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3">
      <selection activeCell="I33" sqref="I33"/>
    </sheetView>
  </sheetViews>
  <sheetFormatPr defaultColWidth="9.140625" defaultRowHeight="12.75"/>
  <cols>
    <col min="1" max="1" width="3.28125" style="44" customWidth="1"/>
    <col min="2" max="2" width="35.28125" style="44" customWidth="1"/>
    <col min="3" max="3" width="21.140625" style="44" customWidth="1"/>
    <col min="4" max="4" width="9.7109375" style="44" customWidth="1"/>
    <col min="5" max="5" width="9.57421875" style="44" customWidth="1"/>
    <col min="6" max="6" width="11.28125" style="44" customWidth="1"/>
    <col min="7" max="7" width="12.421875" style="44" customWidth="1"/>
    <col min="8" max="8" width="11.140625" style="44" customWidth="1"/>
    <col min="9" max="9" width="9.7109375" style="44" customWidth="1"/>
    <col min="10" max="10" width="14.8515625" style="44" customWidth="1"/>
    <col min="11" max="16384" width="9.140625" style="44" customWidth="1"/>
  </cols>
  <sheetData>
    <row r="2" ht="15.75">
      <c r="B2" s="280" t="str">
        <f>Aktivet!B2</f>
        <v>Shoqeria '' INTEL MEDIA ''  NIPTI K82803409T</v>
      </c>
    </row>
    <row r="3" ht="15">
      <c r="C3" s="175" t="s">
        <v>326</v>
      </c>
    </row>
    <row r="4" ht="6.75" customHeight="1"/>
    <row r="5" spans="1:10" ht="13.5" customHeight="1">
      <c r="A5" s="367" t="s">
        <v>2</v>
      </c>
      <c r="B5" s="367" t="s">
        <v>180</v>
      </c>
      <c r="C5" s="150"/>
      <c r="D5" s="150"/>
      <c r="E5" s="150"/>
      <c r="F5" s="150"/>
      <c r="G5" s="150"/>
      <c r="H5" s="151" t="s">
        <v>181</v>
      </c>
      <c r="I5" s="151" t="s">
        <v>181</v>
      </c>
      <c r="J5" s="150" t="s">
        <v>182</v>
      </c>
    </row>
    <row r="6" spans="1:10" ht="13.5" customHeight="1">
      <c r="A6" s="368"/>
      <c r="B6" s="368"/>
      <c r="C6" s="152"/>
      <c r="D6" s="152"/>
      <c r="E6" s="152"/>
      <c r="F6" s="152"/>
      <c r="G6" s="152"/>
      <c r="H6" s="173" t="s">
        <v>315</v>
      </c>
      <c r="I6" s="153" t="s">
        <v>316</v>
      </c>
      <c r="J6" s="152" t="s">
        <v>183</v>
      </c>
    </row>
    <row r="7" spans="1:10" ht="12">
      <c r="A7" s="154">
        <v>1</v>
      </c>
      <c r="B7" s="155" t="s">
        <v>29</v>
      </c>
      <c r="C7" s="155"/>
      <c r="D7" s="156"/>
      <c r="E7" s="156"/>
      <c r="F7" s="156"/>
      <c r="G7" s="156"/>
      <c r="H7" s="157"/>
      <c r="I7" s="157"/>
      <c r="J7" s="157">
        <f>H7-I7</f>
        <v>0</v>
      </c>
    </row>
    <row r="8" spans="1:10" ht="12">
      <c r="A8" s="154">
        <v>2</v>
      </c>
      <c r="B8" s="155" t="s">
        <v>30</v>
      </c>
      <c r="C8" s="155"/>
      <c r="D8" s="156"/>
      <c r="E8" s="156"/>
      <c r="F8" s="156"/>
      <c r="G8" s="156"/>
      <c r="H8" s="157"/>
      <c r="I8" s="157"/>
      <c r="J8" s="157">
        <f>H8-I8</f>
        <v>0</v>
      </c>
    </row>
    <row r="9" spans="1:10" s="162" customFormat="1" ht="27" customHeight="1">
      <c r="A9" s="158"/>
      <c r="B9" s="159" t="s">
        <v>184</v>
      </c>
      <c r="C9" s="159"/>
      <c r="D9" s="160"/>
      <c r="E9" s="160"/>
      <c r="F9" s="160"/>
      <c r="G9" s="160"/>
      <c r="H9" s="161">
        <f>SUM(H7:H8)</f>
        <v>0</v>
      </c>
      <c r="I9" s="161">
        <f>SUM(I7:I8)</f>
        <v>0</v>
      </c>
      <c r="J9" s="161">
        <f>SUM(J7:J8)</f>
        <v>0</v>
      </c>
    </row>
    <row r="10" spans="4:10" ht="12">
      <c r="D10" s="163"/>
      <c r="E10" s="163"/>
      <c r="F10" s="163"/>
      <c r="G10" s="163"/>
      <c r="H10" s="163"/>
      <c r="I10" s="163"/>
      <c r="J10" s="163"/>
    </row>
    <row r="11" spans="1:10" s="162" customFormat="1" ht="13.5" customHeight="1">
      <c r="A11" s="164" t="s">
        <v>2</v>
      </c>
      <c r="B11" s="367" t="s">
        <v>180</v>
      </c>
      <c r="C11" s="367" t="s">
        <v>185</v>
      </c>
      <c r="D11" s="165" t="s">
        <v>181</v>
      </c>
      <c r="E11" s="165" t="s">
        <v>181</v>
      </c>
      <c r="F11" s="165" t="s">
        <v>186</v>
      </c>
      <c r="G11" s="165" t="s">
        <v>186</v>
      </c>
      <c r="H11" s="165" t="s">
        <v>187</v>
      </c>
      <c r="I11" s="165" t="s">
        <v>188</v>
      </c>
      <c r="J11" s="165" t="s">
        <v>182</v>
      </c>
    </row>
    <row r="12" spans="1:10" s="162" customFormat="1" ht="13.5" customHeight="1">
      <c r="A12" s="166"/>
      <c r="B12" s="368"/>
      <c r="C12" s="368"/>
      <c r="D12" s="173" t="s">
        <v>315</v>
      </c>
      <c r="E12" s="153" t="s">
        <v>316</v>
      </c>
      <c r="F12" s="167"/>
      <c r="G12" s="167"/>
      <c r="H12" s="168"/>
      <c r="I12" s="168"/>
      <c r="J12" s="168" t="s">
        <v>183</v>
      </c>
    </row>
    <row r="13" spans="1:10" s="162" customFormat="1" ht="13.5" customHeight="1">
      <c r="A13" s="166"/>
      <c r="B13" s="240" t="s">
        <v>238</v>
      </c>
      <c r="C13" s="152"/>
      <c r="D13" s="173"/>
      <c r="E13" s="153"/>
      <c r="F13" s="167"/>
      <c r="G13" s="167"/>
      <c r="H13" s="168">
        <v>0</v>
      </c>
      <c r="I13" s="168"/>
      <c r="J13" s="241">
        <f>Aktivet!H9</f>
        <v>380985</v>
      </c>
    </row>
    <row r="14" spans="1:10" s="162" customFormat="1" ht="13.5" customHeight="1">
      <c r="A14" s="154">
        <v>1</v>
      </c>
      <c r="B14" s="83" t="s">
        <v>150</v>
      </c>
      <c r="C14" s="169" t="s">
        <v>189</v>
      </c>
      <c r="D14" s="176">
        <f>Aktivet!G13</f>
        <v>1602525.2</v>
      </c>
      <c r="E14" s="176">
        <f>Aktivet!H13</f>
        <v>843035</v>
      </c>
      <c r="F14" s="157">
        <f>D14-E14</f>
        <v>759490.2</v>
      </c>
      <c r="G14" s="157">
        <f>E14-D14</f>
        <v>-759490.2</v>
      </c>
      <c r="H14" s="168"/>
      <c r="I14" s="168">
        <f>G14</f>
        <v>-759490.2</v>
      </c>
      <c r="J14" s="241">
        <f>I14</f>
        <v>-759490.2</v>
      </c>
    </row>
    <row r="15" spans="1:10" s="162" customFormat="1" ht="13.5" customHeight="1">
      <c r="A15" s="154">
        <v>2</v>
      </c>
      <c r="B15" s="83" t="s">
        <v>11</v>
      </c>
      <c r="C15" s="169" t="s">
        <v>189</v>
      </c>
      <c r="D15" s="176">
        <f>Aktivet!G21</f>
        <v>0</v>
      </c>
      <c r="E15" s="176">
        <f>Aktivet!H21</f>
        <v>0</v>
      </c>
      <c r="F15" s="157">
        <f>D15-E15</f>
        <v>0</v>
      </c>
      <c r="G15" s="157">
        <f>E15-D15</f>
        <v>0</v>
      </c>
      <c r="H15" s="168">
        <f>F15</f>
        <v>0</v>
      </c>
      <c r="I15" s="168"/>
      <c r="J15" s="241">
        <f aca="true" t="shared" si="0" ref="J15:J20">H15-I15</f>
        <v>0</v>
      </c>
    </row>
    <row r="16" spans="1:10" ht="12.75">
      <c r="A16" s="154">
        <v>3</v>
      </c>
      <c r="B16" s="83" t="s">
        <v>19</v>
      </c>
      <c r="C16" s="169" t="s">
        <v>189</v>
      </c>
      <c r="D16" s="177">
        <f>AMORTIZIMI!G23</f>
        <v>0</v>
      </c>
      <c r="E16" s="177">
        <f>AMORTIZIMI!AD23</f>
        <v>0</v>
      </c>
      <c r="F16" s="157">
        <f aca="true" t="shared" si="1" ref="F16:F21">D16-E16</f>
        <v>0</v>
      </c>
      <c r="G16" s="157">
        <f aca="true" t="shared" si="2" ref="G16:G21">E16-D16</f>
        <v>0</v>
      </c>
      <c r="H16" s="157"/>
      <c r="I16" s="157">
        <v>0</v>
      </c>
      <c r="J16" s="241">
        <f t="shared" si="0"/>
        <v>0</v>
      </c>
    </row>
    <row r="17" spans="1:11" ht="12">
      <c r="A17" s="154">
        <v>4</v>
      </c>
      <c r="B17" s="174" t="s">
        <v>190</v>
      </c>
      <c r="C17" s="169" t="s">
        <v>191</v>
      </c>
      <c r="D17" s="238">
        <f>AMORTIZIMI!J23</f>
        <v>0</v>
      </c>
      <c r="E17" s="238">
        <f>AMORTIZIMI!AE23</f>
        <v>0</v>
      </c>
      <c r="F17" s="157">
        <f t="shared" si="1"/>
        <v>0</v>
      </c>
      <c r="G17" s="157">
        <f t="shared" si="2"/>
        <v>0</v>
      </c>
      <c r="H17" s="157">
        <f>G17</f>
        <v>0</v>
      </c>
      <c r="I17" s="157"/>
      <c r="J17" s="241">
        <f t="shared" si="0"/>
        <v>0</v>
      </c>
      <c r="K17" s="44">
        <v>4</v>
      </c>
    </row>
    <row r="18" spans="1:10" ht="12.75">
      <c r="A18" s="154">
        <v>5</v>
      </c>
      <c r="B18" s="83" t="s">
        <v>20</v>
      </c>
      <c r="C18" s="169" t="s">
        <v>189</v>
      </c>
      <c r="D18" s="177"/>
      <c r="E18" s="177"/>
      <c r="F18" s="157">
        <f t="shared" si="1"/>
        <v>0</v>
      </c>
      <c r="G18" s="157">
        <f t="shared" si="2"/>
        <v>0</v>
      </c>
      <c r="H18" s="157"/>
      <c r="I18" s="157"/>
      <c r="J18" s="241">
        <f t="shared" si="0"/>
        <v>0</v>
      </c>
    </row>
    <row r="19" spans="1:10" ht="12.75">
      <c r="A19" s="154">
        <v>6</v>
      </c>
      <c r="B19" s="83" t="s">
        <v>21</v>
      </c>
      <c r="C19" s="169" t="s">
        <v>189</v>
      </c>
      <c r="D19" s="177">
        <f>Aktivet!G32</f>
        <v>5522751</v>
      </c>
      <c r="E19" s="177">
        <f>Aktivet!H32</f>
        <v>2665961</v>
      </c>
      <c r="F19" s="157">
        <f t="shared" si="1"/>
        <v>2856790</v>
      </c>
      <c r="G19" s="157">
        <f t="shared" si="2"/>
        <v>-2856790</v>
      </c>
      <c r="H19" s="157"/>
      <c r="I19" s="157"/>
      <c r="J19" s="241">
        <f>G19</f>
        <v>-2856790</v>
      </c>
    </row>
    <row r="20" spans="1:10" ht="12.75">
      <c r="A20" s="154">
        <v>7</v>
      </c>
      <c r="B20" s="83" t="s">
        <v>22</v>
      </c>
      <c r="C20" s="169" t="s">
        <v>189</v>
      </c>
      <c r="D20" s="177">
        <v>0</v>
      </c>
      <c r="E20" s="177">
        <v>0</v>
      </c>
      <c r="F20" s="157">
        <f t="shared" si="1"/>
        <v>0</v>
      </c>
      <c r="G20" s="157">
        <f t="shared" si="2"/>
        <v>0</v>
      </c>
      <c r="H20" s="157">
        <f>F20</f>
        <v>0</v>
      </c>
      <c r="I20" s="157"/>
      <c r="J20" s="241">
        <f t="shared" si="0"/>
        <v>0</v>
      </c>
    </row>
    <row r="21" spans="1:10" ht="12.75">
      <c r="A21" s="154">
        <v>8</v>
      </c>
      <c r="B21" s="83" t="s">
        <v>23</v>
      </c>
      <c r="C21" s="169" t="s">
        <v>191</v>
      </c>
      <c r="D21" s="177"/>
      <c r="E21" s="177"/>
      <c r="F21" s="157">
        <f t="shared" si="1"/>
        <v>0</v>
      </c>
      <c r="G21" s="157">
        <f t="shared" si="2"/>
        <v>0</v>
      </c>
      <c r="H21" s="157">
        <f>Aktivet!K36</f>
        <v>0</v>
      </c>
      <c r="I21" s="157"/>
      <c r="J21" s="241">
        <f>-H21</f>
        <v>0</v>
      </c>
    </row>
    <row r="22" spans="1:10" ht="12.75">
      <c r="A22" s="154"/>
      <c r="B22" s="83" t="s">
        <v>237</v>
      </c>
      <c r="C22" s="169"/>
      <c r="D22" s="177"/>
      <c r="E22" s="177"/>
      <c r="F22" s="157">
        <f>D22-E22</f>
        <v>0</v>
      </c>
      <c r="G22" s="157">
        <f>E22-D22</f>
        <v>0</v>
      </c>
      <c r="H22" s="157"/>
      <c r="I22" s="157"/>
      <c r="J22" s="241">
        <f>H22-I22</f>
        <v>0</v>
      </c>
    </row>
    <row r="23" spans="1:10" ht="12.75">
      <c r="A23" s="154">
        <v>9</v>
      </c>
      <c r="B23" s="83" t="s">
        <v>194</v>
      </c>
      <c r="C23" s="169" t="s">
        <v>191</v>
      </c>
      <c r="D23" s="177">
        <f>Pasivet!G8</f>
        <v>27546524</v>
      </c>
      <c r="E23" s="177">
        <f>Pasivet!H8</f>
        <v>24255247</v>
      </c>
      <c r="F23" s="157">
        <f>E23-D23</f>
        <v>-3291277</v>
      </c>
      <c r="G23" s="157">
        <f>E23-D23</f>
        <v>-3291277</v>
      </c>
      <c r="H23" s="157">
        <f>G23</f>
        <v>-3291277</v>
      </c>
      <c r="I23" s="157"/>
      <c r="J23" s="241">
        <f>-H23</f>
        <v>3291277</v>
      </c>
    </row>
    <row r="24" spans="1:10" ht="12.75">
      <c r="A24" s="154">
        <v>10</v>
      </c>
      <c r="B24" s="83" t="s">
        <v>193</v>
      </c>
      <c r="C24" s="169" t="s">
        <v>191</v>
      </c>
      <c r="D24" s="177"/>
      <c r="E24" s="177"/>
      <c r="F24" s="157">
        <f>D24-E24</f>
        <v>0</v>
      </c>
      <c r="G24" s="157">
        <f>E24-D24</f>
        <v>0</v>
      </c>
      <c r="H24" s="157"/>
      <c r="I24" s="157"/>
      <c r="J24" s="241">
        <f>H24-I24</f>
        <v>0</v>
      </c>
    </row>
    <row r="25" spans="1:10" ht="12.75">
      <c r="A25" s="154"/>
      <c r="B25" s="83" t="s">
        <v>237</v>
      </c>
      <c r="C25" s="169"/>
      <c r="D25" s="177">
        <f>Rezultati!F30</f>
        <v>628585.2</v>
      </c>
      <c r="E25" s="177"/>
      <c r="F25" s="157">
        <f>D25-E25</f>
        <v>628585.2</v>
      </c>
      <c r="G25" s="157">
        <f>E25-D25</f>
        <v>-628585.2</v>
      </c>
      <c r="H25" s="157">
        <f>G25</f>
        <v>-628585.2</v>
      </c>
      <c r="I25" s="157"/>
      <c r="J25" s="241">
        <f>F25</f>
        <v>628585.2</v>
      </c>
    </row>
    <row r="26" spans="1:10" ht="12.75">
      <c r="A26" s="154">
        <v>11</v>
      </c>
      <c r="B26" s="83" t="s">
        <v>195</v>
      </c>
      <c r="C26" s="169" t="s">
        <v>191</v>
      </c>
      <c r="D26" s="177"/>
      <c r="E26" s="177"/>
      <c r="F26" s="157">
        <f>D26-E26</f>
        <v>0</v>
      </c>
      <c r="G26" s="157">
        <f>E26-D26</f>
        <v>0</v>
      </c>
      <c r="H26" s="157"/>
      <c r="I26" s="157"/>
      <c r="J26" s="241">
        <f>H26-I26</f>
        <v>0</v>
      </c>
    </row>
    <row r="27" spans="1:10" s="162" customFormat="1" ht="27" customHeight="1">
      <c r="A27" s="158"/>
      <c r="B27" s="158" t="s">
        <v>192</v>
      </c>
      <c r="C27" s="158"/>
      <c r="D27" s="178">
        <f aca="true" t="shared" si="3" ref="D27:I27">SUM(D14:D26)</f>
        <v>35300385.400000006</v>
      </c>
      <c r="E27" s="178">
        <f t="shared" si="3"/>
        <v>27764243</v>
      </c>
      <c r="F27" s="178">
        <f t="shared" si="3"/>
        <v>953588.4000000001</v>
      </c>
      <c r="G27" s="178">
        <f t="shared" si="3"/>
        <v>-7536142.4</v>
      </c>
      <c r="H27" s="178">
        <f t="shared" si="3"/>
        <v>-3919862.2</v>
      </c>
      <c r="I27" s="178">
        <f t="shared" si="3"/>
        <v>-759490.2</v>
      </c>
      <c r="J27" s="242">
        <f>SUM(J12:J26)</f>
        <v>684566.9999999998</v>
      </c>
    </row>
    <row r="28" spans="8:9" ht="12">
      <c r="H28" s="170"/>
      <c r="I28" s="170"/>
    </row>
    <row r="29" ht="12">
      <c r="J29" s="170"/>
    </row>
    <row r="30" ht="12">
      <c r="J30" s="170"/>
    </row>
    <row r="31" ht="12">
      <c r="J31" s="284"/>
    </row>
  </sheetData>
  <sheetProtection/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6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140625" style="210" customWidth="1"/>
    <col min="2" max="2" width="6.140625" style="210" customWidth="1"/>
    <col min="3" max="3" width="39.57421875" style="210" customWidth="1"/>
    <col min="4" max="4" width="5.140625" style="210" customWidth="1"/>
    <col min="5" max="5" width="6.140625" style="210" customWidth="1"/>
    <col min="6" max="6" width="10.00390625" style="210" customWidth="1"/>
    <col min="7" max="7" width="11.00390625" style="210" customWidth="1"/>
    <col min="8" max="8" width="6.7109375" style="235" customWidth="1"/>
    <col min="9" max="9" width="7.57421875" style="210" customWidth="1"/>
    <col min="10" max="10" width="10.28125" style="210" customWidth="1"/>
    <col min="11" max="11" width="10.421875" style="210" customWidth="1"/>
    <col min="12" max="12" width="9.7109375" style="210" customWidth="1"/>
    <col min="13" max="13" width="9.8515625" style="210" customWidth="1"/>
    <col min="14" max="14" width="6.00390625" style="210" customWidth="1"/>
    <col min="15" max="15" width="4.00390625" style="210" customWidth="1"/>
    <col min="16" max="16" width="7.8515625" style="210" customWidth="1"/>
    <col min="17" max="17" width="9.00390625" style="210" customWidth="1"/>
    <col min="18" max="18" width="9.8515625" style="210" customWidth="1"/>
    <col min="19" max="19" width="4.7109375" style="210" customWidth="1"/>
    <col min="20" max="20" width="8.28125" style="210" customWidth="1"/>
    <col min="21" max="21" width="5.57421875" style="210" customWidth="1"/>
    <col min="22" max="22" width="4.28125" style="210" customWidth="1"/>
    <col min="23" max="23" width="9.00390625" style="210" customWidth="1"/>
    <col min="24" max="25" width="8.7109375" style="210" customWidth="1"/>
    <col min="26" max="26" width="8.00390625" style="210" customWidth="1"/>
    <col min="27" max="27" width="9.421875" style="210" customWidth="1"/>
    <col min="28" max="28" width="5.28125" style="210" customWidth="1"/>
    <col min="29" max="29" width="10.57421875" style="210" customWidth="1"/>
    <col min="30" max="31" width="12.00390625" style="210" bestFit="1" customWidth="1"/>
    <col min="32" max="32" width="10.7109375" style="210" customWidth="1"/>
    <col min="33" max="33" width="9.57421875" style="210" bestFit="1" customWidth="1"/>
    <col min="34" max="16384" width="9.140625" style="210" customWidth="1"/>
  </cols>
  <sheetData>
    <row r="1" spans="1:8" s="186" customFormat="1" ht="18.75">
      <c r="A1" s="380" t="str">
        <f>Aktivet!B2</f>
        <v>Shoqeria '' INTEL MEDIA ''  NIPTI K82803409T</v>
      </c>
      <c r="B1" s="380"/>
      <c r="C1" s="380"/>
      <c r="H1" s="187"/>
    </row>
    <row r="2" spans="1:8" s="186" customFormat="1" ht="18.75">
      <c r="A2" s="380" t="s">
        <v>205</v>
      </c>
      <c r="B2" s="380"/>
      <c r="C2" s="380"/>
      <c r="H2" s="187"/>
    </row>
    <row r="3" spans="6:8" s="188" customFormat="1" ht="18.75">
      <c r="F3" s="189" t="s">
        <v>319</v>
      </c>
      <c r="H3" s="190"/>
    </row>
    <row r="4" spans="1:26" s="189" customFormat="1" ht="18.75">
      <c r="A4" s="381"/>
      <c r="B4" s="381"/>
      <c r="C4" s="381"/>
      <c r="D4" s="191"/>
      <c r="E4" s="192"/>
      <c r="H4" s="193"/>
      <c r="X4" s="194"/>
      <c r="Y4" s="194"/>
      <c r="Z4" s="194"/>
    </row>
    <row r="5" spans="1:32" s="197" customFormat="1" ht="29.25" customHeight="1">
      <c r="A5" s="378" t="s">
        <v>2</v>
      </c>
      <c r="B5" s="382" t="s">
        <v>206</v>
      </c>
      <c r="C5" s="378" t="s">
        <v>180</v>
      </c>
      <c r="D5" s="378" t="s">
        <v>207</v>
      </c>
      <c r="E5" s="370" t="s">
        <v>317</v>
      </c>
      <c r="F5" s="370"/>
      <c r="G5" s="370"/>
      <c r="H5" s="378" t="s">
        <v>208</v>
      </c>
      <c r="I5" s="378" t="s">
        <v>209</v>
      </c>
      <c r="J5" s="378" t="s">
        <v>210</v>
      </c>
      <c r="K5" s="378" t="s">
        <v>211</v>
      </c>
      <c r="L5" s="378" t="s">
        <v>212</v>
      </c>
      <c r="M5" s="374" t="s">
        <v>213</v>
      </c>
      <c r="N5" s="375"/>
      <c r="O5" s="375"/>
      <c r="P5" s="375"/>
      <c r="Q5" s="375"/>
      <c r="R5" s="375"/>
      <c r="S5" s="376"/>
      <c r="T5" s="370" t="s">
        <v>214</v>
      </c>
      <c r="U5" s="371"/>
      <c r="V5" s="371"/>
      <c r="W5" s="371"/>
      <c r="X5" s="371"/>
      <c r="Y5" s="371"/>
      <c r="Z5" s="371"/>
      <c r="AA5" s="372" t="s">
        <v>215</v>
      </c>
      <c r="AB5" s="372" t="s">
        <v>298</v>
      </c>
      <c r="AC5" s="373"/>
      <c r="AD5" s="373"/>
      <c r="AE5" s="373"/>
      <c r="AF5" s="373"/>
    </row>
    <row r="6" spans="1:32" s="200" customFormat="1" ht="72" customHeight="1">
      <c r="A6" s="378"/>
      <c r="B6" s="382"/>
      <c r="C6" s="378"/>
      <c r="D6" s="378"/>
      <c r="E6" s="198" t="s">
        <v>216</v>
      </c>
      <c r="F6" s="198" t="s">
        <v>217</v>
      </c>
      <c r="G6" s="198" t="s">
        <v>218</v>
      </c>
      <c r="H6" s="378"/>
      <c r="I6" s="378"/>
      <c r="J6" s="378"/>
      <c r="K6" s="378"/>
      <c r="L6" s="379"/>
      <c r="M6" s="198" t="s">
        <v>219</v>
      </c>
      <c r="N6" s="195" t="s">
        <v>220</v>
      </c>
      <c r="O6" s="196" t="s">
        <v>216</v>
      </c>
      <c r="P6" s="198" t="s">
        <v>217</v>
      </c>
      <c r="Q6" s="198" t="s">
        <v>218</v>
      </c>
      <c r="R6" s="195" t="s">
        <v>221</v>
      </c>
      <c r="S6" s="196" t="s">
        <v>222</v>
      </c>
      <c r="T6" s="198" t="s">
        <v>219</v>
      </c>
      <c r="U6" s="195" t="s">
        <v>220</v>
      </c>
      <c r="V6" s="198" t="s">
        <v>216</v>
      </c>
      <c r="W6" s="198" t="s">
        <v>218</v>
      </c>
      <c r="X6" s="195" t="s">
        <v>223</v>
      </c>
      <c r="Y6" s="195" t="s">
        <v>224</v>
      </c>
      <c r="Z6" s="195" t="s">
        <v>211</v>
      </c>
      <c r="AA6" s="373"/>
      <c r="AB6" s="199" t="s">
        <v>216</v>
      </c>
      <c r="AC6" s="199" t="s">
        <v>217</v>
      </c>
      <c r="AD6" s="195" t="s">
        <v>225</v>
      </c>
      <c r="AE6" s="195" t="s">
        <v>226</v>
      </c>
      <c r="AF6" s="195" t="s">
        <v>227</v>
      </c>
    </row>
    <row r="7" spans="1:32" s="197" customFormat="1" ht="12">
      <c r="A7" s="201"/>
      <c r="B7" s="201"/>
      <c r="C7" s="201"/>
      <c r="D7" s="201"/>
      <c r="E7" s="201"/>
      <c r="F7" s="201"/>
      <c r="G7" s="201"/>
      <c r="H7" s="202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</row>
    <row r="8" spans="1:32" ht="15">
      <c r="A8" s="203">
        <v>4</v>
      </c>
      <c r="B8" s="203">
        <v>2131</v>
      </c>
      <c r="C8" s="204" t="s">
        <v>228</v>
      </c>
      <c r="D8" s="205"/>
      <c r="E8" s="206">
        <v>1</v>
      </c>
      <c r="F8" s="206"/>
      <c r="G8" s="207">
        <v>0</v>
      </c>
      <c r="H8" s="206">
        <v>5</v>
      </c>
      <c r="I8" s="208">
        <v>2004</v>
      </c>
      <c r="J8" s="209"/>
      <c r="K8" s="206">
        <f aca="true" t="shared" si="0" ref="K8:K14">G8-J8</f>
        <v>0</v>
      </c>
      <c r="L8" s="206">
        <f aca="true" t="shared" si="1" ref="L8:L14">IF(E8&gt;0,ROUND(IF(H8=5,(G8-W8)*H8%,((K8/E8)*(E8-V8))*H8%),0),0)</f>
        <v>0</v>
      </c>
      <c r="M8" s="206"/>
      <c r="N8" s="206"/>
      <c r="O8" s="206"/>
      <c r="P8" s="206"/>
      <c r="Q8" s="206">
        <f aca="true" t="shared" si="2" ref="Q8:Q14">ROUND(O8*P8,0)</f>
        <v>0</v>
      </c>
      <c r="R8" s="206">
        <f aca="true" t="shared" si="3" ref="R8:R14">ROUND((Q8*H8%/12)*S8,0)</f>
        <v>0</v>
      </c>
      <c r="S8" s="206">
        <f aca="true" t="shared" si="4" ref="S8:S14">IF(N8&gt;0,12-N8,0)</f>
        <v>0</v>
      </c>
      <c r="T8" s="206"/>
      <c r="U8" s="206"/>
      <c r="V8" s="206"/>
      <c r="W8" s="206">
        <f aca="true" t="shared" si="5" ref="W8:W14">ROUND(V8*(F8+P8),0)</f>
        <v>0</v>
      </c>
      <c r="X8" s="206">
        <f aca="true" t="shared" si="6" ref="X8:X14">IF(E8&gt;0,IF(H8=5,((W8*H8%)/12)*U8,(((K8/E8)*V8*H8%)/12)*U8),0)</f>
        <v>0</v>
      </c>
      <c r="Y8" s="206">
        <f aca="true" t="shared" si="7" ref="Y8:Y14">IF(E8&gt;0,(J8/E8)*V8+X8,0)</f>
        <v>0</v>
      </c>
      <c r="Z8" s="206">
        <f aca="true" t="shared" si="8" ref="Z8:Z14">W8-Y8</f>
        <v>0</v>
      </c>
      <c r="AA8" s="206">
        <f aca="true" t="shared" si="9" ref="AA8:AA14">L8+R8+X8</f>
        <v>0</v>
      </c>
      <c r="AB8" s="206">
        <f aca="true" t="shared" si="10" ref="AB8:AB14">E8+O8-V8</f>
        <v>1</v>
      </c>
      <c r="AC8" s="206">
        <f aca="true" t="shared" si="11" ref="AC8:AC14">F8+P8</f>
        <v>0</v>
      </c>
      <c r="AD8" s="206">
        <f aca="true" t="shared" si="12" ref="AD8:AD14">AB8*AC8</f>
        <v>0</v>
      </c>
      <c r="AE8" s="206">
        <f aca="true" t="shared" si="13" ref="AE8:AE14">J8+AA8-Y8</f>
        <v>0</v>
      </c>
      <c r="AF8" s="206">
        <f aca="true" t="shared" si="14" ref="AF8:AF14">AD8-AE8</f>
        <v>0</v>
      </c>
    </row>
    <row r="9" spans="1:32" ht="15">
      <c r="A9" s="203">
        <v>5</v>
      </c>
      <c r="B9" s="211">
        <v>212</v>
      </c>
      <c r="C9" s="204" t="s">
        <v>229</v>
      </c>
      <c r="D9" s="205"/>
      <c r="E9" s="206">
        <v>1</v>
      </c>
      <c r="F9" s="206"/>
      <c r="G9" s="207">
        <v>0</v>
      </c>
      <c r="H9" s="206">
        <v>2</v>
      </c>
      <c r="I9" s="208">
        <v>2006</v>
      </c>
      <c r="J9" s="212">
        <f>G9*2%</f>
        <v>0</v>
      </c>
      <c r="K9" s="206">
        <f t="shared" si="0"/>
        <v>0</v>
      </c>
      <c r="L9" s="206">
        <f t="shared" si="1"/>
        <v>0</v>
      </c>
      <c r="M9" s="206"/>
      <c r="N9" s="206">
        <v>2</v>
      </c>
      <c r="O9" s="206">
        <v>1</v>
      </c>
      <c r="P9" s="206"/>
      <c r="Q9" s="206"/>
      <c r="R9" s="206">
        <f t="shared" si="3"/>
        <v>0</v>
      </c>
      <c r="S9" s="206">
        <f t="shared" si="4"/>
        <v>10</v>
      </c>
      <c r="T9" s="206"/>
      <c r="U9" s="206"/>
      <c r="V9" s="206"/>
      <c r="W9" s="206">
        <f t="shared" si="5"/>
        <v>0</v>
      </c>
      <c r="X9" s="206">
        <f t="shared" si="6"/>
        <v>0</v>
      </c>
      <c r="Y9" s="206">
        <f t="shared" si="7"/>
        <v>0</v>
      </c>
      <c r="Z9" s="206">
        <f t="shared" si="8"/>
        <v>0</v>
      </c>
      <c r="AA9" s="206">
        <f t="shared" si="9"/>
        <v>0</v>
      </c>
      <c r="AB9" s="206">
        <v>1</v>
      </c>
      <c r="AC9" s="206">
        <f t="shared" si="11"/>
        <v>0</v>
      </c>
      <c r="AD9" s="206">
        <f t="shared" si="12"/>
        <v>0</v>
      </c>
      <c r="AE9" s="206">
        <f t="shared" si="13"/>
        <v>0</v>
      </c>
      <c r="AF9" s="206">
        <f t="shared" si="14"/>
        <v>0</v>
      </c>
    </row>
    <row r="10" spans="1:32" ht="15">
      <c r="A10" s="203">
        <v>6</v>
      </c>
      <c r="B10" s="203">
        <v>2188</v>
      </c>
      <c r="C10" s="204" t="s">
        <v>230</v>
      </c>
      <c r="D10" s="205"/>
      <c r="E10" s="206">
        <v>3</v>
      </c>
      <c r="F10" s="206"/>
      <c r="G10" s="207"/>
      <c r="H10" s="206"/>
      <c r="I10" s="208">
        <v>2003</v>
      </c>
      <c r="J10" s="212">
        <f>G10*2%</f>
        <v>0</v>
      </c>
      <c r="K10" s="206">
        <f t="shared" si="0"/>
        <v>0</v>
      </c>
      <c r="L10" s="206">
        <f t="shared" si="1"/>
        <v>0</v>
      </c>
      <c r="M10" s="206"/>
      <c r="N10" s="206">
        <v>12</v>
      </c>
      <c r="O10" s="206">
        <v>3</v>
      </c>
      <c r="P10" s="206"/>
      <c r="Q10" s="206"/>
      <c r="R10" s="206">
        <f t="shared" si="3"/>
        <v>0</v>
      </c>
      <c r="S10" s="206">
        <f t="shared" si="4"/>
        <v>0</v>
      </c>
      <c r="T10" s="206"/>
      <c r="U10" s="206"/>
      <c r="V10" s="206"/>
      <c r="W10" s="206">
        <f t="shared" si="5"/>
        <v>0</v>
      </c>
      <c r="X10" s="206">
        <f t="shared" si="6"/>
        <v>0</v>
      </c>
      <c r="Y10" s="206">
        <f t="shared" si="7"/>
        <v>0</v>
      </c>
      <c r="Z10" s="206">
        <f t="shared" si="8"/>
        <v>0</v>
      </c>
      <c r="AA10" s="206">
        <f t="shared" si="9"/>
        <v>0</v>
      </c>
      <c r="AB10" s="206">
        <v>3</v>
      </c>
      <c r="AC10" s="206">
        <f t="shared" si="11"/>
        <v>0</v>
      </c>
      <c r="AD10" s="206"/>
      <c r="AE10" s="206">
        <f t="shared" si="13"/>
        <v>0</v>
      </c>
      <c r="AF10" s="206">
        <f t="shared" si="14"/>
        <v>0</v>
      </c>
    </row>
    <row r="11" spans="1:32" ht="15">
      <c r="A11" s="203">
        <v>7</v>
      </c>
      <c r="B11" s="211">
        <v>2151</v>
      </c>
      <c r="C11" s="204" t="s">
        <v>231</v>
      </c>
      <c r="D11" s="205"/>
      <c r="E11" s="206">
        <v>1</v>
      </c>
      <c r="F11" s="206"/>
      <c r="G11" s="207">
        <v>0</v>
      </c>
      <c r="H11" s="206">
        <v>2</v>
      </c>
      <c r="I11" s="208">
        <v>2007</v>
      </c>
      <c r="J11" s="212">
        <f>G11*2%</f>
        <v>0</v>
      </c>
      <c r="K11" s="206">
        <f t="shared" si="0"/>
        <v>0</v>
      </c>
      <c r="L11" s="206">
        <f t="shared" si="1"/>
        <v>0</v>
      </c>
      <c r="M11" s="206"/>
      <c r="N11" s="206">
        <v>2</v>
      </c>
      <c r="O11" s="206">
        <v>1</v>
      </c>
      <c r="P11" s="206"/>
      <c r="Q11" s="206">
        <f t="shared" si="2"/>
        <v>0</v>
      </c>
      <c r="R11" s="206">
        <f t="shared" si="3"/>
        <v>0</v>
      </c>
      <c r="S11" s="206"/>
      <c r="T11" s="206"/>
      <c r="U11" s="206"/>
      <c r="V11" s="206"/>
      <c r="W11" s="206">
        <f t="shared" si="5"/>
        <v>0</v>
      </c>
      <c r="X11" s="206">
        <f t="shared" si="6"/>
        <v>0</v>
      </c>
      <c r="Y11" s="206">
        <f t="shared" si="7"/>
        <v>0</v>
      </c>
      <c r="Z11" s="206">
        <f t="shared" si="8"/>
        <v>0</v>
      </c>
      <c r="AA11" s="206">
        <v>0</v>
      </c>
      <c r="AB11" s="206">
        <v>1</v>
      </c>
      <c r="AC11" s="206">
        <f t="shared" si="11"/>
        <v>0</v>
      </c>
      <c r="AD11" s="206">
        <f t="shared" si="12"/>
        <v>0</v>
      </c>
      <c r="AE11" s="206">
        <f t="shared" si="13"/>
        <v>0</v>
      </c>
      <c r="AF11" s="206">
        <f t="shared" si="14"/>
        <v>0</v>
      </c>
    </row>
    <row r="12" spans="1:32" ht="15">
      <c r="A12" s="203"/>
      <c r="B12" s="203"/>
      <c r="C12" s="204" t="s">
        <v>232</v>
      </c>
      <c r="D12" s="205"/>
      <c r="E12" s="206"/>
      <c r="F12" s="206"/>
      <c r="G12" s="207">
        <v>0</v>
      </c>
      <c r="H12" s="213"/>
      <c r="I12" s="208"/>
      <c r="J12" s="212">
        <f>G12*2%</f>
        <v>0</v>
      </c>
      <c r="K12" s="206">
        <f t="shared" si="0"/>
        <v>0</v>
      </c>
      <c r="L12" s="206">
        <f t="shared" si="1"/>
        <v>0</v>
      </c>
      <c r="M12" s="206"/>
      <c r="N12" s="206"/>
      <c r="O12" s="206"/>
      <c r="P12" s="206"/>
      <c r="Q12" s="206">
        <f t="shared" si="2"/>
        <v>0</v>
      </c>
      <c r="R12" s="206">
        <f t="shared" si="3"/>
        <v>0</v>
      </c>
      <c r="S12" s="206">
        <f t="shared" si="4"/>
        <v>0</v>
      </c>
      <c r="T12" s="206"/>
      <c r="U12" s="206"/>
      <c r="V12" s="206"/>
      <c r="W12" s="206">
        <f t="shared" si="5"/>
        <v>0</v>
      </c>
      <c r="X12" s="206">
        <f t="shared" si="6"/>
        <v>0</v>
      </c>
      <c r="Y12" s="206">
        <f t="shared" si="7"/>
        <v>0</v>
      </c>
      <c r="Z12" s="206">
        <f t="shared" si="8"/>
        <v>0</v>
      </c>
      <c r="AA12" s="206">
        <f t="shared" si="9"/>
        <v>0</v>
      </c>
      <c r="AB12" s="206">
        <f t="shared" si="10"/>
        <v>0</v>
      </c>
      <c r="AC12" s="206">
        <f t="shared" si="11"/>
        <v>0</v>
      </c>
      <c r="AD12" s="206">
        <f t="shared" si="12"/>
        <v>0</v>
      </c>
      <c r="AE12" s="206">
        <f t="shared" si="13"/>
        <v>0</v>
      </c>
      <c r="AF12" s="206">
        <f t="shared" si="14"/>
        <v>0</v>
      </c>
    </row>
    <row r="13" spans="1:33" ht="12.75">
      <c r="A13" s="203"/>
      <c r="B13" s="203"/>
      <c r="C13" s="214" t="s">
        <v>233</v>
      </c>
      <c r="D13" s="205"/>
      <c r="E13" s="206"/>
      <c r="F13" s="206"/>
      <c r="G13" s="207">
        <v>0</v>
      </c>
      <c r="H13" s="213"/>
      <c r="I13" s="208"/>
      <c r="J13" s="212">
        <v>0</v>
      </c>
      <c r="K13" s="206">
        <f t="shared" si="0"/>
        <v>0</v>
      </c>
      <c r="L13" s="206">
        <v>0</v>
      </c>
      <c r="M13" s="206"/>
      <c r="N13" s="206"/>
      <c r="O13" s="206"/>
      <c r="P13" s="206"/>
      <c r="Q13" s="206">
        <f t="shared" si="2"/>
        <v>0</v>
      </c>
      <c r="R13" s="206">
        <f t="shared" si="3"/>
        <v>0</v>
      </c>
      <c r="S13" s="206">
        <f t="shared" si="4"/>
        <v>0</v>
      </c>
      <c r="T13" s="206"/>
      <c r="U13" s="206"/>
      <c r="V13" s="206"/>
      <c r="W13" s="206">
        <f t="shared" si="5"/>
        <v>0</v>
      </c>
      <c r="X13" s="206">
        <f t="shared" si="6"/>
        <v>0</v>
      </c>
      <c r="Y13" s="206">
        <f t="shared" si="7"/>
        <v>0</v>
      </c>
      <c r="Z13" s="206">
        <f t="shared" si="8"/>
        <v>0</v>
      </c>
      <c r="AA13" s="206">
        <f t="shared" si="9"/>
        <v>0</v>
      </c>
      <c r="AB13" s="206">
        <f t="shared" si="10"/>
        <v>0</v>
      </c>
      <c r="AC13" s="206">
        <f t="shared" si="11"/>
        <v>0</v>
      </c>
      <c r="AD13" s="206">
        <f>G13</f>
        <v>0</v>
      </c>
      <c r="AE13" s="206">
        <f t="shared" si="13"/>
        <v>0</v>
      </c>
      <c r="AF13" s="206">
        <f t="shared" si="14"/>
        <v>0</v>
      </c>
      <c r="AG13" s="210">
        <v>4</v>
      </c>
    </row>
    <row r="14" spans="1:32" ht="12.75">
      <c r="A14" s="203"/>
      <c r="B14" s="203"/>
      <c r="C14" s="214" t="s">
        <v>234</v>
      </c>
      <c r="D14" s="205"/>
      <c r="E14" s="206"/>
      <c r="F14" s="206"/>
      <c r="G14" s="207">
        <v>0</v>
      </c>
      <c r="H14" s="213">
        <v>20</v>
      </c>
      <c r="I14" s="208">
        <v>2006</v>
      </c>
      <c r="J14" s="212">
        <f>G14*13.49999%</f>
        <v>0</v>
      </c>
      <c r="K14" s="206">
        <f t="shared" si="0"/>
        <v>0</v>
      </c>
      <c r="L14" s="206">
        <f t="shared" si="1"/>
        <v>0</v>
      </c>
      <c r="M14" s="206"/>
      <c r="N14" s="206"/>
      <c r="O14" s="206"/>
      <c r="P14" s="206"/>
      <c r="Q14" s="206">
        <f t="shared" si="2"/>
        <v>0</v>
      </c>
      <c r="R14" s="206">
        <f t="shared" si="3"/>
        <v>0</v>
      </c>
      <c r="S14" s="206">
        <f t="shared" si="4"/>
        <v>0</v>
      </c>
      <c r="T14" s="206"/>
      <c r="U14" s="206"/>
      <c r="V14" s="206"/>
      <c r="W14" s="206">
        <f t="shared" si="5"/>
        <v>0</v>
      </c>
      <c r="X14" s="206">
        <f t="shared" si="6"/>
        <v>0</v>
      </c>
      <c r="Y14" s="206">
        <f t="shared" si="7"/>
        <v>0</v>
      </c>
      <c r="Z14" s="206">
        <f t="shared" si="8"/>
        <v>0</v>
      </c>
      <c r="AA14" s="206">
        <f t="shared" si="9"/>
        <v>0</v>
      </c>
      <c r="AB14" s="206">
        <f t="shared" si="10"/>
        <v>0</v>
      </c>
      <c r="AC14" s="206">
        <f t="shared" si="11"/>
        <v>0</v>
      </c>
      <c r="AD14" s="206">
        <f t="shared" si="12"/>
        <v>0</v>
      </c>
      <c r="AE14" s="206">
        <f t="shared" si="13"/>
        <v>0</v>
      </c>
      <c r="AF14" s="206">
        <f t="shared" si="14"/>
        <v>0</v>
      </c>
    </row>
    <row r="15" spans="1:32" s="219" customFormat="1" ht="12">
      <c r="A15" s="211"/>
      <c r="B15" s="211"/>
      <c r="C15" s="215"/>
      <c r="D15" s="211"/>
      <c r="E15" s="216"/>
      <c r="F15" s="216"/>
      <c r="G15" s="216"/>
      <c r="H15" s="217"/>
      <c r="I15" s="218"/>
      <c r="J15" s="216">
        <f aca="true" t="shared" si="15" ref="J15:L22">SUMIF($B$8:$B$14,$B15,J$8:J$14)</f>
        <v>0</v>
      </c>
      <c r="K15" s="216">
        <f t="shared" si="15"/>
        <v>0</v>
      </c>
      <c r="L15" s="216">
        <f t="shared" si="15"/>
        <v>0</v>
      </c>
      <c r="M15" s="216"/>
      <c r="N15" s="216"/>
      <c r="O15" s="216"/>
      <c r="P15" s="216"/>
      <c r="Q15" s="216">
        <f aca="true" t="shared" si="16" ref="Q15:AA22">SUMIF($B$8:$B$14,$B15,Q$8:Q$14)</f>
        <v>0</v>
      </c>
      <c r="R15" s="216">
        <f t="shared" si="16"/>
        <v>0</v>
      </c>
      <c r="S15" s="216">
        <f t="shared" si="16"/>
        <v>0</v>
      </c>
      <c r="T15" s="216">
        <f t="shared" si="16"/>
        <v>0</v>
      </c>
      <c r="U15" s="216">
        <f t="shared" si="16"/>
        <v>0</v>
      </c>
      <c r="V15" s="216">
        <f t="shared" si="16"/>
        <v>0</v>
      </c>
      <c r="W15" s="216">
        <f t="shared" si="16"/>
        <v>0</v>
      </c>
      <c r="X15" s="216">
        <f t="shared" si="16"/>
        <v>0</v>
      </c>
      <c r="Y15" s="216">
        <f t="shared" si="16"/>
        <v>0</v>
      </c>
      <c r="Z15" s="216">
        <f t="shared" si="16"/>
        <v>0</v>
      </c>
      <c r="AA15" s="216">
        <f t="shared" si="16"/>
        <v>0</v>
      </c>
      <c r="AB15" s="216"/>
      <c r="AC15" s="216"/>
      <c r="AD15" s="216">
        <f aca="true" t="shared" si="17" ref="AD15:AF22">SUMIF($B$8:$B$14,$B15,AD$8:AD$14)</f>
        <v>0</v>
      </c>
      <c r="AE15" s="216">
        <f t="shared" si="17"/>
        <v>0</v>
      </c>
      <c r="AF15" s="216">
        <f t="shared" si="17"/>
        <v>0</v>
      </c>
    </row>
    <row r="16" spans="1:32" s="219" customFormat="1" ht="12">
      <c r="A16" s="211"/>
      <c r="B16" s="211"/>
      <c r="C16" s="220"/>
      <c r="D16" s="211"/>
      <c r="E16" s="216"/>
      <c r="F16" s="216"/>
      <c r="G16" s="216">
        <f aca="true" t="shared" si="18" ref="G16:G22">SUMIF($B$8:$B$14,$B16,G$8:G$14)</f>
        <v>0</v>
      </c>
      <c r="H16" s="217"/>
      <c r="I16" s="218"/>
      <c r="J16" s="216">
        <f>SUM(J9:J15)</f>
        <v>0</v>
      </c>
      <c r="K16" s="216">
        <f>SUM(K9:K15)</f>
        <v>0</v>
      </c>
      <c r="L16" s="216">
        <f>SUM(L9:L15)</f>
        <v>0</v>
      </c>
      <c r="M16" s="216"/>
      <c r="N16" s="216"/>
      <c r="O16" s="216"/>
      <c r="P16" s="216"/>
      <c r="Q16" s="216">
        <f t="shared" si="16"/>
        <v>0</v>
      </c>
      <c r="R16" s="216">
        <f t="shared" si="16"/>
        <v>0</v>
      </c>
      <c r="S16" s="216"/>
      <c r="T16" s="216"/>
      <c r="U16" s="216"/>
      <c r="V16" s="216"/>
      <c r="W16" s="216">
        <f t="shared" si="16"/>
        <v>0</v>
      </c>
      <c r="X16" s="216">
        <f t="shared" si="16"/>
        <v>0</v>
      </c>
      <c r="Y16" s="216">
        <f t="shared" si="16"/>
        <v>0</v>
      </c>
      <c r="Z16" s="216">
        <f t="shared" si="16"/>
        <v>0</v>
      </c>
      <c r="AA16" s="216">
        <f t="shared" si="16"/>
        <v>0</v>
      </c>
      <c r="AB16" s="216"/>
      <c r="AC16" s="216"/>
      <c r="AD16" s="216">
        <f t="shared" si="17"/>
        <v>0</v>
      </c>
      <c r="AE16" s="216">
        <f t="shared" si="17"/>
        <v>0</v>
      </c>
      <c r="AF16" s="216">
        <f t="shared" si="17"/>
        <v>0</v>
      </c>
    </row>
    <row r="17" spans="1:33" s="219" customFormat="1" ht="12">
      <c r="A17" s="211"/>
      <c r="B17" s="211"/>
      <c r="C17" s="211"/>
      <c r="D17" s="211"/>
      <c r="E17" s="216"/>
      <c r="F17" s="216"/>
      <c r="G17" s="216">
        <f t="shared" si="18"/>
        <v>0</v>
      </c>
      <c r="H17" s="217"/>
      <c r="I17" s="218"/>
      <c r="J17" s="216"/>
      <c r="K17" s="216"/>
      <c r="L17" s="216">
        <f t="shared" si="15"/>
        <v>0</v>
      </c>
      <c r="M17" s="216"/>
      <c r="N17" s="216"/>
      <c r="O17" s="216"/>
      <c r="P17" s="216"/>
      <c r="Q17" s="216">
        <f t="shared" si="16"/>
        <v>0</v>
      </c>
      <c r="R17" s="216">
        <v>0</v>
      </c>
      <c r="S17" s="216"/>
      <c r="T17" s="216"/>
      <c r="U17" s="216"/>
      <c r="V17" s="216"/>
      <c r="W17" s="216">
        <f t="shared" si="16"/>
        <v>0</v>
      </c>
      <c r="X17" s="216">
        <f t="shared" si="16"/>
        <v>0</v>
      </c>
      <c r="Y17" s="216">
        <f t="shared" si="16"/>
        <v>0</v>
      </c>
      <c r="Z17" s="216">
        <f t="shared" si="16"/>
        <v>0</v>
      </c>
      <c r="AA17" s="216">
        <f t="shared" si="16"/>
        <v>0</v>
      </c>
      <c r="AB17" s="216"/>
      <c r="AC17" s="216"/>
      <c r="AD17" s="216">
        <f t="shared" si="17"/>
        <v>0</v>
      </c>
      <c r="AE17" s="216">
        <f t="shared" si="17"/>
        <v>0</v>
      </c>
      <c r="AF17" s="216">
        <f t="shared" si="17"/>
        <v>0</v>
      </c>
      <c r="AG17" s="221"/>
    </row>
    <row r="18" spans="1:32" s="219" customFormat="1" ht="12">
      <c r="A18" s="211"/>
      <c r="B18" s="211"/>
      <c r="C18" s="211"/>
      <c r="D18" s="211"/>
      <c r="E18" s="216"/>
      <c r="F18" s="216"/>
      <c r="G18" s="216">
        <f t="shared" si="18"/>
        <v>0</v>
      </c>
      <c r="H18" s="217"/>
      <c r="I18" s="218"/>
      <c r="J18" s="216">
        <f t="shared" si="15"/>
        <v>0</v>
      </c>
      <c r="K18" s="216">
        <f t="shared" si="15"/>
        <v>0</v>
      </c>
      <c r="L18" s="216">
        <f t="shared" si="15"/>
        <v>0</v>
      </c>
      <c r="M18" s="216"/>
      <c r="N18" s="216"/>
      <c r="O18" s="216"/>
      <c r="P18" s="216"/>
      <c r="Q18" s="216">
        <f t="shared" si="16"/>
        <v>0</v>
      </c>
      <c r="R18" s="216">
        <f t="shared" si="16"/>
        <v>0</v>
      </c>
      <c r="S18" s="216">
        <f>SUMIF($B$8:$B$14,$B18,S$8:S$14)</f>
        <v>0</v>
      </c>
      <c r="T18" s="216"/>
      <c r="U18" s="216"/>
      <c r="V18" s="216"/>
      <c r="W18" s="216">
        <f t="shared" si="16"/>
        <v>0</v>
      </c>
      <c r="X18" s="216">
        <f t="shared" si="16"/>
        <v>0</v>
      </c>
      <c r="Y18" s="216">
        <f t="shared" si="16"/>
        <v>0</v>
      </c>
      <c r="Z18" s="216">
        <f t="shared" si="16"/>
        <v>0</v>
      </c>
      <c r="AA18" s="216">
        <f t="shared" si="16"/>
        <v>0</v>
      </c>
      <c r="AB18" s="216"/>
      <c r="AC18" s="216"/>
      <c r="AD18" s="216">
        <f t="shared" si="17"/>
        <v>0</v>
      </c>
      <c r="AE18" s="216">
        <f t="shared" si="17"/>
        <v>0</v>
      </c>
      <c r="AF18" s="216">
        <f t="shared" si="17"/>
        <v>0</v>
      </c>
    </row>
    <row r="19" spans="1:32" s="219" customFormat="1" ht="12">
      <c r="A19" s="211"/>
      <c r="B19" s="211"/>
      <c r="C19" s="211"/>
      <c r="D19" s="211"/>
      <c r="E19" s="216"/>
      <c r="F19" s="216"/>
      <c r="G19" s="216">
        <f t="shared" si="18"/>
        <v>0</v>
      </c>
      <c r="H19" s="217"/>
      <c r="I19" s="218"/>
      <c r="J19" s="216">
        <f t="shared" si="15"/>
        <v>0</v>
      </c>
      <c r="K19" s="216">
        <f t="shared" si="15"/>
        <v>0</v>
      </c>
      <c r="L19" s="216">
        <f t="shared" si="15"/>
        <v>0</v>
      </c>
      <c r="M19" s="216"/>
      <c r="N19" s="216"/>
      <c r="O19" s="216"/>
      <c r="P19" s="216"/>
      <c r="Q19" s="216">
        <f t="shared" si="16"/>
        <v>0</v>
      </c>
      <c r="R19" s="216">
        <f t="shared" si="16"/>
        <v>0</v>
      </c>
      <c r="S19" s="216">
        <f>SUMIF($B$8:$B$14,$B19,S$8:S$14)</f>
        <v>0</v>
      </c>
      <c r="T19" s="216"/>
      <c r="U19" s="216"/>
      <c r="V19" s="216"/>
      <c r="W19" s="216">
        <f t="shared" si="16"/>
        <v>0</v>
      </c>
      <c r="X19" s="216">
        <f t="shared" si="16"/>
        <v>0</v>
      </c>
      <c r="Y19" s="216">
        <f t="shared" si="16"/>
        <v>0</v>
      </c>
      <c r="Z19" s="216">
        <f t="shared" si="16"/>
        <v>0</v>
      </c>
      <c r="AA19" s="216">
        <f t="shared" si="16"/>
        <v>0</v>
      </c>
      <c r="AB19" s="216"/>
      <c r="AC19" s="216"/>
      <c r="AD19" s="216">
        <f t="shared" si="17"/>
        <v>0</v>
      </c>
      <c r="AE19" s="216">
        <f t="shared" si="17"/>
        <v>0</v>
      </c>
      <c r="AF19" s="216">
        <f t="shared" si="17"/>
        <v>0</v>
      </c>
    </row>
    <row r="20" spans="1:32" s="219" customFormat="1" ht="12">
      <c r="A20" s="211"/>
      <c r="B20" s="211"/>
      <c r="C20" s="211"/>
      <c r="D20" s="211"/>
      <c r="E20" s="216"/>
      <c r="F20" s="216"/>
      <c r="G20" s="216">
        <f t="shared" si="18"/>
        <v>0</v>
      </c>
      <c r="H20" s="217"/>
      <c r="I20" s="218"/>
      <c r="J20" s="216">
        <f t="shared" si="15"/>
        <v>0</v>
      </c>
      <c r="K20" s="216">
        <f t="shared" si="15"/>
        <v>0</v>
      </c>
      <c r="L20" s="216">
        <f t="shared" si="15"/>
        <v>0</v>
      </c>
      <c r="M20" s="216"/>
      <c r="N20" s="216"/>
      <c r="O20" s="216"/>
      <c r="P20" s="216"/>
      <c r="Q20" s="216">
        <f t="shared" si="16"/>
        <v>0</v>
      </c>
      <c r="R20" s="216">
        <f t="shared" si="16"/>
        <v>0</v>
      </c>
      <c r="S20" s="216">
        <f>SUMIF($B$8:$B$14,$B20,S$8:S$14)</f>
        <v>0</v>
      </c>
      <c r="T20" s="216"/>
      <c r="U20" s="216"/>
      <c r="V20" s="216"/>
      <c r="W20" s="216">
        <f t="shared" si="16"/>
        <v>0</v>
      </c>
      <c r="X20" s="216">
        <f t="shared" si="16"/>
        <v>0</v>
      </c>
      <c r="Y20" s="216">
        <f t="shared" si="16"/>
        <v>0</v>
      </c>
      <c r="Z20" s="216">
        <f t="shared" si="16"/>
        <v>0</v>
      </c>
      <c r="AA20" s="216">
        <f t="shared" si="16"/>
        <v>0</v>
      </c>
      <c r="AB20" s="216"/>
      <c r="AC20" s="216"/>
      <c r="AD20" s="216">
        <f t="shared" si="17"/>
        <v>0</v>
      </c>
      <c r="AE20" s="216">
        <f t="shared" si="17"/>
        <v>0</v>
      </c>
      <c r="AF20" s="216">
        <f t="shared" si="17"/>
        <v>0</v>
      </c>
    </row>
    <row r="21" spans="1:32" s="219" customFormat="1" ht="12">
      <c r="A21" s="211"/>
      <c r="B21" s="211"/>
      <c r="C21" s="211"/>
      <c r="D21" s="211"/>
      <c r="E21" s="216"/>
      <c r="F21" s="216"/>
      <c r="G21" s="216">
        <f t="shared" si="18"/>
        <v>0</v>
      </c>
      <c r="H21" s="217"/>
      <c r="I21" s="218"/>
      <c r="J21" s="216">
        <f t="shared" si="15"/>
        <v>0</v>
      </c>
      <c r="K21" s="216">
        <f t="shared" si="15"/>
        <v>0</v>
      </c>
      <c r="L21" s="216">
        <f t="shared" si="15"/>
        <v>0</v>
      </c>
      <c r="M21" s="216"/>
      <c r="N21" s="216"/>
      <c r="O21" s="216"/>
      <c r="P21" s="216"/>
      <c r="Q21" s="216">
        <f t="shared" si="16"/>
        <v>0</v>
      </c>
      <c r="R21" s="216">
        <f t="shared" si="16"/>
        <v>0</v>
      </c>
      <c r="S21" s="216">
        <f>SUMIF($B$8:$B$14,$B21,S$8:S$14)</f>
        <v>0</v>
      </c>
      <c r="T21" s="216"/>
      <c r="U21" s="216"/>
      <c r="V21" s="216"/>
      <c r="W21" s="216">
        <f t="shared" si="16"/>
        <v>0</v>
      </c>
      <c r="X21" s="216">
        <f t="shared" si="16"/>
        <v>0</v>
      </c>
      <c r="Y21" s="216">
        <f t="shared" si="16"/>
        <v>0</v>
      </c>
      <c r="Z21" s="216">
        <f t="shared" si="16"/>
        <v>0</v>
      </c>
      <c r="AA21" s="216">
        <f t="shared" si="16"/>
        <v>0</v>
      </c>
      <c r="AB21" s="216"/>
      <c r="AC21" s="216"/>
      <c r="AD21" s="216">
        <f t="shared" si="17"/>
        <v>0</v>
      </c>
      <c r="AE21" s="216">
        <f t="shared" si="17"/>
        <v>0</v>
      </c>
      <c r="AF21" s="216">
        <f t="shared" si="17"/>
        <v>0</v>
      </c>
    </row>
    <row r="22" spans="1:32" s="219" customFormat="1" ht="12">
      <c r="A22" s="211"/>
      <c r="B22" s="211"/>
      <c r="C22" s="211"/>
      <c r="D22" s="211"/>
      <c r="E22" s="216"/>
      <c r="F22" s="216"/>
      <c r="G22" s="216">
        <f t="shared" si="18"/>
        <v>0</v>
      </c>
      <c r="H22" s="217"/>
      <c r="I22" s="218"/>
      <c r="J22" s="216">
        <f t="shared" si="15"/>
        <v>0</v>
      </c>
      <c r="K22" s="216">
        <f t="shared" si="15"/>
        <v>0</v>
      </c>
      <c r="L22" s="216">
        <f t="shared" si="15"/>
        <v>0</v>
      </c>
      <c r="M22" s="216"/>
      <c r="N22" s="216"/>
      <c r="O22" s="216"/>
      <c r="P22" s="216"/>
      <c r="Q22" s="216">
        <f t="shared" si="16"/>
        <v>0</v>
      </c>
      <c r="R22" s="216">
        <f t="shared" si="16"/>
        <v>0</v>
      </c>
      <c r="S22" s="216"/>
      <c r="T22" s="216"/>
      <c r="U22" s="216"/>
      <c r="V22" s="216"/>
      <c r="W22" s="216">
        <f t="shared" si="16"/>
        <v>0</v>
      </c>
      <c r="X22" s="216">
        <f t="shared" si="16"/>
        <v>0</v>
      </c>
      <c r="Y22" s="216">
        <f t="shared" si="16"/>
        <v>0</v>
      </c>
      <c r="Z22" s="216">
        <f t="shared" si="16"/>
        <v>0</v>
      </c>
      <c r="AA22" s="216">
        <f t="shared" si="16"/>
        <v>0</v>
      </c>
      <c r="AB22" s="216"/>
      <c r="AC22" s="216"/>
      <c r="AD22" s="216">
        <f t="shared" si="17"/>
        <v>0</v>
      </c>
      <c r="AE22" s="216">
        <f t="shared" si="17"/>
        <v>0</v>
      </c>
      <c r="AF22" s="216">
        <f t="shared" si="17"/>
        <v>0</v>
      </c>
    </row>
    <row r="23" spans="1:32" s="225" customFormat="1" ht="12">
      <c r="A23" s="222"/>
      <c r="B23" s="222"/>
      <c r="C23" s="222" t="s">
        <v>235</v>
      </c>
      <c r="D23" s="222"/>
      <c r="E23" s="223"/>
      <c r="F23" s="223"/>
      <c r="G23" s="223">
        <f>G14+G13+G12+G11+G10+G9+G8</f>
        <v>0</v>
      </c>
      <c r="H23" s="224">
        <f aca="true" t="shared" si="19" ref="H23:W23">SUM(H15:H22)</f>
        <v>0</v>
      </c>
      <c r="I23" s="223">
        <f t="shared" si="19"/>
        <v>0</v>
      </c>
      <c r="J23" s="223">
        <f t="shared" si="19"/>
        <v>0</v>
      </c>
      <c r="K23" s="223">
        <f>SUM(K15:K22)</f>
        <v>0</v>
      </c>
      <c r="L23" s="223">
        <f>SUM(L15:L22)</f>
        <v>0</v>
      </c>
      <c r="M23" s="223"/>
      <c r="N23" s="223"/>
      <c r="O23" s="223"/>
      <c r="P23" s="223"/>
      <c r="Q23" s="223">
        <f t="shared" si="19"/>
        <v>0</v>
      </c>
      <c r="R23" s="223">
        <f t="shared" si="19"/>
        <v>0</v>
      </c>
      <c r="S23" s="223">
        <f t="shared" si="19"/>
        <v>0</v>
      </c>
      <c r="T23" s="223">
        <f t="shared" si="19"/>
        <v>0</v>
      </c>
      <c r="U23" s="223">
        <f t="shared" si="19"/>
        <v>0</v>
      </c>
      <c r="V23" s="223">
        <f t="shared" si="19"/>
        <v>0</v>
      </c>
      <c r="W23" s="223">
        <f t="shared" si="19"/>
        <v>0</v>
      </c>
      <c r="X23" s="223">
        <f>SUM(X15:X22)</f>
        <v>0</v>
      </c>
      <c r="Y23" s="223">
        <f>SUM(Y15:Y22)</f>
        <v>0</v>
      </c>
      <c r="Z23" s="223">
        <f>SUM(Z15:Z22)</f>
        <v>0</v>
      </c>
      <c r="AA23" s="223">
        <f>SUM(AA15:AA22)</f>
        <v>0</v>
      </c>
      <c r="AB23" s="223"/>
      <c r="AC23" s="223"/>
      <c r="AD23" s="223">
        <f>SUM(AD8:AD14)</f>
        <v>0</v>
      </c>
      <c r="AE23" s="223">
        <f>SUM(AE8:AE22)</f>
        <v>0</v>
      </c>
      <c r="AF23" s="223">
        <f>SUM(AF15:AF22)</f>
        <v>0</v>
      </c>
    </row>
    <row r="24" spans="5:32" ht="12.75">
      <c r="E24" s="226"/>
      <c r="F24" s="226"/>
      <c r="G24" s="226"/>
      <c r="H24" s="227"/>
      <c r="I24" s="228"/>
      <c r="J24" s="226">
        <v>-49648</v>
      </c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9"/>
      <c r="AB24" s="226"/>
      <c r="AC24" s="226"/>
      <c r="AD24" s="226"/>
      <c r="AE24" s="226"/>
      <c r="AF24" s="226"/>
    </row>
    <row r="25" spans="1:32" ht="15.75">
      <c r="A25" s="377"/>
      <c r="B25" s="377"/>
      <c r="C25" s="377"/>
      <c r="D25" s="377"/>
      <c r="E25" s="230"/>
      <c r="F25" s="230"/>
      <c r="G25" s="230"/>
      <c r="H25" s="230"/>
      <c r="I25" s="231" t="s">
        <v>236</v>
      </c>
      <c r="J25" s="232"/>
      <c r="K25" s="232"/>
      <c r="L25" s="226"/>
      <c r="M25" s="237">
        <f>35000/320000</f>
        <v>0.109375</v>
      </c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</row>
    <row r="26" spans="2:32" ht="15.75">
      <c r="B26" s="233"/>
      <c r="C26" s="232"/>
      <c r="D26" s="234"/>
      <c r="E26" s="232"/>
      <c r="F26" s="232"/>
      <c r="G26" s="232"/>
      <c r="H26" s="232"/>
      <c r="I26" s="369"/>
      <c r="J26" s="369"/>
      <c r="K26" s="369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</row>
    <row r="27" spans="5:32" ht="12.75">
      <c r="E27" s="226"/>
      <c r="F27" s="226"/>
      <c r="G27" s="226"/>
      <c r="H27" s="227"/>
      <c r="I27" s="228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</row>
    <row r="28" spans="5:32" ht="12.75">
      <c r="E28" s="226"/>
      <c r="F28" s="226"/>
      <c r="G28" s="226"/>
      <c r="H28" s="227"/>
      <c r="I28" s="228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</row>
    <row r="29" spans="5:32" ht="12.75">
      <c r="E29" s="226"/>
      <c r="F29" s="226"/>
      <c r="G29" s="226"/>
      <c r="H29" s="227"/>
      <c r="I29" s="228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</row>
    <row r="30" spans="5:32" ht="12.75">
      <c r="E30" s="226"/>
      <c r="F30" s="226"/>
      <c r="G30" s="226"/>
      <c r="H30" s="227"/>
      <c r="I30" s="228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</row>
    <row r="31" spans="5:32" ht="12.75">
      <c r="E31" s="226"/>
      <c r="F31" s="226"/>
      <c r="G31" s="226"/>
      <c r="H31" s="227"/>
      <c r="I31" s="228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</row>
    <row r="32" spans="5:32" ht="12.75">
      <c r="E32" s="226"/>
      <c r="F32" s="226"/>
      <c r="G32" s="226"/>
      <c r="H32" s="227"/>
      <c r="I32" s="228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</row>
    <row r="33" spans="5:32" ht="12.75">
      <c r="E33" s="226"/>
      <c r="F33" s="226"/>
      <c r="G33" s="226"/>
      <c r="H33" s="227"/>
      <c r="I33" s="228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</row>
    <row r="34" spans="5:32" ht="12.75">
      <c r="E34" s="226"/>
      <c r="F34" s="226"/>
      <c r="G34" s="226"/>
      <c r="H34" s="227"/>
      <c r="I34" s="228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</row>
    <row r="35" spans="5:32" ht="12.75">
      <c r="E35" s="226"/>
      <c r="F35" s="226"/>
      <c r="G35" s="226"/>
      <c r="H35" s="227"/>
      <c r="I35" s="228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</row>
    <row r="36" spans="5:32" ht="12.75">
      <c r="E36" s="226"/>
      <c r="F36" s="226"/>
      <c r="G36" s="226"/>
      <c r="H36" s="227"/>
      <c r="I36" s="228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</row>
    <row r="37" spans="5:32" ht="12.75">
      <c r="E37" s="226"/>
      <c r="F37" s="226"/>
      <c r="G37" s="226"/>
      <c r="H37" s="227"/>
      <c r="I37" s="228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</row>
    <row r="38" spans="5:32" ht="12.75">
      <c r="E38" s="226"/>
      <c r="F38" s="226"/>
      <c r="G38" s="226"/>
      <c r="H38" s="227"/>
      <c r="I38" s="228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</row>
    <row r="39" spans="5:32" ht="12.75">
      <c r="E39" s="226"/>
      <c r="F39" s="226"/>
      <c r="G39" s="226"/>
      <c r="H39" s="227"/>
      <c r="I39" s="228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</row>
    <row r="40" spans="5:32" ht="12.75">
      <c r="E40" s="226"/>
      <c r="F40" s="226"/>
      <c r="G40" s="226"/>
      <c r="H40" s="227"/>
      <c r="I40" s="228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</row>
    <row r="41" spans="5:32" ht="12.75">
      <c r="E41" s="226"/>
      <c r="F41" s="226"/>
      <c r="G41" s="226"/>
      <c r="H41" s="227"/>
      <c r="I41" s="228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</row>
    <row r="42" spans="5:32" ht="12.75">
      <c r="E42" s="226"/>
      <c r="F42" s="226"/>
      <c r="G42" s="226"/>
      <c r="H42" s="227"/>
      <c r="I42" s="228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</row>
    <row r="43" spans="5:32" ht="12.75">
      <c r="E43" s="226"/>
      <c r="F43" s="226"/>
      <c r="G43" s="226"/>
      <c r="H43" s="227"/>
      <c r="I43" s="228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</row>
    <row r="44" ht="12.75">
      <c r="I44" s="236"/>
    </row>
    <row r="45" ht="12.75">
      <c r="I45" s="236"/>
    </row>
    <row r="46" ht="12.75">
      <c r="I46" s="236"/>
    </row>
  </sheetData>
  <sheetProtection/>
  <mergeCells count="19">
    <mergeCell ref="E5:G5"/>
    <mergeCell ref="H5:H6"/>
    <mergeCell ref="I5:I6"/>
    <mergeCell ref="A1:C1"/>
    <mergeCell ref="A2:C2"/>
    <mergeCell ref="A4:C4"/>
    <mergeCell ref="A5:A6"/>
    <mergeCell ref="B5:B6"/>
    <mergeCell ref="C5:C6"/>
    <mergeCell ref="I26:K26"/>
    <mergeCell ref="T5:Z5"/>
    <mergeCell ref="AA5:AA6"/>
    <mergeCell ref="AB5:AF5"/>
    <mergeCell ref="M5:S5"/>
    <mergeCell ref="A25:D25"/>
    <mergeCell ref="J5:J6"/>
    <mergeCell ref="K5:K6"/>
    <mergeCell ref="L5:L6"/>
    <mergeCell ref="D5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28125" style="0" customWidth="1"/>
    <col min="2" max="2" width="41.7109375" style="0" customWidth="1"/>
    <col min="3" max="3" width="8.7109375" style="0" customWidth="1"/>
    <col min="4" max="4" width="6.57421875" style="0" customWidth="1"/>
    <col min="5" max="5" width="13.7109375" style="0" customWidth="1"/>
    <col min="6" max="6" width="13.28125" style="0" customWidth="1"/>
    <col min="7" max="7" width="9.8515625" style="0" customWidth="1"/>
    <col min="10" max="10" width="10.140625" style="0" bestFit="1" customWidth="1"/>
  </cols>
  <sheetData>
    <row r="1" s="265" customFormat="1" ht="18" customHeight="1">
      <c r="A1" s="264" t="str">
        <f>Aktivet!B2</f>
        <v>Shoqeria '' INTEL MEDIA ''  NIPTI K82803409T</v>
      </c>
    </row>
    <row r="2" s="265" customFormat="1" ht="18" customHeight="1"/>
    <row r="3" spans="1:11" s="265" customFormat="1" ht="18" customHeight="1">
      <c r="A3" s="383" t="s">
        <v>320</v>
      </c>
      <c r="B3" s="384"/>
      <c r="C3" s="384"/>
      <c r="D3" s="384"/>
      <c r="E3" s="384"/>
      <c r="F3" s="384"/>
      <c r="G3" s="384"/>
      <c r="H3" s="266"/>
      <c r="I3" s="266"/>
      <c r="K3" s="265" t="s">
        <v>302</v>
      </c>
    </row>
    <row r="4" s="265" customFormat="1" ht="18" customHeight="1"/>
    <row r="5" spans="1:7" s="265" customFormat="1" ht="31.5" customHeight="1">
      <c r="A5" s="267" t="s">
        <v>2</v>
      </c>
      <c r="B5" s="267" t="s">
        <v>294</v>
      </c>
      <c r="C5" s="268" t="s">
        <v>295</v>
      </c>
      <c r="D5" s="267" t="s">
        <v>216</v>
      </c>
      <c r="E5" s="267" t="s">
        <v>296</v>
      </c>
      <c r="F5" s="267" t="s">
        <v>218</v>
      </c>
      <c r="G5" s="267" t="s">
        <v>292</v>
      </c>
    </row>
    <row r="6" spans="1:7" ht="18" customHeight="1">
      <c r="A6" s="205"/>
      <c r="B6" s="281" t="s">
        <v>313</v>
      </c>
      <c r="C6" s="269" t="s">
        <v>300</v>
      </c>
      <c r="D6" s="272">
        <v>1</v>
      </c>
      <c r="E6" s="271">
        <v>12171000</v>
      </c>
      <c r="F6" s="271">
        <f>D6*E6</f>
        <v>12171000</v>
      </c>
      <c r="G6" s="263"/>
    </row>
    <row r="7" spans="1:10" ht="18" customHeight="1">
      <c r="A7" s="205"/>
      <c r="B7" s="281" t="s">
        <v>314</v>
      </c>
      <c r="C7" s="269" t="s">
        <v>300</v>
      </c>
      <c r="D7" s="272">
        <v>1</v>
      </c>
      <c r="E7" s="271">
        <v>5172216</v>
      </c>
      <c r="F7" s="271">
        <f>D7*E7</f>
        <v>5172216</v>
      </c>
      <c r="G7" s="263"/>
      <c r="J7">
        <v>48000</v>
      </c>
    </row>
    <row r="8" spans="1:10" ht="18" customHeight="1">
      <c r="A8" s="272"/>
      <c r="B8" s="269"/>
      <c r="C8" s="269"/>
      <c r="D8" s="273"/>
      <c r="E8" s="272"/>
      <c r="F8" s="270"/>
      <c r="G8" s="263"/>
      <c r="J8">
        <v>97.65</v>
      </c>
    </row>
    <row r="9" spans="1:10" ht="18" customHeight="1">
      <c r="A9" s="272"/>
      <c r="B9" s="269"/>
      <c r="C9" s="269"/>
      <c r="D9" s="270"/>
      <c r="E9" s="272"/>
      <c r="F9" s="274"/>
      <c r="G9" s="263"/>
      <c r="J9">
        <f>J7*J8</f>
        <v>4687200</v>
      </c>
    </row>
    <row r="10" spans="1:10" ht="18" customHeight="1">
      <c r="A10" s="272"/>
      <c r="B10" s="275"/>
      <c r="C10" s="272"/>
      <c r="D10" s="272"/>
      <c r="E10" s="272"/>
      <c r="F10" s="272"/>
      <c r="G10" s="263"/>
      <c r="J10">
        <v>43246</v>
      </c>
    </row>
    <row r="11" spans="1:10" ht="18" customHeight="1">
      <c r="A11" s="272"/>
      <c r="B11" s="275"/>
      <c r="C11" s="272"/>
      <c r="D11" s="272"/>
      <c r="E11" s="272"/>
      <c r="F11" s="272"/>
      <c r="G11" s="263"/>
      <c r="J11">
        <f>SUM(J9:J10)</f>
        <v>4730446</v>
      </c>
    </row>
    <row r="12" spans="1:10" ht="18" customHeight="1">
      <c r="A12" s="272"/>
      <c r="B12" s="275"/>
      <c r="C12" s="272"/>
      <c r="D12" s="272"/>
      <c r="E12" s="272"/>
      <c r="F12" s="272">
        <f>SUM(F6:F11)</f>
        <v>17343216</v>
      </c>
      <c r="G12" s="263"/>
      <c r="J12" s="283">
        <f>F6</f>
        <v>12171000</v>
      </c>
    </row>
    <row r="13" ht="18" customHeight="1">
      <c r="J13">
        <f>SUM(J11:J12)</f>
        <v>16901446</v>
      </c>
    </row>
    <row r="14" spans="1:10" ht="18" customHeight="1">
      <c r="A14" s="377" t="s">
        <v>297</v>
      </c>
      <c r="B14" s="377"/>
      <c r="E14" s="276" t="s">
        <v>293</v>
      </c>
      <c r="J14">
        <f>F12-J13</f>
        <v>441770</v>
      </c>
    </row>
    <row r="15" ht="18" customHeight="1">
      <c r="E15" s="239"/>
    </row>
    <row r="16" ht="18" customHeight="1"/>
    <row r="17" ht="18" customHeight="1"/>
    <row r="18" spans="1:12" s="265" customFormat="1" ht="31.5" customHeight="1">
      <c r="A18" s="267"/>
      <c r="B18" s="282" t="s">
        <v>301</v>
      </c>
      <c r="C18" s="268" t="s">
        <v>312</v>
      </c>
      <c r="D18" s="267">
        <v>1</v>
      </c>
      <c r="E18" s="267"/>
      <c r="F18" s="267"/>
      <c r="G18" s="267"/>
      <c r="K18" s="265">
        <v>128750</v>
      </c>
      <c r="L18" s="265">
        <f>K18</f>
        <v>128750</v>
      </c>
    </row>
    <row r="19" spans="1:12" s="265" customFormat="1" ht="31.5" customHeight="1">
      <c r="A19" s="267"/>
      <c r="B19" s="282" t="s">
        <v>303</v>
      </c>
      <c r="C19" s="268" t="s">
        <v>312</v>
      </c>
      <c r="D19" s="267">
        <v>1</v>
      </c>
      <c r="E19" s="267"/>
      <c r="F19" s="267"/>
      <c r="G19" s="267"/>
      <c r="K19" s="265">
        <v>5550</v>
      </c>
      <c r="L19" s="265">
        <f aca="true" t="shared" si="0" ref="L19:L26">K19</f>
        <v>5550</v>
      </c>
    </row>
    <row r="20" spans="1:12" s="265" customFormat="1" ht="31.5" customHeight="1">
      <c r="A20" s="267"/>
      <c r="B20" s="282" t="s">
        <v>304</v>
      </c>
      <c r="C20" s="268" t="s">
        <v>312</v>
      </c>
      <c r="D20" s="267">
        <v>1</v>
      </c>
      <c r="E20" s="267"/>
      <c r="F20" s="267"/>
      <c r="G20" s="267"/>
      <c r="K20" s="265">
        <v>11650</v>
      </c>
      <c r="L20" s="265">
        <f t="shared" si="0"/>
        <v>11650</v>
      </c>
    </row>
    <row r="21" spans="1:12" s="265" customFormat="1" ht="31.5" customHeight="1">
      <c r="A21" s="267"/>
      <c r="B21" s="282" t="s">
        <v>305</v>
      </c>
      <c r="C21" s="268" t="s">
        <v>312</v>
      </c>
      <c r="D21" s="267">
        <v>1</v>
      </c>
      <c r="E21" s="267"/>
      <c r="F21" s="267"/>
      <c r="G21" s="267"/>
      <c r="K21" s="265">
        <v>455</v>
      </c>
      <c r="L21" s="265">
        <f t="shared" si="0"/>
        <v>455</v>
      </c>
    </row>
    <row r="22" spans="1:12" s="265" customFormat="1" ht="31.5" customHeight="1">
      <c r="A22" s="267"/>
      <c r="B22" s="282" t="s">
        <v>306</v>
      </c>
      <c r="C22" s="268" t="s">
        <v>312</v>
      </c>
      <c r="D22" s="267">
        <v>1</v>
      </c>
      <c r="E22" s="267"/>
      <c r="F22" s="267"/>
      <c r="G22" s="267"/>
      <c r="K22" s="265">
        <v>18200</v>
      </c>
      <c r="L22" s="265">
        <f t="shared" si="0"/>
        <v>18200</v>
      </c>
    </row>
    <row r="23" spans="1:12" s="265" customFormat="1" ht="31.5" customHeight="1">
      <c r="A23" s="267"/>
      <c r="B23" s="282" t="s">
        <v>307</v>
      </c>
      <c r="C23" s="268" t="s">
        <v>312</v>
      </c>
      <c r="D23" s="267">
        <v>1</v>
      </c>
      <c r="E23" s="267"/>
      <c r="F23" s="267"/>
      <c r="G23" s="267"/>
      <c r="K23" s="265">
        <v>25085</v>
      </c>
      <c r="L23" s="265">
        <f t="shared" si="0"/>
        <v>25085</v>
      </c>
    </row>
    <row r="24" spans="1:12" s="265" customFormat="1" ht="31.5" customHeight="1">
      <c r="A24" s="267"/>
      <c r="B24" s="282" t="s">
        <v>308</v>
      </c>
      <c r="C24" s="268" t="s">
        <v>312</v>
      </c>
      <c r="D24" s="267">
        <v>1</v>
      </c>
      <c r="E24" s="267"/>
      <c r="F24" s="267"/>
      <c r="G24" s="267"/>
      <c r="K24" s="265">
        <v>6825</v>
      </c>
      <c r="L24" s="265">
        <f t="shared" si="0"/>
        <v>6825</v>
      </c>
    </row>
    <row r="25" spans="1:12" s="265" customFormat="1" ht="31.5" customHeight="1">
      <c r="A25" s="267"/>
      <c r="B25" s="282" t="s">
        <v>309</v>
      </c>
      <c r="C25" s="268" t="s">
        <v>312</v>
      </c>
      <c r="D25" s="267">
        <v>1</v>
      </c>
      <c r="E25" s="267"/>
      <c r="F25" s="267"/>
      <c r="G25" s="267"/>
      <c r="K25" s="265">
        <v>11075</v>
      </c>
      <c r="L25" s="265">
        <f t="shared" si="0"/>
        <v>11075</v>
      </c>
    </row>
    <row r="26" spans="1:12" s="265" customFormat="1" ht="31.5" customHeight="1">
      <c r="A26" s="267"/>
      <c r="B26" s="282" t="s">
        <v>307</v>
      </c>
      <c r="C26" s="268" t="s">
        <v>312</v>
      </c>
      <c r="D26" s="267">
        <v>1</v>
      </c>
      <c r="E26" s="267"/>
      <c r="F26" s="267"/>
      <c r="G26" s="267"/>
      <c r="K26" s="265">
        <v>25085</v>
      </c>
      <c r="L26" s="265">
        <f t="shared" si="0"/>
        <v>25085</v>
      </c>
    </row>
    <row r="27" spans="1:12" s="265" customFormat="1" ht="31.5" customHeight="1">
      <c r="A27" s="267"/>
      <c r="B27" s="282" t="s">
        <v>310</v>
      </c>
      <c r="C27" s="268" t="s">
        <v>312</v>
      </c>
      <c r="D27" s="267">
        <v>32</v>
      </c>
      <c r="E27" s="267"/>
      <c r="F27" s="267"/>
      <c r="G27" s="267"/>
      <c r="K27" s="265">
        <v>1841.3</v>
      </c>
      <c r="L27" s="265">
        <f>K27*32</f>
        <v>58921.6</v>
      </c>
    </row>
    <row r="28" spans="1:7" s="265" customFormat="1" ht="31.5" customHeight="1">
      <c r="A28" s="267"/>
      <c r="B28" s="282" t="s">
        <v>311</v>
      </c>
      <c r="C28" s="268" t="s">
        <v>312</v>
      </c>
      <c r="D28" s="267">
        <v>6</v>
      </c>
      <c r="E28" s="267"/>
      <c r="F28" s="267"/>
      <c r="G28" s="267"/>
    </row>
  </sheetData>
  <sheetProtection/>
  <mergeCells count="2">
    <mergeCell ref="A3:G3"/>
    <mergeCell ref="A14:B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Administrator</cp:lastModifiedBy>
  <cp:lastPrinted>2013-03-28T12:43:43Z</cp:lastPrinted>
  <dcterms:created xsi:type="dcterms:W3CDTF">2002-02-16T18:16:52Z</dcterms:created>
  <dcterms:modified xsi:type="dcterms:W3CDTF">2013-07-31T10:54:54Z</dcterms:modified>
  <cp:category/>
  <cp:version/>
  <cp:contentType/>
  <cp:contentStatus/>
</cp:coreProperties>
</file>